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autoCompressPictures="0" defaultThemeVersion="124226"/>
  <xr:revisionPtr revIDLastSave="0" documentId="8_{A033AA33-D655-4A16-AF3B-C5C08AE4776C}" xr6:coauthVersionLast="47" xr6:coauthVersionMax="47" xr10:uidLastSave="{00000000-0000-0000-0000-000000000000}"/>
  <bookViews>
    <workbookView xWindow="-4450" yWindow="-21710" windowWidth="38620" windowHeight="21220" tabRatio="809" firstSheet="9" activeTab="5" xr2:uid="{00000000-000D-0000-FFFF-FFFF00000000}"/>
  </bookViews>
  <sheets>
    <sheet name="Notes" sheetId="23" r:id="rId1"/>
    <sheet name="P &amp; L - Consolidated" sheetId="12" r:id="rId2"/>
    <sheet name="P &amp; L - Goal.com" sheetId="18" r:id="rId3"/>
    <sheet name="P &amp; L - The Sun" sheetId="17" r:id="rId4"/>
    <sheet name="P &amp; L - Mirror" sheetId="16" r:id="rId5"/>
    <sheet name="Costs" sheetId="2" r:id="rId6"/>
    <sheet name="Dividend Model" sheetId="20" r:id="rId7"/>
    <sheet name="Lifespan of Average Footballer" sheetId="19" r:id="rId8"/>
    <sheet name="Scenarios" sheetId="21" r:id="rId9"/>
    <sheet name="lookups" sheetId="22" r:id="rId10"/>
  </sheets>
  <externalReferences>
    <externalReference r:id="rId11"/>
  </externalReferences>
  <definedNames>
    <definedName name="_xlnm._FilterDatabase" localSheetId="6" hidden="1">'Dividend Model'!$A$3:$X$1251</definedName>
    <definedName name="Mirror" localSheetId="2">#REF!</definedName>
    <definedName name="Mirror" localSheetId="4">#REF!</definedName>
    <definedName name="Mirror" localSheetId="3">#REF!</definedName>
    <definedName name="Mirror">#REF!</definedName>
    <definedName name="player_types" localSheetId="6">#REF!</definedName>
    <definedName name="player_types" localSheetId="7">#REF!</definedName>
    <definedName name="player_types" localSheetId="9">#REF!</definedName>
    <definedName name="player_types" localSheetId="1">#REF!</definedName>
    <definedName name="player_types" localSheetId="2">#REF!</definedName>
    <definedName name="player_types" localSheetId="4">#REF!</definedName>
    <definedName name="player_types" localSheetId="3">#REF!</definedName>
    <definedName name="player_types" localSheetId="8">#REF!</definedName>
    <definedName name="player_types">#REF!</definedName>
    <definedName name="type_a" localSheetId="6">#REF!</definedName>
    <definedName name="type_a" localSheetId="7">#REF!</definedName>
    <definedName name="type_a" localSheetId="9">#REF!</definedName>
    <definedName name="type_a" localSheetId="1">#REF!</definedName>
    <definedName name="type_a" localSheetId="2">#REF!</definedName>
    <definedName name="type_a" localSheetId="4">#REF!</definedName>
    <definedName name="type_a" localSheetId="3">#REF!</definedName>
    <definedName name="type_a" localSheetId="8">#REF!</definedName>
    <definedName name="type_a">#REF!</definedName>
    <definedName name="type_b" localSheetId="6">#REF!</definedName>
    <definedName name="type_b" localSheetId="7">#REF!</definedName>
    <definedName name="type_b" localSheetId="9">#REF!</definedName>
    <definedName name="type_b" localSheetId="1">#REF!</definedName>
    <definedName name="type_b" localSheetId="2">#REF!</definedName>
    <definedName name="type_b" localSheetId="4">#REF!</definedName>
    <definedName name="type_b" localSheetId="3">#REF!</definedName>
    <definedName name="type_b" localSheetId="8">#REF!</definedName>
    <definedName name="type_b">#REF!</definedName>
    <definedName name="type_c" localSheetId="6">#REF!</definedName>
    <definedName name="type_c" localSheetId="7">#REF!</definedName>
    <definedName name="type_c" localSheetId="9">#REF!</definedName>
    <definedName name="type_c" localSheetId="1">#REF!</definedName>
    <definedName name="type_c" localSheetId="2">#REF!</definedName>
    <definedName name="type_c" localSheetId="4">#REF!</definedName>
    <definedName name="type_c" localSheetId="3">#REF!</definedName>
    <definedName name="type_c" localSheetId="8">#REF!</definedName>
    <definedName name="type_c">#REF!</definedName>
    <definedName name="type_d" localSheetId="6">#REF!</definedName>
    <definedName name="type_d" localSheetId="7">#REF!</definedName>
    <definedName name="type_d" localSheetId="9">#REF!</definedName>
    <definedName name="type_d" localSheetId="1">#REF!</definedName>
    <definedName name="type_d" localSheetId="2">#REF!</definedName>
    <definedName name="type_d" localSheetId="4">#REF!</definedName>
    <definedName name="type_d" localSheetId="3">#REF!</definedName>
    <definedName name="type_d" localSheetId="8">#REF!</definedName>
    <definedName name="type_d">#REF!</definedName>
    <definedName name="type_e" localSheetId="6">#REF!</definedName>
    <definedName name="type_e" localSheetId="7">#REF!</definedName>
    <definedName name="type_e" localSheetId="9">#REF!</definedName>
    <definedName name="type_e" localSheetId="1">#REF!</definedName>
    <definedName name="type_e" localSheetId="2">#REF!</definedName>
    <definedName name="type_e" localSheetId="4">#REF!</definedName>
    <definedName name="type_e" localSheetId="3">#REF!</definedName>
    <definedName name="type_e" localSheetId="8">#REF!</definedName>
    <definedName name="type_e">#REF!</definedName>
    <definedName name="type_f" localSheetId="6">#REF!</definedName>
    <definedName name="type_f" localSheetId="7">#REF!</definedName>
    <definedName name="type_f" localSheetId="9">#REF!</definedName>
    <definedName name="type_f" localSheetId="1">#REF!</definedName>
    <definedName name="type_f" localSheetId="2">#REF!</definedName>
    <definedName name="type_f" localSheetId="4">#REF!</definedName>
    <definedName name="type_f" localSheetId="3">#REF!</definedName>
    <definedName name="type_f" localSheetId="8">#REF!</definedName>
    <definedName name="type_f">#REF!</definedName>
    <definedName name="type_g" localSheetId="6">#REF!</definedName>
    <definedName name="type_g" localSheetId="7">#REF!</definedName>
    <definedName name="type_g" localSheetId="9">#REF!</definedName>
    <definedName name="type_g" localSheetId="1">#REF!</definedName>
    <definedName name="type_g" localSheetId="2">#REF!</definedName>
    <definedName name="type_g" localSheetId="4">#REF!</definedName>
    <definedName name="type_g" localSheetId="3">#REF!</definedName>
    <definedName name="type_g" localSheetId="8">#REF!</definedName>
    <definedName name="type_g">#REF!</definedName>
    <definedName name="type_H" localSheetId="6">#REF!</definedName>
    <definedName name="type_H" localSheetId="7">#REF!</definedName>
    <definedName name="type_H" localSheetId="9">#REF!</definedName>
    <definedName name="type_H" localSheetId="1">#REF!</definedName>
    <definedName name="type_H" localSheetId="2">#REF!</definedName>
    <definedName name="type_H" localSheetId="4">#REF!</definedName>
    <definedName name="type_H" localSheetId="3">#REF!</definedName>
    <definedName name="type_H" localSheetId="8">#REF!</definedName>
    <definedName name="type_H">#REF!</definedName>
    <definedName name="type_i" localSheetId="6">#REF!</definedName>
    <definedName name="type_i" localSheetId="7">#REF!</definedName>
    <definedName name="type_i" localSheetId="9">#REF!</definedName>
    <definedName name="type_i" localSheetId="1">#REF!</definedName>
    <definedName name="type_i" localSheetId="2">#REF!</definedName>
    <definedName name="type_i" localSheetId="4">#REF!</definedName>
    <definedName name="type_i" localSheetId="3">#REF!</definedName>
    <definedName name="type_i" localSheetId="8">#REF!</definedName>
    <definedName name="type_i">#REF!</definedName>
    <definedName name="type_j" localSheetId="6">#REF!</definedName>
    <definedName name="type_j" localSheetId="7">#REF!</definedName>
    <definedName name="type_j" localSheetId="9">#REF!</definedName>
    <definedName name="type_j" localSheetId="1">#REF!</definedName>
    <definedName name="type_j" localSheetId="2">#REF!</definedName>
    <definedName name="type_j" localSheetId="4">#REF!</definedName>
    <definedName name="type_j" localSheetId="3">#REF!</definedName>
    <definedName name="type_j" localSheetId="8">#REF!</definedName>
    <definedName name="type_j">#REF!</definedName>
    <definedName name="type_k" localSheetId="6">#REF!</definedName>
    <definedName name="type_k" localSheetId="7">#REF!</definedName>
    <definedName name="type_k" localSheetId="9">#REF!</definedName>
    <definedName name="type_k" localSheetId="1">#REF!</definedName>
    <definedName name="type_k" localSheetId="2">#REF!</definedName>
    <definedName name="type_k" localSheetId="4">#REF!</definedName>
    <definedName name="type_k" localSheetId="3">#REF!</definedName>
    <definedName name="type_k" localSheetId="8">#REF!</definedName>
    <definedName name="type_k">#REF!</definedName>
    <definedName name="type_l" localSheetId="6">#REF!</definedName>
    <definedName name="type_l" localSheetId="7">#REF!</definedName>
    <definedName name="type_l" localSheetId="9">#REF!</definedName>
    <definedName name="type_l" localSheetId="1">#REF!</definedName>
    <definedName name="type_l" localSheetId="2">#REF!</definedName>
    <definedName name="type_l" localSheetId="4">#REF!</definedName>
    <definedName name="type_l" localSheetId="3">#REF!</definedName>
    <definedName name="type_l" localSheetId="8">#REF!</definedName>
    <definedName name="type_l">#REF!</definedName>
    <definedName name="type_list" localSheetId="6">#REF!</definedName>
    <definedName name="type_list" localSheetId="7">#REF!</definedName>
    <definedName name="type_list" localSheetId="9">#REF!</definedName>
    <definedName name="type_list" localSheetId="1">#REF!</definedName>
    <definedName name="type_list" localSheetId="2">#REF!</definedName>
    <definedName name="type_list" localSheetId="4">#REF!</definedName>
    <definedName name="type_list" localSheetId="3">#REF!</definedName>
    <definedName name="type_list" localSheetId="8">#REF!</definedName>
    <definedName name="type_list">#REF!</definedName>
    <definedName name="type_m" localSheetId="6">#REF!</definedName>
    <definedName name="type_m" localSheetId="7">#REF!</definedName>
    <definedName name="type_m" localSheetId="9">#REF!</definedName>
    <definedName name="type_m" localSheetId="1">#REF!</definedName>
    <definedName name="type_m" localSheetId="2">#REF!</definedName>
    <definedName name="type_m" localSheetId="4">#REF!</definedName>
    <definedName name="type_m" localSheetId="3">#REF!</definedName>
    <definedName name="type_m" localSheetId="8">#REF!</definedName>
    <definedName name="type_m">#REF!</definedName>
    <definedName name="type_N" localSheetId="6">#REF!</definedName>
    <definedName name="type_N" localSheetId="7">#REF!</definedName>
    <definedName name="type_N" localSheetId="9">#REF!</definedName>
    <definedName name="type_N" localSheetId="1">#REF!</definedName>
    <definedName name="type_N" localSheetId="2">#REF!</definedName>
    <definedName name="type_N" localSheetId="4">#REF!</definedName>
    <definedName name="type_N" localSheetId="3">#REF!</definedName>
    <definedName name="type_N" localSheetId="8">#REF!</definedName>
    <definedName name="type_N">#REF!</definedName>
    <definedName name="types_table" localSheetId="6">#REF!</definedName>
    <definedName name="types_table" localSheetId="7">#REF!</definedName>
    <definedName name="types_table" localSheetId="9">#REF!</definedName>
    <definedName name="types_table" localSheetId="1">#REF!</definedName>
    <definedName name="types_table" localSheetId="2">#REF!</definedName>
    <definedName name="types_table" localSheetId="4">#REF!</definedName>
    <definedName name="types_table" localSheetId="3">#REF!</definedName>
    <definedName name="types_table" localSheetId="8">#REF!</definedName>
    <definedName name="types_tabl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6" i="2" l="1"/>
  <c r="C16" i="2" l="1"/>
  <c r="C22" i="2"/>
  <c r="C31" i="2"/>
  <c r="C36" i="2" s="1"/>
  <c r="C16" i="16"/>
  <c r="C9" i="21"/>
  <c r="C32" i="21"/>
  <c r="D15" i="21"/>
  <c r="J5" i="20" s="1"/>
  <c r="K5" i="20" s="1"/>
  <c r="C5" i="20"/>
  <c r="E5" i="20" s="1"/>
  <c r="D5" i="20"/>
  <c r="C4" i="20"/>
  <c r="E4" i="20"/>
  <c r="H4" i="20" s="1"/>
  <c r="O4" i="20"/>
  <c r="O5" i="20" s="1"/>
  <c r="O6" i="20" s="1"/>
  <c r="C6" i="20"/>
  <c r="D6" i="20"/>
  <c r="E6" i="20"/>
  <c r="O7" i="20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39" i="20" s="1"/>
  <c r="C7" i="20"/>
  <c r="J8" i="20"/>
  <c r="K8" i="20" s="1"/>
  <c r="C8" i="20"/>
  <c r="C9" i="20"/>
  <c r="J10" i="20"/>
  <c r="K10" i="20" s="1"/>
  <c r="C10" i="20"/>
  <c r="C11" i="20"/>
  <c r="B11" i="20"/>
  <c r="C12" i="20"/>
  <c r="B12" i="20"/>
  <c r="B13" i="20" s="1"/>
  <c r="J13" i="20"/>
  <c r="K13" i="20" s="1"/>
  <c r="C13" i="20"/>
  <c r="C14" i="20"/>
  <c r="B14" i="20"/>
  <c r="B15" i="20" s="1"/>
  <c r="C15" i="20"/>
  <c r="J16" i="20"/>
  <c r="K16" i="20" s="1"/>
  <c r="C16" i="20"/>
  <c r="B16" i="20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C17" i="20"/>
  <c r="J18" i="20"/>
  <c r="K18" i="20" s="1"/>
  <c r="C18" i="20"/>
  <c r="C19" i="20"/>
  <c r="J20" i="20"/>
  <c r="K20" i="20" s="1"/>
  <c r="C20" i="20"/>
  <c r="C21" i="20"/>
  <c r="J22" i="20"/>
  <c r="K22" i="20" s="1"/>
  <c r="C22" i="20"/>
  <c r="C23" i="20"/>
  <c r="J24" i="20"/>
  <c r="K24" i="20" s="1"/>
  <c r="C24" i="20"/>
  <c r="C25" i="20"/>
  <c r="J26" i="20"/>
  <c r="K26" i="20" s="1"/>
  <c r="C26" i="20"/>
  <c r="C27" i="20"/>
  <c r="J28" i="20"/>
  <c r="K28" i="20" s="1"/>
  <c r="C28" i="20"/>
  <c r="C29" i="20"/>
  <c r="J30" i="20"/>
  <c r="K30" i="20" s="1"/>
  <c r="C30" i="20"/>
  <c r="C31" i="20"/>
  <c r="J32" i="20"/>
  <c r="K32" i="20" s="1"/>
  <c r="C32" i="20"/>
  <c r="C33" i="20"/>
  <c r="J34" i="20"/>
  <c r="K34" i="20" s="1"/>
  <c r="C34" i="20"/>
  <c r="C35" i="20"/>
  <c r="J36" i="20"/>
  <c r="K36" i="20" s="1"/>
  <c r="C36" i="20"/>
  <c r="C37" i="20"/>
  <c r="J38" i="20"/>
  <c r="K38" i="20" s="1"/>
  <c r="C38" i="20"/>
  <c r="C39" i="20"/>
  <c r="D45" i="12"/>
  <c r="C8" i="12"/>
  <c r="C16" i="12" s="1"/>
  <c r="D22" i="12" s="1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5" i="20"/>
  <c r="D8" i="12"/>
  <c r="D14" i="12"/>
  <c r="E14" i="12" s="1"/>
  <c r="F14" i="12" s="1"/>
  <c r="G14" i="12" s="1"/>
  <c r="H14" i="12" s="1"/>
  <c r="I14" i="12" s="1"/>
  <c r="J14" i="12" s="1"/>
  <c r="K14" i="12" s="1"/>
  <c r="L14" i="12" s="1"/>
  <c r="M14" i="12" s="1"/>
  <c r="N14" i="12" s="1"/>
  <c r="O14" i="12" s="1"/>
  <c r="P14" i="12" s="1"/>
  <c r="Q14" i="12" s="1"/>
  <c r="R14" i="12" s="1"/>
  <c r="S14" i="12" s="1"/>
  <c r="T14" i="12" s="1"/>
  <c r="C10" i="12"/>
  <c r="D10" i="12" s="1"/>
  <c r="D15" i="12"/>
  <c r="E21" i="12"/>
  <c r="F21" i="12" s="1"/>
  <c r="G21" i="12" s="1"/>
  <c r="H21" i="12" s="1"/>
  <c r="I21" i="12" s="1"/>
  <c r="J21" i="12" s="1"/>
  <c r="K21" i="12" s="1"/>
  <c r="L21" i="12" s="1"/>
  <c r="M21" i="12" s="1"/>
  <c r="N21" i="12" s="1"/>
  <c r="O21" i="12" s="1"/>
  <c r="P21" i="12" s="1"/>
  <c r="Q21" i="12" s="1"/>
  <c r="R21" i="12" s="1"/>
  <c r="S21" i="12" s="1"/>
  <c r="T21" i="12" s="1"/>
  <c r="U21" i="12" s="1"/>
  <c r="V21" i="12" s="1"/>
  <c r="W21" i="12" s="1"/>
  <c r="X21" i="12" s="1"/>
  <c r="Y21" i="12" s="1"/>
  <c r="Z21" i="12" s="1"/>
  <c r="AA21" i="12" s="1"/>
  <c r="AB21" i="12" s="1"/>
  <c r="AC21" i="12" s="1"/>
  <c r="AD21" i="12" s="1"/>
  <c r="AE21" i="12" s="1"/>
  <c r="AF21" i="12" s="1"/>
  <c r="AG21" i="12" s="1"/>
  <c r="AH21" i="12" s="1"/>
  <c r="AI21" i="12" s="1"/>
  <c r="AJ21" i="12" s="1"/>
  <c r="AK21" i="12" s="1"/>
  <c r="AL21" i="12" s="1"/>
  <c r="E8" i="12"/>
  <c r="E15" i="12"/>
  <c r="F15" i="12" s="1"/>
  <c r="G15" i="12" s="1"/>
  <c r="H15" i="12" s="1"/>
  <c r="I15" i="12" s="1"/>
  <c r="J15" i="12" s="1"/>
  <c r="K15" i="12" s="1"/>
  <c r="L15" i="12" s="1"/>
  <c r="M15" i="12" s="1"/>
  <c r="N15" i="12" s="1"/>
  <c r="O15" i="12" s="1"/>
  <c r="P15" i="12" s="1"/>
  <c r="Q15" i="12" s="1"/>
  <c r="R15" i="12" s="1"/>
  <c r="S15" i="12" s="1"/>
  <c r="T15" i="12" s="1"/>
  <c r="U15" i="12" s="1"/>
  <c r="V15" i="12" s="1"/>
  <c r="W15" i="12" s="1"/>
  <c r="X15" i="12" s="1"/>
  <c r="Y15" i="12" s="1"/>
  <c r="Z15" i="12" s="1"/>
  <c r="AA15" i="12" s="1"/>
  <c r="AB15" i="12" s="1"/>
  <c r="AC15" i="12" s="1"/>
  <c r="AD15" i="12" s="1"/>
  <c r="AE15" i="12" s="1"/>
  <c r="AF15" i="12" s="1"/>
  <c r="AG15" i="12" s="1"/>
  <c r="AH15" i="12" s="1"/>
  <c r="AI15" i="12" s="1"/>
  <c r="AJ15" i="12" s="1"/>
  <c r="AK15" i="12" s="1"/>
  <c r="AL15" i="12" s="1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G2" i="21"/>
  <c r="H2" i="2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U2" i="21" s="1"/>
  <c r="V2" i="21" s="1"/>
  <c r="W2" i="21" s="1"/>
  <c r="X2" i="21" s="1"/>
  <c r="Y2" i="21" s="1"/>
  <c r="G3" i="21"/>
  <c r="H3" i="21" s="1"/>
  <c r="I3" i="21" s="1"/>
  <c r="J3" i="21" s="1"/>
  <c r="K3" i="21" s="1"/>
  <c r="L3" i="21" s="1"/>
  <c r="M3" i="21" s="1"/>
  <c r="N3" i="21" s="1"/>
  <c r="O3" i="21" s="1"/>
  <c r="P3" i="21" s="1"/>
  <c r="Q3" i="21" s="1"/>
  <c r="R3" i="21" s="1"/>
  <c r="S3" i="21" s="1"/>
  <c r="T3" i="21" s="1"/>
  <c r="U3" i="21" s="1"/>
  <c r="V3" i="21" s="1"/>
  <c r="W3" i="21" s="1"/>
  <c r="X3" i="21" s="1"/>
  <c r="Y3" i="21" s="1"/>
  <c r="Z3" i="21" s="1"/>
  <c r="G7" i="21"/>
  <c r="H7" i="21" s="1"/>
  <c r="I7" i="21"/>
  <c r="J7" i="21" s="1"/>
  <c r="K7" i="21" s="1"/>
  <c r="L7" i="21" s="1"/>
  <c r="M7" i="21" s="1"/>
  <c r="N7" i="21" s="1"/>
  <c r="O7" i="21" s="1"/>
  <c r="P7" i="21" s="1"/>
  <c r="Q7" i="21" s="1"/>
  <c r="G8" i="21"/>
  <c r="H8" i="21"/>
  <c r="I8" i="21" s="1"/>
  <c r="J8" i="21"/>
  <c r="K8" i="21" s="1"/>
  <c r="L8" i="21"/>
  <c r="M8" i="21" s="1"/>
  <c r="N8" i="21" s="1"/>
  <c r="O8" i="21" s="1"/>
  <c r="P8" i="21" s="1"/>
  <c r="Q8" i="21" s="1"/>
  <c r="R8" i="21" s="1"/>
  <c r="S8" i="21" s="1"/>
  <c r="T8" i="21" s="1"/>
  <c r="U8" i="21" s="1"/>
  <c r="V8" i="21" s="1"/>
  <c r="W8" i="21" s="1"/>
  <c r="X8" i="21" s="1"/>
  <c r="Y8" i="21" s="1"/>
  <c r="Z8" i="21" s="1"/>
  <c r="G10" i="21"/>
  <c r="H10" i="21"/>
  <c r="I10" i="21" s="1"/>
  <c r="J10" i="21" s="1"/>
  <c r="K10" i="21" s="1"/>
  <c r="L10" i="21" s="1"/>
  <c r="M10" i="21" s="1"/>
  <c r="N10" i="21" s="1"/>
  <c r="O10" i="21" s="1"/>
  <c r="P10" i="21" s="1"/>
  <c r="Q10" i="21" s="1"/>
  <c r="G12" i="21"/>
  <c r="H12" i="21" s="1"/>
  <c r="I12" i="21"/>
  <c r="J12" i="21" s="1"/>
  <c r="K12" i="21"/>
  <c r="L12" i="21" s="1"/>
  <c r="M12" i="21" s="1"/>
  <c r="N12" i="21" s="1"/>
  <c r="O12" i="21" s="1"/>
  <c r="P12" i="21" s="1"/>
  <c r="Q12" i="21" s="1"/>
  <c r="G13" i="21"/>
  <c r="H13" i="21"/>
  <c r="I13" i="21" s="1"/>
  <c r="J13" i="21" s="1"/>
  <c r="K13" i="21" s="1"/>
  <c r="L13" i="21" s="1"/>
  <c r="M13" i="21" s="1"/>
  <c r="N13" i="21" s="1"/>
  <c r="O13" i="21" s="1"/>
  <c r="P13" i="21" s="1"/>
  <c r="Q13" i="21" s="1"/>
  <c r="G15" i="21"/>
  <c r="H15" i="21" s="1"/>
  <c r="I15" i="21"/>
  <c r="J15" i="21" s="1"/>
  <c r="K15" i="21"/>
  <c r="L15" i="21" s="1"/>
  <c r="M15" i="21" s="1"/>
  <c r="N15" i="21" s="1"/>
  <c r="O15" i="21" s="1"/>
  <c r="P15" i="21" s="1"/>
  <c r="Q15" i="21" s="1"/>
  <c r="G16" i="21"/>
  <c r="H16" i="21"/>
  <c r="I16" i="21" s="1"/>
  <c r="J16" i="21" s="1"/>
  <c r="K16" i="21" s="1"/>
  <c r="L16" i="21" s="1"/>
  <c r="M16" i="21" s="1"/>
  <c r="N16" i="21" s="1"/>
  <c r="O16" i="21" s="1"/>
  <c r="P16" i="21" s="1"/>
  <c r="Q16" i="21" s="1"/>
  <c r="R16" i="21" s="1"/>
  <c r="S16" i="21" s="1"/>
  <c r="T16" i="21" s="1"/>
  <c r="U16" i="21" s="1"/>
  <c r="V16" i="21" s="1"/>
  <c r="W16" i="21" s="1"/>
  <c r="X16" i="21" s="1"/>
  <c r="Y16" i="21" s="1"/>
  <c r="Z16" i="21" s="1"/>
  <c r="G19" i="21"/>
  <c r="H19" i="21"/>
  <c r="I19" i="21" s="1"/>
  <c r="J19" i="21" s="1"/>
  <c r="K19" i="21" s="1"/>
  <c r="L19" i="21" s="1"/>
  <c r="M19" i="21" s="1"/>
  <c r="N19" i="21" s="1"/>
  <c r="O19" i="21" s="1"/>
  <c r="P19" i="21" s="1"/>
  <c r="Q19" i="21" s="1"/>
  <c r="R19" i="21" s="1"/>
  <c r="S19" i="21" s="1"/>
  <c r="T19" i="21" s="1"/>
  <c r="U19" i="21" s="1"/>
  <c r="V19" i="21" s="1"/>
  <c r="W19" i="21" s="1"/>
  <c r="X19" i="21" s="1"/>
  <c r="G24" i="21"/>
  <c r="H24" i="21"/>
  <c r="I24" i="21" s="1"/>
  <c r="J24" i="21"/>
  <c r="K24" i="21" s="1"/>
  <c r="L24" i="21"/>
  <c r="M24" i="21" s="1"/>
  <c r="N24" i="21" s="1"/>
  <c r="O24" i="21" s="1"/>
  <c r="P24" i="21" s="1"/>
  <c r="Q24" i="21" s="1"/>
  <c r="R24" i="21" s="1"/>
  <c r="S24" i="21" s="1"/>
  <c r="H27" i="21"/>
  <c r="I27" i="21" s="1"/>
  <c r="J27" i="21" s="1"/>
  <c r="K27" i="21" s="1"/>
  <c r="L27" i="21" s="1"/>
  <c r="M27" i="21" s="1"/>
  <c r="N27" i="21" s="1"/>
  <c r="O27" i="21" s="1"/>
  <c r="P27" i="21" s="1"/>
  <c r="Q27" i="21" s="1"/>
  <c r="R27" i="21" s="1"/>
  <c r="S27" i="21" s="1"/>
  <c r="T27" i="21" s="1"/>
  <c r="U27" i="21" s="1"/>
  <c r="V27" i="21" s="1"/>
  <c r="W27" i="21" s="1"/>
  <c r="X27" i="21" s="1"/>
  <c r="Y27" i="21" s="1"/>
  <c r="Z27" i="21" s="1"/>
  <c r="AA27" i="21" s="1"/>
  <c r="AB27" i="21" s="1"/>
  <c r="AC27" i="21" s="1"/>
  <c r="G30" i="21"/>
  <c r="H30" i="21" s="1"/>
  <c r="I30" i="21"/>
  <c r="J30" i="21" s="1"/>
  <c r="K30" i="21" s="1"/>
  <c r="L30" i="21" s="1"/>
  <c r="M30" i="21" s="1"/>
  <c r="N30" i="21" s="1"/>
  <c r="O30" i="21" s="1"/>
  <c r="P30" i="21" s="1"/>
  <c r="Q30" i="21" s="1"/>
  <c r="R30" i="21" s="1"/>
  <c r="G32" i="21"/>
  <c r="H32" i="21" s="1"/>
  <c r="I32" i="21" s="1"/>
  <c r="J32" i="21" s="1"/>
  <c r="K32" i="21" s="1"/>
  <c r="L32" i="21" s="1"/>
  <c r="M32" i="21" s="1"/>
  <c r="N32" i="21" s="1"/>
  <c r="O32" i="21" s="1"/>
  <c r="P32" i="21" s="1"/>
  <c r="G34" i="21"/>
  <c r="H34" i="21" s="1"/>
  <c r="I34" i="21"/>
  <c r="J34" i="21" s="1"/>
  <c r="K34" i="21"/>
  <c r="L34" i="21" s="1"/>
  <c r="M34" i="21" s="1"/>
  <c r="N34" i="21" s="1"/>
  <c r="O34" i="21" s="1"/>
  <c r="P34" i="21" s="1"/>
  <c r="Q34" i="21" s="1"/>
  <c r="R34" i="21" s="1"/>
  <c r="S34" i="21" s="1"/>
  <c r="T34" i="21" s="1"/>
  <c r="U34" i="21" s="1"/>
  <c r="V34" i="21" s="1"/>
  <c r="W34" i="21" s="1"/>
  <c r="X34" i="21" s="1"/>
  <c r="Y34" i="21" s="1"/>
  <c r="Z34" i="21" s="1"/>
  <c r="AA34" i="21" s="1"/>
  <c r="AB34" i="21" s="1"/>
  <c r="AC34" i="21" s="1"/>
  <c r="AD34" i="21" s="1"/>
  <c r="C11" i="19"/>
  <c r="D10" i="19"/>
  <c r="R5" i="20" s="1"/>
  <c r="F6" i="22"/>
  <c r="F7" i="22" s="1"/>
  <c r="F8" i="22"/>
  <c r="F9" i="22" s="1"/>
  <c r="F10" i="22"/>
  <c r="F11" i="22" s="1"/>
  <c r="F12" i="22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B17" i="22"/>
  <c r="B18" i="22"/>
  <c r="B19" i="22"/>
  <c r="B20" i="22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7" i="22"/>
  <c r="B8" i="22" s="1"/>
  <c r="B9" i="22" s="1"/>
  <c r="B10" i="22" s="1"/>
  <c r="B11" i="22" s="1"/>
  <c r="B12" i="22" s="1"/>
  <c r="B13" i="22" s="1"/>
  <c r="B14" i="22" s="1"/>
  <c r="B15" i="22" s="1"/>
  <c r="AM1251" i="20"/>
  <c r="AL1251" i="20"/>
  <c r="AM1250" i="20"/>
  <c r="AL1250" i="20"/>
  <c r="AM1249" i="20"/>
  <c r="AL1249" i="20"/>
  <c r="AM1248" i="20"/>
  <c r="AL1248" i="20"/>
  <c r="AM1247" i="20"/>
  <c r="AL1247" i="20"/>
  <c r="AM1246" i="20"/>
  <c r="AL1246" i="20"/>
  <c r="AM1245" i="20"/>
  <c r="AL1245" i="20"/>
  <c r="AM1244" i="20"/>
  <c r="AL1244" i="20"/>
  <c r="AM1243" i="20"/>
  <c r="AL1243" i="20"/>
  <c r="AM1242" i="20"/>
  <c r="AL1242" i="20"/>
  <c r="AM1241" i="20"/>
  <c r="AL1241" i="20"/>
  <c r="AM1240" i="20"/>
  <c r="AL1240" i="20"/>
  <c r="AM1239" i="20"/>
  <c r="AL1239" i="20"/>
  <c r="AM1238" i="20"/>
  <c r="AL1238" i="20"/>
  <c r="AM1237" i="20"/>
  <c r="AL1237" i="20"/>
  <c r="AM1236" i="20"/>
  <c r="AL1236" i="20"/>
  <c r="AM1235" i="20"/>
  <c r="AL1235" i="20"/>
  <c r="AM1234" i="20"/>
  <c r="AL1234" i="20"/>
  <c r="AM1233" i="20"/>
  <c r="AL1233" i="20"/>
  <c r="AM1232" i="20"/>
  <c r="AL1232" i="20"/>
  <c r="AM1231" i="20"/>
  <c r="AL1231" i="20"/>
  <c r="AM1230" i="20"/>
  <c r="AL1230" i="20"/>
  <c r="AM1229" i="20"/>
  <c r="AL1229" i="20"/>
  <c r="AM1228" i="20"/>
  <c r="AL1228" i="20"/>
  <c r="AM1227" i="20"/>
  <c r="AL1227" i="20"/>
  <c r="AM1226" i="20"/>
  <c r="AL1226" i="20"/>
  <c r="AM1225" i="20"/>
  <c r="AL1225" i="20"/>
  <c r="AM1224" i="20"/>
  <c r="AL1224" i="20"/>
  <c r="AM1223" i="20"/>
  <c r="AL1223" i="20"/>
  <c r="AM1222" i="20"/>
  <c r="AL1222" i="20"/>
  <c r="AM1221" i="20"/>
  <c r="AL1221" i="20"/>
  <c r="AM1220" i="20"/>
  <c r="AL1220" i="20"/>
  <c r="AM1219" i="20"/>
  <c r="AL1219" i="20"/>
  <c r="AM1218" i="20"/>
  <c r="AL1218" i="20"/>
  <c r="AM1217" i="20"/>
  <c r="AL1217" i="20"/>
  <c r="AM1216" i="20"/>
  <c r="AL1216" i="20"/>
  <c r="AM1215" i="20"/>
  <c r="AL1215" i="20"/>
  <c r="AM1214" i="20"/>
  <c r="AL1214" i="20"/>
  <c r="AM1213" i="20"/>
  <c r="AL1213" i="20"/>
  <c r="AM1212" i="20"/>
  <c r="AL1212" i="20"/>
  <c r="AM1211" i="20"/>
  <c r="AL1211" i="20"/>
  <c r="AM1210" i="20"/>
  <c r="AL1210" i="20"/>
  <c r="AM1209" i="20"/>
  <c r="AL1209" i="20"/>
  <c r="AM1208" i="20"/>
  <c r="AL1208" i="20"/>
  <c r="AM1207" i="20"/>
  <c r="AL1207" i="20"/>
  <c r="AM1206" i="20"/>
  <c r="AL1206" i="20"/>
  <c r="AM1205" i="20"/>
  <c r="AL1205" i="20"/>
  <c r="AM1204" i="20"/>
  <c r="AL1204" i="20"/>
  <c r="AM1203" i="20"/>
  <c r="AL1203" i="20"/>
  <c r="AM1202" i="20"/>
  <c r="AL1202" i="20"/>
  <c r="AM1201" i="20"/>
  <c r="AL1201" i="20"/>
  <c r="AM1200" i="20"/>
  <c r="AL1200" i="20"/>
  <c r="AM1199" i="20"/>
  <c r="AL1199" i="20"/>
  <c r="AM1198" i="20"/>
  <c r="AL1198" i="20"/>
  <c r="AM1197" i="20"/>
  <c r="AL1197" i="20"/>
  <c r="AM1196" i="20"/>
  <c r="AL1196" i="20"/>
  <c r="AM1195" i="20"/>
  <c r="AL1195" i="20"/>
  <c r="AM1194" i="20"/>
  <c r="AL1194" i="20"/>
  <c r="AM1193" i="20"/>
  <c r="AL1193" i="20"/>
  <c r="AM1192" i="20"/>
  <c r="AL1192" i="20"/>
  <c r="AM1191" i="20"/>
  <c r="AL1191" i="20"/>
  <c r="AM1190" i="20"/>
  <c r="AL1190" i="20"/>
  <c r="AM1189" i="20"/>
  <c r="AL1189" i="20"/>
  <c r="AM1188" i="20"/>
  <c r="AL1188" i="20"/>
  <c r="AM1187" i="20"/>
  <c r="AL1187" i="20"/>
  <c r="AM1186" i="20"/>
  <c r="AL1186" i="20"/>
  <c r="AM1185" i="20"/>
  <c r="AL1185" i="20"/>
  <c r="AM1184" i="20"/>
  <c r="AL1184" i="20"/>
  <c r="AM1183" i="20"/>
  <c r="AL1183" i="20"/>
  <c r="AM1182" i="20"/>
  <c r="AL1182" i="20"/>
  <c r="AM1181" i="20"/>
  <c r="AL1181" i="20"/>
  <c r="AM1180" i="20"/>
  <c r="AL1180" i="20"/>
  <c r="AM1179" i="20"/>
  <c r="AL1179" i="20"/>
  <c r="AM1178" i="20"/>
  <c r="AL1178" i="20"/>
  <c r="AM1177" i="20"/>
  <c r="AL1177" i="20"/>
  <c r="AM1176" i="20"/>
  <c r="AL1176" i="20"/>
  <c r="AM1175" i="20"/>
  <c r="AL1175" i="20"/>
  <c r="AM1174" i="20"/>
  <c r="AL1174" i="20"/>
  <c r="AM1173" i="20"/>
  <c r="AL1173" i="20"/>
  <c r="AM1172" i="20"/>
  <c r="AL1172" i="20"/>
  <c r="AM1171" i="20"/>
  <c r="AL1171" i="20"/>
  <c r="AM1170" i="20"/>
  <c r="AL1170" i="20"/>
  <c r="AM1169" i="20"/>
  <c r="AL1169" i="20"/>
  <c r="AM1168" i="20"/>
  <c r="AL1168" i="20"/>
  <c r="AM1167" i="20"/>
  <c r="AL1167" i="20"/>
  <c r="AM1166" i="20"/>
  <c r="AL1166" i="20"/>
  <c r="AM1165" i="20"/>
  <c r="AL1165" i="20"/>
  <c r="AM1164" i="20"/>
  <c r="AL1164" i="20"/>
  <c r="AM1163" i="20"/>
  <c r="AL1163" i="20"/>
  <c r="AM1162" i="20"/>
  <c r="AL1162" i="20"/>
  <c r="AM1161" i="20"/>
  <c r="AL1161" i="20"/>
  <c r="AM1160" i="20"/>
  <c r="AL1160" i="20"/>
  <c r="AM1159" i="20"/>
  <c r="AL1159" i="20"/>
  <c r="AM1158" i="20"/>
  <c r="AL1158" i="20"/>
  <c r="AM1157" i="20"/>
  <c r="AL1157" i="20"/>
  <c r="AM1156" i="20"/>
  <c r="AL1156" i="20"/>
  <c r="AM1155" i="20"/>
  <c r="AL1155" i="20"/>
  <c r="AM1154" i="20"/>
  <c r="AL1154" i="20"/>
  <c r="AM1153" i="20"/>
  <c r="AL1153" i="20"/>
  <c r="AM1152" i="20"/>
  <c r="AL1152" i="20"/>
  <c r="AM1151" i="20"/>
  <c r="AL1151" i="20"/>
  <c r="AM1150" i="20"/>
  <c r="AL1150" i="20"/>
  <c r="AM1149" i="20"/>
  <c r="AL1149" i="20"/>
  <c r="AM1148" i="20"/>
  <c r="AL1148" i="20"/>
  <c r="AM1147" i="20"/>
  <c r="AL1147" i="20"/>
  <c r="AM1146" i="20"/>
  <c r="AL1146" i="20"/>
  <c r="AM1145" i="20"/>
  <c r="AL1145" i="20"/>
  <c r="AM1144" i="20"/>
  <c r="AL1144" i="20"/>
  <c r="AM1143" i="20"/>
  <c r="AL1143" i="20"/>
  <c r="AM1142" i="20"/>
  <c r="AL1142" i="20"/>
  <c r="AM1141" i="20"/>
  <c r="AL1141" i="20"/>
  <c r="AM1140" i="20"/>
  <c r="AL1140" i="20"/>
  <c r="AM1139" i="20"/>
  <c r="AL1139" i="20"/>
  <c r="AM1138" i="20"/>
  <c r="AL1138" i="20"/>
  <c r="AM1137" i="20"/>
  <c r="AL1137" i="20"/>
  <c r="AM1136" i="20"/>
  <c r="AL1136" i="20"/>
  <c r="AM1135" i="20"/>
  <c r="AL1135" i="20"/>
  <c r="AM1134" i="20"/>
  <c r="AL1134" i="20"/>
  <c r="AM1133" i="20"/>
  <c r="AL1133" i="20"/>
  <c r="AM1132" i="20"/>
  <c r="AL1132" i="20"/>
  <c r="AM1131" i="20"/>
  <c r="AL1131" i="20"/>
  <c r="AM1130" i="20"/>
  <c r="AL1130" i="20"/>
  <c r="AM1129" i="20"/>
  <c r="AL1129" i="20"/>
  <c r="AM1128" i="20"/>
  <c r="AL1128" i="20"/>
  <c r="AM1127" i="20"/>
  <c r="AL1127" i="20"/>
  <c r="AM1126" i="20"/>
  <c r="AL1126" i="20"/>
  <c r="AM1125" i="20"/>
  <c r="AL1125" i="20"/>
  <c r="AM1124" i="20"/>
  <c r="AL1124" i="20"/>
  <c r="AM1123" i="20"/>
  <c r="AL1123" i="20"/>
  <c r="AM1122" i="20"/>
  <c r="AL1122" i="20"/>
  <c r="AM1121" i="20"/>
  <c r="AL1121" i="20"/>
  <c r="AM1120" i="20"/>
  <c r="AL1120" i="20"/>
  <c r="AM1119" i="20"/>
  <c r="AL1119" i="20"/>
  <c r="AM1118" i="20"/>
  <c r="AL1118" i="20"/>
  <c r="AM1117" i="20"/>
  <c r="AL1117" i="20"/>
  <c r="AM1116" i="20"/>
  <c r="AL1116" i="20"/>
  <c r="AM1115" i="20"/>
  <c r="AL1115" i="20"/>
  <c r="AM1114" i="20"/>
  <c r="AL1114" i="20"/>
  <c r="AM1113" i="20"/>
  <c r="AL1113" i="20"/>
  <c r="AM1112" i="20"/>
  <c r="AL1112" i="20"/>
  <c r="AM1111" i="20"/>
  <c r="AL1111" i="20"/>
  <c r="AM1110" i="20"/>
  <c r="AL1110" i="20"/>
  <c r="AM1109" i="20"/>
  <c r="AL1109" i="20"/>
  <c r="AM1108" i="20"/>
  <c r="AL1108" i="20"/>
  <c r="AM1107" i="20"/>
  <c r="AL1107" i="20"/>
  <c r="AM1106" i="20"/>
  <c r="AL1106" i="20"/>
  <c r="AM1105" i="20"/>
  <c r="AL1105" i="20"/>
  <c r="AM1104" i="20"/>
  <c r="AL1104" i="20"/>
  <c r="AM1103" i="20"/>
  <c r="AL1103" i="20"/>
  <c r="AM1102" i="20"/>
  <c r="AL1102" i="20"/>
  <c r="AM1101" i="20"/>
  <c r="AL1101" i="20"/>
  <c r="AM1100" i="20"/>
  <c r="AL1100" i="20"/>
  <c r="AM1099" i="20"/>
  <c r="AL1099" i="20"/>
  <c r="AM1098" i="20"/>
  <c r="AL1098" i="20"/>
  <c r="AM1097" i="20"/>
  <c r="AL1097" i="20"/>
  <c r="AM1096" i="20"/>
  <c r="AL1096" i="20"/>
  <c r="AM1095" i="20"/>
  <c r="AL1095" i="20"/>
  <c r="AM1094" i="20"/>
  <c r="AL1094" i="20"/>
  <c r="AM1093" i="20"/>
  <c r="AL1093" i="20"/>
  <c r="AM1092" i="20"/>
  <c r="AL1092" i="20"/>
  <c r="AM1091" i="20"/>
  <c r="AL1091" i="20"/>
  <c r="AM1090" i="20"/>
  <c r="AL1090" i="20"/>
  <c r="AM1089" i="20"/>
  <c r="AL1089" i="20"/>
  <c r="AM1088" i="20"/>
  <c r="AL1088" i="20"/>
  <c r="AM1087" i="20"/>
  <c r="AL1087" i="20"/>
  <c r="AM1086" i="20"/>
  <c r="AL1086" i="20"/>
  <c r="AM1085" i="20"/>
  <c r="AL1085" i="20"/>
  <c r="AM1084" i="20"/>
  <c r="AL1084" i="20"/>
  <c r="AM1083" i="20"/>
  <c r="AL1083" i="20"/>
  <c r="AM1082" i="20"/>
  <c r="AL1082" i="20"/>
  <c r="AM1081" i="20"/>
  <c r="AL1081" i="20"/>
  <c r="AM1080" i="20"/>
  <c r="AL1080" i="20"/>
  <c r="AM1079" i="20"/>
  <c r="AL1079" i="20"/>
  <c r="AM1078" i="20"/>
  <c r="AL1078" i="20"/>
  <c r="AM1077" i="20"/>
  <c r="AL1077" i="20"/>
  <c r="AM1076" i="20"/>
  <c r="AL1076" i="20"/>
  <c r="AM1075" i="20"/>
  <c r="AL1075" i="20"/>
  <c r="AM1074" i="20"/>
  <c r="AL1074" i="20"/>
  <c r="AM1073" i="20"/>
  <c r="AL1073" i="20"/>
  <c r="AM1072" i="20"/>
  <c r="AL1072" i="20"/>
  <c r="AM1071" i="20"/>
  <c r="AL1071" i="20"/>
  <c r="AM1070" i="20"/>
  <c r="AL1070" i="20"/>
  <c r="AM1069" i="20"/>
  <c r="AL1069" i="20"/>
  <c r="AM1068" i="20"/>
  <c r="AL1068" i="20"/>
  <c r="AM1067" i="20"/>
  <c r="AL1067" i="20"/>
  <c r="AM1066" i="20"/>
  <c r="AL1066" i="20"/>
  <c r="AM1065" i="20"/>
  <c r="AL1065" i="20"/>
  <c r="AM1064" i="20"/>
  <c r="AL1064" i="20"/>
  <c r="AM1063" i="20"/>
  <c r="AL1063" i="20"/>
  <c r="AM1062" i="20"/>
  <c r="AL1062" i="20"/>
  <c r="AM1061" i="20"/>
  <c r="AL1061" i="20"/>
  <c r="AM1060" i="20"/>
  <c r="AL1060" i="20"/>
  <c r="AM1059" i="20"/>
  <c r="AL1059" i="20"/>
  <c r="AM1058" i="20"/>
  <c r="AL1058" i="20"/>
  <c r="AM1057" i="20"/>
  <c r="AL1057" i="20"/>
  <c r="AM1056" i="20"/>
  <c r="AL1056" i="20"/>
  <c r="AM1055" i="20"/>
  <c r="AL1055" i="20"/>
  <c r="AM1054" i="20"/>
  <c r="AL1054" i="20"/>
  <c r="AM1053" i="20"/>
  <c r="AL1053" i="20"/>
  <c r="AM1052" i="20"/>
  <c r="AL1052" i="20"/>
  <c r="AM1051" i="20"/>
  <c r="AL1051" i="20"/>
  <c r="AM1050" i="20"/>
  <c r="AL1050" i="20"/>
  <c r="AM1049" i="20"/>
  <c r="AL1049" i="20"/>
  <c r="AM1048" i="20"/>
  <c r="AL1048" i="20"/>
  <c r="AM1047" i="20"/>
  <c r="AL1047" i="20"/>
  <c r="AM1046" i="20"/>
  <c r="AL1046" i="20"/>
  <c r="AM1045" i="20"/>
  <c r="AL1045" i="20"/>
  <c r="AM1044" i="20"/>
  <c r="AL1044" i="20"/>
  <c r="AM1043" i="20"/>
  <c r="AL1043" i="20"/>
  <c r="AM1042" i="20"/>
  <c r="AL1042" i="20"/>
  <c r="AM1041" i="20"/>
  <c r="AL1041" i="20"/>
  <c r="AM1040" i="20"/>
  <c r="AL1040" i="20"/>
  <c r="AM1039" i="20"/>
  <c r="AL1039" i="20"/>
  <c r="AM1038" i="20"/>
  <c r="AL1038" i="20"/>
  <c r="AM1037" i="20"/>
  <c r="AL1037" i="20"/>
  <c r="AM1036" i="20"/>
  <c r="AL1036" i="20"/>
  <c r="AM1035" i="20"/>
  <c r="AL1035" i="20"/>
  <c r="AM1034" i="20"/>
  <c r="AL1034" i="20"/>
  <c r="AM1033" i="20"/>
  <c r="AL1033" i="20"/>
  <c r="AM1032" i="20"/>
  <c r="AL1032" i="20"/>
  <c r="AM1031" i="20"/>
  <c r="AL1031" i="20"/>
  <c r="AM1030" i="20"/>
  <c r="AL1030" i="20"/>
  <c r="AM1029" i="20"/>
  <c r="AL1029" i="20"/>
  <c r="AM1028" i="20"/>
  <c r="AL1028" i="20"/>
  <c r="AM1027" i="20"/>
  <c r="AL1027" i="20"/>
  <c r="AM1026" i="20"/>
  <c r="AL1026" i="20"/>
  <c r="AM1025" i="20"/>
  <c r="AL1025" i="20"/>
  <c r="AM1024" i="20"/>
  <c r="AL1024" i="20"/>
  <c r="AM1023" i="20"/>
  <c r="AL1023" i="20"/>
  <c r="AM1022" i="20"/>
  <c r="AL1022" i="20"/>
  <c r="AM1021" i="20"/>
  <c r="AL1021" i="20"/>
  <c r="AM1020" i="20"/>
  <c r="AL1020" i="20"/>
  <c r="AM1019" i="20"/>
  <c r="AL1019" i="20"/>
  <c r="AM1018" i="20"/>
  <c r="AL1018" i="20"/>
  <c r="AM1017" i="20"/>
  <c r="AL1017" i="20"/>
  <c r="AM1016" i="20"/>
  <c r="AL1016" i="20"/>
  <c r="AM1015" i="20"/>
  <c r="AL1015" i="20"/>
  <c r="AM1014" i="20"/>
  <c r="AL1014" i="20"/>
  <c r="AM1013" i="20"/>
  <c r="AL1013" i="20"/>
  <c r="AM1012" i="20"/>
  <c r="AL1012" i="20"/>
  <c r="AM1011" i="20"/>
  <c r="AL1011" i="20"/>
  <c r="AM1010" i="20"/>
  <c r="AL1010" i="20"/>
  <c r="AM1009" i="20"/>
  <c r="AL1009" i="20"/>
  <c r="AM1008" i="20"/>
  <c r="AL1008" i="20"/>
  <c r="AM1007" i="20"/>
  <c r="AL1007" i="20"/>
  <c r="AM1006" i="20"/>
  <c r="AL1006" i="20"/>
  <c r="AM1005" i="20"/>
  <c r="AL1005" i="20"/>
  <c r="AM1004" i="20"/>
  <c r="AL1004" i="20"/>
  <c r="AM1003" i="20"/>
  <c r="AL1003" i="20"/>
  <c r="AM1002" i="20"/>
  <c r="AL1002" i="20"/>
  <c r="AM1001" i="20"/>
  <c r="AL1001" i="20"/>
  <c r="AM1000" i="20"/>
  <c r="AL1000" i="20"/>
  <c r="AM999" i="20"/>
  <c r="AL999" i="20"/>
  <c r="AM998" i="20"/>
  <c r="AL998" i="20"/>
  <c r="AM997" i="20"/>
  <c r="AL997" i="20"/>
  <c r="AM996" i="20"/>
  <c r="AL996" i="20"/>
  <c r="AM995" i="20"/>
  <c r="AL995" i="20"/>
  <c r="AM994" i="20"/>
  <c r="AL994" i="20"/>
  <c r="AM993" i="20"/>
  <c r="AL993" i="20"/>
  <c r="AM992" i="20"/>
  <c r="AL992" i="20"/>
  <c r="AM991" i="20"/>
  <c r="AL991" i="20"/>
  <c r="AM990" i="20"/>
  <c r="AL990" i="20"/>
  <c r="AM989" i="20"/>
  <c r="AL989" i="20"/>
  <c r="AM988" i="20"/>
  <c r="AL988" i="20"/>
  <c r="AM987" i="20"/>
  <c r="AL987" i="20"/>
  <c r="AM986" i="20"/>
  <c r="AL986" i="20"/>
  <c r="AM985" i="20"/>
  <c r="AL985" i="20"/>
  <c r="AM984" i="20"/>
  <c r="AL984" i="20"/>
  <c r="AM983" i="20"/>
  <c r="AL983" i="20"/>
  <c r="AM982" i="20"/>
  <c r="AL982" i="20"/>
  <c r="AM981" i="20"/>
  <c r="AL981" i="20"/>
  <c r="AM980" i="20"/>
  <c r="AL980" i="20"/>
  <c r="AM979" i="20"/>
  <c r="AL979" i="20"/>
  <c r="AM978" i="20"/>
  <c r="AL978" i="20"/>
  <c r="AM977" i="20"/>
  <c r="AL977" i="20"/>
  <c r="AM976" i="20"/>
  <c r="AL976" i="20"/>
  <c r="AM975" i="20"/>
  <c r="AL975" i="20"/>
  <c r="AM974" i="20"/>
  <c r="AL974" i="20"/>
  <c r="AM973" i="20"/>
  <c r="AL973" i="20"/>
  <c r="AM972" i="20"/>
  <c r="AL972" i="20"/>
  <c r="AM971" i="20"/>
  <c r="AL971" i="20"/>
  <c r="AM970" i="20"/>
  <c r="AL970" i="20"/>
  <c r="AM969" i="20"/>
  <c r="AL969" i="20"/>
  <c r="AM968" i="20"/>
  <c r="AL968" i="20"/>
  <c r="AM967" i="20"/>
  <c r="AL967" i="20"/>
  <c r="AM966" i="20"/>
  <c r="AL966" i="20"/>
  <c r="AM965" i="20"/>
  <c r="AL965" i="20"/>
  <c r="AM964" i="20"/>
  <c r="AL964" i="20"/>
  <c r="AM963" i="20"/>
  <c r="AL963" i="20"/>
  <c r="AM962" i="20"/>
  <c r="AL962" i="20"/>
  <c r="AM961" i="20"/>
  <c r="AL961" i="20"/>
  <c r="AM960" i="20"/>
  <c r="AL960" i="20"/>
  <c r="AM959" i="20"/>
  <c r="AL959" i="20"/>
  <c r="AM958" i="20"/>
  <c r="AL958" i="20"/>
  <c r="AM957" i="20"/>
  <c r="AL957" i="20"/>
  <c r="AM956" i="20"/>
  <c r="AL956" i="20"/>
  <c r="AM955" i="20"/>
  <c r="AL955" i="20"/>
  <c r="AM954" i="20"/>
  <c r="AL954" i="20"/>
  <c r="AM953" i="20"/>
  <c r="AL953" i="20"/>
  <c r="AM952" i="20"/>
  <c r="AL952" i="20"/>
  <c r="AM951" i="20"/>
  <c r="AL951" i="20"/>
  <c r="AM950" i="20"/>
  <c r="AL950" i="20"/>
  <c r="AM949" i="20"/>
  <c r="AL949" i="20"/>
  <c r="AM948" i="20"/>
  <c r="AL948" i="20"/>
  <c r="AM947" i="20"/>
  <c r="AL947" i="20"/>
  <c r="AM946" i="20"/>
  <c r="AL946" i="20"/>
  <c r="AM945" i="20"/>
  <c r="AL945" i="20"/>
  <c r="AM944" i="20"/>
  <c r="AL944" i="20"/>
  <c r="AM943" i="20"/>
  <c r="AL943" i="20"/>
  <c r="AM942" i="20"/>
  <c r="AL942" i="20"/>
  <c r="AM941" i="20"/>
  <c r="AL941" i="20"/>
  <c r="AM940" i="20"/>
  <c r="AL940" i="20"/>
  <c r="AM939" i="20"/>
  <c r="AL939" i="20"/>
  <c r="AM938" i="20"/>
  <c r="AL938" i="20"/>
  <c r="AM937" i="20"/>
  <c r="AL937" i="20"/>
  <c r="AM936" i="20"/>
  <c r="AL936" i="20"/>
  <c r="AM935" i="20"/>
  <c r="AL935" i="20"/>
  <c r="AM934" i="20"/>
  <c r="AL934" i="20"/>
  <c r="AM933" i="20"/>
  <c r="AL933" i="20"/>
  <c r="AM932" i="20"/>
  <c r="AL932" i="20"/>
  <c r="AM931" i="20"/>
  <c r="AL931" i="20"/>
  <c r="AM930" i="20"/>
  <c r="AL930" i="20"/>
  <c r="AM929" i="20"/>
  <c r="AL929" i="20"/>
  <c r="AM928" i="20"/>
  <c r="AL928" i="20"/>
  <c r="AM927" i="20"/>
  <c r="AL927" i="20"/>
  <c r="AM926" i="20"/>
  <c r="AL926" i="20"/>
  <c r="AM925" i="20"/>
  <c r="AL925" i="20"/>
  <c r="AM924" i="20"/>
  <c r="AL924" i="20"/>
  <c r="AM923" i="20"/>
  <c r="AL923" i="20"/>
  <c r="AM922" i="20"/>
  <c r="AL922" i="20"/>
  <c r="AM921" i="20"/>
  <c r="AL921" i="20"/>
  <c r="AM920" i="20"/>
  <c r="AL920" i="20"/>
  <c r="AM919" i="20"/>
  <c r="AL919" i="20"/>
  <c r="AM918" i="20"/>
  <c r="AL918" i="20"/>
  <c r="AM917" i="20"/>
  <c r="AL917" i="20"/>
  <c r="AM916" i="20"/>
  <c r="AL916" i="20"/>
  <c r="AM915" i="20"/>
  <c r="AL915" i="20"/>
  <c r="AM914" i="20"/>
  <c r="AL914" i="20"/>
  <c r="AM913" i="20"/>
  <c r="AL913" i="20"/>
  <c r="AM912" i="20"/>
  <c r="AL912" i="20"/>
  <c r="AM911" i="20"/>
  <c r="AL911" i="20"/>
  <c r="AM910" i="20"/>
  <c r="AL910" i="20"/>
  <c r="AM909" i="20"/>
  <c r="AL909" i="20"/>
  <c r="AM908" i="20"/>
  <c r="AL908" i="20"/>
  <c r="AM907" i="20"/>
  <c r="AL907" i="20"/>
  <c r="AM906" i="20"/>
  <c r="AL906" i="20"/>
  <c r="AM905" i="20"/>
  <c r="AL905" i="20"/>
  <c r="AM904" i="20"/>
  <c r="AL904" i="20"/>
  <c r="AM903" i="20"/>
  <c r="AL903" i="20"/>
  <c r="AM902" i="20"/>
  <c r="AL902" i="20"/>
  <c r="AM901" i="20"/>
  <c r="AL901" i="20"/>
  <c r="AM900" i="20"/>
  <c r="AL900" i="20"/>
  <c r="AM899" i="20"/>
  <c r="AL899" i="20"/>
  <c r="AM898" i="20"/>
  <c r="AL898" i="20"/>
  <c r="AM897" i="20"/>
  <c r="AL897" i="20"/>
  <c r="AM896" i="20"/>
  <c r="AL896" i="20"/>
  <c r="AM895" i="20"/>
  <c r="AL895" i="20"/>
  <c r="AM894" i="20"/>
  <c r="AL894" i="20"/>
  <c r="AM893" i="20"/>
  <c r="AL893" i="20"/>
  <c r="AM892" i="20"/>
  <c r="AL892" i="20"/>
  <c r="AM891" i="20"/>
  <c r="AL891" i="20"/>
  <c r="AM890" i="20"/>
  <c r="AL890" i="20"/>
  <c r="AM889" i="20"/>
  <c r="AL889" i="20"/>
  <c r="AM888" i="20"/>
  <c r="AL888" i="20"/>
  <c r="AM887" i="20"/>
  <c r="AL887" i="20"/>
  <c r="AM886" i="20"/>
  <c r="AL886" i="20"/>
  <c r="AM885" i="20"/>
  <c r="AL885" i="20"/>
  <c r="AM884" i="20"/>
  <c r="AL884" i="20"/>
  <c r="AM883" i="20"/>
  <c r="AL883" i="20"/>
  <c r="AM882" i="20"/>
  <c r="AL882" i="20"/>
  <c r="AM881" i="20"/>
  <c r="AL881" i="20"/>
  <c r="AM880" i="20"/>
  <c r="AL880" i="20"/>
  <c r="AM879" i="20"/>
  <c r="AL879" i="20"/>
  <c r="AM878" i="20"/>
  <c r="AL878" i="20"/>
  <c r="AM877" i="20"/>
  <c r="AL877" i="20"/>
  <c r="AM876" i="20"/>
  <c r="AL876" i="20"/>
  <c r="AM875" i="20"/>
  <c r="AL875" i="20"/>
  <c r="AM874" i="20"/>
  <c r="AL874" i="20"/>
  <c r="AM873" i="20"/>
  <c r="AL873" i="20"/>
  <c r="AM872" i="20"/>
  <c r="AL872" i="20"/>
  <c r="AM871" i="20"/>
  <c r="AL871" i="20"/>
  <c r="AM870" i="20"/>
  <c r="AL870" i="20"/>
  <c r="AM869" i="20"/>
  <c r="AL869" i="20"/>
  <c r="AM868" i="20"/>
  <c r="AL868" i="20"/>
  <c r="AM867" i="20"/>
  <c r="AL867" i="20"/>
  <c r="AM866" i="20"/>
  <c r="AL866" i="20"/>
  <c r="AM865" i="20"/>
  <c r="AL865" i="20"/>
  <c r="AM864" i="20"/>
  <c r="AL864" i="20"/>
  <c r="AM863" i="20"/>
  <c r="AL863" i="20"/>
  <c r="AM862" i="20"/>
  <c r="AL862" i="20"/>
  <c r="AM861" i="20"/>
  <c r="AL861" i="20"/>
  <c r="AM860" i="20"/>
  <c r="AL860" i="20"/>
  <c r="AM859" i="20"/>
  <c r="AL859" i="20"/>
  <c r="AM858" i="20"/>
  <c r="AL858" i="20"/>
  <c r="AM857" i="20"/>
  <c r="AL857" i="20"/>
  <c r="AM856" i="20"/>
  <c r="AL856" i="20"/>
  <c r="AM855" i="20"/>
  <c r="AL855" i="20"/>
  <c r="AM854" i="20"/>
  <c r="AL854" i="20"/>
  <c r="AM853" i="20"/>
  <c r="AL853" i="20"/>
  <c r="AM852" i="20"/>
  <c r="AL852" i="20"/>
  <c r="AM851" i="20"/>
  <c r="AL851" i="20"/>
  <c r="AM850" i="20"/>
  <c r="AL850" i="20"/>
  <c r="AM849" i="20"/>
  <c r="AL849" i="20"/>
  <c r="AM848" i="20"/>
  <c r="AL848" i="20"/>
  <c r="AM847" i="20"/>
  <c r="AL847" i="20"/>
  <c r="AM846" i="20"/>
  <c r="AL846" i="20"/>
  <c r="AM845" i="20"/>
  <c r="AL845" i="20"/>
  <c r="AM844" i="20"/>
  <c r="AL844" i="20"/>
  <c r="AM843" i="20"/>
  <c r="AL843" i="20"/>
  <c r="AM842" i="20"/>
  <c r="AL842" i="20"/>
  <c r="AM841" i="20"/>
  <c r="AL841" i="20"/>
  <c r="AM840" i="20"/>
  <c r="AL840" i="20"/>
  <c r="AM839" i="20"/>
  <c r="AL839" i="20"/>
  <c r="AM838" i="20"/>
  <c r="AL838" i="20"/>
  <c r="AM837" i="20"/>
  <c r="AL837" i="20"/>
  <c r="AM836" i="20"/>
  <c r="AL836" i="20"/>
  <c r="AM835" i="20"/>
  <c r="AL835" i="20"/>
  <c r="AM834" i="20"/>
  <c r="AL834" i="20"/>
  <c r="AM833" i="20"/>
  <c r="AL833" i="20"/>
  <c r="AM832" i="20"/>
  <c r="AL832" i="20"/>
  <c r="AM831" i="20"/>
  <c r="AL831" i="20"/>
  <c r="AM830" i="20"/>
  <c r="AL830" i="20"/>
  <c r="AM829" i="20"/>
  <c r="AL829" i="20"/>
  <c r="AM828" i="20"/>
  <c r="AL828" i="20"/>
  <c r="AM827" i="20"/>
  <c r="AL827" i="20"/>
  <c r="AM826" i="20"/>
  <c r="AL826" i="20"/>
  <c r="AM825" i="20"/>
  <c r="AL825" i="20"/>
  <c r="AM824" i="20"/>
  <c r="AL824" i="20"/>
  <c r="AM823" i="20"/>
  <c r="AL823" i="20"/>
  <c r="AM822" i="20"/>
  <c r="AL822" i="20"/>
  <c r="AM821" i="20"/>
  <c r="AL821" i="20"/>
  <c r="AM820" i="20"/>
  <c r="AL820" i="20"/>
  <c r="AM819" i="20"/>
  <c r="AL819" i="20"/>
  <c r="AM818" i="20"/>
  <c r="AL818" i="20"/>
  <c r="AM817" i="20"/>
  <c r="AL817" i="20"/>
  <c r="AM816" i="20"/>
  <c r="AL816" i="20"/>
  <c r="AM815" i="20"/>
  <c r="AL815" i="20"/>
  <c r="AM814" i="20"/>
  <c r="AL814" i="20"/>
  <c r="AM813" i="20"/>
  <c r="AL813" i="20"/>
  <c r="AM812" i="20"/>
  <c r="AL812" i="20"/>
  <c r="AM811" i="20"/>
  <c r="AL811" i="20"/>
  <c r="AM810" i="20"/>
  <c r="AL810" i="20"/>
  <c r="AM809" i="20"/>
  <c r="AL809" i="20"/>
  <c r="AM808" i="20"/>
  <c r="AL808" i="20"/>
  <c r="AM807" i="20"/>
  <c r="AL807" i="20"/>
  <c r="AM806" i="20"/>
  <c r="AL806" i="20"/>
  <c r="AM805" i="20"/>
  <c r="AL805" i="20"/>
  <c r="AM804" i="20"/>
  <c r="AL804" i="20"/>
  <c r="AM803" i="20"/>
  <c r="AL803" i="20"/>
  <c r="AM802" i="20"/>
  <c r="AL802" i="20"/>
  <c r="AM801" i="20"/>
  <c r="AL801" i="20"/>
  <c r="AM800" i="20"/>
  <c r="AL800" i="20"/>
  <c r="AM799" i="20"/>
  <c r="AL799" i="20"/>
  <c r="AM798" i="20"/>
  <c r="AL798" i="20"/>
  <c r="AM797" i="20"/>
  <c r="AL797" i="20"/>
  <c r="AM796" i="20"/>
  <c r="AL796" i="20"/>
  <c r="AM795" i="20"/>
  <c r="AL795" i="20"/>
  <c r="AM794" i="20"/>
  <c r="AL794" i="20"/>
  <c r="AM793" i="20"/>
  <c r="AL793" i="20"/>
  <c r="AM792" i="20"/>
  <c r="AL792" i="20"/>
  <c r="AM791" i="20"/>
  <c r="AL791" i="20"/>
  <c r="AM790" i="20"/>
  <c r="AL790" i="20"/>
  <c r="AM789" i="20"/>
  <c r="AL789" i="20"/>
  <c r="AM788" i="20"/>
  <c r="AL788" i="20"/>
  <c r="AM787" i="20"/>
  <c r="AL787" i="20"/>
  <c r="AM786" i="20"/>
  <c r="AL786" i="20"/>
  <c r="AM785" i="20"/>
  <c r="AL785" i="20"/>
  <c r="AM784" i="20"/>
  <c r="AL784" i="20"/>
  <c r="AM783" i="20"/>
  <c r="AL783" i="20"/>
  <c r="AM782" i="20"/>
  <c r="AL782" i="20"/>
  <c r="AM781" i="20"/>
  <c r="AL781" i="20"/>
  <c r="AM780" i="20"/>
  <c r="AL780" i="20"/>
  <c r="AM779" i="20"/>
  <c r="AL779" i="20"/>
  <c r="AM778" i="20"/>
  <c r="AL778" i="20"/>
  <c r="AM777" i="20"/>
  <c r="AL777" i="20"/>
  <c r="AM776" i="20"/>
  <c r="AL776" i="20"/>
  <c r="AM775" i="20"/>
  <c r="AL775" i="20"/>
  <c r="AM774" i="20"/>
  <c r="AL774" i="20"/>
  <c r="AM773" i="20"/>
  <c r="AL773" i="20"/>
  <c r="AM772" i="20"/>
  <c r="AL772" i="20"/>
  <c r="AM771" i="20"/>
  <c r="AL771" i="20"/>
  <c r="AM770" i="20"/>
  <c r="AL770" i="20"/>
  <c r="AM769" i="20"/>
  <c r="AL769" i="20"/>
  <c r="AM768" i="20"/>
  <c r="AL768" i="20"/>
  <c r="AM767" i="20"/>
  <c r="AL767" i="20"/>
  <c r="AM766" i="20"/>
  <c r="AL766" i="20"/>
  <c r="AM765" i="20"/>
  <c r="AL765" i="20"/>
  <c r="AM764" i="20"/>
  <c r="AL764" i="20"/>
  <c r="AM763" i="20"/>
  <c r="AL763" i="20"/>
  <c r="AM762" i="20"/>
  <c r="AL762" i="20"/>
  <c r="AM761" i="20"/>
  <c r="AL761" i="20"/>
  <c r="AM760" i="20"/>
  <c r="AL760" i="20"/>
  <c r="AM759" i="20"/>
  <c r="AL759" i="20"/>
  <c r="AM758" i="20"/>
  <c r="AL758" i="20"/>
  <c r="AM757" i="20"/>
  <c r="AL757" i="20"/>
  <c r="AM756" i="20"/>
  <c r="AL756" i="20"/>
  <c r="AM755" i="20"/>
  <c r="AL755" i="20"/>
  <c r="AM754" i="20"/>
  <c r="AL754" i="20"/>
  <c r="AM753" i="20"/>
  <c r="AL753" i="20"/>
  <c r="AM752" i="20"/>
  <c r="AL752" i="20"/>
  <c r="AM751" i="20"/>
  <c r="AL751" i="20"/>
  <c r="AM750" i="20"/>
  <c r="AL750" i="20"/>
  <c r="AM749" i="20"/>
  <c r="AL749" i="20"/>
  <c r="AM748" i="20"/>
  <c r="AL748" i="20"/>
  <c r="AM747" i="20"/>
  <c r="AL747" i="20"/>
  <c r="AM746" i="20"/>
  <c r="AL746" i="20"/>
  <c r="AM745" i="20"/>
  <c r="AL745" i="20"/>
  <c r="AM744" i="20"/>
  <c r="AL744" i="20"/>
  <c r="AM743" i="20"/>
  <c r="AL743" i="20"/>
  <c r="AM742" i="20"/>
  <c r="AL742" i="20"/>
  <c r="AM741" i="20"/>
  <c r="AL741" i="20"/>
  <c r="AM740" i="20"/>
  <c r="AL740" i="20"/>
  <c r="AM739" i="20"/>
  <c r="AL739" i="20"/>
  <c r="AM738" i="20"/>
  <c r="AL738" i="20"/>
  <c r="AM737" i="20"/>
  <c r="AL737" i="20"/>
  <c r="AM736" i="20"/>
  <c r="AL736" i="20"/>
  <c r="AM735" i="20"/>
  <c r="AL735" i="20"/>
  <c r="AM734" i="20"/>
  <c r="AL734" i="20"/>
  <c r="AM733" i="20"/>
  <c r="AL733" i="20"/>
  <c r="AM732" i="20"/>
  <c r="AL732" i="20"/>
  <c r="AM731" i="20"/>
  <c r="AL731" i="20"/>
  <c r="AM730" i="20"/>
  <c r="AL730" i="20"/>
  <c r="AM729" i="20"/>
  <c r="AL729" i="20"/>
  <c r="AM728" i="20"/>
  <c r="AL728" i="20"/>
  <c r="AM727" i="20"/>
  <c r="AL727" i="20"/>
  <c r="AM726" i="20"/>
  <c r="AL726" i="20"/>
  <c r="AM725" i="20"/>
  <c r="AL725" i="20"/>
  <c r="AM724" i="20"/>
  <c r="AL724" i="20"/>
  <c r="AM723" i="20"/>
  <c r="AL723" i="20"/>
  <c r="AM722" i="20"/>
  <c r="AL722" i="20"/>
  <c r="AM721" i="20"/>
  <c r="AL721" i="20"/>
  <c r="AM720" i="20"/>
  <c r="AL720" i="20"/>
  <c r="AM719" i="20"/>
  <c r="AL719" i="20"/>
  <c r="AM718" i="20"/>
  <c r="AL718" i="20"/>
  <c r="AM717" i="20"/>
  <c r="AL717" i="20"/>
  <c r="AM716" i="20"/>
  <c r="AL716" i="20"/>
  <c r="AM715" i="20"/>
  <c r="AL715" i="20"/>
  <c r="AM714" i="20"/>
  <c r="AL714" i="20"/>
  <c r="AM713" i="20"/>
  <c r="AL713" i="20"/>
  <c r="AM712" i="20"/>
  <c r="AL712" i="20"/>
  <c r="AM711" i="20"/>
  <c r="AL711" i="20"/>
  <c r="AM710" i="20"/>
  <c r="AL710" i="20"/>
  <c r="AM709" i="20"/>
  <c r="AL709" i="20"/>
  <c r="AM708" i="20"/>
  <c r="AL708" i="20"/>
  <c r="AM707" i="20"/>
  <c r="AL707" i="20"/>
  <c r="AM706" i="20"/>
  <c r="AL706" i="20"/>
  <c r="AM705" i="20"/>
  <c r="AL705" i="20"/>
  <c r="AM704" i="20"/>
  <c r="AL704" i="20"/>
  <c r="AM703" i="20"/>
  <c r="AL703" i="20"/>
  <c r="AM702" i="20"/>
  <c r="AL702" i="20"/>
  <c r="AM701" i="20"/>
  <c r="AL701" i="20"/>
  <c r="AM700" i="20"/>
  <c r="AL700" i="20"/>
  <c r="AM699" i="20"/>
  <c r="AL699" i="20"/>
  <c r="AM698" i="20"/>
  <c r="AL698" i="20"/>
  <c r="AM697" i="20"/>
  <c r="AL697" i="20"/>
  <c r="AM696" i="20"/>
  <c r="AL696" i="20"/>
  <c r="AM695" i="20"/>
  <c r="AL695" i="20"/>
  <c r="AM694" i="20"/>
  <c r="AL694" i="20"/>
  <c r="AM693" i="20"/>
  <c r="AL693" i="20"/>
  <c r="AM692" i="20"/>
  <c r="AL692" i="20"/>
  <c r="AM691" i="20"/>
  <c r="AL691" i="20"/>
  <c r="AM690" i="20"/>
  <c r="AL690" i="20"/>
  <c r="AM689" i="20"/>
  <c r="AL689" i="20"/>
  <c r="AM688" i="20"/>
  <c r="AL688" i="20"/>
  <c r="AM687" i="20"/>
  <c r="AL687" i="20"/>
  <c r="AM686" i="20"/>
  <c r="AL686" i="20"/>
  <c r="AM685" i="20"/>
  <c r="AL685" i="20"/>
  <c r="AM684" i="20"/>
  <c r="AL684" i="20"/>
  <c r="AM683" i="20"/>
  <c r="AL683" i="20"/>
  <c r="AM682" i="20"/>
  <c r="AL682" i="20"/>
  <c r="AM681" i="20"/>
  <c r="AL681" i="20"/>
  <c r="AM680" i="20"/>
  <c r="AL680" i="20"/>
  <c r="AM679" i="20"/>
  <c r="AL679" i="20"/>
  <c r="AM678" i="20"/>
  <c r="AL678" i="20"/>
  <c r="AM677" i="20"/>
  <c r="AL677" i="20"/>
  <c r="AM676" i="20"/>
  <c r="AL676" i="20"/>
  <c r="AM675" i="20"/>
  <c r="AL675" i="20"/>
  <c r="AM674" i="20"/>
  <c r="AL674" i="20"/>
  <c r="AM673" i="20"/>
  <c r="AL673" i="20"/>
  <c r="AM672" i="20"/>
  <c r="AL672" i="20"/>
  <c r="AM671" i="20"/>
  <c r="AL671" i="20"/>
  <c r="AM670" i="20"/>
  <c r="AL670" i="20"/>
  <c r="AM669" i="20"/>
  <c r="AL669" i="20"/>
  <c r="AM668" i="20"/>
  <c r="AL668" i="20"/>
  <c r="AM667" i="20"/>
  <c r="AL667" i="20"/>
  <c r="AM666" i="20"/>
  <c r="AL666" i="20"/>
  <c r="AM665" i="20"/>
  <c r="AL665" i="20"/>
  <c r="AM664" i="20"/>
  <c r="AL664" i="20"/>
  <c r="AM663" i="20"/>
  <c r="AL663" i="20"/>
  <c r="AM662" i="20"/>
  <c r="AL662" i="20"/>
  <c r="AM661" i="20"/>
  <c r="AL661" i="20"/>
  <c r="AM660" i="20"/>
  <c r="AL660" i="20"/>
  <c r="AM659" i="20"/>
  <c r="AL659" i="20"/>
  <c r="AM658" i="20"/>
  <c r="AL658" i="20"/>
  <c r="AM657" i="20"/>
  <c r="AL657" i="20"/>
  <c r="AM656" i="20"/>
  <c r="AL656" i="20"/>
  <c r="AM655" i="20"/>
  <c r="AL655" i="20"/>
  <c r="AM654" i="20"/>
  <c r="AL654" i="20"/>
  <c r="AM653" i="20"/>
  <c r="AL653" i="20"/>
  <c r="AM652" i="20"/>
  <c r="AL652" i="20"/>
  <c r="AM651" i="20"/>
  <c r="AL651" i="20"/>
  <c r="AM650" i="20"/>
  <c r="AL650" i="20"/>
  <c r="AM649" i="20"/>
  <c r="AL649" i="20"/>
  <c r="AM648" i="20"/>
  <c r="AL648" i="20"/>
  <c r="AM647" i="20"/>
  <c r="AL647" i="20"/>
  <c r="AM646" i="20"/>
  <c r="AL646" i="20"/>
  <c r="AM645" i="20"/>
  <c r="AL645" i="20"/>
  <c r="AM644" i="20"/>
  <c r="AL644" i="20"/>
  <c r="AM643" i="20"/>
  <c r="AL643" i="20"/>
  <c r="AM642" i="20"/>
  <c r="AL642" i="20"/>
  <c r="AM641" i="20"/>
  <c r="AL641" i="20"/>
  <c r="AM640" i="20"/>
  <c r="AL640" i="20"/>
  <c r="AM639" i="20"/>
  <c r="AL639" i="20"/>
  <c r="AM638" i="20"/>
  <c r="AL638" i="20"/>
  <c r="AM637" i="20"/>
  <c r="AL637" i="20"/>
  <c r="AM636" i="20"/>
  <c r="AL636" i="20"/>
  <c r="AM635" i="20"/>
  <c r="AL635" i="20"/>
  <c r="AM634" i="20"/>
  <c r="AL634" i="20"/>
  <c r="AM633" i="20"/>
  <c r="AL633" i="20"/>
  <c r="AM632" i="20"/>
  <c r="AL632" i="20"/>
  <c r="AM631" i="20"/>
  <c r="AL631" i="20"/>
  <c r="AM630" i="20"/>
  <c r="AL630" i="20"/>
  <c r="AM629" i="20"/>
  <c r="AL629" i="20"/>
  <c r="AM628" i="20"/>
  <c r="AL628" i="20"/>
  <c r="AM627" i="20"/>
  <c r="AL627" i="20"/>
  <c r="AM626" i="20"/>
  <c r="AL626" i="20"/>
  <c r="AM625" i="20"/>
  <c r="AL625" i="20"/>
  <c r="AM624" i="20"/>
  <c r="AL624" i="20"/>
  <c r="AM623" i="20"/>
  <c r="AL623" i="20"/>
  <c r="AM622" i="20"/>
  <c r="AL622" i="20"/>
  <c r="AM621" i="20"/>
  <c r="AL621" i="20"/>
  <c r="AM620" i="20"/>
  <c r="AL620" i="20"/>
  <c r="AM619" i="20"/>
  <c r="AL619" i="20"/>
  <c r="AM618" i="20"/>
  <c r="AL618" i="20"/>
  <c r="AM617" i="20"/>
  <c r="AL617" i="20"/>
  <c r="AM616" i="20"/>
  <c r="AL616" i="20"/>
  <c r="AM615" i="20"/>
  <c r="AL615" i="20"/>
  <c r="AM614" i="20"/>
  <c r="AL614" i="20"/>
  <c r="AM613" i="20"/>
  <c r="AL613" i="20"/>
  <c r="AM612" i="20"/>
  <c r="AL612" i="20"/>
  <c r="AM611" i="20"/>
  <c r="AL611" i="20"/>
  <c r="AM610" i="20"/>
  <c r="AL610" i="20"/>
  <c r="AM609" i="20"/>
  <c r="AL609" i="20"/>
  <c r="AM608" i="20"/>
  <c r="AL608" i="20"/>
  <c r="AM607" i="20"/>
  <c r="AL607" i="20"/>
  <c r="AM606" i="20"/>
  <c r="AL606" i="20"/>
  <c r="AM605" i="20"/>
  <c r="AL605" i="20"/>
  <c r="AM604" i="20"/>
  <c r="AL604" i="20"/>
  <c r="AM603" i="20"/>
  <c r="AL603" i="20"/>
  <c r="AM602" i="20"/>
  <c r="AL602" i="20"/>
  <c r="AM601" i="20"/>
  <c r="AL601" i="20"/>
  <c r="AM600" i="20"/>
  <c r="AL600" i="20"/>
  <c r="AM599" i="20"/>
  <c r="AL599" i="20"/>
  <c r="AM598" i="20"/>
  <c r="AL598" i="20"/>
  <c r="AM597" i="20"/>
  <c r="AL597" i="20"/>
  <c r="AM596" i="20"/>
  <c r="AL596" i="20"/>
  <c r="AM595" i="20"/>
  <c r="AL595" i="20"/>
  <c r="AM594" i="20"/>
  <c r="AL594" i="20"/>
  <c r="AM593" i="20"/>
  <c r="AL593" i="20"/>
  <c r="AM592" i="20"/>
  <c r="AL592" i="20"/>
  <c r="AM591" i="20"/>
  <c r="AL591" i="20"/>
  <c r="AM590" i="20"/>
  <c r="AL590" i="20"/>
  <c r="AM589" i="20"/>
  <c r="AL589" i="20"/>
  <c r="AM588" i="20"/>
  <c r="AL588" i="20"/>
  <c r="AM587" i="20"/>
  <c r="AL587" i="20"/>
  <c r="AM586" i="20"/>
  <c r="AL586" i="20"/>
  <c r="AM585" i="20"/>
  <c r="AL585" i="20"/>
  <c r="AM584" i="20"/>
  <c r="AL584" i="20"/>
  <c r="AM583" i="20"/>
  <c r="AL583" i="20"/>
  <c r="AM582" i="20"/>
  <c r="AL582" i="20"/>
  <c r="AM581" i="20"/>
  <c r="AL581" i="20"/>
  <c r="AM580" i="20"/>
  <c r="AL580" i="20"/>
  <c r="AM579" i="20"/>
  <c r="AL579" i="20"/>
  <c r="AM578" i="20"/>
  <c r="AL578" i="20"/>
  <c r="AM577" i="20"/>
  <c r="AL577" i="20"/>
  <c r="AM576" i="20"/>
  <c r="AL576" i="20"/>
  <c r="AM575" i="20"/>
  <c r="AL575" i="20"/>
  <c r="AM574" i="20"/>
  <c r="AL574" i="20"/>
  <c r="AM573" i="20"/>
  <c r="AL573" i="20"/>
  <c r="AM572" i="20"/>
  <c r="AL572" i="20"/>
  <c r="AM571" i="20"/>
  <c r="AL571" i="20"/>
  <c r="AM570" i="20"/>
  <c r="AL570" i="20"/>
  <c r="AM569" i="20"/>
  <c r="AL569" i="20"/>
  <c r="AM568" i="20"/>
  <c r="AL568" i="20"/>
  <c r="AM567" i="20"/>
  <c r="AL567" i="20"/>
  <c r="AM566" i="20"/>
  <c r="AL566" i="20"/>
  <c r="AM565" i="20"/>
  <c r="AL565" i="20"/>
  <c r="AM564" i="20"/>
  <c r="AL564" i="20"/>
  <c r="AM563" i="20"/>
  <c r="AL563" i="20"/>
  <c r="AM562" i="20"/>
  <c r="AL562" i="20"/>
  <c r="AM561" i="20"/>
  <c r="AL561" i="20"/>
  <c r="AM560" i="20"/>
  <c r="AL560" i="20"/>
  <c r="AM559" i="20"/>
  <c r="AL559" i="20"/>
  <c r="AM558" i="20"/>
  <c r="AL558" i="20"/>
  <c r="AM557" i="20"/>
  <c r="AL557" i="20"/>
  <c r="AM556" i="20"/>
  <c r="AL556" i="20"/>
  <c r="AM555" i="20"/>
  <c r="AL555" i="20"/>
  <c r="AM554" i="20"/>
  <c r="AL554" i="20"/>
  <c r="AM553" i="20"/>
  <c r="AL553" i="20"/>
  <c r="AM552" i="20"/>
  <c r="AL552" i="20"/>
  <c r="AM551" i="20"/>
  <c r="AL551" i="20"/>
  <c r="AM550" i="20"/>
  <c r="AL550" i="20"/>
  <c r="AM549" i="20"/>
  <c r="AL549" i="20"/>
  <c r="AM548" i="20"/>
  <c r="AL548" i="20"/>
  <c r="AM547" i="20"/>
  <c r="AL547" i="20"/>
  <c r="AM546" i="20"/>
  <c r="AL546" i="20"/>
  <c r="AM545" i="20"/>
  <c r="AL545" i="20"/>
  <c r="AM544" i="20"/>
  <c r="AL544" i="20"/>
  <c r="AM543" i="20"/>
  <c r="AL543" i="20"/>
  <c r="AM542" i="20"/>
  <c r="AL542" i="20"/>
  <c r="AM541" i="20"/>
  <c r="AL541" i="20"/>
  <c r="AM540" i="20"/>
  <c r="AL540" i="20"/>
  <c r="AM539" i="20"/>
  <c r="AL539" i="20"/>
  <c r="AM538" i="20"/>
  <c r="AL538" i="20"/>
  <c r="AM537" i="20"/>
  <c r="AL537" i="20"/>
  <c r="AM536" i="20"/>
  <c r="AL536" i="20"/>
  <c r="AM535" i="20"/>
  <c r="AL535" i="20"/>
  <c r="AM534" i="20"/>
  <c r="AL534" i="20"/>
  <c r="AM533" i="20"/>
  <c r="AL533" i="20"/>
  <c r="AM532" i="20"/>
  <c r="AL532" i="20"/>
  <c r="AM531" i="20"/>
  <c r="AL531" i="20"/>
  <c r="AM530" i="20"/>
  <c r="AL530" i="20"/>
  <c r="AM529" i="20"/>
  <c r="AL529" i="20"/>
  <c r="AM528" i="20"/>
  <c r="AL528" i="20"/>
  <c r="AM527" i="20"/>
  <c r="AL527" i="20"/>
  <c r="AM526" i="20"/>
  <c r="AL526" i="20"/>
  <c r="AM525" i="20"/>
  <c r="AL525" i="20"/>
  <c r="AM524" i="20"/>
  <c r="AL524" i="20"/>
  <c r="AM523" i="20"/>
  <c r="AL523" i="20"/>
  <c r="AM522" i="20"/>
  <c r="AL522" i="20"/>
  <c r="AM521" i="20"/>
  <c r="AL521" i="20"/>
  <c r="AM520" i="20"/>
  <c r="AL520" i="20"/>
  <c r="AM519" i="20"/>
  <c r="AL519" i="20"/>
  <c r="AM518" i="20"/>
  <c r="AL518" i="20"/>
  <c r="AM517" i="20"/>
  <c r="AL517" i="20"/>
  <c r="AM516" i="20"/>
  <c r="AL516" i="20"/>
  <c r="AM515" i="20"/>
  <c r="AL515" i="20"/>
  <c r="AM514" i="20"/>
  <c r="AL514" i="20"/>
  <c r="AM513" i="20"/>
  <c r="AL513" i="20"/>
  <c r="AM512" i="20"/>
  <c r="AL512" i="20"/>
  <c r="AM511" i="20"/>
  <c r="AL511" i="20"/>
  <c r="AM510" i="20"/>
  <c r="AL510" i="20"/>
  <c r="AM509" i="20"/>
  <c r="AL509" i="20"/>
  <c r="AM508" i="20"/>
  <c r="AL508" i="20"/>
  <c r="AM507" i="20"/>
  <c r="AL507" i="20"/>
  <c r="AM506" i="20"/>
  <c r="AL506" i="20"/>
  <c r="AM505" i="20"/>
  <c r="AL505" i="20"/>
  <c r="AM504" i="20"/>
  <c r="AL504" i="20"/>
  <c r="AM503" i="20"/>
  <c r="AL503" i="20"/>
  <c r="AM502" i="20"/>
  <c r="AL502" i="20"/>
  <c r="AM501" i="20"/>
  <c r="AL501" i="20"/>
  <c r="AM500" i="20"/>
  <c r="AL500" i="20"/>
  <c r="AM499" i="20"/>
  <c r="AL499" i="20"/>
  <c r="AM498" i="20"/>
  <c r="AL498" i="20"/>
  <c r="AM497" i="20"/>
  <c r="AL497" i="20"/>
  <c r="AM496" i="20"/>
  <c r="AL496" i="20"/>
  <c r="AM495" i="20"/>
  <c r="AL495" i="20"/>
  <c r="AM494" i="20"/>
  <c r="AL494" i="20"/>
  <c r="AM493" i="20"/>
  <c r="AL493" i="20"/>
  <c r="AM492" i="20"/>
  <c r="AL492" i="20"/>
  <c r="AM491" i="20"/>
  <c r="AL491" i="20"/>
  <c r="AM490" i="20"/>
  <c r="AL490" i="20"/>
  <c r="AM489" i="20"/>
  <c r="AL489" i="20"/>
  <c r="AM488" i="20"/>
  <c r="AL488" i="20"/>
  <c r="AM487" i="20"/>
  <c r="AL487" i="20"/>
  <c r="AM486" i="20"/>
  <c r="AL486" i="20"/>
  <c r="AM485" i="20"/>
  <c r="AL485" i="20"/>
  <c r="AM484" i="20"/>
  <c r="AL484" i="20"/>
  <c r="AM483" i="20"/>
  <c r="AL483" i="20"/>
  <c r="AM482" i="20"/>
  <c r="AL482" i="20"/>
  <c r="AM481" i="20"/>
  <c r="AL481" i="20"/>
  <c r="AM480" i="20"/>
  <c r="AL480" i="20"/>
  <c r="AM479" i="20"/>
  <c r="AL479" i="20"/>
  <c r="AM478" i="20"/>
  <c r="AL478" i="20"/>
  <c r="AM477" i="20"/>
  <c r="AL477" i="20"/>
  <c r="AM476" i="20"/>
  <c r="AL476" i="20"/>
  <c r="AM475" i="20"/>
  <c r="AL475" i="20"/>
  <c r="AM474" i="20"/>
  <c r="AL474" i="20"/>
  <c r="AM473" i="20"/>
  <c r="AL473" i="20"/>
  <c r="AM472" i="20"/>
  <c r="AL472" i="20"/>
  <c r="AM471" i="20"/>
  <c r="AL471" i="20"/>
  <c r="AM470" i="20"/>
  <c r="AL470" i="20"/>
  <c r="AM469" i="20"/>
  <c r="AL469" i="20"/>
  <c r="AM468" i="20"/>
  <c r="AL468" i="20"/>
  <c r="AM467" i="20"/>
  <c r="AL467" i="20"/>
  <c r="AM466" i="20"/>
  <c r="AL466" i="20"/>
  <c r="AM465" i="20"/>
  <c r="AL465" i="20"/>
  <c r="AM464" i="20"/>
  <c r="AL464" i="20"/>
  <c r="AM463" i="20"/>
  <c r="AL463" i="20"/>
  <c r="AM462" i="20"/>
  <c r="AL462" i="20"/>
  <c r="AM461" i="20"/>
  <c r="AL461" i="20"/>
  <c r="AM460" i="20"/>
  <c r="AL460" i="20"/>
  <c r="AM459" i="20"/>
  <c r="AL459" i="20"/>
  <c r="AM458" i="20"/>
  <c r="AL458" i="20"/>
  <c r="AM457" i="20"/>
  <c r="AL457" i="20"/>
  <c r="AM456" i="20"/>
  <c r="AL456" i="20"/>
  <c r="AM455" i="20"/>
  <c r="AL455" i="20"/>
  <c r="AM454" i="20"/>
  <c r="AL454" i="20"/>
  <c r="AM453" i="20"/>
  <c r="AL453" i="20"/>
  <c r="AM452" i="20"/>
  <c r="AL452" i="20"/>
  <c r="AM451" i="20"/>
  <c r="AL451" i="20"/>
  <c r="AM450" i="20"/>
  <c r="AL450" i="20"/>
  <c r="AM449" i="20"/>
  <c r="AL449" i="20"/>
  <c r="AM448" i="20"/>
  <c r="AL448" i="20"/>
  <c r="AM447" i="20"/>
  <c r="AL447" i="20"/>
  <c r="AM446" i="20"/>
  <c r="AL446" i="20"/>
  <c r="AM445" i="20"/>
  <c r="AL445" i="20"/>
  <c r="AM444" i="20"/>
  <c r="AL444" i="20"/>
  <c r="AM443" i="20"/>
  <c r="AL443" i="20"/>
  <c r="AM442" i="20"/>
  <c r="AL442" i="20"/>
  <c r="AM441" i="20"/>
  <c r="AL441" i="20"/>
  <c r="AM440" i="20"/>
  <c r="AL440" i="20"/>
  <c r="AM439" i="20"/>
  <c r="AL439" i="20"/>
  <c r="AM438" i="20"/>
  <c r="AL438" i="20"/>
  <c r="AM437" i="20"/>
  <c r="AL437" i="20"/>
  <c r="AM436" i="20"/>
  <c r="AL436" i="20"/>
  <c r="AM435" i="20"/>
  <c r="AL435" i="20"/>
  <c r="AM434" i="20"/>
  <c r="AL434" i="20"/>
  <c r="AM433" i="20"/>
  <c r="AL433" i="20"/>
  <c r="AM432" i="20"/>
  <c r="AL432" i="20"/>
  <c r="AM431" i="20"/>
  <c r="AL431" i="20"/>
  <c r="AM430" i="20"/>
  <c r="AL430" i="20"/>
  <c r="AM429" i="20"/>
  <c r="AL429" i="20"/>
  <c r="AM428" i="20"/>
  <c r="AL428" i="20"/>
  <c r="AM427" i="20"/>
  <c r="AL427" i="20"/>
  <c r="AM426" i="20"/>
  <c r="AL426" i="20"/>
  <c r="AM425" i="20"/>
  <c r="AL425" i="20"/>
  <c r="AM424" i="20"/>
  <c r="AL424" i="20"/>
  <c r="AM423" i="20"/>
  <c r="AL423" i="20"/>
  <c r="AM422" i="20"/>
  <c r="AL422" i="20"/>
  <c r="AM421" i="20"/>
  <c r="AL421" i="20"/>
  <c r="AM420" i="20"/>
  <c r="AL420" i="20"/>
  <c r="AM419" i="20"/>
  <c r="AL419" i="20"/>
  <c r="AM418" i="20"/>
  <c r="AL418" i="20"/>
  <c r="AM417" i="20"/>
  <c r="AL417" i="20"/>
  <c r="AM416" i="20"/>
  <c r="AL416" i="20"/>
  <c r="AM415" i="20"/>
  <c r="AL415" i="20"/>
  <c r="AM414" i="20"/>
  <c r="AL414" i="20"/>
  <c r="AM413" i="20"/>
  <c r="AL413" i="20"/>
  <c r="AM412" i="20"/>
  <c r="AL412" i="20"/>
  <c r="AM411" i="20"/>
  <c r="AL411" i="20"/>
  <c r="AM410" i="20"/>
  <c r="AL410" i="20"/>
  <c r="AM409" i="20"/>
  <c r="AL409" i="20"/>
  <c r="AM408" i="20"/>
  <c r="AL408" i="20"/>
  <c r="AM407" i="20"/>
  <c r="AL407" i="20"/>
  <c r="AM406" i="20"/>
  <c r="AL406" i="20"/>
  <c r="AM405" i="20"/>
  <c r="AL405" i="20"/>
  <c r="AM404" i="20"/>
  <c r="AL404" i="20"/>
  <c r="AM403" i="20"/>
  <c r="AL403" i="20"/>
  <c r="AM402" i="20"/>
  <c r="AL402" i="20"/>
  <c r="AM401" i="20"/>
  <c r="AL401" i="20"/>
  <c r="AM400" i="20"/>
  <c r="AL400" i="20"/>
  <c r="AM399" i="20"/>
  <c r="AL399" i="20"/>
  <c r="AM398" i="20"/>
  <c r="AL398" i="20"/>
  <c r="AM397" i="20"/>
  <c r="AL397" i="20"/>
  <c r="AM396" i="20"/>
  <c r="AL396" i="20"/>
  <c r="AM395" i="20"/>
  <c r="AL395" i="20"/>
  <c r="AM394" i="20"/>
  <c r="AL394" i="20"/>
  <c r="AM393" i="20"/>
  <c r="AL393" i="20"/>
  <c r="AM392" i="20"/>
  <c r="AL392" i="20"/>
  <c r="AM391" i="20"/>
  <c r="AL391" i="20"/>
  <c r="AM390" i="20"/>
  <c r="AL390" i="20"/>
  <c r="AM389" i="20"/>
  <c r="AL389" i="20"/>
  <c r="AM388" i="20"/>
  <c r="AL388" i="20"/>
  <c r="AM387" i="20"/>
  <c r="AL387" i="20"/>
  <c r="AM386" i="20"/>
  <c r="AL386" i="20"/>
  <c r="AM385" i="20"/>
  <c r="AL385" i="20"/>
  <c r="AM384" i="20"/>
  <c r="AL384" i="20"/>
  <c r="AM383" i="20"/>
  <c r="AL383" i="20"/>
  <c r="AM382" i="20"/>
  <c r="AL382" i="20"/>
  <c r="AM381" i="20"/>
  <c r="AL381" i="20"/>
  <c r="AM380" i="20"/>
  <c r="AL380" i="20"/>
  <c r="AM379" i="20"/>
  <c r="AL379" i="20"/>
  <c r="AM378" i="20"/>
  <c r="AL378" i="20"/>
  <c r="AM377" i="20"/>
  <c r="AL377" i="20"/>
  <c r="AM376" i="20"/>
  <c r="AL376" i="20"/>
  <c r="AM375" i="20"/>
  <c r="AL375" i="20"/>
  <c r="AM374" i="20"/>
  <c r="AL374" i="20"/>
  <c r="AM373" i="20"/>
  <c r="AL373" i="20"/>
  <c r="AM372" i="20"/>
  <c r="AL372" i="20"/>
  <c r="AM371" i="20"/>
  <c r="AL371" i="20"/>
  <c r="AM370" i="20"/>
  <c r="AL370" i="20"/>
  <c r="AM369" i="20"/>
  <c r="AL369" i="20"/>
  <c r="AM368" i="20"/>
  <c r="AL368" i="20"/>
  <c r="AM367" i="20"/>
  <c r="AL367" i="20"/>
  <c r="AM366" i="20"/>
  <c r="AL366" i="20"/>
  <c r="AM365" i="20"/>
  <c r="AL365" i="20"/>
  <c r="AM364" i="20"/>
  <c r="AL364" i="20"/>
  <c r="AM363" i="20"/>
  <c r="AL363" i="20"/>
  <c r="AM362" i="20"/>
  <c r="AL362" i="20"/>
  <c r="AM361" i="20"/>
  <c r="AL361" i="20"/>
  <c r="AM360" i="20"/>
  <c r="AL360" i="20"/>
  <c r="AM359" i="20"/>
  <c r="AL359" i="20"/>
  <c r="AM358" i="20"/>
  <c r="AL358" i="20"/>
  <c r="AM357" i="20"/>
  <c r="AL357" i="20"/>
  <c r="AM356" i="20"/>
  <c r="AL356" i="20"/>
  <c r="AM355" i="20"/>
  <c r="AL355" i="20"/>
  <c r="AM354" i="20"/>
  <c r="AL354" i="20"/>
  <c r="AM353" i="20"/>
  <c r="AL353" i="20"/>
  <c r="AM352" i="20"/>
  <c r="AL352" i="20"/>
  <c r="AM351" i="20"/>
  <c r="AL351" i="20"/>
  <c r="AM350" i="20"/>
  <c r="AL350" i="20"/>
  <c r="AM349" i="20"/>
  <c r="AL349" i="20"/>
  <c r="AM348" i="20"/>
  <c r="AL348" i="20"/>
  <c r="AM347" i="20"/>
  <c r="AL347" i="20"/>
  <c r="AM346" i="20"/>
  <c r="AL346" i="20"/>
  <c r="AM345" i="20"/>
  <c r="AL345" i="20"/>
  <c r="AM344" i="20"/>
  <c r="AL344" i="20"/>
  <c r="AM343" i="20"/>
  <c r="AL343" i="20"/>
  <c r="AM342" i="20"/>
  <c r="AL342" i="20"/>
  <c r="AM341" i="20"/>
  <c r="AL341" i="20"/>
  <c r="AM340" i="20"/>
  <c r="AL340" i="20"/>
  <c r="AM339" i="20"/>
  <c r="AL339" i="20"/>
  <c r="AM338" i="20"/>
  <c r="AL338" i="20"/>
  <c r="AM337" i="20"/>
  <c r="AL337" i="20"/>
  <c r="AM336" i="20"/>
  <c r="AL336" i="20"/>
  <c r="AM335" i="20"/>
  <c r="AL335" i="20"/>
  <c r="AM334" i="20"/>
  <c r="AL334" i="20"/>
  <c r="AM333" i="20"/>
  <c r="AL333" i="20"/>
  <c r="AM332" i="20"/>
  <c r="AL332" i="20"/>
  <c r="AM331" i="20"/>
  <c r="AL331" i="20"/>
  <c r="AM330" i="20"/>
  <c r="AL330" i="20"/>
  <c r="AM329" i="20"/>
  <c r="AL329" i="20"/>
  <c r="AM328" i="20"/>
  <c r="AL328" i="20"/>
  <c r="AM327" i="20"/>
  <c r="AL327" i="20"/>
  <c r="AM326" i="20"/>
  <c r="AL326" i="20"/>
  <c r="AM325" i="20"/>
  <c r="AL325" i="20"/>
  <c r="AM324" i="20"/>
  <c r="AL324" i="20"/>
  <c r="AM323" i="20"/>
  <c r="AL323" i="20"/>
  <c r="AM322" i="20"/>
  <c r="AL322" i="20"/>
  <c r="AM321" i="20"/>
  <c r="AL321" i="20"/>
  <c r="AM320" i="20"/>
  <c r="AL320" i="20"/>
  <c r="AM319" i="20"/>
  <c r="AL319" i="20"/>
  <c r="AM318" i="20"/>
  <c r="AL318" i="20"/>
  <c r="AM317" i="20"/>
  <c r="AL317" i="20"/>
  <c r="AM316" i="20"/>
  <c r="AL316" i="20"/>
  <c r="AM315" i="20"/>
  <c r="AL315" i="20"/>
  <c r="AM314" i="20"/>
  <c r="AL314" i="20"/>
  <c r="AM313" i="20"/>
  <c r="AL313" i="20"/>
  <c r="AM312" i="20"/>
  <c r="AL312" i="20"/>
  <c r="AM311" i="20"/>
  <c r="AL311" i="20"/>
  <c r="AM310" i="20"/>
  <c r="AL310" i="20"/>
  <c r="AM309" i="20"/>
  <c r="AL309" i="20"/>
  <c r="AM308" i="20"/>
  <c r="AL308" i="20"/>
  <c r="AM307" i="20"/>
  <c r="AL307" i="20"/>
  <c r="AM306" i="20"/>
  <c r="AL306" i="20"/>
  <c r="AM305" i="20"/>
  <c r="AL305" i="20"/>
  <c r="AM304" i="20"/>
  <c r="AL304" i="20"/>
  <c r="AM303" i="20"/>
  <c r="AL303" i="20"/>
  <c r="AM302" i="20"/>
  <c r="AL302" i="20"/>
  <c r="AM301" i="20"/>
  <c r="AL301" i="20"/>
  <c r="AM300" i="20"/>
  <c r="AL300" i="20"/>
  <c r="AM299" i="20"/>
  <c r="AL299" i="20"/>
  <c r="AM298" i="20"/>
  <c r="AL298" i="20"/>
  <c r="AM297" i="20"/>
  <c r="AL297" i="20"/>
  <c r="AM296" i="20"/>
  <c r="AL296" i="20"/>
  <c r="AM295" i="20"/>
  <c r="AL295" i="20"/>
  <c r="AM294" i="20"/>
  <c r="AL294" i="20"/>
  <c r="AM293" i="20"/>
  <c r="AL293" i="20"/>
  <c r="AM292" i="20"/>
  <c r="AL292" i="20"/>
  <c r="AM291" i="20"/>
  <c r="AL291" i="20"/>
  <c r="AM290" i="20"/>
  <c r="AL290" i="20"/>
  <c r="AM289" i="20"/>
  <c r="AL289" i="20"/>
  <c r="AM288" i="20"/>
  <c r="AL288" i="20"/>
  <c r="AM287" i="20"/>
  <c r="AL287" i="20"/>
  <c r="AM286" i="20"/>
  <c r="AL286" i="20"/>
  <c r="AM285" i="20"/>
  <c r="AL285" i="20"/>
  <c r="AM284" i="20"/>
  <c r="AL284" i="20"/>
  <c r="AM283" i="20"/>
  <c r="AL283" i="20"/>
  <c r="AM282" i="20"/>
  <c r="AL282" i="20"/>
  <c r="AM281" i="20"/>
  <c r="AL281" i="20"/>
  <c r="AM280" i="20"/>
  <c r="AL280" i="20"/>
  <c r="AM279" i="20"/>
  <c r="AL279" i="20"/>
  <c r="AM278" i="20"/>
  <c r="AL278" i="20"/>
  <c r="AM277" i="20"/>
  <c r="AL277" i="20"/>
  <c r="AM276" i="20"/>
  <c r="AL276" i="20"/>
  <c r="AM275" i="20"/>
  <c r="AL275" i="20"/>
  <c r="AM274" i="20"/>
  <c r="AL274" i="20"/>
  <c r="AM273" i="20"/>
  <c r="AL273" i="20"/>
  <c r="AM272" i="20"/>
  <c r="AL272" i="20"/>
  <c r="AM271" i="20"/>
  <c r="AL271" i="20"/>
  <c r="AM270" i="20"/>
  <c r="AL270" i="20"/>
  <c r="AM269" i="20"/>
  <c r="AL269" i="20"/>
  <c r="AM268" i="20"/>
  <c r="AL268" i="20"/>
  <c r="AM267" i="20"/>
  <c r="AL267" i="20"/>
  <c r="AM266" i="20"/>
  <c r="AL266" i="20"/>
  <c r="AM265" i="20"/>
  <c r="AL265" i="20"/>
  <c r="AM264" i="20"/>
  <c r="AL264" i="20"/>
  <c r="AM263" i="20"/>
  <c r="AL263" i="20"/>
  <c r="AM262" i="20"/>
  <c r="AL262" i="20"/>
  <c r="AM261" i="20"/>
  <c r="AL261" i="20"/>
  <c r="AM260" i="20"/>
  <c r="AL260" i="20"/>
  <c r="AM259" i="20"/>
  <c r="AL259" i="20"/>
  <c r="AM258" i="20"/>
  <c r="AL258" i="20"/>
  <c r="AM257" i="20"/>
  <c r="AL257" i="20"/>
  <c r="AM256" i="20"/>
  <c r="AL256" i="20"/>
  <c r="AM255" i="20"/>
  <c r="AL255" i="20"/>
  <c r="AM254" i="20"/>
  <c r="AL254" i="20"/>
  <c r="AM253" i="20"/>
  <c r="AL253" i="20"/>
  <c r="AM252" i="20"/>
  <c r="AL252" i="20"/>
  <c r="AM251" i="20"/>
  <c r="AL251" i="20"/>
  <c r="AM250" i="20"/>
  <c r="AL250" i="20"/>
  <c r="AM249" i="20"/>
  <c r="AL249" i="20"/>
  <c r="AM248" i="20"/>
  <c r="AL248" i="20"/>
  <c r="AM247" i="20"/>
  <c r="AL247" i="20"/>
  <c r="AM246" i="20"/>
  <c r="AL246" i="20"/>
  <c r="AM245" i="20"/>
  <c r="AL245" i="20"/>
  <c r="AM244" i="20"/>
  <c r="AL244" i="20"/>
  <c r="AM243" i="20"/>
  <c r="AL243" i="20"/>
  <c r="AM242" i="20"/>
  <c r="AL242" i="20"/>
  <c r="AM241" i="20"/>
  <c r="AL241" i="20"/>
  <c r="AM240" i="20"/>
  <c r="AL240" i="20"/>
  <c r="AM239" i="20"/>
  <c r="AL239" i="20"/>
  <c r="AM238" i="20"/>
  <c r="AL238" i="20"/>
  <c r="AM237" i="20"/>
  <c r="AL237" i="20"/>
  <c r="AM236" i="20"/>
  <c r="AL236" i="20"/>
  <c r="AM235" i="20"/>
  <c r="AL235" i="20"/>
  <c r="AM234" i="20"/>
  <c r="AL234" i="20"/>
  <c r="AM233" i="20"/>
  <c r="AL233" i="20"/>
  <c r="AM232" i="20"/>
  <c r="AL232" i="20"/>
  <c r="AM231" i="20"/>
  <c r="AL231" i="20"/>
  <c r="AM230" i="20"/>
  <c r="AL230" i="20"/>
  <c r="AM229" i="20"/>
  <c r="AL229" i="20"/>
  <c r="AM228" i="20"/>
  <c r="AL228" i="20"/>
  <c r="AM227" i="20"/>
  <c r="AL227" i="20"/>
  <c r="AM226" i="20"/>
  <c r="AL226" i="20"/>
  <c r="AM225" i="20"/>
  <c r="AL225" i="20"/>
  <c r="AM224" i="20"/>
  <c r="AL224" i="20"/>
  <c r="AM223" i="20"/>
  <c r="AL223" i="20"/>
  <c r="AM222" i="20"/>
  <c r="AL222" i="20"/>
  <c r="AM221" i="20"/>
  <c r="AL221" i="20"/>
  <c r="AM220" i="20"/>
  <c r="AL220" i="20"/>
  <c r="AM219" i="20"/>
  <c r="AL219" i="20"/>
  <c r="AM218" i="20"/>
  <c r="AL218" i="20"/>
  <c r="AM217" i="20"/>
  <c r="AL217" i="20"/>
  <c r="AM216" i="20"/>
  <c r="AL216" i="20"/>
  <c r="AM215" i="20"/>
  <c r="AL215" i="20"/>
  <c r="AM214" i="20"/>
  <c r="AL214" i="20"/>
  <c r="AM213" i="20"/>
  <c r="AL213" i="20"/>
  <c r="AM212" i="20"/>
  <c r="AL212" i="20"/>
  <c r="AM211" i="20"/>
  <c r="AL211" i="20"/>
  <c r="AM210" i="20"/>
  <c r="AL210" i="20"/>
  <c r="AM209" i="20"/>
  <c r="AL209" i="20"/>
  <c r="AM208" i="20"/>
  <c r="AL208" i="20"/>
  <c r="AM207" i="20"/>
  <c r="AL207" i="20"/>
  <c r="AM206" i="20"/>
  <c r="AL206" i="20"/>
  <c r="AM205" i="20"/>
  <c r="AL205" i="20"/>
  <c r="AM204" i="20"/>
  <c r="AL204" i="20"/>
  <c r="AM203" i="20"/>
  <c r="AL203" i="20"/>
  <c r="AM202" i="20"/>
  <c r="AL202" i="20"/>
  <c r="AM201" i="20"/>
  <c r="AL201" i="20"/>
  <c r="AM200" i="20"/>
  <c r="AL200" i="20"/>
  <c r="AM199" i="20"/>
  <c r="AL199" i="20"/>
  <c r="AM198" i="20"/>
  <c r="AL198" i="20"/>
  <c r="AM197" i="20"/>
  <c r="AL197" i="20"/>
  <c r="AM196" i="20"/>
  <c r="AL196" i="20"/>
  <c r="AM195" i="20"/>
  <c r="AL195" i="20"/>
  <c r="AM194" i="20"/>
  <c r="AL194" i="20"/>
  <c r="AM193" i="20"/>
  <c r="AL193" i="20"/>
  <c r="AM192" i="20"/>
  <c r="AL192" i="20"/>
  <c r="AM191" i="20"/>
  <c r="AL191" i="20"/>
  <c r="AM190" i="20"/>
  <c r="AL190" i="20"/>
  <c r="AM189" i="20"/>
  <c r="AL189" i="20"/>
  <c r="AM188" i="20"/>
  <c r="AL188" i="20"/>
  <c r="AM187" i="20"/>
  <c r="AL187" i="20"/>
  <c r="AM186" i="20"/>
  <c r="AL186" i="20"/>
  <c r="AM185" i="20"/>
  <c r="AL185" i="20"/>
  <c r="AM184" i="20"/>
  <c r="AL184" i="20"/>
  <c r="AM183" i="20"/>
  <c r="AL183" i="20"/>
  <c r="AM182" i="20"/>
  <c r="AL182" i="20"/>
  <c r="AM181" i="20"/>
  <c r="AL181" i="20"/>
  <c r="AM180" i="20"/>
  <c r="AL180" i="20"/>
  <c r="AM179" i="20"/>
  <c r="AL179" i="20"/>
  <c r="AM178" i="20"/>
  <c r="AL178" i="20"/>
  <c r="AM177" i="20"/>
  <c r="AL177" i="20"/>
  <c r="AM176" i="20"/>
  <c r="AL176" i="20"/>
  <c r="AM175" i="20"/>
  <c r="AL175" i="20"/>
  <c r="AM174" i="20"/>
  <c r="AL174" i="20"/>
  <c r="AM173" i="20"/>
  <c r="AL173" i="20"/>
  <c r="AM172" i="20"/>
  <c r="AL172" i="20"/>
  <c r="AM171" i="20"/>
  <c r="AL171" i="20"/>
  <c r="AM170" i="20"/>
  <c r="AL170" i="20"/>
  <c r="AM169" i="20"/>
  <c r="AL169" i="20"/>
  <c r="AM168" i="20"/>
  <c r="AL168" i="20"/>
  <c r="AM167" i="20"/>
  <c r="AL167" i="20"/>
  <c r="AM166" i="20"/>
  <c r="AL166" i="20"/>
  <c r="AM165" i="20"/>
  <c r="AL165" i="20"/>
  <c r="AM164" i="20"/>
  <c r="AL164" i="20"/>
  <c r="AM163" i="20"/>
  <c r="AL163" i="20"/>
  <c r="AM162" i="20"/>
  <c r="AL162" i="20"/>
  <c r="AM161" i="20"/>
  <c r="AL161" i="20"/>
  <c r="AM160" i="20"/>
  <c r="AL160" i="20"/>
  <c r="AM159" i="20"/>
  <c r="AL159" i="20"/>
  <c r="AM158" i="20"/>
  <c r="AL158" i="20"/>
  <c r="AM157" i="20"/>
  <c r="AL157" i="20"/>
  <c r="AM156" i="20"/>
  <c r="AL156" i="20"/>
  <c r="AM155" i="20"/>
  <c r="AL155" i="20"/>
  <c r="AM154" i="20"/>
  <c r="AL154" i="20"/>
  <c r="AM153" i="20"/>
  <c r="AL153" i="20"/>
  <c r="AM152" i="20"/>
  <c r="AL152" i="20"/>
  <c r="AM151" i="20"/>
  <c r="AL151" i="20"/>
  <c r="AM150" i="20"/>
  <c r="AL150" i="20"/>
  <c r="AM149" i="20"/>
  <c r="AL149" i="20"/>
  <c r="AM148" i="20"/>
  <c r="AL148" i="20"/>
  <c r="AM147" i="20"/>
  <c r="AL147" i="20"/>
  <c r="AM146" i="20"/>
  <c r="AL146" i="20"/>
  <c r="AM145" i="20"/>
  <c r="AL145" i="20"/>
  <c r="AM144" i="20"/>
  <c r="AL144" i="20"/>
  <c r="AM143" i="20"/>
  <c r="AL143" i="20"/>
  <c r="AM142" i="20"/>
  <c r="AL142" i="20"/>
  <c r="AM141" i="20"/>
  <c r="AL141" i="20"/>
  <c r="AM140" i="20"/>
  <c r="AL140" i="20"/>
  <c r="AM139" i="20"/>
  <c r="AL139" i="20"/>
  <c r="AM138" i="20"/>
  <c r="AL138" i="20"/>
  <c r="AM137" i="20"/>
  <c r="AL137" i="20"/>
  <c r="AM136" i="20"/>
  <c r="AL136" i="20"/>
  <c r="AM135" i="20"/>
  <c r="AL135" i="20"/>
  <c r="AM134" i="20"/>
  <c r="AL134" i="20"/>
  <c r="AM133" i="20"/>
  <c r="AL133" i="20"/>
  <c r="AM132" i="20"/>
  <c r="AL132" i="20"/>
  <c r="AM131" i="20"/>
  <c r="AL131" i="20"/>
  <c r="AM130" i="20"/>
  <c r="AL130" i="20"/>
  <c r="AM129" i="20"/>
  <c r="AL129" i="20"/>
  <c r="AM128" i="20"/>
  <c r="AL128" i="20"/>
  <c r="AM127" i="20"/>
  <c r="AL127" i="20"/>
  <c r="AM126" i="20"/>
  <c r="AL126" i="20"/>
  <c r="AM125" i="20"/>
  <c r="AL125" i="20"/>
  <c r="AM124" i="20"/>
  <c r="AL124" i="20"/>
  <c r="AM123" i="20"/>
  <c r="AL123" i="20"/>
  <c r="AM122" i="20"/>
  <c r="AL122" i="20"/>
  <c r="AM121" i="20"/>
  <c r="AL121" i="20"/>
  <c r="AM120" i="20"/>
  <c r="AL120" i="20"/>
  <c r="AM119" i="20"/>
  <c r="AL119" i="20"/>
  <c r="AM118" i="20"/>
  <c r="AL118" i="20"/>
  <c r="AM117" i="20"/>
  <c r="AL117" i="20"/>
  <c r="AM116" i="20"/>
  <c r="AL116" i="20"/>
  <c r="AM115" i="20"/>
  <c r="AL115" i="20"/>
  <c r="AM114" i="20"/>
  <c r="AL114" i="20"/>
  <c r="AM113" i="20"/>
  <c r="AL113" i="20"/>
  <c r="AM112" i="20"/>
  <c r="AL112" i="20"/>
  <c r="AM111" i="20"/>
  <c r="AL111" i="20"/>
  <c r="AM110" i="20"/>
  <c r="AL110" i="20"/>
  <c r="AM109" i="20"/>
  <c r="AL109" i="20"/>
  <c r="AM108" i="20"/>
  <c r="AL108" i="20"/>
  <c r="AM107" i="20"/>
  <c r="AL107" i="20"/>
  <c r="AM106" i="20"/>
  <c r="AL106" i="20"/>
  <c r="AM105" i="20"/>
  <c r="AL105" i="20"/>
  <c r="AM104" i="20"/>
  <c r="AL104" i="20"/>
  <c r="AM103" i="20"/>
  <c r="AL103" i="20"/>
  <c r="AM102" i="20"/>
  <c r="AL102" i="20"/>
  <c r="AM101" i="20"/>
  <c r="AL101" i="20"/>
  <c r="AM100" i="20"/>
  <c r="AL100" i="20"/>
  <c r="AM99" i="20"/>
  <c r="AL99" i="20"/>
  <c r="AM98" i="20"/>
  <c r="AL98" i="20"/>
  <c r="AM97" i="20"/>
  <c r="AL97" i="20"/>
  <c r="AM96" i="20"/>
  <c r="AL96" i="20"/>
  <c r="AM95" i="20"/>
  <c r="AL95" i="20"/>
  <c r="AM94" i="20"/>
  <c r="AL94" i="20"/>
  <c r="AM93" i="20"/>
  <c r="AL93" i="20"/>
  <c r="AM92" i="20"/>
  <c r="AL92" i="20"/>
  <c r="AM91" i="20"/>
  <c r="AL91" i="20"/>
  <c r="AM90" i="20"/>
  <c r="AL90" i="20"/>
  <c r="AM89" i="20"/>
  <c r="AL89" i="20"/>
  <c r="AM88" i="20"/>
  <c r="AL88" i="20"/>
  <c r="AM87" i="20"/>
  <c r="AL87" i="20"/>
  <c r="AM86" i="20"/>
  <c r="AL86" i="20"/>
  <c r="AM85" i="20"/>
  <c r="AL85" i="20"/>
  <c r="AM84" i="20"/>
  <c r="AL84" i="20"/>
  <c r="AM83" i="20"/>
  <c r="AL83" i="20"/>
  <c r="AM82" i="20"/>
  <c r="AL82" i="20"/>
  <c r="AM81" i="20"/>
  <c r="AL81" i="20"/>
  <c r="AM80" i="20"/>
  <c r="AL80" i="20"/>
  <c r="AM79" i="20"/>
  <c r="AL79" i="20"/>
  <c r="AM78" i="20"/>
  <c r="AL78" i="20"/>
  <c r="AM77" i="20"/>
  <c r="AL77" i="20"/>
  <c r="AM76" i="20"/>
  <c r="AL76" i="20"/>
  <c r="AM75" i="20"/>
  <c r="AL75" i="20"/>
  <c r="AM74" i="20"/>
  <c r="AL74" i="20"/>
  <c r="AM73" i="20"/>
  <c r="AL73" i="20"/>
  <c r="AM72" i="20"/>
  <c r="AL72" i="20"/>
  <c r="AM71" i="20"/>
  <c r="AL71" i="20"/>
  <c r="AM70" i="20"/>
  <c r="AL70" i="20"/>
  <c r="AM69" i="20"/>
  <c r="AL69" i="20"/>
  <c r="AM68" i="20"/>
  <c r="AL68" i="20"/>
  <c r="AM67" i="20"/>
  <c r="AL67" i="20"/>
  <c r="AM66" i="20"/>
  <c r="AL66" i="20"/>
  <c r="AM65" i="20"/>
  <c r="AL65" i="20"/>
  <c r="AM64" i="20"/>
  <c r="AL64" i="20"/>
  <c r="AM63" i="20"/>
  <c r="AL63" i="20"/>
  <c r="AM62" i="20"/>
  <c r="AL62" i="20"/>
  <c r="AM61" i="20"/>
  <c r="AL61" i="20"/>
  <c r="AM60" i="20"/>
  <c r="AL60" i="20"/>
  <c r="AM59" i="20"/>
  <c r="AL59" i="20"/>
  <c r="AM58" i="20"/>
  <c r="AL58" i="20"/>
  <c r="AM57" i="20"/>
  <c r="AL57" i="20"/>
  <c r="AM56" i="20"/>
  <c r="AL56" i="20"/>
  <c r="AM55" i="20"/>
  <c r="AL55" i="20"/>
  <c r="AM54" i="20"/>
  <c r="AL54" i="20"/>
  <c r="AM53" i="20"/>
  <c r="AL53" i="20"/>
  <c r="AM52" i="20"/>
  <c r="AL52" i="20"/>
  <c r="AM51" i="20"/>
  <c r="AL51" i="20"/>
  <c r="AM50" i="20"/>
  <c r="AL50" i="20"/>
  <c r="AM49" i="20"/>
  <c r="AL49" i="20"/>
  <c r="AM48" i="20"/>
  <c r="AL48" i="20"/>
  <c r="AM47" i="20"/>
  <c r="AL47" i="20"/>
  <c r="AM46" i="20"/>
  <c r="AL46" i="20"/>
  <c r="AM45" i="20"/>
  <c r="AL45" i="20"/>
  <c r="AM44" i="20"/>
  <c r="AL44" i="20"/>
  <c r="AM43" i="20"/>
  <c r="AL43" i="20"/>
  <c r="AM42" i="20"/>
  <c r="AL42" i="20"/>
  <c r="AM41" i="20"/>
  <c r="AL41" i="20"/>
  <c r="AM40" i="20"/>
  <c r="AL40" i="20"/>
  <c r="Y27" i="20"/>
  <c r="Y39" i="20"/>
  <c r="Y26" i="20"/>
  <c r="Y38" i="20"/>
  <c r="Y25" i="20"/>
  <c r="Y37" i="20"/>
  <c r="Y24" i="20"/>
  <c r="Y36" i="20"/>
  <c r="Y23" i="20"/>
  <c r="Y35" i="20"/>
  <c r="Y22" i="20"/>
  <c r="Y34" i="20"/>
  <c r="Y21" i="20"/>
  <c r="Y33" i="20"/>
  <c r="Y20" i="20"/>
  <c r="Y32" i="20"/>
  <c r="Y19" i="20"/>
  <c r="Y31" i="20"/>
  <c r="Y18" i="20"/>
  <c r="Y30" i="20"/>
  <c r="Y17" i="20"/>
  <c r="Y29" i="20"/>
  <c r="Y16" i="20"/>
  <c r="Y28" i="20"/>
  <c r="T4" i="20"/>
  <c r="B7" i="19"/>
  <c r="T13" i="19"/>
  <c r="E11" i="19"/>
  <c r="B11" i="19"/>
  <c r="E10" i="19"/>
  <c r="D8" i="16"/>
  <c r="E8" i="16"/>
  <c r="F8" i="16"/>
  <c r="F8" i="18"/>
  <c r="G8" i="16"/>
  <c r="G8" i="18"/>
  <c r="H8" i="16"/>
  <c r="H8" i="17"/>
  <c r="H8" i="18"/>
  <c r="I8" i="16"/>
  <c r="I8" i="17"/>
  <c r="I8" i="18"/>
  <c r="J8" i="16"/>
  <c r="J8" i="17"/>
  <c r="J8" i="18"/>
  <c r="K8" i="16"/>
  <c r="K8" i="17"/>
  <c r="K8" i="18"/>
  <c r="L8" i="16"/>
  <c r="L8" i="17"/>
  <c r="L8" i="18"/>
  <c r="M8" i="16"/>
  <c r="M8" i="17"/>
  <c r="M8" i="18"/>
  <c r="N8" i="16"/>
  <c r="N8" i="17"/>
  <c r="N8" i="18"/>
  <c r="O8" i="16"/>
  <c r="O8" i="17"/>
  <c r="O8" i="18"/>
  <c r="P8" i="16"/>
  <c r="P8" i="17"/>
  <c r="P8" i="18"/>
  <c r="Q8" i="16"/>
  <c r="Q8" i="17"/>
  <c r="Q8" i="18"/>
  <c r="R8" i="16"/>
  <c r="R8" i="17"/>
  <c r="R8" i="18"/>
  <c r="S8" i="16"/>
  <c r="S8" i="17"/>
  <c r="S8" i="18"/>
  <c r="T8" i="16"/>
  <c r="T8" i="17"/>
  <c r="T8" i="18"/>
  <c r="U8" i="16"/>
  <c r="U8" i="17"/>
  <c r="U8" i="18"/>
  <c r="V8" i="16"/>
  <c r="V8" i="17"/>
  <c r="V8" i="18"/>
  <c r="W8" i="16"/>
  <c r="W8" i="17"/>
  <c r="W8" i="18"/>
  <c r="X8" i="16"/>
  <c r="X8" i="17"/>
  <c r="X8" i="18"/>
  <c r="Y8" i="16"/>
  <c r="Y8" i="17"/>
  <c r="Y8" i="18"/>
  <c r="Z8" i="16"/>
  <c r="Z8" i="17"/>
  <c r="Z8" i="18"/>
  <c r="AA8" i="16"/>
  <c r="AA8" i="17"/>
  <c r="AA8" i="18"/>
  <c r="AB8" i="16"/>
  <c r="AB8" i="17"/>
  <c r="AB8" i="18"/>
  <c r="AC8" i="16"/>
  <c r="AC8" i="17"/>
  <c r="AC8" i="18"/>
  <c r="AD8" i="16"/>
  <c r="AD8" i="17"/>
  <c r="AD8" i="18"/>
  <c r="AE8" i="16"/>
  <c r="AE8" i="17"/>
  <c r="AE8" i="18"/>
  <c r="AF8" i="16"/>
  <c r="AF8" i="17"/>
  <c r="AF8" i="18"/>
  <c r="AG8" i="16"/>
  <c r="AG8" i="17"/>
  <c r="AG8" i="18"/>
  <c r="AH8" i="16"/>
  <c r="AH8" i="17"/>
  <c r="AH8" i="18"/>
  <c r="AI8" i="16"/>
  <c r="AI8" i="17"/>
  <c r="AI8" i="18"/>
  <c r="AJ8" i="16"/>
  <c r="AJ8" i="17"/>
  <c r="AJ8" i="18"/>
  <c r="AK8" i="16"/>
  <c r="AK8" i="17"/>
  <c r="AK8" i="18"/>
  <c r="AL8" i="16"/>
  <c r="AL8" i="17"/>
  <c r="AL8" i="18"/>
  <c r="C60" i="12"/>
  <c r="E45" i="12"/>
  <c r="E16" i="2"/>
  <c r="E22" i="2"/>
  <c r="E31" i="2"/>
  <c r="F45" i="12"/>
  <c r="F16" i="2"/>
  <c r="F22" i="2"/>
  <c r="F31" i="2"/>
  <c r="G45" i="12"/>
  <c r="G16" i="2"/>
  <c r="G22" i="2"/>
  <c r="G31" i="2"/>
  <c r="H45" i="12"/>
  <c r="H16" i="2"/>
  <c r="H36" i="2" s="1"/>
  <c r="H22" i="2"/>
  <c r="H31" i="2"/>
  <c r="I45" i="12"/>
  <c r="I16" i="2"/>
  <c r="I36" i="2" s="1"/>
  <c r="I22" i="2"/>
  <c r="I31" i="2"/>
  <c r="J45" i="12"/>
  <c r="J16" i="2"/>
  <c r="J36" i="2" s="1"/>
  <c r="J22" i="2"/>
  <c r="J31" i="2"/>
  <c r="K45" i="12"/>
  <c r="K16" i="2"/>
  <c r="K22" i="2"/>
  <c r="K31" i="2"/>
  <c r="L45" i="12"/>
  <c r="L16" i="2"/>
  <c r="L22" i="2"/>
  <c r="L31" i="2"/>
  <c r="L36" i="2"/>
  <c r="L39" i="2" s="1"/>
  <c r="L29" i="12" s="1"/>
  <c r="M45" i="12"/>
  <c r="M16" i="2"/>
  <c r="M22" i="2"/>
  <c r="M31" i="2"/>
  <c r="N45" i="12"/>
  <c r="N16" i="2"/>
  <c r="N22" i="2"/>
  <c r="N31" i="2"/>
  <c r="O45" i="12"/>
  <c r="O16" i="2"/>
  <c r="O22" i="2"/>
  <c r="O31" i="2"/>
  <c r="P45" i="12"/>
  <c r="P16" i="2"/>
  <c r="P36" i="2" s="1"/>
  <c r="P22" i="2"/>
  <c r="P31" i="2"/>
  <c r="Q45" i="12"/>
  <c r="Q16" i="2"/>
  <c r="Q36" i="2" s="1"/>
  <c r="Q22" i="2"/>
  <c r="Q31" i="2"/>
  <c r="R45" i="12"/>
  <c r="R16" i="2"/>
  <c r="R36" i="2" s="1"/>
  <c r="R22" i="2"/>
  <c r="R31" i="2"/>
  <c r="S45" i="12"/>
  <c r="S16" i="2"/>
  <c r="S36" i="2" s="1"/>
  <c r="S22" i="2"/>
  <c r="S31" i="2"/>
  <c r="T45" i="12"/>
  <c r="T16" i="2"/>
  <c r="T36" i="2" s="1"/>
  <c r="T39" i="2" s="1"/>
  <c r="T29" i="12" s="1"/>
  <c r="T22" i="2"/>
  <c r="T31" i="2"/>
  <c r="U45" i="12"/>
  <c r="U16" i="2"/>
  <c r="U22" i="2"/>
  <c r="U31" i="2"/>
  <c r="V45" i="12"/>
  <c r="V16" i="2"/>
  <c r="V22" i="2"/>
  <c r="V31" i="2"/>
  <c r="W45" i="12"/>
  <c r="W16" i="2"/>
  <c r="W22" i="2"/>
  <c r="W31" i="2"/>
  <c r="X45" i="12"/>
  <c r="X16" i="2"/>
  <c r="X22" i="2"/>
  <c r="X31" i="2"/>
  <c r="X36" i="2"/>
  <c r="X59" i="12" s="1"/>
  <c r="Y45" i="12"/>
  <c r="Y16" i="2"/>
  <c r="Y22" i="2"/>
  <c r="Y31" i="2"/>
  <c r="Z45" i="12"/>
  <c r="Z16" i="2"/>
  <c r="Z22" i="2"/>
  <c r="Z31" i="2"/>
  <c r="AA45" i="12"/>
  <c r="AA16" i="2"/>
  <c r="AA22" i="2"/>
  <c r="AA31" i="2"/>
  <c r="AB45" i="12"/>
  <c r="AB16" i="2"/>
  <c r="AB22" i="2"/>
  <c r="AB31" i="2"/>
  <c r="AC45" i="12"/>
  <c r="AC16" i="2"/>
  <c r="AC22" i="2"/>
  <c r="AC31" i="2"/>
  <c r="AD45" i="12"/>
  <c r="AD16" i="2"/>
  <c r="AD22" i="2"/>
  <c r="AD31" i="2"/>
  <c r="AE45" i="12"/>
  <c r="AE16" i="2"/>
  <c r="AE22" i="2"/>
  <c r="AE31" i="2"/>
  <c r="AF45" i="12"/>
  <c r="AF16" i="2"/>
  <c r="AF22" i="2"/>
  <c r="AF31" i="2"/>
  <c r="AG45" i="12"/>
  <c r="AG16" i="2"/>
  <c r="AG22" i="2"/>
  <c r="AG31" i="2"/>
  <c r="AH45" i="12"/>
  <c r="AH16" i="2"/>
  <c r="AH22" i="2"/>
  <c r="AH31" i="2"/>
  <c r="AI45" i="12"/>
  <c r="AI16" i="2"/>
  <c r="AI22" i="2"/>
  <c r="AI31" i="2"/>
  <c r="AJ45" i="12"/>
  <c r="AJ16" i="2"/>
  <c r="AJ36" i="2" s="1"/>
  <c r="AJ22" i="2"/>
  <c r="AJ31" i="2"/>
  <c r="AK45" i="12"/>
  <c r="AK16" i="2"/>
  <c r="AK36" i="2" s="1"/>
  <c r="AK22" i="2"/>
  <c r="AK31" i="2"/>
  <c r="AL45" i="12"/>
  <c r="AL36" i="2"/>
  <c r="AL22" i="2"/>
  <c r="AL31" i="2"/>
  <c r="D16" i="2"/>
  <c r="D36" i="2" s="1"/>
  <c r="D59" i="12" s="1"/>
  <c r="D22" i="2"/>
  <c r="D31" i="2"/>
  <c r="C48" i="12"/>
  <c r="C49" i="12" s="1"/>
  <c r="C54" i="12" s="1"/>
  <c r="D8" i="17"/>
  <c r="D3" i="17"/>
  <c r="D4" i="17" s="1"/>
  <c r="E8" i="17"/>
  <c r="E3" i="17"/>
  <c r="E4" i="17" s="1"/>
  <c r="F8" i="17"/>
  <c r="F3" i="17"/>
  <c r="F4" i="17" s="1"/>
  <c r="G8" i="17"/>
  <c r="G3" i="17"/>
  <c r="G4" i="17" s="1"/>
  <c r="D8" i="18"/>
  <c r="D3" i="18"/>
  <c r="D4" i="18" s="1"/>
  <c r="E8" i="18"/>
  <c r="E3" i="18"/>
  <c r="E4" i="18" s="1"/>
  <c r="C3" i="18"/>
  <c r="C16" i="18" s="1"/>
  <c r="C14" i="18"/>
  <c r="C19" i="18"/>
  <c r="C3" i="17"/>
  <c r="C16" i="17" s="1"/>
  <c r="C14" i="17"/>
  <c r="C19" i="17" s="1"/>
  <c r="C14" i="16"/>
  <c r="C19" i="16"/>
  <c r="C25" i="12"/>
  <c r="D69" i="12"/>
  <c r="E69" i="12" s="1"/>
  <c r="F69" i="12"/>
  <c r="G69" i="12" s="1"/>
  <c r="H69" i="12" s="1"/>
  <c r="Z25" i="12"/>
  <c r="Z67" i="12" s="1"/>
  <c r="Y25" i="12"/>
  <c r="Y67" i="12" s="1"/>
  <c r="X25" i="12"/>
  <c r="X67" i="12" s="1"/>
  <c r="W25" i="12"/>
  <c r="W67" i="12" s="1"/>
  <c r="V25" i="12"/>
  <c r="U25" i="12"/>
  <c r="T25" i="12"/>
  <c r="T67" i="12" s="1"/>
  <c r="S25" i="12"/>
  <c r="S67" i="12" s="1"/>
  <c r="R25" i="12"/>
  <c r="Q25" i="12"/>
  <c r="P25" i="12"/>
  <c r="P67" i="12" s="1"/>
  <c r="O25" i="12"/>
  <c r="O67" i="12" s="1"/>
  <c r="N25" i="12"/>
  <c r="M25" i="12"/>
  <c r="L25" i="12"/>
  <c r="L67" i="12" s="1"/>
  <c r="K25" i="12"/>
  <c r="K67" i="12" s="1"/>
  <c r="J25" i="12"/>
  <c r="I25" i="12"/>
  <c r="I67" i="12" s="1"/>
  <c r="H25" i="12"/>
  <c r="J26" i="12" s="1"/>
  <c r="H67" i="12"/>
  <c r="G25" i="12"/>
  <c r="F25" i="12"/>
  <c r="F67" i="12"/>
  <c r="E25" i="12"/>
  <c r="D25" i="12"/>
  <c r="D28" i="12" s="1"/>
  <c r="D67" i="12"/>
  <c r="Z26" i="12"/>
  <c r="Y26" i="12"/>
  <c r="Y28" i="12" s="1"/>
  <c r="V26" i="12"/>
  <c r="U26" i="12"/>
  <c r="R26" i="12"/>
  <c r="Q26" i="12"/>
  <c r="Q28" i="12" s="1"/>
  <c r="O26" i="12"/>
  <c r="O28" i="12" s="1"/>
  <c r="N26" i="12"/>
  <c r="K26" i="12"/>
  <c r="H26" i="12"/>
  <c r="H28" i="12" s="1"/>
  <c r="F26" i="12"/>
  <c r="F28" i="12" s="1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AL8" i="12"/>
  <c r="C18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3" i="12"/>
  <c r="AM31" i="2"/>
  <c r="AM34" i="2"/>
  <c r="X39" i="2"/>
  <c r="X29" i="12" s="1"/>
  <c r="T59" i="12"/>
  <c r="P59" i="12"/>
  <c r="P39" i="2"/>
  <c r="P29" i="12" s="1"/>
  <c r="L59" i="12"/>
  <c r="D23" i="12"/>
  <c r="D36" i="12"/>
  <c r="D11" i="12"/>
  <c r="E10" i="12"/>
  <c r="F10" i="12" s="1"/>
  <c r="G10" i="12" s="1"/>
  <c r="D7" i="20"/>
  <c r="E7" i="20"/>
  <c r="D8" i="20"/>
  <c r="D39" i="12"/>
  <c r="D3" i="16"/>
  <c r="D4" i="16" s="1"/>
  <c r="E8" i="20"/>
  <c r="D9" i="20"/>
  <c r="E9" i="20"/>
  <c r="D10" i="20"/>
  <c r="J37" i="20" l="1"/>
  <c r="K37" i="20" s="1"/>
  <c r="J33" i="20"/>
  <c r="K33" i="20" s="1"/>
  <c r="J29" i="20"/>
  <c r="K29" i="20" s="1"/>
  <c r="J25" i="20"/>
  <c r="K25" i="20" s="1"/>
  <c r="J21" i="20"/>
  <c r="K21" i="20" s="1"/>
  <c r="J17" i="20"/>
  <c r="K17" i="20" s="1"/>
  <c r="J14" i="20"/>
  <c r="K14" i="20" s="1"/>
  <c r="J11" i="20"/>
  <c r="K11" i="20" s="1"/>
  <c r="J39" i="20"/>
  <c r="K39" i="20" s="1"/>
  <c r="J35" i="20"/>
  <c r="K35" i="20" s="1"/>
  <c r="J31" i="20"/>
  <c r="K31" i="20" s="1"/>
  <c r="J27" i="20"/>
  <c r="K27" i="20" s="1"/>
  <c r="J23" i="20"/>
  <c r="K23" i="20" s="1"/>
  <c r="J19" i="20"/>
  <c r="K19" i="20" s="1"/>
  <c r="J9" i="20"/>
  <c r="K9" i="20" s="1"/>
  <c r="J15" i="20"/>
  <c r="K15" i="20" s="1"/>
  <c r="J12" i="20"/>
  <c r="K12" i="20" s="1"/>
  <c r="E26" i="12"/>
  <c r="C27" i="12"/>
  <c r="C68" i="12" s="1"/>
  <c r="B25" i="12"/>
  <c r="H27" i="12"/>
  <c r="H68" i="12" s="1"/>
  <c r="P27" i="12"/>
  <c r="P68" i="12" s="1"/>
  <c r="X27" i="12"/>
  <c r="X68" i="12" s="1"/>
  <c r="L27" i="12"/>
  <c r="L68" i="12" s="1"/>
  <c r="V27" i="12"/>
  <c r="V68" i="12" s="1"/>
  <c r="C67" i="12"/>
  <c r="N27" i="12"/>
  <c r="N68" i="12" s="1"/>
  <c r="F27" i="12"/>
  <c r="C28" i="12"/>
  <c r="B28" i="12" s="1"/>
  <c r="J27" i="12"/>
  <c r="J68" i="12" s="1"/>
  <c r="T27" i="12"/>
  <c r="T68" i="12" s="1"/>
  <c r="R27" i="12"/>
  <c r="R68" i="12" s="1"/>
  <c r="D27" i="12"/>
  <c r="J59" i="12"/>
  <c r="J39" i="2"/>
  <c r="J29" i="12" s="1"/>
  <c r="H59" i="12"/>
  <c r="H39" i="2"/>
  <c r="H29" i="12" s="1"/>
  <c r="H30" i="12" s="1"/>
  <c r="G67" i="12"/>
  <c r="I26" i="12"/>
  <c r="I28" i="12" s="1"/>
  <c r="J67" i="12"/>
  <c r="L26" i="12"/>
  <c r="L28" i="12" s="1"/>
  <c r="L30" i="12" s="1"/>
  <c r="N67" i="12"/>
  <c r="P26" i="12"/>
  <c r="P28" i="12" s="1"/>
  <c r="P30" i="12" s="1"/>
  <c r="R67" i="12"/>
  <c r="T26" i="12"/>
  <c r="T28" i="12" s="1"/>
  <c r="V67" i="12"/>
  <c r="X26" i="12"/>
  <c r="X28" i="12" s="1"/>
  <c r="X30" i="12" s="1"/>
  <c r="E67" i="12"/>
  <c r="G26" i="12"/>
  <c r="G28" i="12" s="1"/>
  <c r="E28" i="12"/>
  <c r="AM5" i="12"/>
  <c r="E10" i="20"/>
  <c r="D11" i="20"/>
  <c r="D41" i="12"/>
  <c r="D40" i="12"/>
  <c r="D48" i="12"/>
  <c r="D16" i="12"/>
  <c r="E11" i="12"/>
  <c r="D39" i="2"/>
  <c r="D29" i="12" s="1"/>
  <c r="D30" i="12" s="1"/>
  <c r="R28" i="12"/>
  <c r="J28" i="12"/>
  <c r="J30" i="12" s="1"/>
  <c r="AI36" i="2"/>
  <c r="AD36" i="2"/>
  <c r="N28" i="12"/>
  <c r="M67" i="12"/>
  <c r="Q67" i="12"/>
  <c r="S26" i="12"/>
  <c r="U67" i="12"/>
  <c r="W26" i="12"/>
  <c r="W28" i="12" s="1"/>
  <c r="U28" i="12"/>
  <c r="T30" i="12"/>
  <c r="N36" i="2"/>
  <c r="V28" i="12"/>
  <c r="AH36" i="2"/>
  <c r="AG36" i="2"/>
  <c r="AF36" i="2"/>
  <c r="O36" i="2"/>
  <c r="G36" i="2"/>
  <c r="F36" i="2"/>
  <c r="E36" i="2"/>
  <c r="S28" i="12"/>
  <c r="K28" i="12"/>
  <c r="M26" i="12"/>
  <c r="M28" i="12" s="1"/>
  <c r="Z28" i="12"/>
  <c r="AC36" i="2"/>
  <c r="AB36" i="2"/>
  <c r="AA36" i="2"/>
  <c r="Z36" i="2"/>
  <c r="Y36" i="2"/>
  <c r="M36" i="2"/>
  <c r="G5" i="20"/>
  <c r="H5" i="20" s="1"/>
  <c r="I4" i="20"/>
  <c r="AN4" i="20" s="1"/>
  <c r="F13" i="17"/>
  <c r="F14" i="17" s="1"/>
  <c r="F15" i="17" s="1"/>
  <c r="D13" i="17"/>
  <c r="AE36" i="2"/>
  <c r="W36" i="2"/>
  <c r="W39" i="2" s="1"/>
  <c r="W29" i="12" s="1"/>
  <c r="V36" i="2"/>
  <c r="U36" i="2"/>
  <c r="K36" i="2"/>
  <c r="B10" i="19"/>
  <c r="C12" i="19"/>
  <c r="D11" i="19"/>
  <c r="R6" i="20" s="1"/>
  <c r="AG39" i="2"/>
  <c r="AG59" i="12"/>
  <c r="AK39" i="2"/>
  <c r="AK59" i="12"/>
  <c r="AB59" i="12"/>
  <c r="AB39" i="2"/>
  <c r="Z59" i="12"/>
  <c r="Z39" i="2"/>
  <c r="Z29" i="12" s="1"/>
  <c r="R59" i="12"/>
  <c r="R39" i="2"/>
  <c r="R29" i="12" s="1"/>
  <c r="V39" i="2"/>
  <c r="V29" i="12" s="1"/>
  <c r="V30" i="12" s="1"/>
  <c r="V59" i="12"/>
  <c r="AL59" i="12"/>
  <c r="AL39" i="2"/>
  <c r="AH59" i="12"/>
  <c r="AH39" i="2"/>
  <c r="AC59" i="12"/>
  <c r="AC39" i="2"/>
  <c r="Y39" i="2"/>
  <c r="Y29" i="12" s="1"/>
  <c r="Y30" i="12" s="1"/>
  <c r="Y59" i="12"/>
  <c r="U39" i="2"/>
  <c r="U29" i="12" s="1"/>
  <c r="U30" i="12" s="1"/>
  <c r="U59" i="12"/>
  <c r="Q39" i="2"/>
  <c r="Q29" i="12" s="1"/>
  <c r="Q30" i="12" s="1"/>
  <c r="Q59" i="12"/>
  <c r="M39" i="2"/>
  <c r="M29" i="12" s="1"/>
  <c r="M59" i="12"/>
  <c r="I39" i="2"/>
  <c r="I29" i="12" s="1"/>
  <c r="I59" i="12"/>
  <c r="AJ39" i="2"/>
  <c r="AJ59" i="12"/>
  <c r="AF39" i="2"/>
  <c r="AF59" i="12"/>
  <c r="AA39" i="2"/>
  <c r="AA59" i="12"/>
  <c r="S59" i="12"/>
  <c r="S39" i="2"/>
  <c r="S29" i="12" s="1"/>
  <c r="S30" i="12" s="1"/>
  <c r="O59" i="12"/>
  <c r="O39" i="2"/>
  <c r="O29" i="12" s="1"/>
  <c r="O30" i="12" s="1"/>
  <c r="K59" i="12"/>
  <c r="K39" i="2"/>
  <c r="K29" i="12" s="1"/>
  <c r="G59" i="12"/>
  <c r="G39" i="2"/>
  <c r="G29" i="12" s="1"/>
  <c r="F59" i="12"/>
  <c r="F39" i="2"/>
  <c r="F29" i="12" s="1"/>
  <c r="F30" i="12" s="1"/>
  <c r="E39" i="2"/>
  <c r="E29" i="12" s="1"/>
  <c r="E30" i="12" s="1"/>
  <c r="E59" i="12"/>
  <c r="AE39" i="2"/>
  <c r="AE59" i="12"/>
  <c r="C59" i="12"/>
  <c r="C37" i="2"/>
  <c r="U14" i="12"/>
  <c r="H10" i="12"/>
  <c r="I10" i="12" s="1"/>
  <c r="J10" i="12" s="1"/>
  <c r="K10" i="12" s="1"/>
  <c r="L10" i="12" s="1"/>
  <c r="M10" i="12" s="1"/>
  <c r="N10" i="12" s="1"/>
  <c r="O10" i="12" s="1"/>
  <c r="P10" i="12" s="1"/>
  <c r="Q10" i="12" s="1"/>
  <c r="R10" i="12" s="1"/>
  <c r="S10" i="12" s="1"/>
  <c r="T10" i="12" s="1"/>
  <c r="U10" i="12" s="1"/>
  <c r="V10" i="12" s="1"/>
  <c r="W10" i="12" s="1"/>
  <c r="X10" i="12" s="1"/>
  <c r="Y10" i="12" s="1"/>
  <c r="Z10" i="12" s="1"/>
  <c r="AA10" i="12" s="1"/>
  <c r="AB10" i="12" s="1"/>
  <c r="AC10" i="12" s="1"/>
  <c r="AD10" i="12" s="1"/>
  <c r="AE10" i="12" s="1"/>
  <c r="AF10" i="12" s="1"/>
  <c r="AG10" i="12" s="1"/>
  <c r="AH10" i="12" s="1"/>
  <c r="AI10" i="12" s="1"/>
  <c r="AJ10" i="12" s="1"/>
  <c r="AK10" i="12" s="1"/>
  <c r="AL10" i="12" s="1"/>
  <c r="E22" i="12"/>
  <c r="D18" i="12"/>
  <c r="I69" i="12"/>
  <c r="J69" i="12" s="1"/>
  <c r="H70" i="12"/>
  <c r="Z27" i="12"/>
  <c r="Y27" i="12"/>
  <c r="W27" i="12"/>
  <c r="U27" i="12"/>
  <c r="S27" i="12"/>
  <c r="Q27" i="12"/>
  <c r="O27" i="12"/>
  <c r="M27" i="12"/>
  <c r="K27" i="12"/>
  <c r="I27" i="12"/>
  <c r="G27" i="12"/>
  <c r="E27" i="12"/>
  <c r="Z30" i="12"/>
  <c r="D13" i="18"/>
  <c r="D14" i="18" s="1"/>
  <c r="D15" i="18" s="1"/>
  <c r="D16" i="18"/>
  <c r="D13" i="16"/>
  <c r="D16" i="16"/>
  <c r="J7" i="20"/>
  <c r="K7" i="20" s="1"/>
  <c r="J6" i="20"/>
  <c r="K6" i="20" s="1"/>
  <c r="F16" i="17"/>
  <c r="D16" i="17"/>
  <c r="E16" i="18"/>
  <c r="E13" i="18"/>
  <c r="G16" i="17"/>
  <c r="G13" i="17"/>
  <c r="E16" i="17"/>
  <c r="E13" i="17"/>
  <c r="D14" i="17"/>
  <c r="D15" i="17" s="1"/>
  <c r="C70" i="12" l="1"/>
  <c r="K30" i="12"/>
  <c r="I30" i="12"/>
  <c r="R30" i="12"/>
  <c r="W30" i="12"/>
  <c r="G6" i="20"/>
  <c r="H6" i="20" s="1"/>
  <c r="I5" i="20"/>
  <c r="L5" i="20" s="1"/>
  <c r="W59" i="12"/>
  <c r="D12" i="19"/>
  <c r="R7" i="20" s="1"/>
  <c r="C13" i="19"/>
  <c r="E12" i="19"/>
  <c r="N59" i="12"/>
  <c r="N39" i="2"/>
  <c r="N29" i="12" s="1"/>
  <c r="N30" i="12" s="1"/>
  <c r="F11" i="12"/>
  <c r="E16" i="12"/>
  <c r="E11" i="20"/>
  <c r="D12" i="20"/>
  <c r="D70" i="12"/>
  <c r="D71" i="12" s="1"/>
  <c r="D68" i="12"/>
  <c r="F70" i="12"/>
  <c r="F68" i="12"/>
  <c r="M30" i="12"/>
  <c r="AD39" i="2"/>
  <c r="AD59" i="12"/>
  <c r="D49" i="12"/>
  <c r="D50" i="12"/>
  <c r="G30" i="12"/>
  <c r="B12" i="19"/>
  <c r="AI59" i="12"/>
  <c r="AI39" i="2"/>
  <c r="B26" i="12"/>
  <c r="B27" i="12" s="1"/>
  <c r="E32" i="12"/>
  <c r="F32" i="12" s="1"/>
  <c r="G32" i="12" s="1"/>
  <c r="H32" i="12" s="1"/>
  <c r="I32" i="12" s="1"/>
  <c r="J32" i="12" s="1"/>
  <c r="K32" i="12" s="1"/>
  <c r="L32" i="12" s="1"/>
  <c r="M32" i="12" s="1"/>
  <c r="N32" i="12" s="1"/>
  <c r="O32" i="12" s="1"/>
  <c r="P32" i="12" s="1"/>
  <c r="Q32" i="12" s="1"/>
  <c r="R32" i="12" s="1"/>
  <c r="S32" i="12" s="1"/>
  <c r="T32" i="12" s="1"/>
  <c r="U32" i="12" s="1"/>
  <c r="V32" i="12" s="1"/>
  <c r="W32" i="12" s="1"/>
  <c r="X32" i="12" s="1"/>
  <c r="Y32" i="12" s="1"/>
  <c r="Z32" i="12" s="1"/>
  <c r="AM59" i="12"/>
  <c r="C62" i="12"/>
  <c r="C63" i="12" s="1"/>
  <c r="D58" i="12" s="1"/>
  <c r="C39" i="2"/>
  <c r="C29" i="12" s="1"/>
  <c r="D37" i="2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G70" i="12"/>
  <c r="G71" i="12" s="1"/>
  <c r="G68" i="12"/>
  <c r="K68" i="12"/>
  <c r="O68" i="12"/>
  <c r="S68" i="12"/>
  <c r="W68" i="12"/>
  <c r="Z68" i="12"/>
  <c r="E23" i="12"/>
  <c r="E36" i="12"/>
  <c r="V14" i="12"/>
  <c r="E68" i="12"/>
  <c r="E70" i="12"/>
  <c r="I68" i="12"/>
  <c r="I70" i="12"/>
  <c r="I71" i="12" s="1"/>
  <c r="M68" i="12"/>
  <c r="Q68" i="12"/>
  <c r="U68" i="12"/>
  <c r="Y68" i="12"/>
  <c r="K69" i="12"/>
  <c r="L69" i="12" s="1"/>
  <c r="J70" i="12"/>
  <c r="D14" i="16"/>
  <c r="D15" i="16" s="1"/>
  <c r="D17" i="16" s="1"/>
  <c r="D18" i="16" s="1"/>
  <c r="D19" i="16" s="1"/>
  <c r="D22" i="16" s="1"/>
  <c r="D23" i="16" s="1"/>
  <c r="D60" i="12" s="1"/>
  <c r="F17" i="17"/>
  <c r="F18" i="17" s="1"/>
  <c r="F19" i="17" s="1"/>
  <c r="F22" i="17" s="1"/>
  <c r="D17" i="17"/>
  <c r="D18" i="17" s="1"/>
  <c r="D19" i="17" s="1"/>
  <c r="D17" i="18"/>
  <c r="D18" i="18" s="1"/>
  <c r="D19" i="18" s="1"/>
  <c r="E14" i="17"/>
  <c r="E15" i="17" s="1"/>
  <c r="G14" i="17"/>
  <c r="G15" i="17" s="1"/>
  <c r="E14" i="18"/>
  <c r="E15" i="18" s="1"/>
  <c r="H71" i="12" l="1"/>
  <c r="J71" i="12"/>
  <c r="E12" i="20"/>
  <c r="D13" i="20"/>
  <c r="F22" i="12"/>
  <c r="E18" i="12"/>
  <c r="M5" i="20"/>
  <c r="N5" i="20" s="1"/>
  <c r="P5" i="20"/>
  <c r="Q5" i="20" s="1"/>
  <c r="T5" i="20" s="1"/>
  <c r="F16" i="12"/>
  <c r="G11" i="12"/>
  <c r="D13" i="19"/>
  <c r="R8" i="20" s="1"/>
  <c r="C14" i="19"/>
  <c r="E13" i="19"/>
  <c r="B13" i="19"/>
  <c r="I6" i="20"/>
  <c r="L6" i="20" s="1"/>
  <c r="G7" i="20"/>
  <c r="H7" i="20" s="1"/>
  <c r="C30" i="12"/>
  <c r="B29" i="12"/>
  <c r="M69" i="12"/>
  <c r="L70" i="12"/>
  <c r="E71" i="12"/>
  <c r="F71" i="12"/>
  <c r="W14" i="12"/>
  <c r="F23" i="12"/>
  <c r="K70" i="12"/>
  <c r="K71" i="12" s="1"/>
  <c r="E39" i="12"/>
  <c r="E3" i="16"/>
  <c r="E4" i="16" s="1"/>
  <c r="G17" i="17"/>
  <c r="G18" i="17" s="1"/>
  <c r="G19" i="17" s="1"/>
  <c r="G22" i="17" s="1"/>
  <c r="E17" i="18"/>
  <c r="E18" i="18" s="1"/>
  <c r="E19" i="18" s="1"/>
  <c r="E22" i="18" s="1"/>
  <c r="E17" i="17"/>
  <c r="E18" i="17" s="1"/>
  <c r="E19" i="17" s="1"/>
  <c r="E22" i="17" s="1"/>
  <c r="D22" i="18"/>
  <c r="D22" i="17"/>
  <c r="I7" i="20" l="1"/>
  <c r="L7" i="20" s="1"/>
  <c r="G8" i="20"/>
  <c r="H8" i="20" s="1"/>
  <c r="D14" i="19"/>
  <c r="R9" i="20" s="1"/>
  <c r="B14" i="19"/>
  <c r="E14" i="19"/>
  <c r="C15" i="19"/>
  <c r="AL5" i="20"/>
  <c r="AM5" i="20" s="1"/>
  <c r="U5" i="20"/>
  <c r="W5" i="20" s="1"/>
  <c r="V5" i="20"/>
  <c r="AE5" i="20"/>
  <c r="AF5" i="20" s="1"/>
  <c r="AI5" i="20"/>
  <c r="AJ5" i="20" s="1"/>
  <c r="AG5" i="20"/>
  <c r="AH5" i="20" s="1"/>
  <c r="AA5" i="20"/>
  <c r="AB5" i="20" s="1"/>
  <c r="AC5" i="20"/>
  <c r="AD5" i="20" s="1"/>
  <c r="M6" i="20"/>
  <c r="N6" i="20" s="1"/>
  <c r="P6" i="20"/>
  <c r="Q6" i="20" s="1"/>
  <c r="E13" i="20"/>
  <c r="D14" i="20"/>
  <c r="H11" i="12"/>
  <c r="G16" i="12"/>
  <c r="F18" i="12"/>
  <c r="G22" i="12"/>
  <c r="F36" i="12"/>
  <c r="F37" i="12"/>
  <c r="F3" i="18" s="1"/>
  <c r="F4" i="18" s="1"/>
  <c r="B30" i="12"/>
  <c r="C31" i="12"/>
  <c r="D31" i="12" s="1"/>
  <c r="E31" i="12" s="1"/>
  <c r="F31" i="12" s="1"/>
  <c r="G31" i="12" s="1"/>
  <c r="H31" i="12" s="1"/>
  <c r="I31" i="12" s="1"/>
  <c r="J31" i="12" s="1"/>
  <c r="K31" i="12" s="1"/>
  <c r="L31" i="12" s="1"/>
  <c r="M31" i="12" s="1"/>
  <c r="N31" i="12" s="1"/>
  <c r="O31" i="12" s="1"/>
  <c r="P31" i="12" s="1"/>
  <c r="Q31" i="12" s="1"/>
  <c r="R31" i="12" s="1"/>
  <c r="S31" i="12" s="1"/>
  <c r="T31" i="12" s="1"/>
  <c r="U31" i="12" s="1"/>
  <c r="V31" i="12" s="1"/>
  <c r="W31" i="12" s="1"/>
  <c r="X31" i="12" s="1"/>
  <c r="Y31" i="12" s="1"/>
  <c r="Z31" i="12" s="1"/>
  <c r="E41" i="12"/>
  <c r="E40" i="12"/>
  <c r="L71" i="12"/>
  <c r="E13" i="16"/>
  <c r="E14" i="16" s="1"/>
  <c r="E15" i="16" s="1"/>
  <c r="E16" i="16"/>
  <c r="G23" i="12"/>
  <c r="X14" i="12"/>
  <c r="N69" i="12"/>
  <c r="M70" i="12"/>
  <c r="M71" i="12" s="1"/>
  <c r="G36" i="12" l="1"/>
  <c r="G37" i="12"/>
  <c r="G3" i="18" s="1"/>
  <c r="G4" i="18" s="1"/>
  <c r="H16" i="12"/>
  <c r="I11" i="12"/>
  <c r="T6" i="20"/>
  <c r="AN5" i="20"/>
  <c r="X5" i="20"/>
  <c r="D51" i="12"/>
  <c r="D52" i="12" s="1"/>
  <c r="D53" i="12" s="1"/>
  <c r="D54" i="12" s="1"/>
  <c r="D62" i="12" s="1"/>
  <c r="D63" i="12" s="1"/>
  <c r="E58" i="12" s="1"/>
  <c r="E14" i="20"/>
  <c r="D15" i="20"/>
  <c r="F16" i="18"/>
  <c r="F13" i="18"/>
  <c r="F14" i="18" s="1"/>
  <c r="F15" i="18" s="1"/>
  <c r="E15" i="19"/>
  <c r="C16" i="19"/>
  <c r="B15" i="19"/>
  <c r="D15" i="19"/>
  <c r="R10" i="20" s="1"/>
  <c r="G9" i="20"/>
  <c r="H9" i="20" s="1"/>
  <c r="I8" i="20"/>
  <c r="L8" i="20" s="1"/>
  <c r="F3" i="16"/>
  <c r="F4" i="16" s="1"/>
  <c r="F13" i="16" s="1"/>
  <c r="F14" i="16" s="1"/>
  <c r="F15" i="16" s="1"/>
  <c r="F17" i="16" s="1"/>
  <c r="F18" i="16" s="1"/>
  <c r="F19" i="16" s="1"/>
  <c r="F22" i="16" s="1"/>
  <c r="F23" i="16" s="1"/>
  <c r="F39" i="12"/>
  <c r="F41" i="12" s="1"/>
  <c r="G18" i="12"/>
  <c r="H22" i="12"/>
  <c r="H23" i="12" s="1"/>
  <c r="P7" i="20"/>
  <c r="Q7" i="20" s="1"/>
  <c r="M7" i="20"/>
  <c r="N7" i="20" s="1"/>
  <c r="O69" i="12"/>
  <c r="N70" i="12"/>
  <c r="N71" i="12" s="1"/>
  <c r="Y14" i="12"/>
  <c r="E17" i="16"/>
  <c r="E18" i="16" s="1"/>
  <c r="E19" i="16" s="1"/>
  <c r="E22" i="16" s="1"/>
  <c r="E23" i="16" s="1"/>
  <c r="E60" i="12" s="1"/>
  <c r="F40" i="12"/>
  <c r="E48" i="12"/>
  <c r="F16" i="16"/>
  <c r="T7" i="20" l="1"/>
  <c r="G10" i="20"/>
  <c r="H10" i="20" s="1"/>
  <c r="I9" i="20"/>
  <c r="L9" i="20" s="1"/>
  <c r="J11" i="12"/>
  <c r="I16" i="12"/>
  <c r="E15" i="20"/>
  <c r="D16" i="20"/>
  <c r="H18" i="12"/>
  <c r="I22" i="12"/>
  <c r="F17" i="18"/>
  <c r="F18" i="18" s="1"/>
  <c r="F19" i="18" s="1"/>
  <c r="F22" i="18" s="1"/>
  <c r="F23" i="18" s="1"/>
  <c r="F60" i="12" s="1"/>
  <c r="G16" i="18"/>
  <c r="G13" i="18"/>
  <c r="G14" i="18" s="1"/>
  <c r="G15" i="18" s="1"/>
  <c r="G17" i="18" s="1"/>
  <c r="G18" i="18" s="1"/>
  <c r="G19" i="18" s="1"/>
  <c r="G22" i="18" s="1"/>
  <c r="G23" i="18" s="1"/>
  <c r="H37" i="12"/>
  <c r="H3" i="18" s="1"/>
  <c r="H4" i="18" s="1"/>
  <c r="H38" i="12"/>
  <c r="H3" i="17" s="1"/>
  <c r="H4" i="17" s="1"/>
  <c r="H36" i="12"/>
  <c r="M8" i="20"/>
  <c r="N8" i="20" s="1"/>
  <c r="P8" i="20"/>
  <c r="Q8" i="20" s="1"/>
  <c r="C17" i="19"/>
  <c r="B16" i="19"/>
  <c r="D16" i="19"/>
  <c r="R11" i="20" s="1"/>
  <c r="E16" i="19"/>
  <c r="AL6" i="20"/>
  <c r="AC6" i="20"/>
  <c r="AD6" i="20" s="1"/>
  <c r="AA6" i="20"/>
  <c r="AB6" i="20" s="1"/>
  <c r="V6" i="20"/>
  <c r="U6" i="20"/>
  <c r="W6" i="20" s="1"/>
  <c r="AI6" i="20"/>
  <c r="AE6" i="20"/>
  <c r="AF6" i="20" s="1"/>
  <c r="AG6" i="20"/>
  <c r="AH6" i="20" s="1"/>
  <c r="G39" i="12"/>
  <c r="G41" i="12" s="1"/>
  <c r="G3" i="16"/>
  <c r="G4" i="16" s="1"/>
  <c r="G13" i="16" s="1"/>
  <c r="G14" i="16" s="1"/>
  <c r="G15" i="16" s="1"/>
  <c r="I23" i="12"/>
  <c r="E49" i="12"/>
  <c r="E50" i="12" s="1"/>
  <c r="F48" i="12"/>
  <c r="Z14" i="12"/>
  <c r="P69" i="12"/>
  <c r="O70" i="12"/>
  <c r="O71" i="12" s="1"/>
  <c r="G17" i="16" l="1"/>
  <c r="G18" i="16" s="1"/>
  <c r="G19" i="16" s="1"/>
  <c r="G22" i="16" s="1"/>
  <c r="G23" i="16" s="1"/>
  <c r="G60" i="12" s="1"/>
  <c r="G40" i="12"/>
  <c r="G16" i="16"/>
  <c r="T8" i="20"/>
  <c r="I37" i="12"/>
  <c r="I3" i="18" s="1"/>
  <c r="I4" i="18" s="1"/>
  <c r="I36" i="12"/>
  <c r="I38" i="12"/>
  <c r="I3" i="17" s="1"/>
  <c r="I4" i="17" s="1"/>
  <c r="AN6" i="20"/>
  <c r="E51" i="12"/>
  <c r="E52" i="12" s="1"/>
  <c r="E53" i="12" s="1"/>
  <c r="E54" i="12" s="1"/>
  <c r="E62" i="12" s="1"/>
  <c r="E63" i="12" s="1"/>
  <c r="F58" i="12" s="1"/>
  <c r="D17" i="19"/>
  <c r="R12" i="20" s="1"/>
  <c r="B17" i="19"/>
  <c r="E17" i="19"/>
  <c r="C18" i="19"/>
  <c r="H13" i="17"/>
  <c r="H14" i="17" s="1"/>
  <c r="H15" i="17" s="1"/>
  <c r="H16" i="17"/>
  <c r="E16" i="20"/>
  <c r="D17" i="20"/>
  <c r="K11" i="12"/>
  <c r="J16" i="12"/>
  <c r="H16" i="18"/>
  <c r="H13" i="18"/>
  <c r="H14" i="18" s="1"/>
  <c r="H15" i="18" s="1"/>
  <c r="H17" i="18" s="1"/>
  <c r="H18" i="18" s="1"/>
  <c r="H19" i="18" s="1"/>
  <c r="H22" i="18" s="1"/>
  <c r="H23" i="18" s="1"/>
  <c r="X6" i="20"/>
  <c r="X7" i="20" s="1"/>
  <c r="AL7" i="20"/>
  <c r="AC7" i="20"/>
  <c r="AD7" i="20" s="1"/>
  <c r="AI7" i="20"/>
  <c r="AE7" i="20"/>
  <c r="AF7" i="20" s="1"/>
  <c r="U7" i="20"/>
  <c r="W7" i="20" s="1"/>
  <c r="AA7" i="20"/>
  <c r="AB7" i="20" s="1"/>
  <c r="AG7" i="20"/>
  <c r="AH7" i="20" s="1"/>
  <c r="V7" i="20"/>
  <c r="P9" i="20"/>
  <c r="Q9" i="20" s="1"/>
  <c r="M9" i="20"/>
  <c r="N9" i="20" s="1"/>
  <c r="AM6" i="20"/>
  <c r="AJ6" i="20"/>
  <c r="H39" i="12"/>
  <c r="H41" i="12" s="1"/>
  <c r="H3" i="16"/>
  <c r="H4" i="16" s="1"/>
  <c r="J22" i="12"/>
  <c r="J23" i="12" s="1"/>
  <c r="I18" i="12"/>
  <c r="I10" i="20"/>
  <c r="L10" i="20" s="1"/>
  <c r="G11" i="20"/>
  <c r="H11" i="20" s="1"/>
  <c r="Q69" i="12"/>
  <c r="P70" i="12"/>
  <c r="P71" i="12" s="1"/>
  <c r="AA14" i="12"/>
  <c r="H40" i="12"/>
  <c r="G48" i="12"/>
  <c r="H16" i="16"/>
  <c r="H13" i="16"/>
  <c r="H14" i="16" s="1"/>
  <c r="H15" i="16" s="1"/>
  <c r="H17" i="16" s="1"/>
  <c r="H18" i="16" s="1"/>
  <c r="H19" i="16" s="1"/>
  <c r="H22" i="16" s="1"/>
  <c r="H23" i="16" s="1"/>
  <c r="F49" i="12"/>
  <c r="F50" i="12" s="1"/>
  <c r="T9" i="20" l="1"/>
  <c r="M10" i="20"/>
  <c r="N10" i="20" s="1"/>
  <c r="P10" i="20"/>
  <c r="Q10" i="20" s="1"/>
  <c r="D18" i="20"/>
  <c r="E17" i="20"/>
  <c r="D18" i="19"/>
  <c r="R13" i="20" s="1"/>
  <c r="B18" i="19"/>
  <c r="C19" i="19"/>
  <c r="E18" i="19"/>
  <c r="I13" i="18"/>
  <c r="I14" i="18" s="1"/>
  <c r="I15" i="18" s="1"/>
  <c r="I17" i="18" s="1"/>
  <c r="I18" i="18" s="1"/>
  <c r="I19" i="18" s="1"/>
  <c r="I22" i="18" s="1"/>
  <c r="I23" i="18" s="1"/>
  <c r="I16" i="18"/>
  <c r="AN7" i="20"/>
  <c r="F51" i="12"/>
  <c r="F52" i="12" s="1"/>
  <c r="F53" i="12" s="1"/>
  <c r="F54" i="12" s="1"/>
  <c r="F62" i="12" s="1"/>
  <c r="F63" i="12" s="1"/>
  <c r="G58" i="12" s="1"/>
  <c r="J36" i="12"/>
  <c r="J38" i="12"/>
  <c r="J3" i="17" s="1"/>
  <c r="J4" i="17" s="1"/>
  <c r="J37" i="12"/>
  <c r="J3" i="18" s="1"/>
  <c r="J4" i="18" s="1"/>
  <c r="J18" i="12"/>
  <c r="K22" i="12"/>
  <c r="I16" i="17"/>
  <c r="I13" i="17"/>
  <c r="I14" i="17" s="1"/>
  <c r="I15" i="17" s="1"/>
  <c r="U8" i="20"/>
  <c r="W8" i="20" s="1"/>
  <c r="AI8" i="20"/>
  <c r="AC8" i="20"/>
  <c r="AD8" i="20" s="1"/>
  <c r="AL8" i="20"/>
  <c r="AA8" i="20"/>
  <c r="AB8" i="20" s="1"/>
  <c r="AG8" i="20"/>
  <c r="AH8" i="20" s="1"/>
  <c r="V8" i="20"/>
  <c r="AE8" i="20"/>
  <c r="AF8" i="20" s="1"/>
  <c r="I11" i="20"/>
  <c r="L11" i="20" s="1"/>
  <c r="G12" i="20"/>
  <c r="H12" i="20" s="1"/>
  <c r="AJ7" i="20"/>
  <c r="AM7" i="20"/>
  <c r="K16" i="12"/>
  <c r="L11" i="12"/>
  <c r="H17" i="17"/>
  <c r="H18" i="17" s="1"/>
  <c r="H19" i="17" s="1"/>
  <c r="H22" i="17" s="1"/>
  <c r="H23" i="17" s="1"/>
  <c r="H60" i="12" s="1"/>
  <c r="I3" i="16"/>
  <c r="I4" i="16" s="1"/>
  <c r="I39" i="12"/>
  <c r="I41" i="12" s="1"/>
  <c r="K23" i="12"/>
  <c r="H48" i="12"/>
  <c r="G49" i="12"/>
  <c r="G50" i="12" s="1"/>
  <c r="AB14" i="12"/>
  <c r="R69" i="12"/>
  <c r="Q70" i="12"/>
  <c r="Q71" i="12" s="1"/>
  <c r="T10" i="20" l="1"/>
  <c r="J16" i="18"/>
  <c r="J13" i="18"/>
  <c r="J14" i="18" s="1"/>
  <c r="J15" i="18" s="1"/>
  <c r="J17" i="18" s="1"/>
  <c r="J18" i="18" s="1"/>
  <c r="J19" i="18" s="1"/>
  <c r="J22" i="18" s="1"/>
  <c r="J23" i="18" s="1"/>
  <c r="I12" i="20"/>
  <c r="L12" i="20" s="1"/>
  <c r="G13" i="20"/>
  <c r="H13" i="20" s="1"/>
  <c r="I13" i="16"/>
  <c r="I14" i="16" s="1"/>
  <c r="I15" i="16" s="1"/>
  <c r="I16" i="16"/>
  <c r="K18" i="12"/>
  <c r="L22" i="12"/>
  <c r="M11" i="20"/>
  <c r="N11" i="20" s="1"/>
  <c r="P11" i="20"/>
  <c r="Q11" i="20" s="1"/>
  <c r="AJ8" i="20"/>
  <c r="AM8" i="20"/>
  <c r="K38" i="12"/>
  <c r="K3" i="17" s="1"/>
  <c r="K4" i="17" s="1"/>
  <c r="K37" i="12"/>
  <c r="K3" i="18" s="1"/>
  <c r="K4" i="18" s="1"/>
  <c r="K36" i="12"/>
  <c r="J13" i="17"/>
  <c r="J14" i="17" s="1"/>
  <c r="J15" i="17" s="1"/>
  <c r="J16" i="17"/>
  <c r="I40" i="12"/>
  <c r="G51" i="12"/>
  <c r="G52" i="12" s="1"/>
  <c r="G53" i="12" s="1"/>
  <c r="G54" i="12" s="1"/>
  <c r="G62" i="12" s="1"/>
  <c r="G63" i="12" s="1"/>
  <c r="H58" i="12" s="1"/>
  <c r="AN8" i="20"/>
  <c r="J39" i="12"/>
  <c r="J41" i="12" s="1"/>
  <c r="J3" i="16"/>
  <c r="J4" i="16" s="1"/>
  <c r="D19" i="19"/>
  <c r="R14" i="20" s="1"/>
  <c r="B19" i="19"/>
  <c r="C20" i="19"/>
  <c r="E19" i="19"/>
  <c r="D19" i="20"/>
  <c r="E18" i="20"/>
  <c r="AG9" i="20"/>
  <c r="AH9" i="20" s="1"/>
  <c r="V9" i="20"/>
  <c r="AA9" i="20"/>
  <c r="AB9" i="20" s="1"/>
  <c r="AL9" i="20"/>
  <c r="AE9" i="20"/>
  <c r="AF9" i="20" s="1"/>
  <c r="AI9" i="20"/>
  <c r="AC9" i="20"/>
  <c r="AD9" i="20" s="1"/>
  <c r="U9" i="20"/>
  <c r="W9" i="20" s="1"/>
  <c r="L16" i="12"/>
  <c r="M11" i="12"/>
  <c r="I17" i="17"/>
  <c r="I18" i="17" s="1"/>
  <c r="I19" i="17" s="1"/>
  <c r="I22" i="17" s="1"/>
  <c r="I23" i="17" s="1"/>
  <c r="X8" i="20"/>
  <c r="AC14" i="12"/>
  <c r="H49" i="12"/>
  <c r="H50" i="12" s="1"/>
  <c r="S69" i="12"/>
  <c r="R70" i="12"/>
  <c r="R71" i="12" s="1"/>
  <c r="J40" i="12"/>
  <c r="I48" i="12"/>
  <c r="L23" i="12"/>
  <c r="X9" i="20" l="1"/>
  <c r="J17" i="17"/>
  <c r="J18" i="17" s="1"/>
  <c r="J19" i="17" s="1"/>
  <c r="J22" i="17" s="1"/>
  <c r="J23" i="17" s="1"/>
  <c r="T11" i="20"/>
  <c r="L37" i="12"/>
  <c r="L3" i="18" s="1"/>
  <c r="L4" i="18" s="1"/>
  <c r="L38" i="12"/>
  <c r="L3" i="17" s="1"/>
  <c r="L4" i="17" s="1"/>
  <c r="L36" i="12"/>
  <c r="I13" i="20"/>
  <c r="L13" i="20" s="1"/>
  <c r="G14" i="20"/>
  <c r="H14" i="20" s="1"/>
  <c r="D20" i="20"/>
  <c r="E19" i="20"/>
  <c r="M16" i="12"/>
  <c r="N11" i="12"/>
  <c r="AJ9" i="20"/>
  <c r="AM9" i="20"/>
  <c r="J16" i="16"/>
  <c r="J13" i="16"/>
  <c r="J14" i="16" s="1"/>
  <c r="J15" i="16" s="1"/>
  <c r="K3" i="16"/>
  <c r="K4" i="16" s="1"/>
  <c r="K39" i="12"/>
  <c r="K41" i="12" s="1"/>
  <c r="M12" i="20"/>
  <c r="N12" i="20" s="1"/>
  <c r="P12" i="20"/>
  <c r="Q12" i="20" s="1"/>
  <c r="L18" i="12"/>
  <c r="M22" i="12"/>
  <c r="M23" i="12" s="1"/>
  <c r="C21" i="19"/>
  <c r="E20" i="19"/>
  <c r="B20" i="19"/>
  <c r="D20" i="19"/>
  <c r="R15" i="20" s="1"/>
  <c r="K16" i="18"/>
  <c r="K13" i="18"/>
  <c r="K14" i="18" s="1"/>
  <c r="K15" i="18" s="1"/>
  <c r="K17" i="18" s="1"/>
  <c r="K18" i="18" s="1"/>
  <c r="K19" i="18" s="1"/>
  <c r="K22" i="18" s="1"/>
  <c r="K23" i="18" s="1"/>
  <c r="AE10" i="20"/>
  <c r="AF10" i="20" s="1"/>
  <c r="AI10" i="20"/>
  <c r="U10" i="20"/>
  <c r="W10" i="20" s="1"/>
  <c r="AC10" i="20"/>
  <c r="AD10" i="20" s="1"/>
  <c r="AL10" i="20"/>
  <c r="V10" i="20"/>
  <c r="AA10" i="20"/>
  <c r="AB10" i="20" s="1"/>
  <c r="AG10" i="20"/>
  <c r="AH10" i="20" s="1"/>
  <c r="X10" i="20"/>
  <c r="H51" i="12"/>
  <c r="H52" i="12" s="1"/>
  <c r="H53" i="12" s="1"/>
  <c r="H54" i="12" s="1"/>
  <c r="H62" i="12" s="1"/>
  <c r="H63" i="12" s="1"/>
  <c r="I58" i="12" s="1"/>
  <c r="AN9" i="20"/>
  <c r="K16" i="17"/>
  <c r="K13" i="17"/>
  <c r="K14" i="17" s="1"/>
  <c r="K15" i="17" s="1"/>
  <c r="I17" i="16"/>
  <c r="I18" i="16" s="1"/>
  <c r="I19" i="16" s="1"/>
  <c r="I22" i="16" s="1"/>
  <c r="I23" i="16" s="1"/>
  <c r="I60" i="12" s="1"/>
  <c r="I49" i="12"/>
  <c r="I50" i="12" s="1"/>
  <c r="K40" i="12"/>
  <c r="J48" i="12"/>
  <c r="T69" i="12"/>
  <c r="S70" i="12"/>
  <c r="S71" i="12" s="1"/>
  <c r="AD14" i="12"/>
  <c r="K17" i="17" l="1"/>
  <c r="K18" i="17" s="1"/>
  <c r="K19" i="17" s="1"/>
  <c r="K22" i="17" s="1"/>
  <c r="K23" i="17" s="1"/>
  <c r="T12" i="20"/>
  <c r="I51" i="12"/>
  <c r="I52" i="12" s="1"/>
  <c r="I53" i="12" s="1"/>
  <c r="I54" i="12" s="1"/>
  <c r="I62" i="12" s="1"/>
  <c r="I63" i="12" s="1"/>
  <c r="J58" i="12" s="1"/>
  <c r="AN10" i="20"/>
  <c r="D21" i="19"/>
  <c r="R16" i="20" s="1"/>
  <c r="C22" i="19"/>
  <c r="B21" i="19"/>
  <c r="E21" i="19"/>
  <c r="M18" i="12"/>
  <c r="N22" i="12"/>
  <c r="I14" i="20"/>
  <c r="L14" i="20" s="1"/>
  <c r="G15" i="20"/>
  <c r="H15" i="20" s="1"/>
  <c r="L13" i="18"/>
  <c r="L14" i="18" s="1"/>
  <c r="L15" i="18" s="1"/>
  <c r="L16" i="18"/>
  <c r="AM10" i="20"/>
  <c r="AJ10" i="20"/>
  <c r="M36" i="12"/>
  <c r="M38" i="12"/>
  <c r="M3" i="17" s="1"/>
  <c r="M4" i="17" s="1"/>
  <c r="M37" i="12"/>
  <c r="M3" i="18" s="1"/>
  <c r="M4" i="18" s="1"/>
  <c r="P13" i="20"/>
  <c r="Q13" i="20" s="1"/>
  <c r="M13" i="20"/>
  <c r="N13" i="20" s="1"/>
  <c r="K13" i="16"/>
  <c r="K14" i="16" s="1"/>
  <c r="K15" i="16" s="1"/>
  <c r="K16" i="16"/>
  <c r="D21" i="20"/>
  <c r="E20" i="20"/>
  <c r="L39" i="12"/>
  <c r="L41" i="12" s="1"/>
  <c r="L3" i="16"/>
  <c r="L4" i="16" s="1"/>
  <c r="J17" i="16"/>
  <c r="J18" i="16" s="1"/>
  <c r="J19" i="16" s="1"/>
  <c r="J22" i="16" s="1"/>
  <c r="J23" i="16" s="1"/>
  <c r="J60" i="12" s="1"/>
  <c r="N16" i="12"/>
  <c r="O11" i="12"/>
  <c r="L16" i="17"/>
  <c r="L13" i="17"/>
  <c r="L14" i="17" s="1"/>
  <c r="L15" i="17" s="1"/>
  <c r="AA11" i="20"/>
  <c r="AB11" i="20" s="1"/>
  <c r="AL11" i="20"/>
  <c r="AG11" i="20"/>
  <c r="AH11" i="20" s="1"/>
  <c r="V11" i="20"/>
  <c r="U11" i="20"/>
  <c r="W11" i="20" s="1"/>
  <c r="AC11" i="20"/>
  <c r="AD11" i="20" s="1"/>
  <c r="AI11" i="20"/>
  <c r="AE11" i="20"/>
  <c r="AF11" i="20" s="1"/>
  <c r="AE14" i="12"/>
  <c r="J49" i="12"/>
  <c r="J50" i="12" s="1"/>
  <c r="U69" i="12"/>
  <c r="T70" i="12"/>
  <c r="T71" i="12" s="1"/>
  <c r="L40" i="12"/>
  <c r="K48" i="12"/>
  <c r="N23" i="12"/>
  <c r="L17" i="18" l="1"/>
  <c r="L18" i="18" s="1"/>
  <c r="L19" i="18" s="1"/>
  <c r="L22" i="18" s="1"/>
  <c r="L23" i="18" s="1"/>
  <c r="T13" i="20"/>
  <c r="L17" i="17"/>
  <c r="L18" i="17" s="1"/>
  <c r="L19" i="17" s="1"/>
  <c r="L22" i="17" s="1"/>
  <c r="L23" i="17" s="1"/>
  <c r="E21" i="20"/>
  <c r="D22" i="20"/>
  <c r="M39" i="12"/>
  <c r="M41" i="12" s="1"/>
  <c r="M3" i="16"/>
  <c r="M4" i="16" s="1"/>
  <c r="N36" i="12"/>
  <c r="N38" i="12"/>
  <c r="N3" i="17" s="1"/>
  <c r="N4" i="17" s="1"/>
  <c r="N37" i="12"/>
  <c r="N3" i="18" s="1"/>
  <c r="N4" i="18" s="1"/>
  <c r="C23" i="19"/>
  <c r="B22" i="19"/>
  <c r="D22" i="19"/>
  <c r="R17" i="20" s="1"/>
  <c r="E22" i="19"/>
  <c r="AM11" i="20"/>
  <c r="AJ11" i="20"/>
  <c r="L13" i="16"/>
  <c r="L14" i="16" s="1"/>
  <c r="L15" i="16" s="1"/>
  <c r="L16" i="16"/>
  <c r="O16" i="12"/>
  <c r="P11" i="12"/>
  <c r="K17" i="16"/>
  <c r="K18" i="16" s="1"/>
  <c r="K19" i="16" s="1"/>
  <c r="K22" i="16" s="1"/>
  <c r="K23" i="16" s="1"/>
  <c r="K60" i="12" s="1"/>
  <c r="M16" i="18"/>
  <c r="M13" i="18"/>
  <c r="M14" i="18" s="1"/>
  <c r="M15" i="18" s="1"/>
  <c r="G16" i="20"/>
  <c r="H16" i="20" s="1"/>
  <c r="I15" i="20"/>
  <c r="L15" i="20" s="1"/>
  <c r="J51" i="12"/>
  <c r="J52" i="12" s="1"/>
  <c r="J53" i="12" s="1"/>
  <c r="J54" i="12" s="1"/>
  <c r="J62" i="12" s="1"/>
  <c r="J63" i="12" s="1"/>
  <c r="K58" i="12" s="1"/>
  <c r="AN11" i="20"/>
  <c r="O22" i="12"/>
  <c r="N18" i="12"/>
  <c r="M16" i="17"/>
  <c r="M13" i="17"/>
  <c r="M14" i="17" s="1"/>
  <c r="M15" i="17" s="1"/>
  <c r="M17" i="17" s="1"/>
  <c r="M18" i="17" s="1"/>
  <c r="M19" i="17" s="1"/>
  <c r="M22" i="17" s="1"/>
  <c r="M23" i="17" s="1"/>
  <c r="X11" i="20"/>
  <c r="M14" i="20"/>
  <c r="N14" i="20" s="1"/>
  <c r="P14" i="20"/>
  <c r="Q14" i="20" s="1"/>
  <c r="V12" i="20"/>
  <c r="AE12" i="20"/>
  <c r="AF12" i="20" s="1"/>
  <c r="U12" i="20"/>
  <c r="W12" i="20" s="1"/>
  <c r="AA12" i="20"/>
  <c r="AB12" i="20" s="1"/>
  <c r="AC12" i="20"/>
  <c r="AD12" i="20" s="1"/>
  <c r="AI12" i="20"/>
  <c r="AL12" i="20"/>
  <c r="AG12" i="20"/>
  <c r="AH12" i="20" s="1"/>
  <c r="O23" i="12"/>
  <c r="M40" i="12"/>
  <c r="L48" i="12"/>
  <c r="V69" i="12"/>
  <c r="U70" i="12"/>
  <c r="U71" i="12" s="1"/>
  <c r="AF14" i="12"/>
  <c r="K49" i="12"/>
  <c r="K50" i="12" s="1"/>
  <c r="T14" i="20" l="1"/>
  <c r="AN12" i="20"/>
  <c r="K51" i="12"/>
  <c r="K52" i="12" s="1"/>
  <c r="K53" i="12" s="1"/>
  <c r="K54" i="12" s="1"/>
  <c r="K62" i="12" s="1"/>
  <c r="K63" i="12" s="1"/>
  <c r="L58" i="12" s="1"/>
  <c r="C24" i="19"/>
  <c r="E23" i="19"/>
  <c r="D23" i="19"/>
  <c r="R18" i="20" s="1"/>
  <c r="B23" i="19"/>
  <c r="M16" i="16"/>
  <c r="M13" i="16"/>
  <c r="M14" i="16" s="1"/>
  <c r="M15" i="16" s="1"/>
  <c r="AJ12" i="20"/>
  <c r="AM12" i="20"/>
  <c r="X12" i="20"/>
  <c r="P15" i="20"/>
  <c r="Q15" i="20" s="1"/>
  <c r="M15" i="20"/>
  <c r="N15" i="20" s="1"/>
  <c r="L17" i="16"/>
  <c r="L18" i="16" s="1"/>
  <c r="L19" i="16" s="1"/>
  <c r="L22" i="16" s="1"/>
  <c r="L23" i="16" s="1"/>
  <c r="L60" i="12" s="1"/>
  <c r="N13" i="18"/>
  <c r="N14" i="18" s="1"/>
  <c r="N15" i="18" s="1"/>
  <c r="N17" i="18" s="1"/>
  <c r="N18" i="18" s="1"/>
  <c r="N19" i="18" s="1"/>
  <c r="N22" i="18" s="1"/>
  <c r="N23" i="18" s="1"/>
  <c r="B26" i="18" s="1"/>
  <c r="N16" i="18"/>
  <c r="O38" i="12"/>
  <c r="O3" i="17" s="1"/>
  <c r="O4" i="17" s="1"/>
  <c r="O37" i="12"/>
  <c r="O3" i="18" s="1"/>
  <c r="O4" i="18" s="1"/>
  <c r="O36" i="12"/>
  <c r="I16" i="20"/>
  <c r="L16" i="20" s="1"/>
  <c r="G17" i="20"/>
  <c r="H17" i="20" s="1"/>
  <c r="Q11" i="12"/>
  <c r="P16" i="12"/>
  <c r="N16" i="17"/>
  <c r="N13" i="17"/>
  <c r="N14" i="17" s="1"/>
  <c r="N15" i="17" s="1"/>
  <c r="N17" i="17" s="1"/>
  <c r="N18" i="17" s="1"/>
  <c r="N19" i="17" s="1"/>
  <c r="N22" i="17" s="1"/>
  <c r="N23" i="17" s="1"/>
  <c r="B26" i="17" s="1"/>
  <c r="D23" i="20"/>
  <c r="E22" i="20"/>
  <c r="AI13" i="20"/>
  <c r="AA13" i="20"/>
  <c r="AB13" i="20" s="1"/>
  <c r="AL13" i="20"/>
  <c r="V13" i="20"/>
  <c r="AE13" i="20"/>
  <c r="AF13" i="20" s="1"/>
  <c r="U13" i="20"/>
  <c r="W13" i="20" s="1"/>
  <c r="AC13" i="20"/>
  <c r="AD13" i="20" s="1"/>
  <c r="AG13" i="20"/>
  <c r="AH13" i="20" s="1"/>
  <c r="M17" i="18"/>
  <c r="M18" i="18" s="1"/>
  <c r="M19" i="18" s="1"/>
  <c r="M22" i="18" s="1"/>
  <c r="M23" i="18" s="1"/>
  <c r="O18" i="12"/>
  <c r="P22" i="12"/>
  <c r="N39" i="12"/>
  <c r="N41" i="12" s="1"/>
  <c r="N3" i="16"/>
  <c r="N4" i="16" s="1"/>
  <c r="W69" i="12"/>
  <c r="V70" i="12"/>
  <c r="V71" i="12" s="1"/>
  <c r="M48" i="12"/>
  <c r="AG14" i="12"/>
  <c r="L49" i="12"/>
  <c r="L50" i="12" s="1"/>
  <c r="P23" i="12"/>
  <c r="N40" i="12" l="1"/>
  <c r="M17" i="16"/>
  <c r="M18" i="16" s="1"/>
  <c r="M19" i="16" s="1"/>
  <c r="M22" i="16" s="1"/>
  <c r="M23" i="16" s="1"/>
  <c r="M60" i="12" s="1"/>
  <c r="T15" i="20"/>
  <c r="P18" i="12"/>
  <c r="Q22" i="12"/>
  <c r="O39" i="12"/>
  <c r="O41" i="12" s="1"/>
  <c r="O3" i="16"/>
  <c r="O4" i="16" s="1"/>
  <c r="X13" i="20"/>
  <c r="P38" i="12"/>
  <c r="P3" i="17" s="1"/>
  <c r="P4" i="17" s="1"/>
  <c r="P37" i="12"/>
  <c r="P3" i="18" s="1"/>
  <c r="P4" i="18" s="1"/>
  <c r="P36" i="12"/>
  <c r="D24" i="20"/>
  <c r="E23" i="20"/>
  <c r="Q16" i="12"/>
  <c r="R11" i="12"/>
  <c r="O16" i="18"/>
  <c r="O13" i="18"/>
  <c r="O14" i="18" s="1"/>
  <c r="O15" i="18" s="1"/>
  <c r="O17" i="18" s="1"/>
  <c r="O18" i="18" s="1"/>
  <c r="O19" i="18" s="1"/>
  <c r="O22" i="18" s="1"/>
  <c r="O23" i="18" s="1"/>
  <c r="D24" i="19"/>
  <c r="R19" i="20" s="1"/>
  <c r="B24" i="19"/>
  <c r="C25" i="19"/>
  <c r="E24" i="19"/>
  <c r="AN13" i="20"/>
  <c r="L51" i="12"/>
  <c r="L52" i="12" s="1"/>
  <c r="L53" i="12" s="1"/>
  <c r="L54" i="12" s="1"/>
  <c r="L62" i="12" s="1"/>
  <c r="L63" i="12" s="1"/>
  <c r="M58" i="12" s="1"/>
  <c r="G18" i="20"/>
  <c r="H18" i="20" s="1"/>
  <c r="I17" i="20"/>
  <c r="L17" i="20" s="1"/>
  <c r="O13" i="17"/>
  <c r="O14" i="17" s="1"/>
  <c r="O15" i="17" s="1"/>
  <c r="O17" i="17" s="1"/>
  <c r="O18" i="17" s="1"/>
  <c r="O19" i="17" s="1"/>
  <c r="O22" i="17" s="1"/>
  <c r="O23" i="17" s="1"/>
  <c r="O16" i="17"/>
  <c r="AG14" i="20"/>
  <c r="AH14" i="20" s="1"/>
  <c r="V14" i="20"/>
  <c r="U14" i="20"/>
  <c r="W14" i="20" s="1"/>
  <c r="AC14" i="20"/>
  <c r="AD14" i="20" s="1"/>
  <c r="AI14" i="20"/>
  <c r="AE14" i="20"/>
  <c r="AF14" i="20" s="1"/>
  <c r="AA14" i="20"/>
  <c r="AB14" i="20" s="1"/>
  <c r="AL14" i="20"/>
  <c r="N13" i="16"/>
  <c r="N14" i="16" s="1"/>
  <c r="N15" i="16" s="1"/>
  <c r="N16" i="16"/>
  <c r="AM13" i="20"/>
  <c r="AJ13" i="20"/>
  <c r="P16" i="20"/>
  <c r="Q16" i="20" s="1"/>
  <c r="M16" i="20"/>
  <c r="M49" i="12"/>
  <c r="M50" i="12" s="1"/>
  <c r="Q23" i="12"/>
  <c r="AH14" i="12"/>
  <c r="O40" i="12"/>
  <c r="N48" i="12"/>
  <c r="X69" i="12"/>
  <c r="W70" i="12"/>
  <c r="W71" i="12" s="1"/>
  <c r="N17" i="16" l="1"/>
  <c r="N18" i="16" s="1"/>
  <c r="N19" i="16" s="1"/>
  <c r="N22" i="16" s="1"/>
  <c r="N23" i="16" s="1"/>
  <c r="T16" i="20"/>
  <c r="R16" i="12"/>
  <c r="S11" i="12"/>
  <c r="P39" i="12"/>
  <c r="P41" i="12" s="1"/>
  <c r="P3" i="16"/>
  <c r="P4" i="16" s="1"/>
  <c r="X14" i="20"/>
  <c r="AN14" i="20"/>
  <c r="M51" i="12"/>
  <c r="M52" i="12" s="1"/>
  <c r="M53" i="12" s="1"/>
  <c r="M54" i="12" s="1"/>
  <c r="M62" i="12" s="1"/>
  <c r="M63" i="12" s="1"/>
  <c r="N58" i="12" s="1"/>
  <c r="Q18" i="12"/>
  <c r="R22" i="12"/>
  <c r="P13" i="18"/>
  <c r="P14" i="18" s="1"/>
  <c r="P15" i="18" s="1"/>
  <c r="P16" i="18"/>
  <c r="O16" i="16"/>
  <c r="O13" i="16"/>
  <c r="O14" i="16" s="1"/>
  <c r="O15" i="16" s="1"/>
  <c r="O17" i="16" s="1"/>
  <c r="O18" i="16" s="1"/>
  <c r="O19" i="16" s="1"/>
  <c r="O22" i="16" s="1"/>
  <c r="O23" i="16" s="1"/>
  <c r="O60" i="12" s="1"/>
  <c r="P17" i="20"/>
  <c r="Q17" i="20" s="1"/>
  <c r="M17" i="20"/>
  <c r="P13" i="17"/>
  <c r="P14" i="17" s="1"/>
  <c r="P15" i="17" s="1"/>
  <c r="P17" i="17" s="1"/>
  <c r="P18" i="17" s="1"/>
  <c r="P19" i="17" s="1"/>
  <c r="P22" i="17" s="1"/>
  <c r="P23" i="17" s="1"/>
  <c r="P16" i="17"/>
  <c r="AG15" i="20"/>
  <c r="AH15" i="20" s="1"/>
  <c r="V15" i="20"/>
  <c r="AE15" i="20"/>
  <c r="AF15" i="20" s="1"/>
  <c r="AI15" i="20"/>
  <c r="AC15" i="20"/>
  <c r="AD15" i="20" s="1"/>
  <c r="U15" i="20"/>
  <c r="W15" i="20" s="1"/>
  <c r="AA15" i="20"/>
  <c r="AB15" i="20" s="1"/>
  <c r="AL15" i="20"/>
  <c r="N60" i="12"/>
  <c r="B26" i="16"/>
  <c r="AM14" i="20"/>
  <c r="AJ14" i="20"/>
  <c r="G19" i="20"/>
  <c r="H19" i="20" s="1"/>
  <c r="I18" i="20"/>
  <c r="L18" i="20" s="1"/>
  <c r="E25" i="19"/>
  <c r="B25" i="19"/>
  <c r="D25" i="19"/>
  <c r="R20" i="20" s="1"/>
  <c r="C26" i="19"/>
  <c r="D25" i="20"/>
  <c r="E24" i="20"/>
  <c r="Q38" i="12"/>
  <c r="Q3" i="17" s="1"/>
  <c r="Q4" i="17" s="1"/>
  <c r="Q37" i="12"/>
  <c r="Q3" i="18" s="1"/>
  <c r="Q4" i="18" s="1"/>
  <c r="Q36" i="12"/>
  <c r="Y69" i="12"/>
  <c r="X70" i="12"/>
  <c r="X71" i="12" s="1"/>
  <c r="P40" i="12"/>
  <c r="O48" i="12"/>
  <c r="AI14" i="12"/>
  <c r="N49" i="12"/>
  <c r="N50" i="12" s="1"/>
  <c r="R23" i="12"/>
  <c r="T17" i="20" l="1"/>
  <c r="Q3" i="16"/>
  <c r="Q4" i="16" s="1"/>
  <c r="Q39" i="12"/>
  <c r="Q41" i="12" s="1"/>
  <c r="R38" i="12"/>
  <c r="R3" i="17" s="1"/>
  <c r="R4" i="17" s="1"/>
  <c r="R37" i="12"/>
  <c r="R3" i="18" s="1"/>
  <c r="R4" i="18" s="1"/>
  <c r="R36" i="12"/>
  <c r="S16" i="12"/>
  <c r="T11" i="12"/>
  <c r="D26" i="20"/>
  <c r="E25" i="20"/>
  <c r="Q13" i="18"/>
  <c r="Q14" i="18" s="1"/>
  <c r="Q15" i="18" s="1"/>
  <c r="Q16" i="18"/>
  <c r="D26" i="19"/>
  <c r="R21" i="20" s="1"/>
  <c r="B26" i="19"/>
  <c r="E26" i="19"/>
  <c r="C27" i="19"/>
  <c r="P18" i="20"/>
  <c r="Q18" i="20" s="1"/>
  <c r="M18" i="20"/>
  <c r="N51" i="12"/>
  <c r="N52" i="12" s="1"/>
  <c r="N53" i="12" s="1"/>
  <c r="N54" i="12" s="1"/>
  <c r="N62" i="12" s="1"/>
  <c r="N63" i="12" s="1"/>
  <c r="O58" i="12" s="1"/>
  <c r="AN15" i="20"/>
  <c r="X15" i="20"/>
  <c r="R18" i="12"/>
  <c r="S22" i="12"/>
  <c r="Q16" i="17"/>
  <c r="Q13" i="17"/>
  <c r="Q14" i="17" s="1"/>
  <c r="Q15" i="17" s="1"/>
  <c r="I19" i="20"/>
  <c r="L19" i="20" s="1"/>
  <c r="G20" i="20"/>
  <c r="H20" i="20" s="1"/>
  <c r="P13" i="16"/>
  <c r="P14" i="16" s="1"/>
  <c r="P15" i="16" s="1"/>
  <c r="P16" i="16"/>
  <c r="AJ15" i="20"/>
  <c r="AM15" i="20"/>
  <c r="P17" i="18"/>
  <c r="P18" i="18" s="1"/>
  <c r="P19" i="18" s="1"/>
  <c r="P22" i="18" s="1"/>
  <c r="P23" i="18" s="1"/>
  <c r="AL16" i="20"/>
  <c r="AA16" i="20"/>
  <c r="AB16" i="20" s="1"/>
  <c r="AG16" i="20"/>
  <c r="AH16" i="20" s="1"/>
  <c r="V16" i="20"/>
  <c r="AI16" i="20"/>
  <c r="AC16" i="20"/>
  <c r="AD16" i="20" s="1"/>
  <c r="U16" i="20"/>
  <c r="W16" i="20" s="1"/>
  <c r="AE16" i="20"/>
  <c r="AF16" i="20" s="1"/>
  <c r="O49" i="12"/>
  <c r="O50" i="12" s="1"/>
  <c r="AJ14" i="12"/>
  <c r="Q40" i="12"/>
  <c r="P48" i="12"/>
  <c r="Z69" i="12"/>
  <c r="Z70" i="12" s="1"/>
  <c r="Y70" i="12"/>
  <c r="Y71" i="12" s="1"/>
  <c r="Q17" i="18" l="1"/>
  <c r="Q18" i="18" s="1"/>
  <c r="Q19" i="18" s="1"/>
  <c r="Q22" i="18" s="1"/>
  <c r="Q23" i="18" s="1"/>
  <c r="Q17" i="17"/>
  <c r="Q18" i="17" s="1"/>
  <c r="Q19" i="17" s="1"/>
  <c r="Q22" i="17" s="1"/>
  <c r="Q23" i="17" s="1"/>
  <c r="T18" i="20"/>
  <c r="AJ16" i="20"/>
  <c r="AM16" i="20"/>
  <c r="G21" i="20"/>
  <c r="H21" i="20" s="1"/>
  <c r="I20" i="20"/>
  <c r="L20" i="20" s="1"/>
  <c r="S36" i="12"/>
  <c r="S38" i="12"/>
  <c r="S3" i="17" s="1"/>
  <c r="S4" i="17" s="1"/>
  <c r="S37" i="12"/>
  <c r="S3" i="18" s="1"/>
  <c r="S4" i="18" s="1"/>
  <c r="T22" i="12"/>
  <c r="S18" i="12"/>
  <c r="Z71" i="12"/>
  <c r="P19" i="20"/>
  <c r="Q19" i="20" s="1"/>
  <c r="M19" i="20"/>
  <c r="R39" i="12"/>
  <c r="R41" i="12" s="1"/>
  <c r="R3" i="16"/>
  <c r="R4" i="16" s="1"/>
  <c r="Q16" i="16"/>
  <c r="Q13" i="16"/>
  <c r="Q14" i="16" s="1"/>
  <c r="Q15" i="16" s="1"/>
  <c r="AN16" i="20"/>
  <c r="O51" i="12"/>
  <c r="O52" i="12" s="1"/>
  <c r="O53" i="12" s="1"/>
  <c r="O54" i="12" s="1"/>
  <c r="O62" i="12" s="1"/>
  <c r="O63" i="12" s="1"/>
  <c r="P58" i="12" s="1"/>
  <c r="X16" i="20"/>
  <c r="E26" i="20"/>
  <c r="D27" i="20"/>
  <c r="R13" i="18"/>
  <c r="R14" i="18" s="1"/>
  <c r="R15" i="18" s="1"/>
  <c r="R17" i="18" s="1"/>
  <c r="R18" i="18" s="1"/>
  <c r="R19" i="18" s="1"/>
  <c r="R22" i="18" s="1"/>
  <c r="R23" i="18" s="1"/>
  <c r="R16" i="18"/>
  <c r="S23" i="12"/>
  <c r="P17" i="16"/>
  <c r="P18" i="16" s="1"/>
  <c r="P19" i="16" s="1"/>
  <c r="P22" i="16" s="1"/>
  <c r="P23" i="16" s="1"/>
  <c r="P60" i="12" s="1"/>
  <c r="E27" i="19"/>
  <c r="C28" i="19"/>
  <c r="D27" i="19"/>
  <c r="R22" i="20" s="1"/>
  <c r="B27" i="19"/>
  <c r="T16" i="12"/>
  <c r="U11" i="12"/>
  <c r="R13" i="17"/>
  <c r="R14" i="17" s="1"/>
  <c r="R15" i="17" s="1"/>
  <c r="R16" i="17"/>
  <c r="AG17" i="20"/>
  <c r="AH17" i="20" s="1"/>
  <c r="V17" i="20"/>
  <c r="AC17" i="20"/>
  <c r="AD17" i="20" s="1"/>
  <c r="AI17" i="20"/>
  <c r="AA17" i="20"/>
  <c r="AB17" i="20" s="1"/>
  <c r="AL17" i="20"/>
  <c r="AE17" i="20"/>
  <c r="AF17" i="20" s="1"/>
  <c r="U17" i="20"/>
  <c r="W17" i="20" s="1"/>
  <c r="P49" i="12"/>
  <c r="P50" i="12" s="1"/>
  <c r="T23" i="12"/>
  <c r="R40" i="12"/>
  <c r="Q48" i="12"/>
  <c r="AK14" i="12"/>
  <c r="Q17" i="16" l="1"/>
  <c r="Q18" i="16" s="1"/>
  <c r="Q19" i="16" s="1"/>
  <c r="Q22" i="16" s="1"/>
  <c r="Q23" i="16" s="1"/>
  <c r="Q60" i="12" s="1"/>
  <c r="T19" i="20"/>
  <c r="S13" i="17"/>
  <c r="S14" i="17" s="1"/>
  <c r="S15" i="17" s="1"/>
  <c r="S17" i="17" s="1"/>
  <c r="S18" i="17" s="1"/>
  <c r="S19" i="17" s="1"/>
  <c r="S22" i="17" s="1"/>
  <c r="S23" i="17" s="1"/>
  <c r="S16" i="17"/>
  <c r="V11" i="12"/>
  <c r="U16" i="12"/>
  <c r="C29" i="19"/>
  <c r="E28" i="19"/>
  <c r="B28" i="19"/>
  <c r="D28" i="19"/>
  <c r="R23" i="20" s="1"/>
  <c r="U22" i="12"/>
  <c r="T18" i="12"/>
  <c r="X17" i="20"/>
  <c r="S39" i="12"/>
  <c r="S41" i="12" s="1"/>
  <c r="S3" i="16"/>
  <c r="S4" i="16" s="1"/>
  <c r="AN17" i="20"/>
  <c r="P51" i="12"/>
  <c r="P52" i="12" s="1"/>
  <c r="P53" i="12" s="1"/>
  <c r="P54" i="12" s="1"/>
  <c r="P62" i="12" s="1"/>
  <c r="P63" i="12" s="1"/>
  <c r="Q58" i="12" s="1"/>
  <c r="AM17" i="20"/>
  <c r="AJ17" i="20"/>
  <c r="R13" i="16"/>
  <c r="R14" i="16" s="1"/>
  <c r="R15" i="16" s="1"/>
  <c r="R16" i="16"/>
  <c r="T38" i="12"/>
  <c r="T3" i="17" s="1"/>
  <c r="T4" i="17" s="1"/>
  <c r="T37" i="12"/>
  <c r="T3" i="18" s="1"/>
  <c r="T4" i="18" s="1"/>
  <c r="T36" i="12"/>
  <c r="M20" i="20"/>
  <c r="P20" i="20"/>
  <c r="Q20" i="20" s="1"/>
  <c r="R17" i="17"/>
  <c r="R18" i="17" s="1"/>
  <c r="R19" i="17" s="1"/>
  <c r="R22" i="17" s="1"/>
  <c r="R23" i="17" s="1"/>
  <c r="D28" i="20"/>
  <c r="E27" i="20"/>
  <c r="S13" i="18"/>
  <c r="S14" i="18" s="1"/>
  <c r="S15" i="18" s="1"/>
  <c r="S16" i="18"/>
  <c r="I21" i="20"/>
  <c r="L21" i="20" s="1"/>
  <c r="G22" i="20"/>
  <c r="H22" i="20" s="1"/>
  <c r="AG18" i="20"/>
  <c r="AH18" i="20" s="1"/>
  <c r="V18" i="20"/>
  <c r="U18" i="20"/>
  <c r="W18" i="20" s="1"/>
  <c r="AE18" i="20"/>
  <c r="AF18" i="20" s="1"/>
  <c r="AA18" i="20"/>
  <c r="AB18" i="20" s="1"/>
  <c r="AI18" i="20"/>
  <c r="AC18" i="20"/>
  <c r="AD18" i="20" s="1"/>
  <c r="AL18" i="20"/>
  <c r="R48" i="12"/>
  <c r="U23" i="12"/>
  <c r="AL14" i="12"/>
  <c r="Q49" i="12"/>
  <c r="Q50" i="12" s="1"/>
  <c r="S17" i="18" l="1"/>
  <c r="S18" i="18" s="1"/>
  <c r="S19" i="18" s="1"/>
  <c r="S22" i="18" s="1"/>
  <c r="S23" i="18" s="1"/>
  <c r="S40" i="12"/>
  <c r="T20" i="20"/>
  <c r="T16" i="17"/>
  <c r="T13" i="17"/>
  <c r="T14" i="17" s="1"/>
  <c r="T15" i="17" s="1"/>
  <c r="D29" i="19"/>
  <c r="R24" i="20" s="1"/>
  <c r="B29" i="19"/>
  <c r="E29" i="19"/>
  <c r="C30" i="19"/>
  <c r="I22" i="20"/>
  <c r="L22" i="20" s="1"/>
  <c r="G23" i="20"/>
  <c r="H23" i="20" s="1"/>
  <c r="X18" i="20"/>
  <c r="U18" i="12"/>
  <c r="V22" i="12"/>
  <c r="Q51" i="12"/>
  <c r="Q52" i="12" s="1"/>
  <c r="Q53" i="12" s="1"/>
  <c r="Q54" i="12" s="1"/>
  <c r="Q62" i="12" s="1"/>
  <c r="Q63" i="12" s="1"/>
  <c r="R58" i="12" s="1"/>
  <c r="AN18" i="20"/>
  <c r="M21" i="20"/>
  <c r="P21" i="20"/>
  <c r="Q21" i="20" s="1"/>
  <c r="D29" i="20"/>
  <c r="E28" i="20"/>
  <c r="T39" i="12"/>
  <c r="T41" i="12" s="1"/>
  <c r="T3" i="16"/>
  <c r="T4" i="16" s="1"/>
  <c r="R17" i="16"/>
  <c r="R18" i="16" s="1"/>
  <c r="R19" i="16" s="1"/>
  <c r="R22" i="16" s="1"/>
  <c r="R23" i="16" s="1"/>
  <c r="R60" i="12" s="1"/>
  <c r="W11" i="12"/>
  <c r="V16" i="12"/>
  <c r="AG19" i="20"/>
  <c r="AH19" i="20" s="1"/>
  <c r="V19" i="20"/>
  <c r="AE19" i="20"/>
  <c r="AF19" i="20" s="1"/>
  <c r="U19" i="20"/>
  <c r="W19" i="20" s="1"/>
  <c r="AC19" i="20"/>
  <c r="AD19" i="20" s="1"/>
  <c r="AI19" i="20"/>
  <c r="AA19" i="20"/>
  <c r="AB19" i="20" s="1"/>
  <c r="AL19" i="20"/>
  <c r="AM18" i="20"/>
  <c r="AJ18" i="20"/>
  <c r="T13" i="18"/>
  <c r="T14" i="18" s="1"/>
  <c r="T15" i="18" s="1"/>
  <c r="T16" i="18"/>
  <c r="S16" i="16"/>
  <c r="S13" i="16"/>
  <c r="S14" i="16" s="1"/>
  <c r="S15" i="16" s="1"/>
  <c r="U38" i="12"/>
  <c r="U3" i="17" s="1"/>
  <c r="U4" i="17" s="1"/>
  <c r="U37" i="12"/>
  <c r="U3" i="18" s="1"/>
  <c r="U4" i="18" s="1"/>
  <c r="U36" i="12"/>
  <c r="T40" i="12"/>
  <c r="S48" i="12"/>
  <c r="V23" i="12"/>
  <c r="R49" i="12"/>
  <c r="R50" i="12" s="1"/>
  <c r="T17" i="17" l="1"/>
  <c r="T18" i="17" s="1"/>
  <c r="T19" i="17" s="1"/>
  <c r="T22" i="17" s="1"/>
  <c r="T23" i="17" s="1"/>
  <c r="T21" i="20"/>
  <c r="U3" i="16"/>
  <c r="U4" i="16" s="1"/>
  <c r="U39" i="12"/>
  <c r="U41" i="12" s="1"/>
  <c r="X11" i="12"/>
  <c r="W16" i="12"/>
  <c r="E30" i="19"/>
  <c r="C31" i="19"/>
  <c r="D30" i="19"/>
  <c r="R25" i="20" s="1"/>
  <c r="B30" i="19"/>
  <c r="U13" i="18"/>
  <c r="U14" i="18" s="1"/>
  <c r="U15" i="18" s="1"/>
  <c r="U17" i="18" s="1"/>
  <c r="U18" i="18" s="1"/>
  <c r="U19" i="18" s="1"/>
  <c r="U22" i="18" s="1"/>
  <c r="U23" i="18" s="1"/>
  <c r="U16" i="18"/>
  <c r="AM19" i="20"/>
  <c r="AJ19" i="20"/>
  <c r="D30" i="20"/>
  <c r="E29" i="20"/>
  <c r="U13" i="17"/>
  <c r="U14" i="17" s="1"/>
  <c r="U15" i="17" s="1"/>
  <c r="U16" i="17"/>
  <c r="T17" i="18"/>
  <c r="T18" i="18" s="1"/>
  <c r="T19" i="18" s="1"/>
  <c r="T22" i="18" s="1"/>
  <c r="T23" i="18" s="1"/>
  <c r="T16" i="16"/>
  <c r="T13" i="16"/>
  <c r="T14" i="16" s="1"/>
  <c r="T15" i="16" s="1"/>
  <c r="V36" i="12"/>
  <c r="V38" i="12"/>
  <c r="V3" i="17" s="1"/>
  <c r="V4" i="17" s="1"/>
  <c r="V37" i="12"/>
  <c r="V3" i="18" s="1"/>
  <c r="V4" i="18" s="1"/>
  <c r="G24" i="20"/>
  <c r="H24" i="20" s="1"/>
  <c r="I23" i="20"/>
  <c r="L23" i="20" s="1"/>
  <c r="S17" i="16"/>
  <c r="S18" i="16" s="1"/>
  <c r="S19" i="16" s="1"/>
  <c r="S22" i="16" s="1"/>
  <c r="S23" i="16" s="1"/>
  <c r="S60" i="12" s="1"/>
  <c r="X19" i="20"/>
  <c r="R51" i="12"/>
  <c r="R52" i="12" s="1"/>
  <c r="R53" i="12" s="1"/>
  <c r="R54" i="12" s="1"/>
  <c r="R62" i="12" s="1"/>
  <c r="R63" i="12" s="1"/>
  <c r="S58" i="12" s="1"/>
  <c r="AN19" i="20"/>
  <c r="V18" i="12"/>
  <c r="W22" i="12"/>
  <c r="M22" i="20"/>
  <c r="P22" i="20"/>
  <c r="Q22" i="20" s="1"/>
  <c r="AG20" i="20"/>
  <c r="AH20" i="20" s="1"/>
  <c r="V20" i="20"/>
  <c r="AE20" i="20"/>
  <c r="AF20" i="20" s="1"/>
  <c r="AI20" i="20"/>
  <c r="AC20" i="20"/>
  <c r="AD20" i="20" s="1"/>
  <c r="U20" i="20"/>
  <c r="W20" i="20" s="1"/>
  <c r="AA20" i="20"/>
  <c r="AB20" i="20" s="1"/>
  <c r="AL20" i="20"/>
  <c r="W23" i="12"/>
  <c r="S49" i="12"/>
  <c r="S50" i="12" s="1"/>
  <c r="U40" i="12"/>
  <c r="T48" i="12"/>
  <c r="T22" i="20" l="1"/>
  <c r="AM20" i="20"/>
  <c r="AJ20" i="20"/>
  <c r="P23" i="20"/>
  <c r="Q23" i="20" s="1"/>
  <c r="M23" i="20"/>
  <c r="V3" i="16"/>
  <c r="V4" i="16" s="1"/>
  <c r="V39" i="12"/>
  <c r="V41" i="12" s="1"/>
  <c r="D31" i="20"/>
  <c r="E30" i="20"/>
  <c r="I24" i="20"/>
  <c r="L24" i="20" s="1"/>
  <c r="G25" i="20"/>
  <c r="H25" i="20" s="1"/>
  <c r="T17" i="16"/>
  <c r="T18" i="16" s="1"/>
  <c r="T19" i="16" s="1"/>
  <c r="T22" i="16" s="1"/>
  <c r="T23" i="16" s="1"/>
  <c r="T60" i="12" s="1"/>
  <c r="U17" i="17"/>
  <c r="U18" i="17" s="1"/>
  <c r="U19" i="17" s="1"/>
  <c r="U22" i="17" s="1"/>
  <c r="U23" i="17" s="1"/>
  <c r="U13" i="16"/>
  <c r="U14" i="16" s="1"/>
  <c r="U15" i="16" s="1"/>
  <c r="U17" i="16" s="1"/>
  <c r="U18" i="16" s="1"/>
  <c r="U19" i="16" s="1"/>
  <c r="U22" i="16" s="1"/>
  <c r="U23" i="16" s="1"/>
  <c r="U16" i="16"/>
  <c r="X20" i="20"/>
  <c r="AN20" i="20"/>
  <c r="S51" i="12"/>
  <c r="S52" i="12" s="1"/>
  <c r="S53" i="12" s="1"/>
  <c r="S54" i="12" s="1"/>
  <c r="S62" i="12" s="1"/>
  <c r="S63" i="12" s="1"/>
  <c r="T58" i="12" s="1"/>
  <c r="W36" i="12"/>
  <c r="W38" i="12"/>
  <c r="W3" i="17" s="1"/>
  <c r="W4" i="17" s="1"/>
  <c r="W37" i="12"/>
  <c r="W3" i="18" s="1"/>
  <c r="W4" i="18" s="1"/>
  <c r="V16" i="18"/>
  <c r="V13" i="18"/>
  <c r="V14" i="18" s="1"/>
  <c r="V15" i="18" s="1"/>
  <c r="W18" i="12"/>
  <c r="X22" i="12"/>
  <c r="V13" i="17"/>
  <c r="V14" i="17" s="1"/>
  <c r="V15" i="17" s="1"/>
  <c r="V17" i="17" s="1"/>
  <c r="V18" i="17" s="1"/>
  <c r="V19" i="17" s="1"/>
  <c r="V22" i="17" s="1"/>
  <c r="V23" i="17" s="1"/>
  <c r="V16" i="17"/>
  <c r="C32" i="19"/>
  <c r="E31" i="19"/>
  <c r="B31" i="19"/>
  <c r="D31" i="19"/>
  <c r="R26" i="20" s="1"/>
  <c r="Y11" i="12"/>
  <c r="X16" i="12"/>
  <c r="AE21" i="20"/>
  <c r="AF21" i="20" s="1"/>
  <c r="AI21" i="20"/>
  <c r="AC21" i="20"/>
  <c r="AD21" i="20" s="1"/>
  <c r="AL21" i="20"/>
  <c r="U21" i="20"/>
  <c r="W21" i="20" s="1"/>
  <c r="V21" i="20"/>
  <c r="AA21" i="20"/>
  <c r="AB21" i="20" s="1"/>
  <c r="AG21" i="20"/>
  <c r="AH21" i="20" s="1"/>
  <c r="T49" i="12"/>
  <c r="T50" i="12" s="1"/>
  <c r="V40" i="12"/>
  <c r="U48" i="12"/>
  <c r="X23" i="12"/>
  <c r="U60" i="12" l="1"/>
  <c r="B32" i="19"/>
  <c r="D32" i="19"/>
  <c r="R27" i="20" s="1"/>
  <c r="E32" i="19"/>
  <c r="C33" i="19"/>
  <c r="M24" i="20"/>
  <c r="P24" i="20"/>
  <c r="V13" i="16"/>
  <c r="V14" i="16" s="1"/>
  <c r="V15" i="16" s="1"/>
  <c r="V17" i="16" s="1"/>
  <c r="V18" i="16" s="1"/>
  <c r="V19" i="16" s="1"/>
  <c r="V22" i="16" s="1"/>
  <c r="V23" i="16" s="1"/>
  <c r="V16" i="16"/>
  <c r="X36" i="12"/>
  <c r="X38" i="12"/>
  <c r="X3" i="17" s="1"/>
  <c r="X4" i="17" s="1"/>
  <c r="X37" i="12"/>
  <c r="X3" i="18" s="1"/>
  <c r="X4" i="18" s="1"/>
  <c r="W13" i="18"/>
  <c r="W14" i="18" s="1"/>
  <c r="W15" i="18" s="1"/>
  <c r="W16" i="18"/>
  <c r="Q24" i="20"/>
  <c r="T23" i="20"/>
  <c r="Y16" i="12"/>
  <c r="Z11" i="12"/>
  <c r="AJ21" i="20"/>
  <c r="AM21" i="20"/>
  <c r="T51" i="12"/>
  <c r="T52" i="12" s="1"/>
  <c r="T53" i="12" s="1"/>
  <c r="T54" i="12" s="1"/>
  <c r="AN21" i="20"/>
  <c r="W13" i="17"/>
  <c r="W14" i="17" s="1"/>
  <c r="W15" i="17" s="1"/>
  <c r="W16" i="17"/>
  <c r="X21" i="20"/>
  <c r="D32" i="20"/>
  <c r="E31" i="20"/>
  <c r="AI22" i="20"/>
  <c r="AC22" i="20"/>
  <c r="AD22" i="20" s="1"/>
  <c r="AG22" i="20"/>
  <c r="AH22" i="20" s="1"/>
  <c r="U22" i="20"/>
  <c r="W22" i="20" s="1"/>
  <c r="AE22" i="20"/>
  <c r="AF22" i="20" s="1"/>
  <c r="AL22" i="20"/>
  <c r="AA22" i="20"/>
  <c r="AB22" i="20" s="1"/>
  <c r="V22" i="20"/>
  <c r="X18" i="12"/>
  <c r="Y22" i="12"/>
  <c r="Y23" i="12" s="1"/>
  <c r="V17" i="18"/>
  <c r="V18" i="18" s="1"/>
  <c r="V19" i="18" s="1"/>
  <c r="V22" i="18" s="1"/>
  <c r="V23" i="18" s="1"/>
  <c r="W39" i="12"/>
  <c r="W41" i="12" s="1"/>
  <c r="W3" i="16"/>
  <c r="W4" i="16" s="1"/>
  <c r="G26" i="20"/>
  <c r="H26" i="20" s="1"/>
  <c r="I25" i="20"/>
  <c r="L25" i="20" s="1"/>
  <c r="U49" i="12"/>
  <c r="U50" i="12" s="1"/>
  <c r="V48" i="12"/>
  <c r="W17" i="17" l="1"/>
  <c r="W18" i="17" s="1"/>
  <c r="W19" i="17" s="1"/>
  <c r="W22" i="17" s="1"/>
  <c r="W23" i="17" s="1"/>
  <c r="T62" i="12"/>
  <c r="T63" i="12" s="1"/>
  <c r="U58" i="12" s="1"/>
  <c r="W40" i="12"/>
  <c r="P25" i="20"/>
  <c r="M25" i="20"/>
  <c r="D33" i="20"/>
  <c r="E32" i="20"/>
  <c r="Z16" i="12"/>
  <c r="AA11" i="12"/>
  <c r="X16" i="17"/>
  <c r="X13" i="17"/>
  <c r="X14" i="17" s="1"/>
  <c r="X15" i="17" s="1"/>
  <c r="X17" i="17" s="1"/>
  <c r="X18" i="17" s="1"/>
  <c r="X19" i="17" s="1"/>
  <c r="X22" i="17" s="1"/>
  <c r="X23" i="17" s="1"/>
  <c r="G27" i="20"/>
  <c r="H27" i="20" s="1"/>
  <c r="I26" i="20"/>
  <c r="L26" i="20" s="1"/>
  <c r="Y38" i="12"/>
  <c r="Y3" i="17" s="1"/>
  <c r="Y4" i="17" s="1"/>
  <c r="Y37" i="12"/>
  <c r="Y3" i="18" s="1"/>
  <c r="Y4" i="18" s="1"/>
  <c r="Y36" i="12"/>
  <c r="X22" i="20"/>
  <c r="Z22" i="12"/>
  <c r="Y18" i="12"/>
  <c r="X39" i="12"/>
  <c r="X41" i="12" s="1"/>
  <c r="X3" i="16"/>
  <c r="X4" i="16" s="1"/>
  <c r="W13" i="16"/>
  <c r="W14" i="16" s="1"/>
  <c r="W15" i="16" s="1"/>
  <c r="W17" i="16" s="1"/>
  <c r="W18" i="16" s="1"/>
  <c r="W19" i="16" s="1"/>
  <c r="W22" i="16" s="1"/>
  <c r="W23" i="16" s="1"/>
  <c r="W16" i="16"/>
  <c r="AJ22" i="20"/>
  <c r="AM22" i="20"/>
  <c r="AG23" i="20"/>
  <c r="AH23" i="20" s="1"/>
  <c r="V23" i="20"/>
  <c r="AE23" i="20"/>
  <c r="AF23" i="20" s="1"/>
  <c r="U23" i="20"/>
  <c r="W23" i="20" s="1"/>
  <c r="AC23" i="20"/>
  <c r="AD23" i="20" s="1"/>
  <c r="AI23" i="20"/>
  <c r="AA23" i="20"/>
  <c r="AB23" i="20" s="1"/>
  <c r="AL23" i="20"/>
  <c r="W17" i="18"/>
  <c r="W18" i="18" s="1"/>
  <c r="W19" i="18" s="1"/>
  <c r="W22" i="18" s="1"/>
  <c r="W23" i="18" s="1"/>
  <c r="D33" i="19"/>
  <c r="R28" i="20" s="1"/>
  <c r="B33" i="19"/>
  <c r="C34" i="19"/>
  <c r="E33" i="19"/>
  <c r="U51" i="12"/>
  <c r="U52" i="12" s="1"/>
  <c r="U53" i="12" s="1"/>
  <c r="U54" i="12" s="1"/>
  <c r="AN22" i="20"/>
  <c r="T24" i="20"/>
  <c r="Q25" i="20"/>
  <c r="X13" i="18"/>
  <c r="X14" i="18" s="1"/>
  <c r="X15" i="18" s="1"/>
  <c r="X17" i="18" s="1"/>
  <c r="X18" i="18" s="1"/>
  <c r="X19" i="18" s="1"/>
  <c r="X22" i="18" s="1"/>
  <c r="X23" i="18" s="1"/>
  <c r="X16" i="18"/>
  <c r="V60" i="12"/>
  <c r="V49" i="12"/>
  <c r="V50" i="12" s="1"/>
  <c r="X40" i="12"/>
  <c r="W48" i="12"/>
  <c r="Z23" i="12"/>
  <c r="U62" i="12" l="1"/>
  <c r="U63" i="12" s="1"/>
  <c r="V58" i="12" s="1"/>
  <c r="T25" i="20"/>
  <c r="AJ23" i="20"/>
  <c r="AM23" i="20"/>
  <c r="Y39" i="12"/>
  <c r="Y41" i="12" s="1"/>
  <c r="Y3" i="16"/>
  <c r="Y4" i="16" s="1"/>
  <c r="G28" i="20"/>
  <c r="H28" i="20" s="1"/>
  <c r="I27" i="20"/>
  <c r="L27" i="20" s="1"/>
  <c r="Z18" i="12"/>
  <c r="AA22" i="12"/>
  <c r="W60" i="12"/>
  <c r="Y16" i="18"/>
  <c r="Y13" i="18"/>
  <c r="Y14" i="18" s="1"/>
  <c r="Y15" i="18" s="1"/>
  <c r="Y17" i="18" s="1"/>
  <c r="Y18" i="18" s="1"/>
  <c r="Y19" i="18" s="1"/>
  <c r="Y22" i="18" s="1"/>
  <c r="Y23" i="18" s="1"/>
  <c r="AG24" i="20"/>
  <c r="AH24" i="20" s="1"/>
  <c r="V24" i="20"/>
  <c r="AE24" i="20"/>
  <c r="AF24" i="20" s="1"/>
  <c r="AC24" i="20"/>
  <c r="AD24" i="20" s="1"/>
  <c r="AI24" i="20"/>
  <c r="U24" i="20"/>
  <c r="W24" i="20" s="1"/>
  <c r="AL24" i="20"/>
  <c r="AA24" i="20"/>
  <c r="AB24" i="20" s="1"/>
  <c r="D34" i="19"/>
  <c r="R29" i="20" s="1"/>
  <c r="B34" i="19"/>
  <c r="E34" i="19"/>
  <c r="C35" i="19"/>
  <c r="AN23" i="20"/>
  <c r="V51" i="12"/>
  <c r="V52" i="12" s="1"/>
  <c r="V53" i="12" s="1"/>
  <c r="V54" i="12" s="1"/>
  <c r="Z36" i="12"/>
  <c r="Z38" i="12"/>
  <c r="Z3" i="17" s="1"/>
  <c r="Z4" i="17" s="1"/>
  <c r="Z37" i="12"/>
  <c r="Z3" i="18" s="1"/>
  <c r="Z4" i="18" s="1"/>
  <c r="Y16" i="17"/>
  <c r="Y13" i="17"/>
  <c r="Y14" i="17" s="1"/>
  <c r="Y15" i="17" s="1"/>
  <c r="D34" i="20"/>
  <c r="E33" i="20"/>
  <c r="X16" i="16"/>
  <c r="X13" i="16"/>
  <c r="X14" i="16" s="1"/>
  <c r="X15" i="16" s="1"/>
  <c r="X17" i="16" s="1"/>
  <c r="X18" i="16" s="1"/>
  <c r="X19" i="16" s="1"/>
  <c r="X22" i="16" s="1"/>
  <c r="X23" i="16" s="1"/>
  <c r="X60" i="12" s="1"/>
  <c r="X23" i="20"/>
  <c r="M26" i="20"/>
  <c r="P26" i="20"/>
  <c r="Q26" i="20" s="1"/>
  <c r="AB11" i="12"/>
  <c r="AA16" i="12"/>
  <c r="W49" i="12"/>
  <c r="W50" i="12" s="1"/>
  <c r="AA23" i="12"/>
  <c r="Y40" i="12"/>
  <c r="X48" i="12"/>
  <c r="V62" i="12" l="1"/>
  <c r="T26" i="20"/>
  <c r="D35" i="20"/>
  <c r="E34" i="20"/>
  <c r="Z13" i="17"/>
  <c r="Z14" i="17" s="1"/>
  <c r="Z15" i="17" s="1"/>
  <c r="Z16" i="17"/>
  <c r="D35" i="19"/>
  <c r="R30" i="20" s="1"/>
  <c r="B35" i="19"/>
  <c r="E35" i="19"/>
  <c r="C36" i="19"/>
  <c r="AA36" i="12"/>
  <c r="AA38" i="12"/>
  <c r="AA3" i="17" s="1"/>
  <c r="AA4" i="17" s="1"/>
  <c r="AA37" i="12"/>
  <c r="AA3" i="18" s="1"/>
  <c r="AA4" i="18" s="1"/>
  <c r="Y16" i="16"/>
  <c r="Y13" i="16"/>
  <c r="Y14" i="16" s="1"/>
  <c r="Y15" i="16" s="1"/>
  <c r="Y17" i="16" s="1"/>
  <c r="Y18" i="16" s="1"/>
  <c r="Y19" i="16" s="1"/>
  <c r="Y22" i="16" s="1"/>
  <c r="Y23" i="16" s="1"/>
  <c r="Y60" i="12" s="1"/>
  <c r="Y17" i="17"/>
  <c r="Y18" i="17" s="1"/>
  <c r="Y19" i="17" s="1"/>
  <c r="Y22" i="17" s="1"/>
  <c r="Y23" i="17" s="1"/>
  <c r="Z3" i="16"/>
  <c r="Z4" i="16" s="1"/>
  <c r="Z39" i="12"/>
  <c r="Z41" i="12" s="1"/>
  <c r="AE25" i="20"/>
  <c r="AF25" i="20" s="1"/>
  <c r="AI25" i="20"/>
  <c r="AC25" i="20"/>
  <c r="AD25" i="20" s="1"/>
  <c r="AA25" i="20"/>
  <c r="AB25" i="20" s="1"/>
  <c r="U25" i="20"/>
  <c r="W25" i="20" s="1"/>
  <c r="AL25" i="20"/>
  <c r="AG25" i="20"/>
  <c r="AH25" i="20" s="1"/>
  <c r="V25" i="20"/>
  <c r="V63" i="12"/>
  <c r="W58" i="12" s="1"/>
  <c r="X24" i="20"/>
  <c r="W51" i="12"/>
  <c r="W52" i="12" s="1"/>
  <c r="W53" i="12" s="1"/>
  <c r="W54" i="12" s="1"/>
  <c r="AN24" i="20"/>
  <c r="P27" i="20"/>
  <c r="Q27" i="20" s="1"/>
  <c r="M27" i="20"/>
  <c r="AB16" i="12"/>
  <c r="AC11" i="12"/>
  <c r="AA18" i="12"/>
  <c r="AB22" i="12"/>
  <c r="Z13" i="18"/>
  <c r="Z14" i="18" s="1"/>
  <c r="Z15" i="18" s="1"/>
  <c r="Z16" i="18"/>
  <c r="AM24" i="20"/>
  <c r="AJ24" i="20"/>
  <c r="I28" i="20"/>
  <c r="L28" i="20" s="1"/>
  <c r="G29" i="20"/>
  <c r="H29" i="20" s="1"/>
  <c r="Z40" i="12"/>
  <c r="Y48" i="12"/>
  <c r="AB23" i="12"/>
  <c r="X49" i="12"/>
  <c r="X50" i="12" s="1"/>
  <c r="T27" i="20" l="1"/>
  <c r="G30" i="20"/>
  <c r="H30" i="20" s="1"/>
  <c r="I29" i="20"/>
  <c r="L29" i="20" s="1"/>
  <c r="W62" i="12"/>
  <c r="W63" i="12" s="1"/>
  <c r="X58" i="12" s="1"/>
  <c r="X51" i="12"/>
  <c r="X52" i="12" s="1"/>
  <c r="X53" i="12" s="1"/>
  <c r="X54" i="12" s="1"/>
  <c r="AN25" i="20"/>
  <c r="AA39" i="12"/>
  <c r="AA41" i="12" s="1"/>
  <c r="AA3" i="16"/>
  <c r="AA4" i="16" s="1"/>
  <c r="E35" i="20"/>
  <c r="D36" i="20"/>
  <c r="M28" i="20"/>
  <c r="P28" i="20"/>
  <c r="Q28" i="20" s="1"/>
  <c r="Z17" i="18"/>
  <c r="Z18" i="18" s="1"/>
  <c r="Z19" i="18" s="1"/>
  <c r="Z22" i="18" s="1"/>
  <c r="Z23" i="18" s="1"/>
  <c r="B27" i="18" s="1"/>
  <c r="AD11" i="12"/>
  <c r="AC16" i="12"/>
  <c r="E36" i="19"/>
  <c r="B36" i="19"/>
  <c r="D36" i="19"/>
  <c r="R31" i="20" s="1"/>
  <c r="C37" i="19"/>
  <c r="AB18" i="12"/>
  <c r="AC22" i="12"/>
  <c r="AC23" i="12" s="1"/>
  <c r="Z16" i="16"/>
  <c r="Z13" i="16"/>
  <c r="Z14" i="16" s="1"/>
  <c r="Z15" i="16" s="1"/>
  <c r="AA13" i="18"/>
  <c r="AA14" i="18" s="1"/>
  <c r="AA15" i="18" s="1"/>
  <c r="AA16" i="18"/>
  <c r="Z17" i="17"/>
  <c r="Z18" i="17" s="1"/>
  <c r="Z19" i="17" s="1"/>
  <c r="Z22" i="17" s="1"/>
  <c r="Z23" i="17" s="1"/>
  <c r="B27" i="17" s="1"/>
  <c r="AB37" i="12"/>
  <c r="AB3" i="18" s="1"/>
  <c r="AB4" i="18" s="1"/>
  <c r="AB38" i="12"/>
  <c r="AB3" i="17" s="1"/>
  <c r="AB4" i="17" s="1"/>
  <c r="AB36" i="12"/>
  <c r="X25" i="20"/>
  <c r="AM25" i="20"/>
  <c r="AJ25" i="20"/>
  <c r="AA13" i="17"/>
  <c r="AA14" i="17" s="1"/>
  <c r="AA15" i="17" s="1"/>
  <c r="AA16" i="17"/>
  <c r="AI26" i="20"/>
  <c r="AL26" i="20"/>
  <c r="AA26" i="20"/>
  <c r="AB26" i="20" s="1"/>
  <c r="AG26" i="20"/>
  <c r="AH26" i="20" s="1"/>
  <c r="U26" i="20"/>
  <c r="W26" i="20" s="1"/>
  <c r="AE26" i="20"/>
  <c r="AF26" i="20" s="1"/>
  <c r="AC26" i="20"/>
  <c r="AD26" i="20" s="1"/>
  <c r="V26" i="20"/>
  <c r="Y50" i="12"/>
  <c r="Y49" i="12"/>
  <c r="AA40" i="12"/>
  <c r="Z48" i="12"/>
  <c r="X62" i="12" l="1"/>
  <c r="AA17" i="17"/>
  <c r="AA18" i="17" s="1"/>
  <c r="AA19" i="17" s="1"/>
  <c r="AA22" i="17" s="1"/>
  <c r="AA23" i="17" s="1"/>
  <c r="T28" i="20"/>
  <c r="G31" i="20"/>
  <c r="H31" i="20" s="1"/>
  <c r="I30" i="20"/>
  <c r="L30" i="20" s="1"/>
  <c r="AB39" i="12"/>
  <c r="AB41" i="12" s="1"/>
  <c r="AB3" i="16"/>
  <c r="AB4" i="16" s="1"/>
  <c r="AE11" i="12"/>
  <c r="AD16" i="12"/>
  <c r="AN26" i="20"/>
  <c r="Y51" i="12"/>
  <c r="AM26" i="20"/>
  <c r="AJ26" i="20"/>
  <c r="AB13" i="17"/>
  <c r="AB14" i="17" s="1"/>
  <c r="AB15" i="17" s="1"/>
  <c r="AB16" i="17"/>
  <c r="AC38" i="12"/>
  <c r="AC3" i="17" s="1"/>
  <c r="AC4" i="17" s="1"/>
  <c r="AC37" i="12"/>
  <c r="AC3" i="18" s="1"/>
  <c r="AC4" i="18" s="1"/>
  <c r="AC36" i="12"/>
  <c r="Y52" i="12"/>
  <c r="Y53" i="12" s="1"/>
  <c r="Y54" i="12" s="1"/>
  <c r="E36" i="20"/>
  <c r="D37" i="20"/>
  <c r="AB13" i="18"/>
  <c r="AB14" i="18" s="1"/>
  <c r="AB15" i="18" s="1"/>
  <c r="AB16" i="18"/>
  <c r="AA17" i="18"/>
  <c r="AA18" i="18" s="1"/>
  <c r="AA19" i="18" s="1"/>
  <c r="AA22" i="18" s="1"/>
  <c r="AA23" i="18" s="1"/>
  <c r="AA16" i="16"/>
  <c r="AA13" i="16"/>
  <c r="AA14" i="16" s="1"/>
  <c r="AA15" i="16" s="1"/>
  <c r="X26" i="20"/>
  <c r="X63" i="12"/>
  <c r="Y58" i="12" s="1"/>
  <c r="Z17" i="16"/>
  <c r="Z18" i="16" s="1"/>
  <c r="Z19" i="16" s="1"/>
  <c r="Z22" i="16" s="1"/>
  <c r="Z23" i="16" s="1"/>
  <c r="D37" i="19"/>
  <c r="R32" i="20" s="1"/>
  <c r="E37" i="19"/>
  <c r="C38" i="19"/>
  <c r="B37" i="19"/>
  <c r="AD22" i="12"/>
  <c r="AC18" i="12"/>
  <c r="M29" i="20"/>
  <c r="P29" i="20"/>
  <c r="Q29" i="20" s="1"/>
  <c r="U27" i="20"/>
  <c r="W27" i="20" s="1"/>
  <c r="AE27" i="20"/>
  <c r="AF27" i="20" s="1"/>
  <c r="AC27" i="20"/>
  <c r="AD27" i="20" s="1"/>
  <c r="AA27" i="20"/>
  <c r="AB27" i="20" s="1"/>
  <c r="AG27" i="20"/>
  <c r="AH27" i="20" s="1"/>
  <c r="AI27" i="20"/>
  <c r="AL27" i="20"/>
  <c r="V27" i="20"/>
  <c r="AB40" i="12"/>
  <c r="AA48" i="12"/>
  <c r="Z49" i="12"/>
  <c r="Z50" i="12" s="1"/>
  <c r="Y62" i="12" l="1"/>
  <c r="X27" i="20"/>
  <c r="T29" i="20"/>
  <c r="AC13" i="17"/>
  <c r="AC14" i="17" s="1"/>
  <c r="AC15" i="17" s="1"/>
  <c r="AC16" i="17"/>
  <c r="AF11" i="12"/>
  <c r="AE16" i="12"/>
  <c r="G32" i="20"/>
  <c r="H32" i="20" s="1"/>
  <c r="I31" i="20"/>
  <c r="L31" i="20" s="1"/>
  <c r="AE22" i="12"/>
  <c r="AD18" i="12"/>
  <c r="AM27" i="20"/>
  <c r="AJ27" i="20"/>
  <c r="Y63" i="12"/>
  <c r="Z58" i="12" s="1"/>
  <c r="AD38" i="12"/>
  <c r="AD3" i="17" s="1"/>
  <c r="AD4" i="17" s="1"/>
  <c r="AD36" i="12"/>
  <c r="AD37" i="12"/>
  <c r="AD3" i="18" s="1"/>
  <c r="AD4" i="18" s="1"/>
  <c r="AA17" i="16"/>
  <c r="AA18" i="16" s="1"/>
  <c r="AA19" i="16" s="1"/>
  <c r="AA22" i="16" s="1"/>
  <c r="AA23" i="16" s="1"/>
  <c r="AA60" i="12" s="1"/>
  <c r="AB17" i="18"/>
  <c r="AB18" i="18" s="1"/>
  <c r="AB19" i="18" s="1"/>
  <c r="AB22" i="18" s="1"/>
  <c r="AB23" i="18" s="1"/>
  <c r="AB16" i="16"/>
  <c r="AB13" i="16"/>
  <c r="AB14" i="16" s="1"/>
  <c r="AB15" i="16" s="1"/>
  <c r="AB17" i="16" s="1"/>
  <c r="AB18" i="16" s="1"/>
  <c r="AB19" i="16" s="1"/>
  <c r="AB22" i="16" s="1"/>
  <c r="AB23" i="16" s="1"/>
  <c r="D38" i="19"/>
  <c r="R33" i="20" s="1"/>
  <c r="B38" i="19"/>
  <c r="C39" i="19"/>
  <c r="E38" i="19"/>
  <c r="AC16" i="18"/>
  <c r="AC13" i="18"/>
  <c r="AC14" i="18" s="1"/>
  <c r="AC15" i="18" s="1"/>
  <c r="P30" i="20"/>
  <c r="Q30" i="20" s="1"/>
  <c r="M30" i="20"/>
  <c r="AN27" i="20"/>
  <c r="Z51" i="12"/>
  <c r="Z52" i="12" s="1"/>
  <c r="Z53" i="12" s="1"/>
  <c r="Z54" i="12" s="1"/>
  <c r="AD23" i="12"/>
  <c r="AE23" i="12" s="1"/>
  <c r="B27" i="16"/>
  <c r="Z60" i="12"/>
  <c r="D38" i="20"/>
  <c r="E37" i="20"/>
  <c r="AC39" i="12"/>
  <c r="AC41" i="12" s="1"/>
  <c r="AC3" i="16"/>
  <c r="AC4" i="16" s="1"/>
  <c r="AB17" i="17"/>
  <c r="AB18" i="17" s="1"/>
  <c r="AB19" i="17" s="1"/>
  <c r="AB22" i="17" s="1"/>
  <c r="AB23" i="17" s="1"/>
  <c r="AG28" i="20"/>
  <c r="AH28" i="20" s="1"/>
  <c r="V28" i="20"/>
  <c r="U28" i="20"/>
  <c r="W28" i="20" s="1"/>
  <c r="X28" i="20" s="1"/>
  <c r="AE28" i="20"/>
  <c r="AF28" i="20" s="1"/>
  <c r="AI28" i="20"/>
  <c r="AC28" i="20"/>
  <c r="AD28" i="20" s="1"/>
  <c r="AL28" i="20"/>
  <c r="AA28" i="20"/>
  <c r="AB28" i="20" s="1"/>
  <c r="AA49" i="12"/>
  <c r="AA50" i="12" s="1"/>
  <c r="AB48" i="12"/>
  <c r="AC17" i="17" l="1"/>
  <c r="AC18" i="17" s="1"/>
  <c r="AC19" i="17" s="1"/>
  <c r="AC22" i="17" s="1"/>
  <c r="AC23" i="17" s="1"/>
  <c r="AC40" i="12"/>
  <c r="T30" i="20"/>
  <c r="AC16" i="16"/>
  <c r="AC13" i="16"/>
  <c r="AC14" i="16" s="1"/>
  <c r="AC15" i="16" s="1"/>
  <c r="AC17" i="16" s="1"/>
  <c r="AC18" i="16" s="1"/>
  <c r="AC19" i="16" s="1"/>
  <c r="AC22" i="16" s="1"/>
  <c r="AC23" i="16" s="1"/>
  <c r="AB60" i="12"/>
  <c r="Z62" i="12"/>
  <c r="Z63" i="12" s="1"/>
  <c r="AA58" i="12" s="1"/>
  <c r="AE38" i="12"/>
  <c r="AE3" i="17" s="1"/>
  <c r="AE4" i="17" s="1"/>
  <c r="AE37" i="12"/>
  <c r="AE3" i="18" s="1"/>
  <c r="AE4" i="18" s="1"/>
  <c r="AE36" i="12"/>
  <c r="AF22" i="12"/>
  <c r="AE18" i="12"/>
  <c r="AN28" i="20"/>
  <c r="AA51" i="12"/>
  <c r="AA52" i="12" s="1"/>
  <c r="AA53" i="12" s="1"/>
  <c r="AA54" i="12" s="1"/>
  <c r="AD16" i="17"/>
  <c r="AD13" i="17"/>
  <c r="AD14" i="17" s="1"/>
  <c r="AD15" i="17" s="1"/>
  <c r="AD17" i="17" s="1"/>
  <c r="AD18" i="17" s="1"/>
  <c r="AD19" i="17" s="1"/>
  <c r="AD22" i="17" s="1"/>
  <c r="AD23" i="17" s="1"/>
  <c r="I32" i="20"/>
  <c r="L32" i="20" s="1"/>
  <c r="G33" i="20"/>
  <c r="H33" i="20" s="1"/>
  <c r="AJ28" i="20"/>
  <c r="AM28" i="20"/>
  <c r="C40" i="19"/>
  <c r="D39" i="19"/>
  <c r="R34" i="20" s="1"/>
  <c r="E39" i="19"/>
  <c r="B39" i="19"/>
  <c r="AD13" i="18"/>
  <c r="AD14" i="18" s="1"/>
  <c r="AD15" i="18" s="1"/>
  <c r="AD16" i="18"/>
  <c r="AG11" i="12"/>
  <c r="AF16" i="12"/>
  <c r="AL29" i="20"/>
  <c r="AA29" i="20"/>
  <c r="AB29" i="20" s="1"/>
  <c r="AG29" i="20"/>
  <c r="AH29" i="20" s="1"/>
  <c r="V29" i="20"/>
  <c r="AI29" i="20"/>
  <c r="U29" i="20"/>
  <c r="W29" i="20" s="1"/>
  <c r="AE29" i="20"/>
  <c r="AF29" i="20" s="1"/>
  <c r="AC29" i="20"/>
  <c r="AD29" i="20" s="1"/>
  <c r="E38" i="20"/>
  <c r="D39" i="20"/>
  <c r="E39" i="20" s="1"/>
  <c r="AC17" i="18"/>
  <c r="AC18" i="18" s="1"/>
  <c r="AC19" i="18" s="1"/>
  <c r="AC22" i="18" s="1"/>
  <c r="AC23" i="18" s="1"/>
  <c r="AD39" i="12"/>
  <c r="AD41" i="12" s="1"/>
  <c r="AD3" i="16"/>
  <c r="AD4" i="16" s="1"/>
  <c r="M31" i="20"/>
  <c r="P31" i="20"/>
  <c r="Q31" i="20" s="1"/>
  <c r="AB49" i="12"/>
  <c r="AB50" i="12" s="1"/>
  <c r="AF23" i="12"/>
  <c r="AC48" i="12"/>
  <c r="AA62" i="12" l="1"/>
  <c r="AA63" i="12" s="1"/>
  <c r="AB58" i="12" s="1"/>
  <c r="AC60" i="12"/>
  <c r="T31" i="20"/>
  <c r="AE13" i="17"/>
  <c r="AE14" i="17" s="1"/>
  <c r="AE15" i="17" s="1"/>
  <c r="AE16" i="17"/>
  <c r="AD16" i="16"/>
  <c r="AD13" i="16"/>
  <c r="AD14" i="16" s="1"/>
  <c r="AD15" i="16" s="1"/>
  <c r="AD17" i="16" s="1"/>
  <c r="AD18" i="16" s="1"/>
  <c r="AD19" i="16" s="1"/>
  <c r="AD22" i="16" s="1"/>
  <c r="AD23" i="16" s="1"/>
  <c r="X29" i="20"/>
  <c r="AB51" i="12"/>
  <c r="AN29" i="20"/>
  <c r="AF37" i="12"/>
  <c r="AF3" i="18" s="1"/>
  <c r="AF4" i="18" s="1"/>
  <c r="AF38" i="12"/>
  <c r="AF3" i="17" s="1"/>
  <c r="AF4" i="17" s="1"/>
  <c r="AF36" i="12"/>
  <c r="AG16" i="12"/>
  <c r="AH11" i="12"/>
  <c r="AM29" i="20"/>
  <c r="AJ29" i="20"/>
  <c r="AD17" i="18"/>
  <c r="AD18" i="18" s="1"/>
  <c r="AD19" i="18" s="1"/>
  <c r="AD22" i="18" s="1"/>
  <c r="AD23" i="18" s="1"/>
  <c r="D40" i="19"/>
  <c r="R35" i="20" s="1"/>
  <c r="B40" i="19"/>
  <c r="E40" i="19"/>
  <c r="C41" i="19"/>
  <c r="G34" i="20"/>
  <c r="H34" i="20" s="1"/>
  <c r="I33" i="20"/>
  <c r="L33" i="20" s="1"/>
  <c r="AE3" i="16"/>
  <c r="AE4" i="16" s="1"/>
  <c r="AE39" i="12"/>
  <c r="AE41" i="12" s="1"/>
  <c r="AD40" i="12"/>
  <c r="AB52" i="12"/>
  <c r="AB53" i="12" s="1"/>
  <c r="AB54" i="12" s="1"/>
  <c r="AB62" i="12" s="1"/>
  <c r="AF18" i="12"/>
  <c r="AG22" i="12"/>
  <c r="AG23" i="12" s="1"/>
  <c r="P32" i="20"/>
  <c r="Q32" i="20" s="1"/>
  <c r="M32" i="20"/>
  <c r="AE13" i="18"/>
  <c r="AE14" i="18" s="1"/>
  <c r="AE15" i="18" s="1"/>
  <c r="AE16" i="18"/>
  <c r="AI30" i="20"/>
  <c r="AC30" i="20"/>
  <c r="AD30" i="20" s="1"/>
  <c r="AG30" i="20"/>
  <c r="AH30" i="20" s="1"/>
  <c r="U30" i="20"/>
  <c r="W30" i="20" s="1"/>
  <c r="AL30" i="20"/>
  <c r="AA30" i="20"/>
  <c r="AB30" i="20" s="1"/>
  <c r="V30" i="20"/>
  <c r="AE30" i="20"/>
  <c r="AF30" i="20" s="1"/>
  <c r="AC49" i="12"/>
  <c r="AC50" i="12" s="1"/>
  <c r="AE40" i="12"/>
  <c r="AD48" i="12"/>
  <c r="AE17" i="17" l="1"/>
  <c r="AE18" i="17" s="1"/>
  <c r="AE19" i="17" s="1"/>
  <c r="AE22" i="17" s="1"/>
  <c r="AE23" i="17" s="1"/>
  <c r="T32" i="20"/>
  <c r="AN30" i="20"/>
  <c r="AC51" i="12"/>
  <c r="AC52" i="12" s="1"/>
  <c r="AC53" i="12" s="1"/>
  <c r="AC54" i="12" s="1"/>
  <c r="AE17" i="18"/>
  <c r="AE18" i="18" s="1"/>
  <c r="AE19" i="18" s="1"/>
  <c r="AE22" i="18" s="1"/>
  <c r="AE23" i="18" s="1"/>
  <c r="E41" i="19"/>
  <c r="D41" i="19"/>
  <c r="R36" i="20" s="1"/>
  <c r="B41" i="19"/>
  <c r="C42" i="19"/>
  <c r="AG18" i="12"/>
  <c r="AH22" i="12"/>
  <c r="AD60" i="12"/>
  <c r="AF13" i="18"/>
  <c r="AF14" i="18" s="1"/>
  <c r="AF15" i="18" s="1"/>
  <c r="AF16" i="18"/>
  <c r="AB63" i="12"/>
  <c r="AC58" i="12" s="1"/>
  <c r="AE16" i="16"/>
  <c r="AE13" i="16"/>
  <c r="AE14" i="16" s="1"/>
  <c r="AE15" i="16" s="1"/>
  <c r="AF39" i="12"/>
  <c r="AF41" i="12" s="1"/>
  <c r="AF3" i="16"/>
  <c r="AF4" i="16" s="1"/>
  <c r="AL31" i="20"/>
  <c r="AA31" i="20"/>
  <c r="AB31" i="20" s="1"/>
  <c r="AC31" i="20"/>
  <c r="AD31" i="20" s="1"/>
  <c r="AG31" i="20"/>
  <c r="AH31" i="20" s="1"/>
  <c r="V31" i="20"/>
  <c r="U31" i="20"/>
  <c r="W31" i="20" s="1"/>
  <c r="AI31" i="20"/>
  <c r="AE31" i="20"/>
  <c r="AF31" i="20" s="1"/>
  <c r="AG37" i="12"/>
  <c r="AG3" i="18" s="1"/>
  <c r="AG4" i="18" s="1"/>
  <c r="AG38" i="12"/>
  <c r="AG3" i="17" s="1"/>
  <c r="AG4" i="17" s="1"/>
  <c r="AG36" i="12"/>
  <c r="G35" i="20"/>
  <c r="H35" i="20" s="1"/>
  <c r="I34" i="20"/>
  <c r="L34" i="20" s="1"/>
  <c r="AH16" i="12"/>
  <c r="AI11" i="12"/>
  <c r="AM30" i="20"/>
  <c r="AJ30" i="20"/>
  <c r="M33" i="20"/>
  <c r="P33" i="20"/>
  <c r="Q33" i="20" s="1"/>
  <c r="AF13" i="17"/>
  <c r="AF14" i="17" s="1"/>
  <c r="AF15" i="17" s="1"/>
  <c r="AF17" i="17" s="1"/>
  <c r="AF18" i="17" s="1"/>
  <c r="AF19" i="17" s="1"/>
  <c r="AF22" i="17" s="1"/>
  <c r="AF23" i="17" s="1"/>
  <c r="AF16" i="17"/>
  <c r="X30" i="20"/>
  <c r="X31" i="20" s="1"/>
  <c r="AD49" i="12"/>
  <c r="AD50" i="12" s="1"/>
  <c r="AF40" i="12"/>
  <c r="AE48" i="12"/>
  <c r="T33" i="20" l="1"/>
  <c r="I35" i="20"/>
  <c r="L35" i="20" s="1"/>
  <c r="G36" i="20"/>
  <c r="H36" i="20" s="1"/>
  <c r="AF16" i="16"/>
  <c r="AF13" i="16"/>
  <c r="AC62" i="12"/>
  <c r="AC63" i="12" s="1"/>
  <c r="AD58" i="12" s="1"/>
  <c r="AH38" i="12"/>
  <c r="AH3" i="17" s="1"/>
  <c r="AH4" i="17" s="1"/>
  <c r="AH36" i="12"/>
  <c r="AH37" i="12"/>
  <c r="AH3" i="18" s="1"/>
  <c r="AH4" i="18" s="1"/>
  <c r="AH23" i="12"/>
  <c r="AJ11" i="12"/>
  <c r="AI16" i="12"/>
  <c r="AG39" i="12"/>
  <c r="AG41" i="12" s="1"/>
  <c r="AG3" i="16"/>
  <c r="AG4" i="16" s="1"/>
  <c r="AM31" i="20"/>
  <c r="AJ31" i="20"/>
  <c r="AI22" i="12"/>
  <c r="AH18" i="12"/>
  <c r="AG16" i="17"/>
  <c r="AG13" i="17"/>
  <c r="AG14" i="17" s="1"/>
  <c r="AG15" i="17" s="1"/>
  <c r="AG17" i="17" s="1"/>
  <c r="AG18" i="17" s="1"/>
  <c r="AG19" i="17" s="1"/>
  <c r="AG22" i="17" s="1"/>
  <c r="AG23" i="17" s="1"/>
  <c r="AD51" i="12"/>
  <c r="AD52" i="12" s="1"/>
  <c r="AD53" i="12" s="1"/>
  <c r="AD54" i="12" s="1"/>
  <c r="AN31" i="20"/>
  <c r="AE17" i="16"/>
  <c r="AE18" i="16" s="1"/>
  <c r="AE19" i="16" s="1"/>
  <c r="AE22" i="16" s="1"/>
  <c r="AE23" i="16" s="1"/>
  <c r="AE60" i="12" s="1"/>
  <c r="AF17" i="18"/>
  <c r="AF18" i="18" s="1"/>
  <c r="AF19" i="18" s="1"/>
  <c r="AF22" i="18" s="1"/>
  <c r="AF23" i="18" s="1"/>
  <c r="C43" i="19"/>
  <c r="D42" i="19"/>
  <c r="R37" i="20" s="1"/>
  <c r="E42" i="19"/>
  <c r="B42" i="19"/>
  <c r="U32" i="20"/>
  <c r="W32" i="20" s="1"/>
  <c r="X32" i="20" s="1"/>
  <c r="AL32" i="20"/>
  <c r="AC32" i="20"/>
  <c r="AD32" i="20" s="1"/>
  <c r="AE32" i="20"/>
  <c r="AF32" i="20" s="1"/>
  <c r="AG32" i="20"/>
  <c r="AH32" i="20" s="1"/>
  <c r="AI32" i="20"/>
  <c r="V32" i="20"/>
  <c r="AA32" i="20"/>
  <c r="AB32" i="20" s="1"/>
  <c r="P34" i="20"/>
  <c r="Q34" i="20" s="1"/>
  <c r="M34" i="20"/>
  <c r="AG16" i="18"/>
  <c r="AG13" i="18"/>
  <c r="AG14" i="18" s="1"/>
  <c r="AG15" i="18" s="1"/>
  <c r="AF48" i="12"/>
  <c r="AE49" i="12"/>
  <c r="AE50" i="12" s="1"/>
  <c r="AG40" i="12" l="1"/>
  <c r="AI23" i="12"/>
  <c r="AG17" i="18"/>
  <c r="AG18" i="18" s="1"/>
  <c r="AG19" i="18" s="1"/>
  <c r="AG22" i="18" s="1"/>
  <c r="AG23" i="18" s="1"/>
  <c r="T34" i="20"/>
  <c r="AD62" i="12"/>
  <c r="AD63" i="12" s="1"/>
  <c r="AE58" i="12" s="1"/>
  <c r="AH13" i="18"/>
  <c r="AH14" i="18" s="1"/>
  <c r="AH15" i="18" s="1"/>
  <c r="AH16" i="18"/>
  <c r="AF14" i="16"/>
  <c r="AF15" i="16" s="1"/>
  <c r="AF17" i="16" s="1"/>
  <c r="AF18" i="16" s="1"/>
  <c r="AF19" i="16" s="1"/>
  <c r="AF22" i="16" s="1"/>
  <c r="AF23" i="16" s="1"/>
  <c r="AF60" i="12" s="1"/>
  <c r="AE33" i="20"/>
  <c r="AF33" i="20" s="1"/>
  <c r="U33" i="20"/>
  <c r="W33" i="20" s="1"/>
  <c r="AI33" i="20"/>
  <c r="AA33" i="20"/>
  <c r="AB33" i="20" s="1"/>
  <c r="AG33" i="20"/>
  <c r="AH33" i="20" s="1"/>
  <c r="AC33" i="20"/>
  <c r="AD33" i="20" s="1"/>
  <c r="V33" i="20"/>
  <c r="AL33" i="20"/>
  <c r="AG16" i="16"/>
  <c r="AG13" i="16"/>
  <c r="AG14" i="16" s="1"/>
  <c r="AG15" i="16" s="1"/>
  <c r="AG17" i="16" s="1"/>
  <c r="AG18" i="16" s="1"/>
  <c r="AG19" i="16" s="1"/>
  <c r="AG22" i="16" s="1"/>
  <c r="AG23" i="16" s="1"/>
  <c r="AG60" i="12" s="1"/>
  <c r="P35" i="20"/>
  <c r="Q35" i="20" s="1"/>
  <c r="M35" i="20"/>
  <c r="AJ32" i="20"/>
  <c r="AM32" i="20"/>
  <c r="AI18" i="12"/>
  <c r="AJ22" i="12"/>
  <c r="AJ23" i="12" s="1"/>
  <c r="AH39" i="12"/>
  <c r="AH41" i="12" s="1"/>
  <c r="AH3" i="16"/>
  <c r="AH4" i="16" s="1"/>
  <c r="AN32" i="20"/>
  <c r="AE51" i="12"/>
  <c r="AE52" i="12" s="1"/>
  <c r="AE53" i="12" s="1"/>
  <c r="AE54" i="12" s="1"/>
  <c r="D43" i="19"/>
  <c r="R38" i="20" s="1"/>
  <c r="B43" i="19"/>
  <c r="C44" i="19"/>
  <c r="E43" i="19"/>
  <c r="AI38" i="12"/>
  <c r="AI3" i="17" s="1"/>
  <c r="AI4" i="17" s="1"/>
  <c r="AI37" i="12"/>
  <c r="AI3" i="18" s="1"/>
  <c r="AI4" i="18" s="1"/>
  <c r="AI36" i="12"/>
  <c r="AK11" i="12"/>
  <c r="AJ16" i="12"/>
  <c r="AH16" i="17"/>
  <c r="AH13" i="17"/>
  <c r="AH14" i="17" s="1"/>
  <c r="AH15" i="17" s="1"/>
  <c r="I36" i="20"/>
  <c r="L36" i="20" s="1"/>
  <c r="G37" i="20"/>
  <c r="H37" i="20" s="1"/>
  <c r="AG48" i="12"/>
  <c r="AF49" i="12"/>
  <c r="AF50" i="12" s="1"/>
  <c r="T35" i="20" l="1"/>
  <c r="AE62" i="12"/>
  <c r="AE63" i="12" s="1"/>
  <c r="AF58" i="12" s="1"/>
  <c r="AF62" i="12" s="1"/>
  <c r="AI13" i="18"/>
  <c r="AI14" i="18" s="1"/>
  <c r="AI15" i="18" s="1"/>
  <c r="AI16" i="18"/>
  <c r="AH13" i="16"/>
  <c r="AH14" i="16" s="1"/>
  <c r="AH15" i="16" s="1"/>
  <c r="AH16" i="16"/>
  <c r="X33" i="20"/>
  <c r="X34" i="20" s="1"/>
  <c r="AN33" i="20"/>
  <c r="AF51" i="12"/>
  <c r="AJ18" i="12"/>
  <c r="AK22" i="12"/>
  <c r="AH17" i="18"/>
  <c r="AH18" i="18" s="1"/>
  <c r="AH19" i="18" s="1"/>
  <c r="AH22" i="18" s="1"/>
  <c r="AH23" i="18" s="1"/>
  <c r="AC34" i="20"/>
  <c r="AD34" i="20" s="1"/>
  <c r="AI34" i="20"/>
  <c r="AA34" i="20"/>
  <c r="AB34" i="20" s="1"/>
  <c r="AL34" i="20"/>
  <c r="AE34" i="20"/>
  <c r="AF34" i="20" s="1"/>
  <c r="AG34" i="20"/>
  <c r="AH34" i="20" s="1"/>
  <c r="V34" i="20"/>
  <c r="U34" i="20"/>
  <c r="W34" i="20" s="1"/>
  <c r="AI16" i="17"/>
  <c r="AI13" i="17"/>
  <c r="AI14" i="17" s="1"/>
  <c r="AI15" i="17" s="1"/>
  <c r="M36" i="20"/>
  <c r="P36" i="20"/>
  <c r="Q36" i="20" s="1"/>
  <c r="AL11" i="12"/>
  <c r="AL16" i="12" s="1"/>
  <c r="AL18" i="12" s="1"/>
  <c r="AK16" i="12"/>
  <c r="AJ36" i="12"/>
  <c r="AJ37" i="12"/>
  <c r="AJ3" i="18" s="1"/>
  <c r="AJ4" i="18" s="1"/>
  <c r="AJ38" i="12"/>
  <c r="AJ3" i="17" s="1"/>
  <c r="AJ4" i="17" s="1"/>
  <c r="G38" i="20"/>
  <c r="H38" i="20" s="1"/>
  <c r="I37" i="20"/>
  <c r="L37" i="20" s="1"/>
  <c r="AH40" i="12"/>
  <c r="AF52" i="12"/>
  <c r="AF53" i="12" s="1"/>
  <c r="AF54" i="12" s="1"/>
  <c r="AH17" i="17"/>
  <c r="AH18" i="17" s="1"/>
  <c r="AH19" i="17" s="1"/>
  <c r="AH22" i="17" s="1"/>
  <c r="AH23" i="17" s="1"/>
  <c r="AI3" i="16"/>
  <c r="AI4" i="16" s="1"/>
  <c r="AI39" i="12"/>
  <c r="AI41" i="12" s="1"/>
  <c r="D44" i="19"/>
  <c r="R39" i="20" s="1"/>
  <c r="R4" i="20" s="1"/>
  <c r="E44" i="19"/>
  <c r="B44" i="19"/>
  <c r="C45" i="19"/>
  <c r="AJ33" i="20"/>
  <c r="AM33" i="20"/>
  <c r="AG49" i="12"/>
  <c r="AG50" i="12" s="1"/>
  <c r="AI40" i="12"/>
  <c r="AH48" i="12"/>
  <c r="AK23" i="12"/>
  <c r="AI17" i="17" l="1"/>
  <c r="AI18" i="17" s="1"/>
  <c r="AI19" i="17" s="1"/>
  <c r="AI22" i="17" s="1"/>
  <c r="AI23" i="17" s="1"/>
  <c r="AI17" i="18"/>
  <c r="AI18" i="18" s="1"/>
  <c r="AI19" i="18" s="1"/>
  <c r="AI22" i="18" s="1"/>
  <c r="AI23" i="18" s="1"/>
  <c r="T36" i="20"/>
  <c r="S33" i="20"/>
  <c r="S25" i="20"/>
  <c r="S17" i="20"/>
  <c r="S10" i="20"/>
  <c r="S36" i="20"/>
  <c r="S28" i="20"/>
  <c r="S20" i="20"/>
  <c r="S11" i="20"/>
  <c r="S4" i="20"/>
  <c r="S39" i="20"/>
  <c r="S31" i="20"/>
  <c r="S23" i="20"/>
  <c r="S15" i="20"/>
  <c r="S8" i="20"/>
  <c r="S34" i="20"/>
  <c r="S26" i="20"/>
  <c r="S18" i="20"/>
  <c r="S9" i="20"/>
  <c r="S35" i="20"/>
  <c r="S19" i="20"/>
  <c r="S38" i="20"/>
  <c r="S22" i="20"/>
  <c r="S5" i="20"/>
  <c r="S29" i="20"/>
  <c r="S14" i="20"/>
  <c r="S32" i="20"/>
  <c r="S16" i="20"/>
  <c r="S27" i="20"/>
  <c r="S30" i="20"/>
  <c r="S21" i="20"/>
  <c r="S24" i="20"/>
  <c r="S12" i="20"/>
  <c r="S13" i="20"/>
  <c r="S37" i="20"/>
  <c r="S6" i="20"/>
  <c r="S7" i="20"/>
  <c r="AJ16" i="17"/>
  <c r="AJ13" i="17"/>
  <c r="AJ14" i="17" s="1"/>
  <c r="AJ15" i="17" s="1"/>
  <c r="AH17" i="16"/>
  <c r="AH18" i="16" s="1"/>
  <c r="AH19" i="16" s="1"/>
  <c r="AH22" i="16" s="1"/>
  <c r="AH23" i="16" s="1"/>
  <c r="AH60" i="12" s="1"/>
  <c r="G39" i="20"/>
  <c r="H39" i="20" s="1"/>
  <c r="I39" i="20" s="1"/>
  <c r="L39" i="20" s="1"/>
  <c r="I38" i="20"/>
  <c r="L38" i="20" s="1"/>
  <c r="AK18" i="12"/>
  <c r="AL22" i="12"/>
  <c r="AF63" i="12"/>
  <c r="AG58" i="12" s="1"/>
  <c r="B45" i="19"/>
  <c r="C46" i="19"/>
  <c r="D45" i="19"/>
  <c r="E45" i="19"/>
  <c r="AJ16" i="18"/>
  <c r="AJ13" i="18"/>
  <c r="AJ14" i="18" s="1"/>
  <c r="AJ15" i="18" s="1"/>
  <c r="AJ17" i="18" s="1"/>
  <c r="AJ18" i="18" s="1"/>
  <c r="AJ19" i="18" s="1"/>
  <c r="AJ22" i="18" s="1"/>
  <c r="AJ23" i="18" s="1"/>
  <c r="AG51" i="12"/>
  <c r="AG52" i="12" s="1"/>
  <c r="AG53" i="12" s="1"/>
  <c r="AG54" i="12" s="1"/>
  <c r="AN34" i="20"/>
  <c r="AJ34" i="20"/>
  <c r="AM34" i="20"/>
  <c r="AI13" i="16"/>
  <c r="AI14" i="16" s="1"/>
  <c r="AI15" i="16" s="1"/>
  <c r="AI16" i="16"/>
  <c r="M37" i="20"/>
  <c r="P37" i="20"/>
  <c r="Q37" i="20" s="1"/>
  <c r="AJ39" i="12"/>
  <c r="AJ41" i="12" s="1"/>
  <c r="AJ3" i="16"/>
  <c r="AJ4" i="16" s="1"/>
  <c r="AK38" i="12"/>
  <c r="AK3" i="17" s="1"/>
  <c r="AK4" i="17" s="1"/>
  <c r="AK36" i="12"/>
  <c r="AK37" i="12"/>
  <c r="AK3" i="18" s="1"/>
  <c r="AK4" i="18" s="1"/>
  <c r="AI35" i="20"/>
  <c r="AC35" i="20"/>
  <c r="AD35" i="20" s="1"/>
  <c r="U35" i="20"/>
  <c r="W35" i="20" s="1"/>
  <c r="X35" i="20" s="1"/>
  <c r="AL35" i="20"/>
  <c r="AA35" i="20"/>
  <c r="AB35" i="20" s="1"/>
  <c r="AG35" i="20"/>
  <c r="AH35" i="20" s="1"/>
  <c r="V35" i="20"/>
  <c r="AE35" i="20"/>
  <c r="AF35" i="20" s="1"/>
  <c r="AJ40" i="12"/>
  <c r="AI48" i="12"/>
  <c r="AH49" i="12"/>
  <c r="AH50" i="12" s="1"/>
  <c r="AL23" i="12"/>
  <c r="AJ17" i="17" l="1"/>
  <c r="AJ18" i="17" s="1"/>
  <c r="AJ19" i="17" s="1"/>
  <c r="AJ22" i="17" s="1"/>
  <c r="AJ23" i="17" s="1"/>
  <c r="T37" i="20"/>
  <c r="AK13" i="17"/>
  <c r="AK14" i="17" s="1"/>
  <c r="AK15" i="17" s="1"/>
  <c r="AK17" i="17" s="1"/>
  <c r="AK18" i="17" s="1"/>
  <c r="AK19" i="17" s="1"/>
  <c r="AK22" i="17" s="1"/>
  <c r="AK23" i="17" s="1"/>
  <c r="AK16" i="17"/>
  <c r="E46" i="19"/>
  <c r="B46" i="19"/>
  <c r="C47" i="19"/>
  <c r="D46" i="19"/>
  <c r="AJ13" i="16"/>
  <c r="AJ14" i="16" s="1"/>
  <c r="AJ15" i="16" s="1"/>
  <c r="AJ16" i="16"/>
  <c r="AH51" i="12"/>
  <c r="AH52" i="12" s="1"/>
  <c r="AH53" i="12" s="1"/>
  <c r="AH54" i="12" s="1"/>
  <c r="AN35" i="20"/>
  <c r="AK13" i="18"/>
  <c r="AK14" i="18" s="1"/>
  <c r="AK15" i="18" s="1"/>
  <c r="AK16" i="18"/>
  <c r="AI17" i="16"/>
  <c r="AI18" i="16" s="1"/>
  <c r="AI19" i="16" s="1"/>
  <c r="AI22" i="16" s="1"/>
  <c r="AI23" i="16" s="1"/>
  <c r="AI60" i="12" s="1"/>
  <c r="AG62" i="12"/>
  <c r="AG63" i="12" s="1"/>
  <c r="AH58" i="12" s="1"/>
  <c r="M39" i="20"/>
  <c r="P39" i="20"/>
  <c r="AC36" i="20"/>
  <c r="AD36" i="20" s="1"/>
  <c r="AI36" i="20"/>
  <c r="AA36" i="20"/>
  <c r="AB36" i="20" s="1"/>
  <c r="V36" i="20"/>
  <c r="AE36" i="20"/>
  <c r="AF36" i="20" s="1"/>
  <c r="AL36" i="20"/>
  <c r="AG36" i="20"/>
  <c r="AH36" i="20" s="1"/>
  <c r="U36" i="20"/>
  <c r="W36" i="20" s="1"/>
  <c r="AJ35" i="20"/>
  <c r="AM35" i="20"/>
  <c r="M38" i="20"/>
  <c r="P38" i="20"/>
  <c r="Q38" i="20" s="1"/>
  <c r="AK39" i="12"/>
  <c r="AK41" i="12" s="1"/>
  <c r="AK3" i="16"/>
  <c r="AK4" i="16" s="1"/>
  <c r="AL38" i="12"/>
  <c r="AL3" i="17" s="1"/>
  <c r="AL4" i="17" s="1"/>
  <c r="AL36" i="12"/>
  <c r="AL37" i="12"/>
  <c r="AL3" i="18" s="1"/>
  <c r="AL4" i="18" s="1"/>
  <c r="AI49" i="12"/>
  <c r="AI50" i="12" s="1"/>
  <c r="AJ48" i="12"/>
  <c r="AK40" i="12" l="1"/>
  <c r="T38" i="20"/>
  <c r="Q39" i="20"/>
  <c r="T39" i="20" s="1"/>
  <c r="D47" i="19"/>
  <c r="E47" i="19"/>
  <c r="C48" i="19"/>
  <c r="B47" i="19"/>
  <c r="AH62" i="12"/>
  <c r="AH63" i="12" s="1"/>
  <c r="AI58" i="12" s="1"/>
  <c r="AI62" i="12" s="1"/>
  <c r="X36" i="20"/>
  <c r="AN36" i="20"/>
  <c r="AI51" i="12"/>
  <c r="AI52" i="12" s="1"/>
  <c r="AI53" i="12" s="1"/>
  <c r="AI54" i="12" s="1"/>
  <c r="AC37" i="20"/>
  <c r="AD37" i="20" s="1"/>
  <c r="AL37" i="20"/>
  <c r="V37" i="20"/>
  <c r="AE37" i="20"/>
  <c r="AF37" i="20" s="1"/>
  <c r="U37" i="20"/>
  <c r="W37" i="20" s="1"/>
  <c r="AA37" i="20"/>
  <c r="AB37" i="20" s="1"/>
  <c r="AG37" i="20"/>
  <c r="AH37" i="20" s="1"/>
  <c r="AI37" i="20"/>
  <c r="AL16" i="17"/>
  <c r="AL13" i="17"/>
  <c r="AL14" i="17" s="1"/>
  <c r="AL15" i="17" s="1"/>
  <c r="AK16" i="16"/>
  <c r="AK13" i="16"/>
  <c r="AK14" i="16" s="1"/>
  <c r="AK15" i="16" s="1"/>
  <c r="AK17" i="16" s="1"/>
  <c r="AK18" i="16" s="1"/>
  <c r="AK19" i="16" s="1"/>
  <c r="AK22" i="16" s="1"/>
  <c r="AK23" i="16" s="1"/>
  <c r="AK60" i="12" s="1"/>
  <c r="AK17" i="18"/>
  <c r="AK18" i="18" s="1"/>
  <c r="AK19" i="18" s="1"/>
  <c r="AK22" i="18" s="1"/>
  <c r="AK23" i="18" s="1"/>
  <c r="AJ17" i="16"/>
  <c r="AJ18" i="16" s="1"/>
  <c r="AJ19" i="16" s="1"/>
  <c r="AJ22" i="16" s="1"/>
  <c r="AJ23" i="16" s="1"/>
  <c r="AJ60" i="12" s="1"/>
  <c r="AL13" i="18"/>
  <c r="AL14" i="18" s="1"/>
  <c r="AL15" i="18" s="1"/>
  <c r="AL16" i="18"/>
  <c r="AL3" i="16"/>
  <c r="AL4" i="16" s="1"/>
  <c r="AL39" i="12"/>
  <c r="AL41" i="12" s="1"/>
  <c r="AM36" i="20"/>
  <c r="AJ36" i="20"/>
  <c r="AJ50" i="12"/>
  <c r="AJ49" i="12"/>
  <c r="AK48" i="12"/>
  <c r="AL40" i="12" l="1"/>
  <c r="AL48" i="12" s="1"/>
  <c r="AI63" i="12"/>
  <c r="AJ58" i="12" s="1"/>
  <c r="AM37" i="20"/>
  <c r="AJ37" i="20"/>
  <c r="AL17" i="18"/>
  <c r="AL18" i="18" s="1"/>
  <c r="AL19" i="18" s="1"/>
  <c r="AL22" i="18" s="1"/>
  <c r="AL23" i="18" s="1"/>
  <c r="C49" i="19"/>
  <c r="E48" i="19"/>
  <c r="B48" i="19"/>
  <c r="D48" i="19"/>
  <c r="AA39" i="20"/>
  <c r="AB39" i="20" s="1"/>
  <c r="AL39" i="20"/>
  <c r="AG39" i="20"/>
  <c r="AH39" i="20" s="1"/>
  <c r="V39" i="20"/>
  <c r="AE39" i="20"/>
  <c r="AF39" i="20" s="1"/>
  <c r="AC39" i="20"/>
  <c r="AD39" i="20" s="1"/>
  <c r="U39" i="20"/>
  <c r="W39" i="20" s="1"/>
  <c r="AI39" i="20"/>
  <c r="AN37" i="20"/>
  <c r="AJ51" i="12"/>
  <c r="AJ52" i="12" s="1"/>
  <c r="AJ53" i="12" s="1"/>
  <c r="AJ54" i="12" s="1"/>
  <c r="AL13" i="16"/>
  <c r="AL14" i="16" s="1"/>
  <c r="AL15" i="16" s="1"/>
  <c r="AL17" i="16" s="1"/>
  <c r="AL18" i="16" s="1"/>
  <c r="AL19" i="16" s="1"/>
  <c r="AL22" i="16" s="1"/>
  <c r="AL23" i="16" s="1"/>
  <c r="B28" i="16" s="1"/>
  <c r="AL16" i="16"/>
  <c r="AL17" i="17"/>
  <c r="AL18" i="17" s="1"/>
  <c r="AL19" i="17" s="1"/>
  <c r="X37" i="20"/>
  <c r="X38" i="20" s="1"/>
  <c r="X39" i="20" s="1"/>
  <c r="AG38" i="20"/>
  <c r="AH38" i="20" s="1"/>
  <c r="V38" i="20"/>
  <c r="U38" i="20"/>
  <c r="W38" i="20" s="1"/>
  <c r="AE38" i="20"/>
  <c r="AF38" i="20" s="1"/>
  <c r="AC38" i="20"/>
  <c r="AD38" i="20" s="1"/>
  <c r="AL38" i="20"/>
  <c r="AA38" i="20"/>
  <c r="AB38" i="20" s="1"/>
  <c r="AI38" i="20"/>
  <c r="AK49" i="12"/>
  <c r="AK50" i="12" s="1"/>
  <c r="B28" i="18"/>
  <c r="AL49" i="12"/>
  <c r="AL50" i="12" s="1"/>
  <c r="AM19" i="16" l="1"/>
  <c r="AM38" i="20"/>
  <c r="AJ38" i="20"/>
  <c r="AN39" i="20"/>
  <c r="AL51" i="12"/>
  <c r="AL52" i="12" s="1"/>
  <c r="AL53" i="12" s="1"/>
  <c r="AL54" i="12" s="1"/>
  <c r="AN38" i="20"/>
  <c r="AK51" i="12"/>
  <c r="AK52" i="12" s="1"/>
  <c r="AK53" i="12" s="1"/>
  <c r="AK54" i="12" s="1"/>
  <c r="AM19" i="17"/>
  <c r="AL22" i="17"/>
  <c r="AL23" i="17" s="1"/>
  <c r="C50" i="19"/>
  <c r="D49" i="19"/>
  <c r="B49" i="19"/>
  <c r="E49" i="19"/>
  <c r="AM19" i="18"/>
  <c r="AJ39" i="20"/>
  <c r="AM39" i="20"/>
  <c r="AJ62" i="12"/>
  <c r="AJ63" i="12" s="1"/>
  <c r="AK58" i="12" s="1"/>
  <c r="AK62" i="12" l="1"/>
  <c r="AK63" i="12" s="1"/>
  <c r="AL58" i="12" s="1"/>
  <c r="AM54" i="12"/>
  <c r="C51" i="19"/>
  <c r="E50" i="19"/>
  <c r="B50" i="19"/>
  <c r="D50" i="19"/>
  <c r="B28" i="17"/>
  <c r="AL60" i="12"/>
  <c r="AM60" i="12" s="1"/>
  <c r="C52" i="19" l="1"/>
  <c r="D51" i="19"/>
  <c r="B51" i="19"/>
  <c r="E51" i="19"/>
  <c r="AL62" i="12"/>
  <c r="AL63" i="12" s="1"/>
  <c r="AM63" i="12" s="1"/>
  <c r="C53" i="19" l="1"/>
  <c r="E52" i="19"/>
  <c r="B52" i="19"/>
  <c r="D52" i="19"/>
  <c r="C54" i="19" l="1"/>
  <c r="D53" i="19"/>
  <c r="B53" i="19"/>
  <c r="E53" i="19"/>
  <c r="C55" i="19" l="1"/>
  <c r="E54" i="19"/>
  <c r="B54" i="19"/>
  <c r="D54" i="19"/>
  <c r="C56" i="19" l="1"/>
  <c r="D55" i="19"/>
  <c r="B55" i="19"/>
  <c r="E55" i="19"/>
  <c r="C57" i="19" l="1"/>
  <c r="E56" i="19"/>
  <c r="B56" i="19"/>
  <c r="D56" i="19"/>
  <c r="C58" i="19" l="1"/>
  <c r="D57" i="19"/>
  <c r="B57" i="19"/>
  <c r="E57" i="19"/>
  <c r="C59" i="19" l="1"/>
  <c r="E58" i="19"/>
  <c r="B58" i="19"/>
  <c r="D58" i="19"/>
  <c r="C60" i="19" l="1"/>
  <c r="D59" i="19"/>
  <c r="B59" i="19"/>
  <c r="E59" i="19"/>
  <c r="C61" i="19" l="1"/>
  <c r="E60" i="19"/>
  <c r="B60" i="19"/>
  <c r="D60" i="19"/>
  <c r="C62" i="19" l="1"/>
  <c r="D61" i="19"/>
  <c r="B61" i="19"/>
  <c r="E61" i="19"/>
  <c r="C63" i="19" l="1"/>
  <c r="E62" i="19"/>
  <c r="B62" i="19"/>
  <c r="D62" i="19"/>
  <c r="C64" i="19" l="1"/>
  <c r="D63" i="19"/>
  <c r="B63" i="19"/>
  <c r="E63" i="19"/>
  <c r="C65" i="19" l="1"/>
  <c r="E64" i="19"/>
  <c r="B64" i="19"/>
  <c r="D64" i="19"/>
  <c r="C66" i="19" l="1"/>
  <c r="D65" i="19"/>
  <c r="B65" i="19"/>
  <c r="E65" i="19"/>
  <c r="C67" i="19" l="1"/>
  <c r="E66" i="19"/>
  <c r="B66" i="19"/>
  <c r="D66" i="19"/>
  <c r="C68" i="19" l="1"/>
  <c r="D67" i="19"/>
  <c r="B67" i="19"/>
  <c r="E67" i="19"/>
  <c r="C69" i="19" l="1"/>
  <c r="E68" i="19"/>
  <c r="B68" i="19"/>
  <c r="D68" i="19"/>
  <c r="C70" i="19" l="1"/>
  <c r="D69" i="19"/>
  <c r="B69" i="19"/>
  <c r="E69" i="19"/>
  <c r="C71" i="19" l="1"/>
  <c r="E70" i="19"/>
  <c r="B70" i="19"/>
  <c r="D70" i="19"/>
  <c r="C72" i="19" l="1"/>
  <c r="D71" i="19"/>
  <c r="B71" i="19"/>
  <c r="E71" i="19"/>
  <c r="C73" i="19" l="1"/>
  <c r="E72" i="19"/>
  <c r="B72" i="19"/>
  <c r="D72" i="19"/>
  <c r="C74" i="19" l="1"/>
  <c r="D73" i="19"/>
  <c r="B73" i="19"/>
  <c r="E73" i="19"/>
  <c r="C75" i="19" l="1"/>
  <c r="E74" i="19"/>
  <c r="B74" i="19"/>
  <c r="D74" i="19"/>
  <c r="C76" i="19" l="1"/>
  <c r="D75" i="19"/>
  <c r="B75" i="19"/>
  <c r="E75" i="19"/>
  <c r="C77" i="19" l="1"/>
  <c r="E76" i="19"/>
  <c r="B76" i="19"/>
  <c r="D76" i="19"/>
  <c r="C78" i="19" l="1"/>
  <c r="D77" i="19"/>
  <c r="B77" i="19"/>
  <c r="E77" i="19"/>
  <c r="C79" i="19" l="1"/>
  <c r="E78" i="19"/>
  <c r="B78" i="19"/>
  <c r="D78" i="19"/>
  <c r="C80" i="19" l="1"/>
  <c r="D79" i="19"/>
  <c r="B79" i="19"/>
  <c r="E79" i="19"/>
  <c r="C81" i="19" l="1"/>
  <c r="E80" i="19"/>
  <c r="B80" i="19"/>
  <c r="D80" i="19"/>
  <c r="C82" i="19" l="1"/>
  <c r="D81" i="19"/>
  <c r="B81" i="19"/>
  <c r="E81" i="19"/>
  <c r="C83" i="19" l="1"/>
  <c r="E82" i="19"/>
  <c r="B82" i="19"/>
  <c r="D82" i="19"/>
  <c r="C84" i="19" l="1"/>
  <c r="D83" i="19"/>
  <c r="B83" i="19"/>
  <c r="E83" i="19"/>
  <c r="C85" i="19" l="1"/>
  <c r="E84" i="19"/>
  <c r="B84" i="19"/>
  <c r="D84" i="19"/>
  <c r="C86" i="19" l="1"/>
  <c r="D85" i="19"/>
  <c r="B85" i="19"/>
  <c r="E85" i="19"/>
  <c r="C87" i="19" l="1"/>
  <c r="E86" i="19"/>
  <c r="B86" i="19"/>
  <c r="D86" i="19"/>
  <c r="C88" i="19" l="1"/>
  <c r="D87" i="19"/>
  <c r="B87" i="19"/>
  <c r="E87" i="19"/>
  <c r="C89" i="19" l="1"/>
  <c r="E88" i="19"/>
  <c r="B88" i="19"/>
  <c r="D88" i="19"/>
  <c r="C90" i="19" l="1"/>
  <c r="D89" i="19"/>
  <c r="B89" i="19"/>
  <c r="E89" i="19"/>
  <c r="C91" i="19" l="1"/>
  <c r="E90" i="19"/>
  <c r="B90" i="19"/>
  <c r="D90" i="19"/>
  <c r="C92" i="19" l="1"/>
  <c r="D91" i="19"/>
  <c r="E91" i="19"/>
  <c r="B91" i="19"/>
  <c r="C93" i="19" l="1"/>
  <c r="B92" i="19"/>
  <c r="D92" i="19"/>
  <c r="E92" i="19"/>
  <c r="C94" i="19" l="1"/>
  <c r="B93" i="19"/>
  <c r="E93" i="19"/>
  <c r="D93" i="19"/>
  <c r="C95" i="19" l="1"/>
  <c r="E94" i="19"/>
  <c r="B94" i="19"/>
  <c r="D94" i="19"/>
  <c r="C96" i="19" l="1"/>
  <c r="D95" i="19"/>
  <c r="E95" i="19"/>
  <c r="B95" i="19"/>
  <c r="C97" i="19" l="1"/>
  <c r="B96" i="19"/>
  <c r="D96" i="19"/>
  <c r="E96" i="19"/>
  <c r="C98" i="19" l="1"/>
  <c r="B97" i="19"/>
  <c r="D97" i="19"/>
  <c r="E97" i="19"/>
  <c r="C99" i="19" l="1"/>
  <c r="E98" i="19"/>
  <c r="D98" i="19"/>
  <c r="B98" i="19"/>
  <c r="C100" i="19" l="1"/>
  <c r="D99" i="19"/>
  <c r="E99" i="19"/>
  <c r="B99" i="19"/>
  <c r="C101" i="19" l="1"/>
  <c r="B100" i="19"/>
  <c r="D100" i="19"/>
  <c r="E100" i="19"/>
  <c r="C102" i="19" l="1"/>
  <c r="B101" i="19"/>
  <c r="D101" i="19"/>
  <c r="E101" i="19"/>
  <c r="C103" i="19" l="1"/>
  <c r="E102" i="19"/>
  <c r="B102" i="19"/>
  <c r="D102" i="19"/>
  <c r="C104" i="19" l="1"/>
  <c r="D103" i="19"/>
  <c r="E103" i="19"/>
  <c r="B103" i="19"/>
  <c r="C105" i="19" l="1"/>
  <c r="B104" i="19"/>
  <c r="D104" i="19"/>
  <c r="E104" i="19"/>
  <c r="C106" i="19" l="1"/>
  <c r="B105" i="19"/>
  <c r="D105" i="19"/>
  <c r="E105" i="19"/>
  <c r="C107" i="19" l="1"/>
  <c r="E106" i="19"/>
  <c r="B106" i="19"/>
  <c r="D106" i="19"/>
  <c r="C108" i="19" l="1"/>
  <c r="D107" i="19"/>
  <c r="E107" i="19"/>
  <c r="B107" i="19"/>
  <c r="C109" i="19" l="1"/>
  <c r="B108" i="19"/>
  <c r="D108" i="19"/>
  <c r="E108" i="19"/>
  <c r="C110" i="19" l="1"/>
  <c r="B109" i="19"/>
  <c r="E109" i="19"/>
  <c r="D109" i="19"/>
  <c r="C111" i="19" l="1"/>
  <c r="E110" i="19"/>
  <c r="B110" i="19"/>
  <c r="D110" i="19"/>
  <c r="C112" i="19" l="1"/>
  <c r="D111" i="19"/>
  <c r="E111" i="19"/>
  <c r="B111" i="19"/>
  <c r="C113" i="19" l="1"/>
  <c r="B112" i="19"/>
  <c r="D112" i="19"/>
  <c r="E112" i="19"/>
  <c r="C114" i="19" l="1"/>
  <c r="B113" i="19"/>
  <c r="D113" i="19"/>
  <c r="E113" i="19"/>
  <c r="C115" i="19" l="1"/>
  <c r="E114" i="19"/>
  <c r="D114" i="19"/>
  <c r="B114" i="19"/>
  <c r="C116" i="19" l="1"/>
  <c r="D115" i="19"/>
  <c r="E115" i="19"/>
  <c r="B115" i="19"/>
  <c r="C117" i="19" l="1"/>
  <c r="B116" i="19"/>
  <c r="D116" i="19"/>
  <c r="E116" i="19"/>
  <c r="C118" i="19" l="1"/>
  <c r="B117" i="19"/>
  <c r="D117" i="19"/>
  <c r="E117" i="19"/>
  <c r="C119" i="19" l="1"/>
  <c r="E118" i="19"/>
  <c r="B118" i="19"/>
  <c r="D118" i="19"/>
  <c r="C120" i="19" l="1"/>
  <c r="D119" i="19"/>
  <c r="E119" i="19"/>
  <c r="B119" i="19"/>
  <c r="C121" i="19" l="1"/>
  <c r="B120" i="19"/>
  <c r="D120" i="19"/>
  <c r="E120" i="19"/>
  <c r="C122" i="19" l="1"/>
  <c r="B121" i="19"/>
  <c r="D121" i="19"/>
  <c r="E121" i="19"/>
  <c r="C123" i="19" l="1"/>
  <c r="E122" i="19"/>
  <c r="B122" i="19"/>
  <c r="D122" i="19"/>
  <c r="C124" i="19" l="1"/>
  <c r="D123" i="19"/>
  <c r="E123" i="19"/>
  <c r="B123" i="19"/>
  <c r="C125" i="19" l="1"/>
  <c r="B124" i="19"/>
  <c r="D124" i="19"/>
  <c r="E124" i="19"/>
  <c r="C126" i="19" l="1"/>
  <c r="B125" i="19"/>
  <c r="E125" i="19"/>
  <c r="D125" i="19"/>
  <c r="C127" i="19" l="1"/>
  <c r="E126" i="19"/>
  <c r="B126" i="19"/>
  <c r="D126" i="19"/>
  <c r="C128" i="19" l="1"/>
  <c r="D127" i="19"/>
  <c r="E127" i="19"/>
  <c r="B127" i="19"/>
  <c r="C129" i="19" l="1"/>
  <c r="B128" i="19"/>
  <c r="D128" i="19"/>
  <c r="E128" i="19"/>
  <c r="C130" i="19" l="1"/>
  <c r="B129" i="19"/>
  <c r="D129" i="19"/>
  <c r="E129" i="19"/>
  <c r="C131" i="19" l="1"/>
  <c r="E130" i="19"/>
  <c r="D130" i="19"/>
  <c r="B130" i="19"/>
  <c r="C132" i="19" l="1"/>
  <c r="D131" i="19"/>
  <c r="E131" i="19"/>
  <c r="B131" i="19"/>
  <c r="C133" i="19" l="1"/>
  <c r="B132" i="19"/>
  <c r="D132" i="19"/>
  <c r="E132" i="19"/>
  <c r="C134" i="19" l="1"/>
  <c r="B133" i="19"/>
  <c r="D133" i="19"/>
  <c r="E133" i="19"/>
  <c r="C135" i="19" l="1"/>
  <c r="E134" i="19"/>
  <c r="B134" i="19"/>
  <c r="D134" i="19"/>
  <c r="C136" i="19" l="1"/>
  <c r="D135" i="19"/>
  <c r="E135" i="19"/>
  <c r="B135" i="19"/>
  <c r="E136" i="19" l="1"/>
  <c r="B136" i="19"/>
  <c r="D136" i="19"/>
  <c r="C137" i="19"/>
  <c r="D137" i="19" l="1"/>
  <c r="E137" i="19"/>
  <c r="C138" i="19"/>
  <c r="B137" i="19"/>
  <c r="E138" i="19" l="1"/>
  <c r="B138" i="19"/>
  <c r="D138" i="19"/>
  <c r="C139" i="19"/>
  <c r="D139" i="19" l="1"/>
  <c r="E139" i="19"/>
  <c r="C140" i="19"/>
  <c r="B139" i="19"/>
  <c r="E140" i="19" l="1"/>
  <c r="B140" i="19"/>
  <c r="D140" i="19"/>
  <c r="C141" i="19"/>
  <c r="D141" i="19" l="1"/>
  <c r="E141" i="19"/>
  <c r="C142" i="19"/>
  <c r="B141" i="19"/>
  <c r="E142" i="19" l="1"/>
  <c r="B142" i="19"/>
  <c r="D142" i="19"/>
  <c r="C143" i="19"/>
  <c r="D143" i="19" l="1"/>
  <c r="E143" i="19"/>
  <c r="C144" i="19"/>
  <c r="B143" i="19"/>
  <c r="E144" i="19" l="1"/>
  <c r="B144" i="19"/>
  <c r="D144" i="19"/>
  <c r="C145" i="19"/>
  <c r="D145" i="19" l="1"/>
  <c r="E145" i="19"/>
  <c r="C146" i="19"/>
  <c r="B145" i="19"/>
  <c r="E146" i="19" l="1"/>
  <c r="B146" i="19"/>
  <c r="D146" i="19"/>
  <c r="C147" i="19"/>
  <c r="D147" i="19" l="1"/>
  <c r="E147" i="19"/>
  <c r="C148" i="19"/>
  <c r="B147" i="19"/>
  <c r="E148" i="19" l="1"/>
  <c r="B148" i="19"/>
  <c r="D148" i="19"/>
  <c r="C149" i="19"/>
  <c r="D149" i="19" l="1"/>
  <c r="E149" i="19"/>
  <c r="C150" i="19"/>
  <c r="B149" i="19"/>
  <c r="E150" i="19" l="1"/>
  <c r="B150" i="19"/>
  <c r="D150" i="19"/>
  <c r="C151" i="19"/>
  <c r="D151" i="19" l="1"/>
  <c r="E151" i="19"/>
  <c r="C152" i="19"/>
  <c r="B151" i="19"/>
  <c r="E152" i="19" l="1"/>
  <c r="B152" i="19"/>
  <c r="D152" i="19"/>
  <c r="C153" i="19"/>
  <c r="D153" i="19" l="1"/>
  <c r="E153" i="19"/>
  <c r="C154" i="19"/>
  <c r="B153" i="19"/>
  <c r="E154" i="19" l="1"/>
  <c r="B154" i="19"/>
  <c r="D154" i="19"/>
  <c r="C155" i="19"/>
  <c r="D155" i="19" l="1"/>
  <c r="E155" i="19"/>
  <c r="C156" i="19"/>
  <c r="B155" i="19"/>
  <c r="E156" i="19" l="1"/>
  <c r="B156" i="19"/>
  <c r="D156" i="19"/>
  <c r="C157" i="19"/>
  <c r="D157" i="19" l="1"/>
  <c r="E157" i="19"/>
  <c r="C158" i="19"/>
  <c r="B157" i="19"/>
  <c r="E158" i="19" l="1"/>
  <c r="B158" i="19"/>
  <c r="D158" i="19"/>
  <c r="C159" i="19"/>
  <c r="D159" i="19" l="1"/>
  <c r="E159" i="19"/>
  <c r="C160" i="19"/>
  <c r="B159" i="19"/>
  <c r="E160" i="19" l="1"/>
  <c r="B160" i="19"/>
  <c r="D160" i="19"/>
  <c r="C161" i="19"/>
  <c r="D161" i="19" l="1"/>
  <c r="E161" i="19"/>
  <c r="C162" i="19"/>
  <c r="B161" i="19"/>
  <c r="E162" i="19" l="1"/>
  <c r="B162" i="19"/>
  <c r="D162" i="19"/>
  <c r="C163" i="19"/>
  <c r="D163" i="19" l="1"/>
  <c r="E163" i="19"/>
  <c r="C164" i="19"/>
  <c r="B163" i="19"/>
  <c r="E164" i="19" l="1"/>
  <c r="B164" i="19"/>
  <c r="D164" i="19"/>
  <c r="C165" i="19"/>
  <c r="D165" i="19" l="1"/>
  <c r="E165" i="19"/>
  <c r="C166" i="19"/>
  <c r="B165" i="19"/>
  <c r="E166" i="19" l="1"/>
  <c r="B166" i="19"/>
  <c r="D166" i="19"/>
  <c r="C167" i="19"/>
  <c r="D167" i="19" l="1"/>
  <c r="E167" i="19"/>
  <c r="C168" i="19"/>
  <c r="B167" i="19"/>
  <c r="E168" i="19" l="1"/>
  <c r="B168" i="19"/>
  <c r="D168" i="19"/>
  <c r="C169" i="19"/>
  <c r="D169" i="19" l="1"/>
  <c r="E169" i="19"/>
  <c r="C170" i="19"/>
  <c r="B169" i="19"/>
  <c r="E170" i="19" l="1"/>
  <c r="B170" i="19"/>
  <c r="D170" i="19"/>
  <c r="C171" i="19"/>
  <c r="D171" i="19" l="1"/>
  <c r="E171" i="19"/>
  <c r="C172" i="19"/>
  <c r="B171" i="19"/>
  <c r="E172" i="19" l="1"/>
  <c r="B172" i="19"/>
  <c r="D172" i="19"/>
  <c r="C173" i="19"/>
  <c r="D173" i="19" l="1"/>
  <c r="E173" i="19"/>
  <c r="C174" i="19"/>
  <c r="B173" i="19"/>
  <c r="E174" i="19" l="1"/>
  <c r="B174" i="19"/>
  <c r="D174" i="19"/>
  <c r="C175" i="19"/>
  <c r="D175" i="19" l="1"/>
  <c r="E175" i="19"/>
  <c r="C176" i="19"/>
  <c r="B175" i="19"/>
  <c r="E176" i="19" l="1"/>
  <c r="B176" i="19"/>
  <c r="D176" i="19"/>
  <c r="C177" i="19"/>
  <c r="D177" i="19" l="1"/>
  <c r="E177" i="19"/>
  <c r="C178" i="19"/>
  <c r="B177" i="19"/>
  <c r="E178" i="19" l="1"/>
  <c r="B178" i="19"/>
  <c r="D178" i="19"/>
  <c r="C179" i="19"/>
  <c r="D179" i="19" l="1"/>
  <c r="E179" i="19"/>
  <c r="C180" i="19"/>
  <c r="B179" i="19"/>
  <c r="E180" i="19" l="1"/>
  <c r="B180" i="19"/>
  <c r="D180" i="19"/>
  <c r="C181" i="19"/>
  <c r="D181" i="19" l="1"/>
  <c r="E181" i="19"/>
  <c r="C182" i="19"/>
  <c r="B181" i="19"/>
  <c r="E182" i="19" l="1"/>
  <c r="B182" i="19"/>
  <c r="D182" i="19"/>
  <c r="C183" i="19"/>
  <c r="D183" i="19" l="1"/>
  <c r="E183" i="19"/>
  <c r="C184" i="19"/>
  <c r="B183" i="19"/>
  <c r="E184" i="19" l="1"/>
  <c r="B184" i="19"/>
  <c r="D184" i="19"/>
  <c r="C185" i="19"/>
  <c r="D185" i="19" l="1"/>
  <c r="E185" i="19"/>
  <c r="C186" i="19"/>
  <c r="B185" i="19"/>
  <c r="E186" i="19" l="1"/>
  <c r="B186" i="19"/>
  <c r="D186" i="19"/>
  <c r="C187" i="19"/>
  <c r="D187" i="19" l="1"/>
  <c r="E187" i="19"/>
  <c r="C188" i="19"/>
  <c r="B187" i="19"/>
  <c r="E188" i="19" l="1"/>
  <c r="B188" i="19"/>
  <c r="D188" i="19"/>
  <c r="C189" i="19"/>
  <c r="D189" i="19" l="1"/>
  <c r="E189" i="19"/>
  <c r="C190" i="19"/>
  <c r="B189" i="19"/>
  <c r="E190" i="19" l="1"/>
  <c r="B190" i="19"/>
  <c r="D190" i="19"/>
  <c r="C191" i="19"/>
  <c r="D191" i="19" l="1"/>
  <c r="E191" i="19"/>
  <c r="C192" i="19"/>
  <c r="B191" i="19"/>
  <c r="E192" i="19" l="1"/>
  <c r="B192" i="19"/>
  <c r="D192" i="19"/>
  <c r="C193" i="19"/>
  <c r="D193" i="19" l="1"/>
  <c r="E193" i="19"/>
  <c r="C194" i="19"/>
  <c r="B193" i="19"/>
  <c r="E194" i="19" l="1"/>
  <c r="B194" i="19"/>
  <c r="D194" i="19"/>
  <c r="C195" i="19"/>
  <c r="D195" i="19" l="1"/>
  <c r="E195" i="19"/>
  <c r="C196" i="19"/>
  <c r="B195" i="19"/>
  <c r="E196" i="19" l="1"/>
  <c r="B196" i="19"/>
  <c r="D196" i="19"/>
  <c r="C197" i="19"/>
  <c r="D197" i="19" l="1"/>
  <c r="E197" i="19"/>
  <c r="C198" i="19"/>
  <c r="B197" i="19"/>
  <c r="E198" i="19" l="1"/>
  <c r="B198" i="19"/>
  <c r="D198" i="19"/>
  <c r="C199" i="19"/>
  <c r="D199" i="19" l="1"/>
  <c r="E199" i="19"/>
  <c r="C200" i="19"/>
  <c r="B199" i="19"/>
  <c r="E200" i="19" l="1"/>
  <c r="B200" i="19"/>
  <c r="D200" i="19"/>
  <c r="C201" i="19"/>
  <c r="D201" i="19" l="1"/>
  <c r="E201" i="19"/>
  <c r="C202" i="19"/>
  <c r="B201" i="19"/>
  <c r="E202" i="19" l="1"/>
  <c r="B202" i="19"/>
  <c r="D202" i="19"/>
  <c r="C203" i="19"/>
  <c r="D203" i="19" l="1"/>
  <c r="E203" i="19"/>
  <c r="C204" i="19"/>
  <c r="B203" i="19"/>
  <c r="E204" i="19" l="1"/>
  <c r="B204" i="19"/>
  <c r="D204" i="19"/>
  <c r="C205" i="19"/>
  <c r="D205" i="19" l="1"/>
  <c r="E205" i="19"/>
  <c r="C206" i="19"/>
  <c r="B205" i="19"/>
  <c r="E206" i="19" l="1"/>
  <c r="B206" i="19"/>
  <c r="D206" i="19"/>
  <c r="C207" i="19"/>
  <c r="D207" i="19" l="1"/>
  <c r="E207" i="19"/>
  <c r="C208" i="19"/>
  <c r="B207" i="19"/>
  <c r="E208" i="19" l="1"/>
  <c r="B208" i="19"/>
  <c r="D208" i="19"/>
  <c r="C209" i="19"/>
  <c r="D209" i="19" l="1"/>
  <c r="B209" i="19"/>
  <c r="C210" i="19"/>
  <c r="E209" i="19"/>
  <c r="D210" i="19" l="1"/>
  <c r="C211" i="19"/>
  <c r="B210" i="19"/>
  <c r="E210" i="19"/>
  <c r="B211" i="19" l="1"/>
  <c r="C212" i="19"/>
  <c r="D211" i="19"/>
  <c r="E211" i="19"/>
  <c r="D212" i="19" l="1"/>
  <c r="C213" i="19"/>
  <c r="E212" i="19"/>
  <c r="B212" i="19"/>
  <c r="B213" i="19" l="1"/>
  <c r="C214" i="19"/>
  <c r="D213" i="19"/>
  <c r="E213" i="19"/>
  <c r="D214" i="19" l="1"/>
  <c r="C215" i="19"/>
  <c r="E214" i="19"/>
  <c r="B214" i="19"/>
  <c r="B215" i="19" l="1"/>
  <c r="C216" i="19"/>
  <c r="D215" i="19"/>
  <c r="E215" i="19"/>
  <c r="D216" i="19" l="1"/>
  <c r="C217" i="19"/>
  <c r="E216" i="19"/>
  <c r="B216" i="19"/>
  <c r="B217" i="19" l="1"/>
  <c r="C218" i="19"/>
  <c r="D217" i="19"/>
  <c r="E217" i="19"/>
  <c r="D218" i="19" l="1"/>
  <c r="C219" i="19"/>
  <c r="E218" i="19"/>
  <c r="B218" i="19"/>
  <c r="B219" i="19" l="1"/>
  <c r="C220" i="19"/>
  <c r="D219" i="19"/>
  <c r="E219" i="19"/>
  <c r="D220" i="19" l="1"/>
  <c r="C221" i="19"/>
  <c r="E220" i="19"/>
  <c r="B220" i="19"/>
  <c r="B221" i="19" l="1"/>
  <c r="C222" i="19"/>
  <c r="D221" i="19"/>
  <c r="E221" i="19"/>
  <c r="D222" i="19" l="1"/>
  <c r="C223" i="19"/>
  <c r="E222" i="19"/>
  <c r="B222" i="19"/>
  <c r="B223" i="19" l="1"/>
  <c r="C224" i="19"/>
  <c r="D223" i="19"/>
  <c r="E223" i="19"/>
  <c r="D224" i="19" l="1"/>
  <c r="C225" i="19"/>
  <c r="E224" i="19"/>
  <c r="B224" i="19"/>
  <c r="B225" i="19" l="1"/>
  <c r="C226" i="19"/>
  <c r="D225" i="19"/>
  <c r="E225" i="19"/>
  <c r="D226" i="19" l="1"/>
  <c r="C227" i="19"/>
  <c r="E226" i="19"/>
  <c r="B226" i="19"/>
  <c r="B227" i="19" l="1"/>
  <c r="C228" i="19"/>
  <c r="D227" i="19"/>
  <c r="E227" i="19"/>
  <c r="D228" i="19" l="1"/>
  <c r="C229" i="19"/>
  <c r="E228" i="19"/>
  <c r="B228" i="19"/>
  <c r="B229" i="19" l="1"/>
  <c r="C230" i="19"/>
  <c r="D229" i="19"/>
  <c r="E229" i="19"/>
  <c r="D230" i="19" l="1"/>
  <c r="C231" i="19"/>
  <c r="E230" i="19"/>
  <c r="B230" i="19"/>
  <c r="B231" i="19" l="1"/>
  <c r="C232" i="19"/>
  <c r="D231" i="19"/>
  <c r="E231" i="19"/>
  <c r="D232" i="19" l="1"/>
  <c r="C233" i="19"/>
  <c r="E232" i="19"/>
  <c r="B232" i="19"/>
  <c r="B233" i="19" l="1"/>
  <c r="C234" i="19"/>
  <c r="D233" i="19"/>
  <c r="E233" i="19"/>
  <c r="D234" i="19" l="1"/>
  <c r="C235" i="19"/>
  <c r="E234" i="19"/>
  <c r="B234" i="19"/>
  <c r="B235" i="19" l="1"/>
  <c r="C236" i="19"/>
  <c r="D235" i="19"/>
  <c r="E235" i="19"/>
  <c r="D236" i="19" l="1"/>
  <c r="C237" i="19"/>
  <c r="E236" i="19"/>
  <c r="B236" i="19"/>
  <c r="B237" i="19" l="1"/>
  <c r="C238" i="19"/>
  <c r="D237" i="19"/>
  <c r="E237" i="19"/>
  <c r="D238" i="19" l="1"/>
  <c r="C239" i="19"/>
  <c r="E238" i="19"/>
  <c r="B238" i="19"/>
  <c r="B239" i="19" l="1"/>
  <c r="C240" i="19"/>
  <c r="D239" i="19"/>
  <c r="E239" i="19"/>
  <c r="D240" i="19" l="1"/>
  <c r="C241" i="19"/>
  <c r="E240" i="19"/>
  <c r="B240" i="19"/>
  <c r="B241" i="19" l="1"/>
  <c r="C242" i="19"/>
  <c r="D241" i="19"/>
  <c r="E241" i="19"/>
  <c r="D242" i="19" l="1"/>
  <c r="C243" i="19"/>
  <c r="E242" i="19"/>
  <c r="B242" i="19"/>
  <c r="B243" i="19" l="1"/>
  <c r="C244" i="19"/>
  <c r="D243" i="19"/>
  <c r="E243" i="19"/>
  <c r="D244" i="19" l="1"/>
  <c r="C245" i="19"/>
  <c r="E244" i="19"/>
  <c r="B244" i="19"/>
  <c r="B245" i="19" l="1"/>
  <c r="C246" i="19"/>
  <c r="D245" i="19"/>
  <c r="E245" i="19"/>
  <c r="D246" i="19" l="1"/>
  <c r="C247" i="19"/>
  <c r="E246" i="19"/>
  <c r="B246" i="19"/>
  <c r="B247" i="19" l="1"/>
  <c r="C248" i="19"/>
  <c r="D247" i="19"/>
  <c r="E247" i="19"/>
  <c r="D248" i="19" l="1"/>
  <c r="C249" i="19"/>
  <c r="E248" i="19"/>
  <c r="B248" i="19"/>
  <c r="B249" i="19" l="1"/>
  <c r="C250" i="19"/>
  <c r="D249" i="19"/>
  <c r="E249" i="19"/>
  <c r="D250" i="19" l="1"/>
  <c r="C251" i="19"/>
  <c r="E250" i="19"/>
  <c r="B250" i="19"/>
  <c r="B251" i="19" l="1"/>
  <c r="C252" i="19"/>
  <c r="D251" i="19"/>
  <c r="E251" i="19"/>
  <c r="D252" i="19" l="1"/>
  <c r="C253" i="19"/>
  <c r="E252" i="19"/>
  <c r="B252" i="19"/>
  <c r="B253" i="19" l="1"/>
  <c r="C254" i="19"/>
  <c r="D253" i="19"/>
  <c r="E253" i="19"/>
  <c r="D254" i="19" l="1"/>
  <c r="C255" i="19"/>
  <c r="E254" i="19"/>
  <c r="B254" i="19"/>
  <c r="B255" i="19" l="1"/>
  <c r="C256" i="19"/>
  <c r="D255" i="19"/>
  <c r="E255" i="19"/>
  <c r="D256" i="19" l="1"/>
  <c r="C257" i="19"/>
  <c r="E256" i="19"/>
  <c r="B256" i="19"/>
  <c r="B257" i="19" l="1"/>
  <c r="C258" i="19"/>
  <c r="D257" i="19"/>
  <c r="E257" i="19"/>
  <c r="D258" i="19" l="1"/>
  <c r="C259" i="19"/>
  <c r="E258" i="19"/>
  <c r="B258" i="19"/>
  <c r="B259" i="19" l="1"/>
  <c r="C260" i="19"/>
  <c r="D259" i="19"/>
  <c r="E259" i="19"/>
  <c r="D260" i="19" l="1"/>
  <c r="C261" i="19"/>
  <c r="E260" i="19"/>
  <c r="B260" i="19"/>
  <c r="B261" i="19" l="1"/>
  <c r="C262" i="19"/>
  <c r="D261" i="19"/>
  <c r="E261" i="19"/>
  <c r="D262" i="19" l="1"/>
  <c r="C263" i="19"/>
  <c r="E262" i="19"/>
  <c r="B262" i="19"/>
  <c r="B263" i="19" l="1"/>
  <c r="C264" i="19"/>
  <c r="D263" i="19"/>
  <c r="E263" i="19"/>
  <c r="D264" i="19" l="1"/>
  <c r="C265" i="19"/>
  <c r="E264" i="19"/>
  <c r="B264" i="19"/>
  <c r="B265" i="19" l="1"/>
  <c r="C266" i="19"/>
  <c r="D265" i="19"/>
  <c r="E265" i="19"/>
  <c r="D266" i="19" l="1"/>
  <c r="C267" i="19"/>
  <c r="E266" i="19"/>
  <c r="B266" i="19"/>
  <c r="B267" i="19" l="1"/>
  <c r="C268" i="19"/>
  <c r="D267" i="19"/>
  <c r="E267" i="19"/>
  <c r="D268" i="19" l="1"/>
  <c r="C269" i="19"/>
  <c r="E268" i="19"/>
  <c r="B268" i="19"/>
  <c r="B269" i="19" l="1"/>
  <c r="C270" i="19"/>
  <c r="D269" i="19"/>
  <c r="E269" i="19"/>
  <c r="D270" i="19" l="1"/>
  <c r="C271" i="19"/>
  <c r="E270" i="19"/>
  <c r="B270" i="19"/>
  <c r="B271" i="19" l="1"/>
  <c r="C272" i="19"/>
  <c r="D271" i="19"/>
  <c r="E271" i="19"/>
  <c r="D272" i="19" l="1"/>
  <c r="C273" i="19"/>
  <c r="E272" i="19"/>
  <c r="B272" i="19"/>
  <c r="B273" i="19" l="1"/>
  <c r="C274" i="19"/>
  <c r="D273" i="19"/>
  <c r="E273" i="19"/>
  <c r="D274" i="19" l="1"/>
  <c r="C275" i="19"/>
  <c r="E274" i="19"/>
  <c r="B274" i="19"/>
  <c r="E275" i="19" l="1"/>
  <c r="C276" i="19"/>
  <c r="D275" i="19"/>
  <c r="B275" i="19"/>
  <c r="D276" i="19" l="1"/>
  <c r="C277" i="19"/>
  <c r="E276" i="19"/>
  <c r="B276" i="19"/>
  <c r="B277" i="19" l="1"/>
  <c r="C278" i="19"/>
  <c r="D277" i="19"/>
  <c r="E277" i="19"/>
  <c r="D278" i="19" l="1"/>
  <c r="C279" i="19"/>
  <c r="E278" i="19"/>
  <c r="B278" i="19"/>
  <c r="E279" i="19" l="1"/>
  <c r="C280" i="19"/>
  <c r="D279" i="19"/>
  <c r="B279" i="19"/>
  <c r="D280" i="19" l="1"/>
  <c r="C281" i="19"/>
  <c r="E280" i="19"/>
  <c r="B280" i="19"/>
  <c r="B281" i="19" l="1"/>
  <c r="C282" i="19"/>
  <c r="D281" i="19"/>
  <c r="E281" i="19"/>
  <c r="D282" i="19" l="1"/>
  <c r="C283" i="19"/>
  <c r="E282" i="19"/>
  <c r="B282" i="19"/>
  <c r="E283" i="19" l="1"/>
  <c r="C284" i="19"/>
  <c r="D283" i="19"/>
  <c r="B283" i="19"/>
  <c r="D284" i="19" l="1"/>
  <c r="C285" i="19"/>
  <c r="E284" i="19"/>
  <c r="B284" i="19"/>
  <c r="B285" i="19" l="1"/>
  <c r="C286" i="19"/>
  <c r="D285" i="19"/>
  <c r="E285" i="19"/>
  <c r="D286" i="19" l="1"/>
  <c r="C287" i="19"/>
  <c r="E286" i="19"/>
  <c r="B286" i="19"/>
  <c r="E287" i="19" l="1"/>
  <c r="C288" i="19"/>
  <c r="D287" i="19"/>
  <c r="B287" i="19"/>
  <c r="D288" i="19" l="1"/>
  <c r="C289" i="19"/>
  <c r="E288" i="19"/>
  <c r="B288" i="19"/>
  <c r="B289" i="19" l="1"/>
  <c r="C290" i="19"/>
  <c r="D289" i="19"/>
  <c r="E289" i="19"/>
  <c r="D290" i="19" l="1"/>
  <c r="C291" i="19"/>
  <c r="E290" i="19"/>
  <c r="B290" i="19"/>
  <c r="E291" i="19" l="1"/>
  <c r="C292" i="19"/>
  <c r="D291" i="19"/>
  <c r="B291" i="19"/>
  <c r="D292" i="19" l="1"/>
  <c r="C293" i="19"/>
  <c r="E292" i="19"/>
  <c r="B292" i="19"/>
  <c r="B293" i="19" l="1"/>
  <c r="C294" i="19"/>
  <c r="D293" i="19"/>
  <c r="E293" i="19"/>
  <c r="D294" i="19" l="1"/>
  <c r="C295" i="19"/>
  <c r="E294" i="19"/>
  <c r="B294" i="19"/>
  <c r="E295" i="19" l="1"/>
  <c r="C296" i="19"/>
  <c r="D295" i="19"/>
  <c r="B295" i="19"/>
  <c r="D296" i="19" l="1"/>
  <c r="C297" i="19"/>
  <c r="E296" i="19"/>
  <c r="B296" i="19"/>
  <c r="B297" i="19" l="1"/>
  <c r="C298" i="19"/>
  <c r="D297" i="19"/>
  <c r="E297" i="19"/>
  <c r="D298" i="19" l="1"/>
  <c r="C299" i="19"/>
  <c r="E298" i="19"/>
  <c r="B298" i="19"/>
  <c r="E299" i="19" l="1"/>
  <c r="C300" i="19"/>
  <c r="D299" i="19"/>
  <c r="B299" i="19"/>
  <c r="D300" i="19" l="1"/>
  <c r="C301" i="19"/>
  <c r="E300" i="19"/>
  <c r="B300" i="19"/>
  <c r="B301" i="19" l="1"/>
  <c r="C302" i="19"/>
  <c r="D301" i="19"/>
  <c r="E301" i="19"/>
  <c r="D302" i="19" l="1"/>
  <c r="C303" i="19"/>
  <c r="E302" i="19"/>
  <c r="B302" i="19"/>
  <c r="E303" i="19" l="1"/>
  <c r="C304" i="19"/>
  <c r="D303" i="19"/>
  <c r="B303" i="19"/>
  <c r="D304" i="19" l="1"/>
  <c r="C305" i="19"/>
  <c r="E304" i="19"/>
  <c r="B304" i="19"/>
  <c r="B305" i="19" l="1"/>
  <c r="C306" i="19"/>
  <c r="D305" i="19"/>
  <c r="E305" i="19"/>
  <c r="D306" i="19" l="1"/>
  <c r="C307" i="19"/>
  <c r="B306" i="19"/>
  <c r="E306" i="19"/>
  <c r="E307" i="19" l="1"/>
  <c r="C308" i="19"/>
  <c r="D307" i="19"/>
  <c r="B307" i="19"/>
  <c r="D308" i="19" l="1"/>
  <c r="C309" i="19"/>
  <c r="E308" i="19"/>
  <c r="B308" i="19"/>
  <c r="B309" i="19" l="1"/>
  <c r="C310" i="19"/>
  <c r="D309" i="19"/>
  <c r="E309" i="19"/>
  <c r="D310" i="19" l="1"/>
  <c r="C311" i="19"/>
  <c r="E310" i="19"/>
  <c r="B310" i="19"/>
  <c r="E311" i="19" l="1"/>
  <c r="C312" i="19"/>
  <c r="D311" i="19"/>
  <c r="B311" i="19"/>
  <c r="D312" i="19" l="1"/>
  <c r="C313" i="19"/>
  <c r="E312" i="19"/>
  <c r="B312" i="19"/>
  <c r="B313" i="19" l="1"/>
  <c r="C314" i="19"/>
  <c r="D313" i="19"/>
  <c r="E313" i="19"/>
  <c r="D314" i="19" l="1"/>
  <c r="C315" i="19"/>
  <c r="B314" i="19"/>
  <c r="E314" i="19"/>
  <c r="E315" i="19" l="1"/>
  <c r="C316" i="19"/>
  <c r="D315" i="19"/>
  <c r="B315" i="19"/>
  <c r="D316" i="19" l="1"/>
  <c r="C317" i="19"/>
  <c r="E316" i="19"/>
  <c r="B316" i="19"/>
  <c r="D317" i="19" l="1"/>
  <c r="C318" i="19"/>
  <c r="E317" i="19"/>
  <c r="B317" i="19"/>
  <c r="B318" i="19" l="1"/>
  <c r="D318" i="19"/>
  <c r="C319" i="19"/>
  <c r="E318" i="19"/>
  <c r="D319" i="19" l="1"/>
  <c r="C320" i="19"/>
  <c r="B319" i="19"/>
  <c r="E319" i="19"/>
  <c r="B320" i="19" l="1"/>
  <c r="C321" i="19"/>
  <c r="D320" i="19"/>
  <c r="E320" i="19"/>
  <c r="D321" i="19" l="1"/>
  <c r="C322" i="19"/>
  <c r="B321" i="19"/>
  <c r="E321" i="19"/>
  <c r="B322" i="19" l="1"/>
  <c r="D322" i="19"/>
  <c r="C323" i="19"/>
  <c r="E322" i="19"/>
  <c r="D323" i="19" l="1"/>
  <c r="C324" i="19"/>
  <c r="B323" i="19"/>
  <c r="E323" i="19"/>
  <c r="B324" i="19" l="1"/>
  <c r="C325" i="19"/>
  <c r="D324" i="19"/>
  <c r="E324" i="19"/>
  <c r="D325" i="19" l="1"/>
  <c r="C326" i="19"/>
  <c r="B325" i="19"/>
  <c r="E325" i="19"/>
  <c r="B326" i="19" l="1"/>
  <c r="D326" i="19"/>
  <c r="C327" i="19"/>
  <c r="E326" i="19"/>
  <c r="D327" i="19" l="1"/>
  <c r="C328" i="19"/>
  <c r="B327" i="19"/>
  <c r="E327" i="19"/>
  <c r="B328" i="19" l="1"/>
  <c r="C329" i="19"/>
  <c r="D328" i="19"/>
  <c r="E328" i="19"/>
  <c r="D329" i="19" l="1"/>
  <c r="C330" i="19"/>
  <c r="B329" i="19"/>
  <c r="E329" i="19"/>
  <c r="B330" i="19" l="1"/>
  <c r="D330" i="19"/>
  <c r="C331" i="19"/>
  <c r="E330" i="19"/>
  <c r="D331" i="19" l="1"/>
  <c r="C332" i="19"/>
  <c r="B331" i="19"/>
  <c r="E331" i="19"/>
  <c r="B332" i="19" l="1"/>
  <c r="C333" i="19"/>
  <c r="D332" i="19"/>
  <c r="E332" i="19"/>
  <c r="D333" i="19" l="1"/>
  <c r="C334" i="19"/>
  <c r="B333" i="19"/>
  <c r="E333" i="19"/>
  <c r="B334" i="19" l="1"/>
  <c r="D334" i="19"/>
  <c r="C335" i="19"/>
  <c r="E334" i="19"/>
  <c r="D335" i="19" l="1"/>
  <c r="C336" i="19"/>
  <c r="B335" i="19"/>
  <c r="E335" i="19"/>
  <c r="C337" i="19" l="1"/>
  <c r="E336" i="19"/>
  <c r="B336" i="19"/>
  <c r="C338" i="19" l="1"/>
  <c r="E337" i="19"/>
  <c r="B337" i="19"/>
  <c r="C339" i="19" l="1"/>
  <c r="B338" i="19"/>
  <c r="E338" i="19"/>
  <c r="B339" i="19" l="1"/>
  <c r="C340" i="19"/>
  <c r="E339" i="19"/>
  <c r="C341" i="19" l="1"/>
  <c r="B340" i="19"/>
  <c r="E340" i="19"/>
  <c r="C342" i="19" l="1"/>
  <c r="E341" i="19"/>
  <c r="B341" i="19"/>
  <c r="C343" i="19" l="1"/>
  <c r="B342" i="19"/>
  <c r="E342" i="19"/>
  <c r="B343" i="19" l="1"/>
  <c r="E343" i="19"/>
  <c r="C344" i="19"/>
  <c r="C345" i="19" l="1"/>
  <c r="E344" i="19"/>
  <c r="B344" i="19"/>
  <c r="C346" i="19" l="1"/>
  <c r="E345" i="19"/>
  <c r="B345" i="19"/>
  <c r="C347" i="19" l="1"/>
  <c r="B346" i="19"/>
  <c r="E346" i="19"/>
  <c r="B347" i="19" l="1"/>
  <c r="C348" i="19"/>
  <c r="E347" i="19"/>
  <c r="C349" i="19" l="1"/>
  <c r="B348" i="19"/>
  <c r="E348" i="19"/>
  <c r="C350" i="19" l="1"/>
  <c r="E349" i="19"/>
  <c r="B349" i="19"/>
  <c r="C351" i="19" l="1"/>
  <c r="B350" i="19"/>
  <c r="E350" i="19"/>
  <c r="B351" i="19" l="1"/>
  <c r="E351" i="19"/>
  <c r="C352" i="19"/>
  <c r="C353" i="19" l="1"/>
  <c r="E352" i="19"/>
  <c r="B352" i="19"/>
  <c r="C354" i="19" l="1"/>
  <c r="E353" i="19"/>
  <c r="B353" i="19"/>
  <c r="C355" i="19" l="1"/>
  <c r="B354" i="19"/>
  <c r="E354" i="19"/>
  <c r="B355" i="19" l="1"/>
  <c r="C356" i="19"/>
  <c r="E355" i="19"/>
  <c r="C357" i="19" l="1"/>
  <c r="B356" i="19"/>
  <c r="E356" i="19"/>
  <c r="C358" i="19" l="1"/>
  <c r="E357" i="19"/>
  <c r="B357" i="19"/>
  <c r="C359" i="19" l="1"/>
  <c r="B358" i="19"/>
  <c r="E358" i="19"/>
  <c r="B359" i="19" l="1"/>
  <c r="E359" i="19"/>
  <c r="C360" i="19"/>
  <c r="C361" i="19" l="1"/>
  <c r="E360" i="19"/>
  <c r="B360" i="19"/>
  <c r="C362" i="19" l="1"/>
  <c r="E361" i="19"/>
  <c r="B361" i="19"/>
  <c r="C363" i="19" l="1"/>
  <c r="B362" i="19"/>
  <c r="E362" i="19"/>
  <c r="B363" i="19" l="1"/>
  <c r="C364" i="19"/>
  <c r="E363" i="19"/>
  <c r="C365" i="19" l="1"/>
  <c r="B364" i="19"/>
  <c r="E364" i="19"/>
  <c r="C366" i="19" l="1"/>
  <c r="E365" i="19"/>
  <c r="B365" i="19"/>
  <c r="C367" i="19" l="1"/>
  <c r="B366" i="19"/>
  <c r="E366" i="19"/>
  <c r="B367" i="19" l="1"/>
  <c r="E367" i="19"/>
  <c r="C368" i="19"/>
  <c r="C369" i="19" l="1"/>
  <c r="E368" i="19"/>
  <c r="B368" i="19"/>
  <c r="C370" i="19" l="1"/>
  <c r="E369" i="19"/>
  <c r="B369" i="19"/>
  <c r="C371" i="19" l="1"/>
  <c r="B370" i="19"/>
  <c r="E370" i="19"/>
  <c r="B371" i="19" l="1"/>
  <c r="C372" i="19"/>
  <c r="E371" i="19"/>
  <c r="C373" i="19" l="1"/>
  <c r="B372" i="19"/>
  <c r="E372" i="19"/>
  <c r="C374" i="19" l="1"/>
  <c r="E373" i="19"/>
  <c r="B373" i="19"/>
  <c r="C375" i="19" l="1"/>
  <c r="B374" i="19"/>
  <c r="E374" i="19"/>
  <c r="B375" i="19" l="1"/>
  <c r="E375" i="19"/>
  <c r="C376" i="19"/>
  <c r="C377" i="19" l="1"/>
  <c r="E376" i="19"/>
  <c r="B376" i="19"/>
  <c r="C378" i="19" l="1"/>
  <c r="E377" i="19"/>
  <c r="B377" i="19"/>
  <c r="C379" i="19" l="1"/>
  <c r="B378" i="19"/>
  <c r="E378" i="19"/>
  <c r="B379" i="19" l="1"/>
  <c r="C380" i="19"/>
  <c r="E379" i="19"/>
  <c r="C381" i="19" l="1"/>
  <c r="B380" i="19"/>
  <c r="E380" i="19"/>
  <c r="C382" i="19" l="1"/>
  <c r="E381" i="19"/>
  <c r="B381" i="19"/>
  <c r="C383" i="19" l="1"/>
  <c r="B382" i="19"/>
  <c r="E382" i="19"/>
  <c r="B383" i="19" l="1"/>
  <c r="E383" i="19"/>
  <c r="C384" i="19"/>
  <c r="C385" i="19" l="1"/>
  <c r="E384" i="19"/>
  <c r="B384" i="19"/>
  <c r="C386" i="19" l="1"/>
  <c r="E385" i="19"/>
  <c r="B385" i="19"/>
  <c r="C387" i="19" l="1"/>
  <c r="B386" i="19"/>
  <c r="E386" i="19"/>
  <c r="B387" i="19" l="1"/>
  <c r="C388" i="19"/>
  <c r="E387" i="19"/>
  <c r="C389" i="19" l="1"/>
  <c r="B388" i="19"/>
  <c r="E388" i="19"/>
  <c r="C390" i="19" l="1"/>
  <c r="E389" i="19"/>
  <c r="B389" i="19"/>
  <c r="C391" i="19" l="1"/>
  <c r="B390" i="19"/>
  <c r="E390" i="19"/>
  <c r="B391" i="19" l="1"/>
  <c r="E391" i="19"/>
  <c r="C392" i="19"/>
  <c r="C393" i="19" l="1"/>
  <c r="E392" i="19"/>
  <c r="B392" i="19"/>
  <c r="C394" i="19" l="1"/>
  <c r="E393" i="19"/>
  <c r="B393" i="19"/>
  <c r="C395" i="19" l="1"/>
  <c r="B394" i="19"/>
  <c r="E394" i="19"/>
  <c r="B395" i="19" l="1"/>
  <c r="C396" i="19"/>
  <c r="E395" i="19"/>
  <c r="C397" i="19" l="1"/>
  <c r="B396" i="19"/>
  <c r="E396" i="19"/>
  <c r="C398" i="19" l="1"/>
  <c r="E397" i="19"/>
  <c r="B397" i="19"/>
  <c r="C399" i="19" l="1"/>
  <c r="B398" i="19"/>
  <c r="E398" i="19"/>
  <c r="B399" i="19" l="1"/>
  <c r="E399" i="19"/>
  <c r="C400" i="19"/>
  <c r="C401" i="19" l="1"/>
  <c r="E400" i="19"/>
  <c r="B400" i="19"/>
  <c r="C402" i="19" l="1"/>
  <c r="E401" i="19"/>
  <c r="B401" i="19"/>
  <c r="C403" i="19" l="1"/>
  <c r="B402" i="19"/>
  <c r="E402" i="19"/>
  <c r="B403" i="19" l="1"/>
  <c r="C404" i="19"/>
  <c r="E403" i="19"/>
  <c r="C405" i="19" l="1"/>
  <c r="B404" i="19"/>
  <c r="E404" i="19"/>
  <c r="C406" i="19" l="1"/>
  <c r="E405" i="19"/>
  <c r="B405" i="19"/>
  <c r="C407" i="19" l="1"/>
  <c r="B406" i="19"/>
  <c r="E406" i="19"/>
  <c r="B407" i="19" l="1"/>
  <c r="E407" i="19"/>
  <c r="C408" i="19"/>
  <c r="C409" i="19" l="1"/>
  <c r="E408" i="19"/>
  <c r="B408" i="19"/>
  <c r="C410" i="19" l="1"/>
  <c r="E409" i="19"/>
  <c r="B409" i="19"/>
  <c r="C411" i="19" l="1"/>
  <c r="B410" i="19"/>
  <c r="E410" i="19"/>
  <c r="B411" i="19" l="1"/>
  <c r="C412" i="19"/>
  <c r="E411" i="19"/>
  <c r="C413" i="19" l="1"/>
  <c r="B412" i="19"/>
  <c r="E412" i="19"/>
  <c r="C414" i="19" l="1"/>
  <c r="E413" i="19"/>
  <c r="B413" i="19"/>
  <c r="C415" i="19" l="1"/>
  <c r="B414" i="19"/>
  <c r="E414" i="19"/>
  <c r="B415" i="19" l="1"/>
  <c r="E415" i="19"/>
  <c r="C416" i="19"/>
  <c r="C417" i="19" l="1"/>
  <c r="E416" i="19"/>
  <c r="B416" i="19"/>
  <c r="C418" i="19" l="1"/>
  <c r="E417" i="19"/>
  <c r="B417" i="19"/>
  <c r="C419" i="19" l="1"/>
  <c r="B418" i="19"/>
  <c r="E418" i="19"/>
  <c r="B419" i="19" l="1"/>
  <c r="C420" i="19"/>
  <c r="E419" i="19"/>
  <c r="C421" i="19" l="1"/>
  <c r="B420" i="19"/>
  <c r="E420" i="19"/>
  <c r="C422" i="19" l="1"/>
  <c r="E421" i="19"/>
  <c r="B421" i="19"/>
  <c r="C423" i="19" l="1"/>
  <c r="B422" i="19"/>
  <c r="E422" i="19"/>
  <c r="B423" i="19" l="1"/>
  <c r="E423" i="19"/>
  <c r="C424" i="19"/>
  <c r="C425" i="19" l="1"/>
  <c r="E424" i="19"/>
  <c r="B424" i="19"/>
  <c r="C426" i="19" l="1"/>
  <c r="E425" i="19"/>
  <c r="B425" i="19"/>
  <c r="C427" i="19" l="1"/>
  <c r="B426" i="19"/>
  <c r="E426" i="19"/>
  <c r="B427" i="19" l="1"/>
  <c r="C428" i="19"/>
  <c r="E427" i="19"/>
  <c r="C429" i="19" l="1"/>
  <c r="B428" i="19"/>
  <c r="E428" i="19"/>
  <c r="C430" i="19" l="1"/>
  <c r="E429" i="19"/>
  <c r="B429" i="19"/>
  <c r="C431" i="19" l="1"/>
  <c r="B430" i="19"/>
  <c r="E430" i="19"/>
  <c r="B431" i="19" l="1"/>
  <c r="E431" i="19"/>
  <c r="C432" i="19"/>
  <c r="C433" i="19" l="1"/>
  <c r="E432" i="19"/>
  <c r="B432" i="19"/>
  <c r="C434" i="19" l="1"/>
  <c r="E433" i="19"/>
  <c r="B433" i="19"/>
  <c r="C435" i="19" l="1"/>
  <c r="B434" i="19"/>
  <c r="E434" i="19"/>
  <c r="B435" i="19" l="1"/>
  <c r="C436" i="19"/>
  <c r="E435" i="19"/>
  <c r="C437" i="19" l="1"/>
  <c r="B436" i="19"/>
  <c r="E436" i="19"/>
  <c r="C438" i="19" l="1"/>
  <c r="E437" i="19"/>
  <c r="B437" i="19"/>
  <c r="C439" i="19" l="1"/>
  <c r="B438" i="19"/>
  <c r="E438" i="19"/>
  <c r="B439" i="19" l="1"/>
  <c r="E439" i="19"/>
  <c r="C440" i="19"/>
  <c r="C441" i="19" l="1"/>
  <c r="E440" i="19"/>
  <c r="B440" i="19"/>
  <c r="C442" i="19" l="1"/>
  <c r="E441" i="19"/>
  <c r="B441" i="19"/>
  <c r="C443" i="19" l="1"/>
  <c r="B442" i="19"/>
  <c r="E442" i="19"/>
  <c r="B443" i="19" l="1"/>
  <c r="C444" i="19"/>
  <c r="E443" i="19"/>
  <c r="C445" i="19" l="1"/>
  <c r="B444" i="19"/>
  <c r="E444" i="19"/>
  <c r="C446" i="19" l="1"/>
  <c r="E445" i="19"/>
  <c r="B445" i="19"/>
  <c r="C447" i="19" l="1"/>
  <c r="B446" i="19"/>
  <c r="E446" i="19"/>
  <c r="B447" i="19" l="1"/>
  <c r="E447" i="19"/>
  <c r="C448" i="19"/>
  <c r="C449" i="19" l="1"/>
  <c r="E448" i="19"/>
  <c r="B448" i="19"/>
  <c r="C450" i="19" l="1"/>
  <c r="E449" i="19"/>
  <c r="B449" i="19"/>
  <c r="C451" i="19" l="1"/>
  <c r="B450" i="19"/>
  <c r="E450" i="19"/>
  <c r="B451" i="19" l="1"/>
  <c r="C452" i="19"/>
  <c r="E451" i="19"/>
  <c r="C453" i="19" l="1"/>
  <c r="B452" i="19"/>
  <c r="E452" i="19"/>
  <c r="C454" i="19" l="1"/>
  <c r="E453" i="19"/>
  <c r="B453" i="19"/>
  <c r="C455" i="19" l="1"/>
  <c r="B454" i="19"/>
  <c r="E454" i="19"/>
  <c r="B455" i="19" l="1"/>
  <c r="E455" i="19"/>
  <c r="C456" i="19"/>
  <c r="C457" i="19" l="1"/>
  <c r="E456" i="19"/>
  <c r="B456" i="19"/>
  <c r="C458" i="19" l="1"/>
  <c r="E457" i="19"/>
  <c r="B457" i="19"/>
  <c r="C459" i="19" l="1"/>
  <c r="E458" i="19"/>
  <c r="B458" i="19"/>
  <c r="B459" i="19" l="1"/>
  <c r="C460" i="19"/>
  <c r="E459" i="19"/>
  <c r="B460" i="19" l="1"/>
  <c r="C461" i="19"/>
  <c r="E460" i="19"/>
  <c r="C462" i="19" l="1"/>
  <c r="E461" i="19"/>
  <c r="B461" i="19"/>
  <c r="C463" i="19" l="1"/>
  <c r="B462" i="19"/>
  <c r="E462" i="19"/>
  <c r="B463" i="19" l="1"/>
  <c r="C464" i="19"/>
  <c r="E463" i="19"/>
  <c r="E464" i="19" l="1"/>
  <c r="B464" i="19"/>
  <c r="C465" i="19"/>
  <c r="C466" i="19" l="1"/>
  <c r="E465" i="19"/>
  <c r="B465" i="19"/>
  <c r="C467" i="19" l="1"/>
  <c r="E466" i="19"/>
  <c r="B466" i="19"/>
  <c r="B467" i="19" l="1"/>
  <c r="C468" i="19"/>
  <c r="E467" i="19"/>
  <c r="C469" i="19" l="1"/>
  <c r="E468" i="19"/>
  <c r="B468" i="19"/>
  <c r="C470" i="19" l="1"/>
  <c r="B469" i="19"/>
  <c r="E469" i="19"/>
  <c r="C471" i="19" l="1"/>
  <c r="E470" i="19"/>
  <c r="B470" i="19"/>
  <c r="B471" i="19" l="1"/>
  <c r="E471" i="19"/>
  <c r="C472" i="19"/>
  <c r="C473" i="19" l="1"/>
  <c r="E472" i="19"/>
  <c r="B472" i="19"/>
  <c r="C474" i="19" l="1"/>
  <c r="E473" i="19"/>
  <c r="B473" i="19"/>
  <c r="C475" i="19" l="1"/>
  <c r="E474" i="19"/>
  <c r="B474" i="19"/>
  <c r="B475" i="19" l="1"/>
  <c r="C476" i="19"/>
  <c r="E475" i="19"/>
  <c r="B476" i="19" l="1"/>
  <c r="C477" i="19"/>
  <c r="E476" i="19"/>
  <c r="C478" i="19" l="1"/>
  <c r="E477" i="19"/>
  <c r="B477" i="19"/>
  <c r="C479" i="19" l="1"/>
  <c r="B478" i="19"/>
  <c r="E478" i="19"/>
  <c r="B479" i="19" l="1"/>
  <c r="C480" i="19"/>
  <c r="E479" i="19"/>
  <c r="E480" i="19" l="1"/>
  <c r="B480" i="19"/>
  <c r="C481" i="19"/>
  <c r="C482" i="19" l="1"/>
  <c r="E481" i="19"/>
  <c r="B481" i="19"/>
  <c r="C483" i="19" l="1"/>
  <c r="E482" i="19"/>
  <c r="B482" i="19"/>
  <c r="B483" i="19" l="1"/>
  <c r="C484" i="19"/>
  <c r="E483" i="19"/>
  <c r="C485" i="19" l="1"/>
  <c r="E484" i="19"/>
  <c r="B484" i="19"/>
  <c r="C486" i="19" l="1"/>
  <c r="B485" i="19"/>
  <c r="E485" i="19"/>
  <c r="C487" i="19" l="1"/>
  <c r="E486" i="19"/>
  <c r="B486" i="19"/>
  <c r="B487" i="19" l="1"/>
  <c r="E487" i="19"/>
  <c r="C488" i="19"/>
  <c r="C489" i="19" l="1"/>
  <c r="E488" i="19"/>
  <c r="B488" i="19"/>
  <c r="C490" i="19" l="1"/>
  <c r="E489" i="19"/>
  <c r="B489" i="19"/>
  <c r="C491" i="19" l="1"/>
  <c r="E490" i="19"/>
  <c r="B490" i="19"/>
  <c r="B491" i="19" l="1"/>
  <c r="C492" i="19"/>
  <c r="E491" i="19"/>
  <c r="B492" i="19" l="1"/>
  <c r="C493" i="19"/>
  <c r="E492" i="19"/>
  <c r="C494" i="19" l="1"/>
  <c r="E493" i="19"/>
  <c r="B493" i="19"/>
  <c r="C495" i="19" l="1"/>
  <c r="B494" i="19"/>
  <c r="E494" i="19"/>
  <c r="B495" i="19" l="1"/>
  <c r="C496" i="19"/>
  <c r="E495" i="19"/>
  <c r="E496" i="19" l="1"/>
  <c r="B496" i="19"/>
  <c r="C497" i="19"/>
  <c r="C498" i="19" l="1"/>
  <c r="E497" i="19"/>
  <c r="B497" i="19"/>
  <c r="C499" i="19" l="1"/>
  <c r="E498" i="19"/>
  <c r="B498" i="19"/>
  <c r="B499" i="19" l="1"/>
  <c r="C500" i="19"/>
  <c r="E499" i="19"/>
  <c r="C501" i="19" l="1"/>
  <c r="E500" i="19"/>
  <c r="B500" i="19"/>
  <c r="C502" i="19" l="1"/>
  <c r="B501" i="19"/>
  <c r="E501" i="19"/>
  <c r="C503" i="19" l="1"/>
  <c r="E502" i="19"/>
  <c r="B502" i="19"/>
  <c r="B503" i="19" l="1"/>
  <c r="E503" i="19"/>
  <c r="C504" i="19"/>
  <c r="C505" i="19" l="1"/>
  <c r="E504" i="19"/>
  <c r="B504" i="19"/>
  <c r="C506" i="19" l="1"/>
  <c r="E505" i="19"/>
  <c r="B505" i="19"/>
  <c r="C507" i="19" l="1"/>
  <c r="E506" i="19"/>
  <c r="B506" i="19"/>
  <c r="B507" i="19" l="1"/>
  <c r="C508" i="19"/>
  <c r="E507" i="19"/>
  <c r="B508" i="19" l="1"/>
  <c r="C509" i="19"/>
  <c r="E508" i="19"/>
  <c r="C510" i="19" l="1"/>
  <c r="E509" i="19"/>
  <c r="B509" i="19"/>
  <c r="C511" i="19" l="1"/>
  <c r="B510" i="19"/>
  <c r="E510" i="19"/>
  <c r="B511" i="19" l="1"/>
  <c r="C512" i="19"/>
  <c r="E511" i="19"/>
  <c r="C513" i="19" l="1"/>
  <c r="E512" i="19"/>
  <c r="B512" i="19"/>
  <c r="C514" i="19" l="1"/>
  <c r="E513" i="19"/>
  <c r="B513" i="19"/>
  <c r="C515" i="19" l="1"/>
  <c r="B514" i="19"/>
  <c r="E514" i="19"/>
  <c r="B515" i="19" l="1"/>
  <c r="C516" i="19"/>
  <c r="E515" i="19"/>
  <c r="C517" i="19" l="1"/>
  <c r="E516" i="19"/>
  <c r="B516" i="19"/>
  <c r="C518" i="19" l="1"/>
  <c r="E517" i="19"/>
  <c r="B517" i="19"/>
  <c r="C519" i="19" l="1"/>
  <c r="B518" i="19"/>
  <c r="E518" i="19"/>
  <c r="B519" i="19" l="1"/>
  <c r="C520" i="19"/>
  <c r="E519" i="19"/>
  <c r="C521" i="19" l="1"/>
  <c r="E520" i="19"/>
  <c r="B520" i="19"/>
  <c r="C522" i="19" l="1"/>
  <c r="E521" i="19"/>
  <c r="B521" i="19"/>
  <c r="C523" i="19" l="1"/>
  <c r="B522" i="19"/>
  <c r="E522" i="19"/>
  <c r="B523" i="19" l="1"/>
  <c r="C524" i="19"/>
  <c r="E523" i="19"/>
  <c r="C525" i="19" l="1"/>
  <c r="E524" i="19"/>
  <c r="B524" i="19"/>
  <c r="C526" i="19" l="1"/>
  <c r="E525" i="19"/>
  <c r="B525" i="19"/>
  <c r="C527" i="19" l="1"/>
  <c r="B526" i="19"/>
  <c r="E526" i="19"/>
  <c r="B527" i="19" l="1"/>
  <c r="C528" i="19"/>
  <c r="E527" i="19"/>
  <c r="C529" i="19" l="1"/>
  <c r="E528" i="19"/>
  <c r="B528" i="19"/>
  <c r="C530" i="19" l="1"/>
  <c r="E529" i="19"/>
  <c r="B529" i="19"/>
  <c r="C531" i="19" l="1"/>
  <c r="B530" i="19"/>
  <c r="E530" i="19"/>
  <c r="B531" i="19" l="1"/>
  <c r="C532" i="19"/>
  <c r="E531" i="19"/>
  <c r="C533" i="19" l="1"/>
  <c r="E532" i="19"/>
  <c r="B532" i="19"/>
  <c r="C534" i="19" l="1"/>
  <c r="E533" i="19"/>
  <c r="B533" i="19"/>
  <c r="C535" i="19" l="1"/>
  <c r="B534" i="19"/>
  <c r="E534" i="19"/>
  <c r="B535" i="19" l="1"/>
  <c r="C536" i="19"/>
  <c r="E535" i="19"/>
  <c r="C537" i="19" l="1"/>
  <c r="E536" i="19"/>
  <c r="B536" i="19"/>
  <c r="C538" i="19" l="1"/>
  <c r="E537" i="19"/>
  <c r="B537" i="19"/>
  <c r="C539" i="19" l="1"/>
  <c r="B538" i="19"/>
  <c r="E538" i="19"/>
  <c r="B539" i="19" l="1"/>
  <c r="C540" i="19"/>
  <c r="E539" i="19"/>
  <c r="C541" i="19" l="1"/>
  <c r="E540" i="19"/>
  <c r="B540" i="19"/>
  <c r="C542" i="19" l="1"/>
  <c r="E541" i="19"/>
  <c r="B541" i="19"/>
  <c r="C543" i="19" l="1"/>
  <c r="B542" i="19"/>
  <c r="E542" i="19"/>
  <c r="C544" i="19" l="1"/>
  <c r="B543" i="19"/>
  <c r="E543" i="19"/>
  <c r="C545" i="19" l="1"/>
  <c r="E544" i="19"/>
  <c r="B544" i="19"/>
  <c r="E545" i="19" l="1"/>
  <c r="B545" i="19"/>
  <c r="C546" i="19"/>
  <c r="B546" i="19" l="1"/>
  <c r="C547" i="19"/>
  <c r="E546" i="19"/>
  <c r="C548" i="19" l="1"/>
  <c r="E547" i="19"/>
  <c r="B547" i="19"/>
  <c r="C549" i="19" l="1"/>
  <c r="E548" i="19"/>
  <c r="B548" i="19"/>
  <c r="E549" i="19" l="1"/>
  <c r="B549" i="19"/>
  <c r="C550" i="19"/>
  <c r="B550" i="19" l="1"/>
  <c r="E550" i="19"/>
  <c r="C551" i="19"/>
  <c r="C552" i="19" l="1"/>
  <c r="B551" i="19"/>
  <c r="E551" i="19"/>
  <c r="C553" i="19" l="1"/>
  <c r="E552" i="19"/>
  <c r="B552" i="19"/>
  <c r="E553" i="19" l="1"/>
  <c r="B553" i="19"/>
  <c r="C554" i="19"/>
  <c r="B554" i="19" l="1"/>
  <c r="C555" i="19"/>
  <c r="E554" i="19"/>
  <c r="C556" i="19" l="1"/>
  <c r="E555" i="19"/>
  <c r="B555" i="19"/>
  <c r="C557" i="19" l="1"/>
  <c r="E556" i="19"/>
  <c r="B556" i="19"/>
  <c r="E557" i="19" l="1"/>
  <c r="B557" i="19"/>
  <c r="C558" i="19"/>
  <c r="B558" i="19" l="1"/>
  <c r="E558" i="19"/>
  <c r="C559" i="19"/>
  <c r="C560" i="19" l="1"/>
  <c r="B559" i="19"/>
  <c r="E559" i="19"/>
  <c r="C561" i="19" l="1"/>
  <c r="E560" i="19"/>
  <c r="B560" i="19"/>
  <c r="E561" i="19" l="1"/>
  <c r="B561" i="19"/>
  <c r="C562" i="19"/>
  <c r="B562" i="19" l="1"/>
  <c r="C563" i="19"/>
  <c r="E562" i="19"/>
  <c r="C564" i="19" l="1"/>
  <c r="E563" i="19"/>
  <c r="B563" i="19"/>
  <c r="C565" i="19" l="1"/>
  <c r="E564" i="19"/>
  <c r="B564" i="19"/>
  <c r="E565" i="19" l="1"/>
  <c r="B565" i="19"/>
  <c r="C566" i="19"/>
  <c r="B566" i="19" l="1"/>
  <c r="E566" i="19"/>
  <c r="C567" i="19"/>
  <c r="C568" i="19" l="1"/>
  <c r="B567" i="19"/>
  <c r="E567" i="19"/>
  <c r="C569" i="19" l="1"/>
  <c r="E568" i="19"/>
  <c r="B568" i="19"/>
  <c r="E569" i="19" l="1"/>
  <c r="B569" i="19"/>
  <c r="C570" i="19"/>
  <c r="B570" i="19" l="1"/>
  <c r="C571" i="19"/>
  <c r="E570" i="19"/>
  <c r="C572" i="19" l="1"/>
  <c r="E571" i="19"/>
  <c r="B571" i="19"/>
  <c r="C573" i="19" l="1"/>
  <c r="E572" i="19"/>
  <c r="B572" i="19"/>
  <c r="B573" i="19" l="1"/>
  <c r="E573" i="19"/>
  <c r="C574" i="19"/>
  <c r="E574" i="19" l="1"/>
  <c r="B574" i="19"/>
  <c r="C575" i="19"/>
  <c r="C576" i="19" l="1"/>
  <c r="E575" i="19"/>
  <c r="B575" i="19"/>
  <c r="E576" i="19" l="1"/>
  <c r="C577" i="19"/>
  <c r="B576" i="19"/>
  <c r="B577" i="19" l="1"/>
  <c r="E577" i="19"/>
  <c r="C578" i="19"/>
  <c r="B578" i="19" l="1"/>
  <c r="E578" i="19"/>
  <c r="C579" i="19"/>
  <c r="C580" i="19" l="1"/>
  <c r="E579" i="19"/>
  <c r="B579" i="19"/>
  <c r="E580" i="19" l="1"/>
  <c r="B580" i="19"/>
  <c r="C581" i="19"/>
  <c r="B581" i="19" l="1"/>
  <c r="E581" i="19"/>
  <c r="C582" i="19"/>
  <c r="E582" i="19" l="1"/>
  <c r="B582" i="19"/>
  <c r="C583" i="19"/>
  <c r="C584" i="19" l="1"/>
  <c r="E583" i="19"/>
  <c r="B583" i="19"/>
  <c r="E584" i="19" l="1"/>
  <c r="C585" i="19"/>
  <c r="B584" i="19"/>
  <c r="B585" i="19" l="1"/>
  <c r="E585" i="19"/>
  <c r="C586" i="19"/>
  <c r="E586" i="19" l="1"/>
  <c r="B586" i="19"/>
  <c r="C587" i="19"/>
  <c r="C588" i="19" l="1"/>
  <c r="E587" i="19"/>
  <c r="B587" i="19"/>
  <c r="E588" i="19" l="1"/>
  <c r="C589" i="19"/>
  <c r="B588" i="19"/>
  <c r="B589" i="19" l="1"/>
  <c r="E589" i="19"/>
  <c r="C590" i="19"/>
  <c r="B590" i="19" l="1"/>
  <c r="E590" i="19"/>
  <c r="C591" i="19"/>
  <c r="C592" i="19" l="1"/>
  <c r="E591" i="19"/>
  <c r="B591" i="19"/>
  <c r="E592" i="19" l="1"/>
  <c r="B592" i="19"/>
  <c r="C593" i="19"/>
  <c r="B593" i="19" l="1"/>
  <c r="E593" i="19"/>
  <c r="C594" i="19"/>
  <c r="E594" i="19" l="1"/>
  <c r="B594" i="19"/>
  <c r="C595" i="19"/>
  <c r="C596" i="19" l="1"/>
  <c r="E595" i="19"/>
  <c r="B595" i="19"/>
  <c r="E596" i="19" l="1"/>
  <c r="C597" i="19"/>
  <c r="B596" i="19"/>
  <c r="B597" i="19" l="1"/>
  <c r="E597" i="19"/>
  <c r="C598" i="19"/>
  <c r="B598" i="19" l="1"/>
  <c r="E598" i="19"/>
  <c r="C599" i="19"/>
  <c r="C600" i="19" l="1"/>
  <c r="E599" i="19"/>
  <c r="B599" i="19"/>
  <c r="E600" i="19" l="1"/>
  <c r="B600" i="19"/>
  <c r="C601" i="19"/>
  <c r="B601" i="19" l="1"/>
  <c r="E601" i="19"/>
  <c r="C602" i="19"/>
  <c r="E602" i="19" l="1"/>
  <c r="B602" i="19"/>
  <c r="C603" i="19"/>
  <c r="C604" i="19" l="1"/>
  <c r="E603" i="19"/>
  <c r="B603" i="19"/>
  <c r="E604" i="19" l="1"/>
  <c r="C605" i="19"/>
  <c r="B604" i="19"/>
  <c r="B605" i="19" l="1"/>
  <c r="E605" i="19"/>
  <c r="C606" i="19"/>
  <c r="B606" i="19" l="1"/>
  <c r="E606" i="19"/>
  <c r="C607" i="19"/>
  <c r="C608" i="19" l="1"/>
  <c r="E607" i="19"/>
  <c r="B607" i="19"/>
  <c r="E608" i="19" l="1"/>
  <c r="B608" i="19"/>
  <c r="C609" i="19"/>
  <c r="B609" i="19" l="1"/>
  <c r="C610" i="19"/>
  <c r="E609" i="19"/>
  <c r="E610" i="19" l="1"/>
  <c r="B610" i="19"/>
  <c r="C611" i="19"/>
  <c r="C612" i="19" l="1"/>
  <c r="B611" i="19"/>
  <c r="E611" i="19"/>
  <c r="E612" i="19" l="1"/>
  <c r="C613" i="19"/>
  <c r="B612" i="19"/>
  <c r="B613" i="19" l="1"/>
  <c r="C614" i="19"/>
  <c r="E613" i="19"/>
  <c r="C615" i="19" l="1"/>
  <c r="B614" i="19"/>
  <c r="E614" i="19"/>
  <c r="C616" i="19" l="1"/>
  <c r="E615" i="19"/>
  <c r="B615" i="19"/>
  <c r="E616" i="19" l="1"/>
  <c r="B616" i="19"/>
  <c r="C617" i="19"/>
  <c r="B617" i="19" l="1"/>
  <c r="E617" i="19"/>
  <c r="C618" i="19"/>
  <c r="C619" i="19" l="1"/>
  <c r="E618" i="19"/>
  <c r="B618" i="19"/>
  <c r="C620" i="19" l="1"/>
  <c r="B619" i="19"/>
  <c r="E619" i="19"/>
  <c r="E620" i="19" l="1"/>
  <c r="C621" i="19"/>
  <c r="B620" i="19"/>
  <c r="B621" i="19" l="1"/>
  <c r="C622" i="19"/>
  <c r="E621" i="19"/>
  <c r="B622" i="19" l="1"/>
  <c r="E622" i="19"/>
  <c r="C623" i="19"/>
  <c r="C624" i="19" l="1"/>
  <c r="E623" i="19"/>
  <c r="B623" i="19"/>
  <c r="E624" i="19" l="1"/>
  <c r="C625" i="19"/>
  <c r="B624" i="19"/>
  <c r="B625" i="19" l="1"/>
  <c r="C626" i="19"/>
  <c r="E625" i="19"/>
  <c r="C627" i="19" l="1"/>
  <c r="B626" i="19"/>
  <c r="E626" i="19"/>
  <c r="C628" i="19" l="1"/>
  <c r="E627" i="19"/>
  <c r="B627" i="19"/>
  <c r="E628" i="19" l="1"/>
  <c r="B628" i="19"/>
  <c r="C629" i="19"/>
  <c r="B629" i="19" l="1"/>
  <c r="E629" i="19"/>
  <c r="C630" i="19"/>
  <c r="C631" i="19" l="1"/>
  <c r="E630" i="19"/>
  <c r="B630" i="19"/>
  <c r="C632" i="19" l="1"/>
  <c r="E631" i="19"/>
  <c r="B631" i="19"/>
  <c r="E632" i="19" l="1"/>
  <c r="C633" i="19"/>
  <c r="B632" i="19"/>
  <c r="B633" i="19" l="1"/>
  <c r="C634" i="19"/>
  <c r="E633" i="19"/>
  <c r="B634" i="19" l="1"/>
  <c r="E634" i="19"/>
  <c r="C635" i="19"/>
  <c r="C636" i="19" l="1"/>
  <c r="E635" i="19"/>
  <c r="B635" i="19"/>
  <c r="E636" i="19" l="1"/>
  <c r="B636" i="19"/>
  <c r="C637" i="19"/>
  <c r="B637" i="19" l="1"/>
  <c r="E637" i="19"/>
  <c r="C638" i="19"/>
  <c r="E638" i="19" l="1"/>
  <c r="B638" i="19"/>
  <c r="C639" i="19"/>
  <c r="C640" i="19" l="1"/>
  <c r="E639" i="19"/>
  <c r="B639" i="19"/>
  <c r="E640" i="19" l="1"/>
  <c r="C641" i="19"/>
  <c r="B640" i="19"/>
  <c r="B641" i="19" l="1"/>
  <c r="C642" i="19"/>
  <c r="E641" i="19"/>
  <c r="E642" i="19" l="1"/>
  <c r="B642" i="19"/>
  <c r="C643" i="19"/>
  <c r="C644" i="19" l="1"/>
  <c r="E643" i="19"/>
  <c r="B643" i="19"/>
  <c r="E644" i="19" l="1"/>
  <c r="B644" i="19"/>
  <c r="C645" i="19"/>
  <c r="B645" i="19" l="1"/>
  <c r="E645" i="19"/>
  <c r="C646" i="19"/>
  <c r="E646" i="19" l="1"/>
  <c r="B646" i="19"/>
  <c r="C647" i="19"/>
  <c r="C648" i="19" l="1"/>
  <c r="B647" i="19"/>
  <c r="E647" i="19"/>
  <c r="E648" i="19" l="1"/>
  <c r="B648" i="19"/>
  <c r="C649" i="19"/>
  <c r="B649" i="19" l="1"/>
  <c r="E649" i="19"/>
  <c r="C650" i="19"/>
  <c r="E650" i="19" l="1"/>
  <c r="C651" i="19"/>
  <c r="B650" i="19"/>
  <c r="C652" i="19" l="1"/>
  <c r="B651" i="19"/>
  <c r="E651" i="19"/>
  <c r="E652" i="19" l="1"/>
  <c r="B652" i="19"/>
  <c r="C653" i="19"/>
  <c r="E653" i="19" l="1"/>
  <c r="B653" i="19"/>
</calcChain>
</file>

<file path=xl/sharedStrings.xml><?xml version="1.0" encoding="utf-8"?>
<sst xmlns="http://schemas.openxmlformats.org/spreadsheetml/2006/main" count="645" uniqueCount="260">
  <si>
    <t>FootballINDEX - Financial Planning</t>
  </si>
  <si>
    <t>Index of Worksheets:</t>
  </si>
  <si>
    <t>P&amp;L Consolidated</t>
  </si>
  <si>
    <t>This is the full P&amp;L for FootballINDEX own-label and partner financials</t>
  </si>
  <si>
    <t>P&amp;L Goal.com</t>
  </si>
  <si>
    <t>This is a forecast P&amp;L for a partnership with Goal.com</t>
  </si>
  <si>
    <t>P&amp;L The Sun</t>
  </si>
  <si>
    <t>This is a forecast P&amp;L for a partnership with The Sun</t>
  </si>
  <si>
    <t>P&amp;L Mirror</t>
  </si>
  <si>
    <t>This is a forecast P&amp;L for a partnership with The Mirror</t>
  </si>
  <si>
    <t>Costs</t>
  </si>
  <si>
    <t>This sheet contains all of our costs</t>
  </si>
  <si>
    <t>Dividend Model</t>
  </si>
  <si>
    <t>This sheet contains dividend payment forecasts and stress tests against different scenarios</t>
  </si>
  <si>
    <t>Lifespan of Average Footballer</t>
  </si>
  <si>
    <t>This sheet investigates the lifespan of the average footballer and how likely they are to appear on our INDEX over time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</si>
  <si>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</si>
  <si>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</si>
  <si>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</si>
  <si>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</si>
  <si>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</si>
  <si>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</si>
  <si>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</si>
  <si>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</si>
  <si>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</si>
  <si>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</si>
  <si>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</si>
  <si>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</si>
  <si>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</si>
  <si>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</si>
  <si>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</si>
  <si>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</si>
  <si>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</si>
  <si>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</si>
  <si>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</si>
  <si>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</si>
  <si>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</si>
  <si>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</si>
  <si>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</si>
  <si>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</si>
  <si>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</si>
  <si>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</si>
  <si>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</si>
  <si>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</si>
  <si>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</si>
  <si>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</si>
  <si>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</si>
  <si>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</si>
  <si>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</si>
  <si>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</si>
  <si>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</si>
  <si>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</si>
  <si>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 xml:space="preserve">Own-Label Marketing Budget  </t>
  </si>
  <si>
    <t xml:space="preserve">Online Marketing Spend                         </t>
  </si>
  <si>
    <r>
      <t xml:space="preserve">Estimated CPV     </t>
    </r>
    <r>
      <rPr>
        <b/>
        <sz val="11"/>
        <color rgb="FFFF0000"/>
        <rFont val="Calibri"/>
        <family val="2"/>
        <scheme val="minor"/>
      </rPr>
      <t/>
    </r>
  </si>
  <si>
    <t>40p</t>
  </si>
  <si>
    <t>35p</t>
  </si>
  <si>
    <t>PR Spend</t>
  </si>
  <si>
    <r>
      <rPr>
        <b/>
        <sz val="14"/>
        <color theme="1"/>
        <rFont val="Calibri"/>
        <family val="2"/>
        <scheme val="minor"/>
      </rPr>
      <t>Visitors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</si>
  <si>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CPC Traffic  </t>
  </si>
  <si>
    <t>#</t>
  </si>
  <si>
    <t>PR/Viral/Word of Mouth Traffic</t>
  </si>
  <si>
    <t xml:space="preserve">SEO Traffic (increasing 15% - 0.75%) </t>
  </si>
  <si>
    <t xml:space="preserve">Seo Traffic - FOC </t>
  </si>
  <si>
    <t xml:space="preserve"> </t>
  </si>
  <si>
    <t>Free Players</t>
  </si>
  <si>
    <t>% Conversion to Portfolio: Paid/PR Traffic</t>
  </si>
  <si>
    <t>7.5% - 11%</t>
  </si>
  <si>
    <t>17% -20%</t>
  </si>
  <si>
    <t xml:space="preserve">% Conversion to Portfolio: Seo Traffic </t>
  </si>
  <si>
    <t>2% - 4.7%</t>
  </si>
  <si>
    <t xml:space="preserve">CPC/PR/SEO Visitors to create Portfolio  </t>
  </si>
  <si>
    <t xml:space="preserve">Affiliate Traffic to create Portfolio </t>
  </si>
  <si>
    <t>Total players to create portfolio</t>
  </si>
  <si>
    <t>Own-Label Money Players</t>
  </si>
  <si>
    <t>Money Players</t>
  </si>
  <si>
    <t xml:space="preserve">Conversion % after 30 days </t>
  </si>
  <si>
    <t>15% - 19%</t>
  </si>
  <si>
    <t>-</t>
  </si>
  <si>
    <t>16% - 20%</t>
  </si>
  <si>
    <t xml:space="preserve">CPC/PR/SEO Portfolios to Money Players </t>
  </si>
  <si>
    <r>
      <t>Total Paying Players net of churn (7.5%)</t>
    </r>
    <r>
      <rPr>
        <sz val="11"/>
        <color rgb="FFFF0000"/>
        <rFont val="Calibri"/>
        <family val="2"/>
        <scheme val="minor"/>
      </rPr>
      <t xml:space="preserve">  </t>
    </r>
  </si>
  <si>
    <t>Selector</t>
  </si>
  <si>
    <t>Type_IJ</t>
  </si>
  <si>
    <t>Net receipts 30 days  - Gross Rev less withdrawals</t>
  </si>
  <si>
    <r>
      <t xml:space="preserve">Payments to Charity    </t>
    </r>
    <r>
      <rPr>
        <b/>
        <sz val="11"/>
        <color rgb="FFFF0000"/>
        <rFont val="Calibri"/>
        <family val="2"/>
        <scheme val="minor"/>
      </rPr>
      <t xml:space="preserve">   (20% - 60 days) </t>
    </r>
  </si>
  <si>
    <t xml:space="preserve">Total Invested in New Pledges </t>
  </si>
  <si>
    <t>Gross Cash Contribution (net of charity)</t>
  </si>
  <si>
    <t>Costs - original</t>
  </si>
  <si>
    <t>Net Cash</t>
  </si>
  <si>
    <t xml:space="preserve">Cash Balance </t>
  </si>
  <si>
    <t>£</t>
  </si>
  <si>
    <t xml:space="preserve">Total Payments to Charity  </t>
  </si>
  <si>
    <t>Publishing Partners - Money Players</t>
  </si>
  <si>
    <t xml:space="preserve">Mirror - Paying Players with Account </t>
  </si>
  <si>
    <t xml:space="preserve">Goal.com - Paying Players with Account </t>
  </si>
  <si>
    <t xml:space="preserve">The Sun - Paying Players with Account </t>
  </si>
  <si>
    <t>Total Partner Paying Players with Account</t>
  </si>
  <si>
    <t>Total Partner Paying Players net of churn (7.5%)</t>
  </si>
  <si>
    <t>Net Acquired</t>
  </si>
  <si>
    <t>Player Spend</t>
  </si>
  <si>
    <t xml:space="preserve">Net Average weekly spend </t>
  </si>
  <si>
    <t xml:space="preserve">Average monthly spend </t>
  </si>
  <si>
    <t xml:space="preserve">Average Monthly Spend on Bingo </t>
  </si>
  <si>
    <t>Revenue</t>
  </si>
  <si>
    <t xml:space="preserve">Monthly deposits into the game  </t>
  </si>
  <si>
    <t xml:space="preserve">Less 2.5% processing, fraud </t>
  </si>
  <si>
    <t xml:space="preserve">Monthly Expenditure on Futures </t>
  </si>
  <si>
    <t>Dividend Payout (estimate + contingency) @ 20p</t>
  </si>
  <si>
    <t>Dividend Payout (estimate) @ 20p</t>
  </si>
  <si>
    <t xml:space="preserve">Gross Gambling Yield </t>
  </si>
  <si>
    <t xml:space="preserve">Betting Tax (15%) </t>
  </si>
  <si>
    <t xml:space="preserve">Gross Cash Contribution </t>
  </si>
  <si>
    <t>P &amp; L</t>
  </si>
  <si>
    <t xml:space="preserve">Financing Received (loan) </t>
  </si>
  <si>
    <t>Cash carried forwards</t>
  </si>
  <si>
    <t xml:space="preserve">Costs </t>
  </si>
  <si>
    <t>Partner Rev-Share +MRG</t>
  </si>
  <si>
    <t xml:space="preserve">Loan repayment </t>
  </si>
  <si>
    <t xml:space="preserve">P &amp; L </t>
  </si>
  <si>
    <t>From Player perspective</t>
  </si>
  <si>
    <t xml:space="preserve">Total £ invested into newly issued Pledges each month </t>
  </si>
  <si>
    <t xml:space="preserve">Average ££ Holding per Player </t>
  </si>
  <si>
    <t>Number of Celebrities on the Index</t>
  </si>
  <si>
    <t>Average Cash held in each Celebrity</t>
  </si>
  <si>
    <t xml:space="preserve">% increase in cash in each celeb month on month </t>
  </si>
  <si>
    <t>Mirror Partnership - Money Players</t>
  </si>
  <si>
    <t>Total Paying Players with Account</t>
  </si>
  <si>
    <t>Dividend Payout Ratio</t>
  </si>
  <si>
    <t xml:space="preserve">Monthly Expenditure on Pledges </t>
  </si>
  <si>
    <t>Minimum Revenue Guarantee</t>
  </si>
  <si>
    <t>Revenue Share</t>
  </si>
  <si>
    <t>Partner Payment</t>
  </si>
  <si>
    <t>Year 1 Partner Revenue</t>
  </si>
  <si>
    <t>Year 2 Partner Revenue</t>
  </si>
  <si>
    <t>Year 3 Partner Revenue</t>
  </si>
  <si>
    <t>Software Licence</t>
  </si>
  <si>
    <t xml:space="preserve">IT </t>
  </si>
  <si>
    <t>Total</t>
  </si>
  <si>
    <t xml:space="preserve">Design </t>
  </si>
  <si>
    <t>C</t>
  </si>
  <si>
    <t xml:space="preserve">Design Studio </t>
  </si>
  <si>
    <t xml:space="preserve">Giant Arc </t>
  </si>
  <si>
    <t xml:space="preserve">Youtube Videos </t>
  </si>
  <si>
    <t xml:space="preserve">Content </t>
  </si>
  <si>
    <t>S</t>
  </si>
  <si>
    <t>Editor / Webmaster</t>
  </si>
  <si>
    <t xml:space="preserve">Editor </t>
  </si>
  <si>
    <t xml:space="preserve">Getty - Celeb Images </t>
  </si>
  <si>
    <t xml:space="preserve">Celeb Images </t>
  </si>
  <si>
    <t xml:space="preserve">News Feed </t>
  </si>
  <si>
    <t>Hosting</t>
  </si>
  <si>
    <t xml:space="preserve">Technology / Content Total </t>
  </si>
  <si>
    <t xml:space="preserve">Technology Total </t>
  </si>
  <si>
    <t xml:space="preserve">Marketing </t>
  </si>
  <si>
    <t xml:space="preserve">Marketing Plan </t>
  </si>
  <si>
    <t>Marketing Plan</t>
  </si>
  <si>
    <t xml:space="preserve">Marketing  </t>
  </si>
  <si>
    <t xml:space="preserve">Marketing (paid on 30 days) </t>
  </si>
  <si>
    <t xml:space="preserve">PR </t>
  </si>
  <si>
    <t>TOTAL VARIABLE MARKETING</t>
  </si>
  <si>
    <t xml:space="preserve">Legal / Professional </t>
  </si>
  <si>
    <t xml:space="preserve">Jersey Gambling Licence </t>
  </si>
  <si>
    <t>Incorporation / Regulation</t>
  </si>
  <si>
    <t>UK Gambling Licence</t>
  </si>
  <si>
    <t xml:space="preserve">Advice / T&amp;Cs etc </t>
  </si>
  <si>
    <t xml:space="preserve">Advice / Ts &amp; Cs etc </t>
  </si>
  <si>
    <t xml:space="preserve">Contracts / General </t>
  </si>
  <si>
    <t xml:space="preserve">Audit </t>
  </si>
  <si>
    <t xml:space="preserve">Legal and Professional </t>
  </si>
  <si>
    <t>Customer Support</t>
  </si>
  <si>
    <t>Staff</t>
  </si>
  <si>
    <t xml:space="preserve">Overhead </t>
  </si>
  <si>
    <t xml:space="preserve">Total </t>
  </si>
  <si>
    <t xml:space="preserve">Accumulated Total </t>
  </si>
  <si>
    <t>To New Budget sheet</t>
  </si>
  <si>
    <t xml:space="preserve">        Pre - Launch </t>
  </si>
  <si>
    <t>(EX) DIV PAYOUT DURING NEXT MONTH</t>
  </si>
  <si>
    <t>MONTH</t>
  </si>
  <si>
    <t>FIXED NO. OF Footballers</t>
  </si>
  <si>
    <t>New Players</t>
  </si>
  <si>
    <t>1st Month % Churn</t>
  </si>
  <si>
    <t xml:space="preserve">Players net of 1st Month Churn </t>
  </si>
  <si>
    <t>M2 onwards Churn</t>
  </si>
  <si>
    <t>Players net of M2 onwards Churn</t>
  </si>
  <si>
    <t xml:space="preserve">Total retained Players </t>
  </si>
  <si>
    <t>Depositing Retained Players</t>
  </si>
  <si>
    <t>Net Average weekly spend</t>
  </si>
  <si>
    <t>Monthly Deposits Into Game</t>
  </si>
  <si>
    <t>Monthly Expenditure on Futures</t>
  </si>
  <si>
    <t>Cumulative Expenditure on Bet up to Month X</t>
  </si>
  <si>
    <t xml:space="preserve">Average Future Price </t>
  </si>
  <si>
    <t>New Futures Issued</t>
  </si>
  <si>
    <t>Total No. of Futures</t>
  </si>
  <si>
    <t>(EX) DIV PAYOUT DURING MONTH X ASSUMING WE START NOW</t>
  </si>
  <si>
    <t>% OF PAYOUT PER SHARE PER £1 INVESTED</t>
  </si>
  <si>
    <t>Average Futures held per Footballer</t>
  </si>
  <si>
    <t>Weighted Av Holdings (at 60%)</t>
  </si>
  <si>
    <t>Weighted Average (at specified estimate)</t>
  </si>
  <si>
    <t>Mthly Payout of Daily Div @ £0.20 (100% Payout, 60% overholding)</t>
  </si>
  <si>
    <t>Cumulative Payout of Daily Div @ £0.20 (100% Payout, 60% overholding)</t>
  </si>
  <si>
    <t>Year</t>
  </si>
  <si>
    <t>a</t>
  </si>
  <si>
    <t>Weighted Av Holdings (at 10% overholding)</t>
  </si>
  <si>
    <t>Monthly Pay-out (at 10% overholding)</t>
  </si>
  <si>
    <t>Weighted Av Holdings (at 20% overholding)</t>
  </si>
  <si>
    <t>Monthly Pay-out (at 20% overholding)</t>
  </si>
  <si>
    <t>Weighted Av Holdings (at 30% overholding)</t>
  </si>
  <si>
    <t>Monthly Pay-out (at 30% overholding)</t>
  </si>
  <si>
    <t>Weighted Av Holdings (at 40%)</t>
  </si>
  <si>
    <t>Monthly Pay-out (at 40% overholding)</t>
  </si>
  <si>
    <t>Weighted Av Holdings (at 50% overholding)</t>
  </si>
  <si>
    <t>Monthly Pay-out (at 50% overholding)</t>
  </si>
  <si>
    <t>Weighted Av Holdings (at Adam's 40%)</t>
  </si>
  <si>
    <t>Monthly Payout of Daily Div @10p (70% Payout, 40% overholding)</t>
  </si>
  <si>
    <t>Ratio Dividend Payout Per Player</t>
  </si>
  <si>
    <t>b</t>
  </si>
  <si>
    <t>Each footballer has a 2/250 chance of being relegated each week assuming all footballers are equal</t>
  </si>
  <si>
    <t>Therefore, each has a 248/250 chance of staying each week.</t>
  </si>
  <si>
    <t>Below is the chance of each footballer staying for at least x weeks using a simple formula.</t>
  </si>
  <si>
    <t>In reality some of these footballerrities will have a significantly reduced chance of leaving each week and vice versa.</t>
  </si>
  <si>
    <t>248/250</t>
  </si>
  <si>
    <t>242/250</t>
  </si>
  <si>
    <t>198/200</t>
  </si>
  <si>
    <t>%</t>
  </si>
  <si>
    <t>Staying until at least Week</t>
  </si>
  <si>
    <t>Staying until at least one month</t>
  </si>
  <si>
    <t>CONSTANTS &amp; ASSUMPTIONS</t>
  </si>
  <si>
    <t>Assumptions</t>
  </si>
  <si>
    <t>variable</t>
  </si>
  <si>
    <t>select</t>
  </si>
  <si>
    <t>No. of Footballers</t>
  </si>
  <si>
    <t>Payout</t>
  </si>
  <si>
    <t>Days in year</t>
  </si>
  <si>
    <t>Days in Month</t>
  </si>
  <si>
    <t>Dividend Payment days per month based on 70%</t>
  </si>
  <si>
    <t>New customers in first month</t>
  </si>
  <si>
    <t>Depositing Rate of Retained Players</t>
  </si>
  <si>
    <t>New Monthly players</t>
  </si>
  <si>
    <t xml:space="preserve">Change in New Monthly players </t>
  </si>
  <si>
    <t>1st Month Churn</t>
  </si>
  <si>
    <t>M2 Onwards Churn</t>
  </si>
  <si>
    <t>Net Average Weekly Spend</t>
  </si>
  <si>
    <t>Growth in Average Weekly Spend</t>
  </si>
  <si>
    <t>Growth in Average Weekly Spend Long-Term (month 14 onwards)</t>
  </si>
  <si>
    <t>Processing Cost</t>
  </si>
  <si>
    <t>Starting Average Future Price</t>
  </si>
  <si>
    <t>Predicted Monthly Growth in Average Pledge Price</t>
  </si>
  <si>
    <t>see lookups</t>
  </si>
  <si>
    <t>Overweighting of Holdings in Footballers that score dividend payouts</t>
  </si>
  <si>
    <t>Daily Dividend at 20pence</t>
  </si>
  <si>
    <t>Daily Dividend at x pence</t>
  </si>
  <si>
    <t>Estimated Payout Frequency %</t>
  </si>
  <si>
    <t xml:space="preserve">Variable Payout % </t>
  </si>
  <si>
    <t>EX of each average celeb falling out of index each week</t>
  </si>
  <si>
    <t>H&amp;P Growth Decline</t>
  </si>
  <si>
    <t>Expected Growth in future Price (15%-&gt;8% in Month 12 -&gt; 5% in Month 36)</t>
  </si>
  <si>
    <t>Previous Expected Growth in future Price</t>
  </si>
  <si>
    <t>NEW PLAYERS</t>
  </si>
  <si>
    <t>NEW PLAYERS alternative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</si>
</sst>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0.000%"/>
    <numFmt numFmtId="168" formatCode="_-* #,##0.000_-;\-* #,##0.000_-;_-* &quot;-&quot;??_-;_-@_-"/>
    <numFmt numFmtId="169" formatCode="0.000"/>
    <numFmt numFmtId="170" formatCode="#,##0_ ;[Red]\-#,##0\ "/>
    <numFmt numFmtId="171" formatCode="&quot;£&quot;#,##0.00"/>
    <numFmt numFmtId="172" formatCode="&quot;£&quot;#,##0.000"/>
    <numFmt numFmtId="173" formatCode="&quot;£&quot;#,##0"/>
    <numFmt numFmtId="174" formatCode="&quot;£&quot;#,##0.000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14999847407452621"/>
      <name val="Calibri"/>
      <scheme val="minor"/>
    </font>
    <font>
      <b/>
      <u/>
      <sz val="16"/>
      <color theme="1"/>
      <name val="Calibri"/>
      <scheme val="minor"/>
    </font>
    <font>
      <sz val="11"/>
      <color theme="1"/>
      <name val="Tahoma"/>
      <family val="2"/>
    </font>
    <font>
      <sz val="11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</cellStyleXfs>
  <cellXfs count="316">
    <xf numFmtId="0" fontId="0" fillId="0" borderId="0" xfId="0"/>
    <xf numFmtId="0" fontId="3" fillId="0" borderId="0" xfId="0" applyFont="1"/>
    <xf numFmtId="0" fontId="3" fillId="6" borderId="0" xfId="0" applyFont="1" applyFill="1"/>
    <xf numFmtId="17" fontId="0" fillId="9" borderId="0" xfId="0" applyNumberFormat="1" applyFill="1"/>
    <xf numFmtId="3" fontId="0" fillId="0" borderId="0" xfId="0" applyNumberFormat="1"/>
    <xf numFmtId="0" fontId="3" fillId="10" borderId="0" xfId="0" applyFont="1" applyFill="1"/>
    <xf numFmtId="0" fontId="0" fillId="6" borderId="0" xfId="0" applyFill="1"/>
    <xf numFmtId="3" fontId="3" fillId="0" borderId="0" xfId="0" applyNumberFormat="1" applyFont="1"/>
    <xf numFmtId="0" fontId="3" fillId="13" borderId="0" xfId="0" applyFont="1" applyFill="1"/>
    <xf numFmtId="3" fontId="3" fillId="13" borderId="0" xfId="0" applyNumberFormat="1" applyFont="1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3" fillId="17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4" fillId="0" borderId="0" xfId="0" applyNumberFormat="1" applyFont="1"/>
    <xf numFmtId="0" fontId="15" fillId="0" borderId="0" xfId="0" applyFont="1"/>
    <xf numFmtId="3" fontId="5" fillId="13" borderId="0" xfId="0" applyNumberFormat="1" applyFont="1" applyFill="1"/>
    <xf numFmtId="3" fontId="0" fillId="19" borderId="0" xfId="0" applyNumberFormat="1" applyFill="1"/>
    <xf numFmtId="3" fontId="0" fillId="7" borderId="1" xfId="0" applyNumberFormat="1" applyFill="1" applyBorder="1"/>
    <xf numFmtId="17" fontId="3" fillId="9" borderId="0" xfId="0" applyNumberFormat="1" applyFont="1" applyFill="1"/>
    <xf numFmtId="0" fontId="3" fillId="20" borderId="0" xfId="0" applyFont="1" applyFill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5" fillId="13" borderId="0" xfId="0" applyFont="1" applyFill="1"/>
    <xf numFmtId="3" fontId="0" fillId="21" borderId="0" xfId="0" applyNumberFormat="1" applyFill="1"/>
    <xf numFmtId="0" fontId="0" fillId="20" borderId="0" xfId="0" applyFill="1"/>
    <xf numFmtId="3" fontId="0" fillId="20" borderId="0" xfId="0" applyNumberFormat="1" applyFill="1"/>
    <xf numFmtId="0" fontId="15" fillId="20" borderId="0" xfId="0" applyFont="1" applyFill="1"/>
    <xf numFmtId="3" fontId="4" fillId="20" borderId="0" xfId="0" applyNumberFormat="1" applyFont="1" applyFill="1"/>
    <xf numFmtId="3" fontId="5" fillId="20" borderId="0" xfId="0" applyNumberFormat="1" applyFont="1" applyFill="1"/>
    <xf numFmtId="3" fontId="3" fillId="20" borderId="0" xfId="0" applyNumberFormat="1" applyFont="1" applyFill="1"/>
    <xf numFmtId="0" fontId="3" fillId="14" borderId="0" xfId="0" applyFont="1" applyFill="1"/>
    <xf numFmtId="0" fontId="3" fillId="20" borderId="0" xfId="0" applyFont="1" applyFill="1"/>
    <xf numFmtId="0" fontId="0" fillId="22" borderId="0" xfId="0" applyFill="1" applyAlignment="1">
      <alignment horizontal="right"/>
    </xf>
    <xf numFmtId="0" fontId="0" fillId="12" borderId="0" xfId="0" applyFill="1" applyAlignment="1">
      <alignment horizontal="right"/>
    </xf>
    <xf numFmtId="3" fontId="3" fillId="14" borderId="0" xfId="0" applyNumberFormat="1" applyFont="1" applyFill="1"/>
    <xf numFmtId="0" fontId="0" fillId="18" borderId="0" xfId="0" applyFill="1" applyAlignment="1">
      <alignment horizontal="right"/>
    </xf>
    <xf numFmtId="8" fontId="10" fillId="20" borderId="0" xfId="0" applyNumberFormat="1" applyFont="1" applyFill="1" applyAlignment="1">
      <alignment horizontal="center" vertical="center"/>
    </xf>
    <xf numFmtId="165" fontId="18" fillId="20" borderId="0" xfId="0" applyNumberFormat="1" applyFont="1" applyFill="1" applyAlignment="1">
      <alignment horizontal="center" vertical="center"/>
    </xf>
    <xf numFmtId="10" fontId="10" fillId="20" borderId="0" xfId="0" applyNumberFormat="1" applyFont="1" applyFill="1" applyAlignment="1">
      <alignment horizontal="center" vertical="center"/>
    </xf>
    <xf numFmtId="0" fontId="10" fillId="20" borderId="0" xfId="0" applyFont="1" applyFill="1" applyAlignment="1">
      <alignment horizontal="center" vertical="center"/>
    </xf>
    <xf numFmtId="0" fontId="18" fillId="20" borderId="0" xfId="0" applyFont="1" applyFill="1" applyAlignment="1">
      <alignment horizontal="center" vertical="center"/>
    </xf>
    <xf numFmtId="0" fontId="20" fillId="20" borderId="0" xfId="0" applyFont="1" applyFill="1" applyAlignment="1">
      <alignment horizontal="center" vertical="center"/>
    </xf>
    <xf numFmtId="164" fontId="11" fillId="20" borderId="0" xfId="0" applyNumberFormat="1" applyFont="1" applyFill="1" applyAlignment="1">
      <alignment horizontal="center" vertical="center"/>
    </xf>
    <xf numFmtId="164" fontId="12" fillId="20" borderId="0" xfId="0" applyNumberFormat="1" applyFont="1" applyFill="1" applyAlignment="1">
      <alignment horizontal="center" vertical="center"/>
    </xf>
    <xf numFmtId="9" fontId="5" fillId="20" borderId="0" xfId="0" applyNumberFormat="1" applyFont="1" applyFill="1" applyAlignment="1">
      <alignment horizontal="center" vertical="center"/>
    </xf>
    <xf numFmtId="165" fontId="10" fillId="20" borderId="0" xfId="0" applyNumberFormat="1" applyFont="1" applyFill="1" applyAlignment="1">
      <alignment horizontal="center" vertical="center"/>
    </xf>
    <xf numFmtId="9" fontId="10" fillId="20" borderId="0" xfId="0" applyNumberFormat="1" applyFont="1" applyFill="1" applyAlignment="1">
      <alignment horizontal="center" vertical="center"/>
    </xf>
    <xf numFmtId="0" fontId="13" fillId="20" borderId="0" xfId="0" applyFont="1" applyFill="1" applyAlignment="1">
      <alignment horizontal="center" vertical="center"/>
    </xf>
    <xf numFmtId="0" fontId="0" fillId="16" borderId="0" xfId="0" applyFill="1"/>
    <xf numFmtId="0" fontId="19" fillId="12" borderId="0" xfId="0" applyFont="1" applyFill="1" applyAlignment="1">
      <alignment vertical="center"/>
    </xf>
    <xf numFmtId="165" fontId="19" fillId="12" borderId="0" xfId="2" applyNumberFormat="1" applyFont="1" applyFill="1" applyAlignment="1">
      <alignment vertical="center" wrapText="1"/>
    </xf>
    <xf numFmtId="167" fontId="19" fillId="12" borderId="0" xfId="2" applyNumberFormat="1" applyFont="1" applyFill="1" applyAlignment="1">
      <alignment vertical="center" wrapText="1"/>
    </xf>
    <xf numFmtId="0" fontId="7" fillId="12" borderId="0" xfId="0" applyFont="1" applyFill="1" applyAlignment="1">
      <alignment vertical="center"/>
    </xf>
    <xf numFmtId="164" fontId="16" fillId="12" borderId="0" xfId="1" applyNumberFormat="1" applyFont="1" applyFill="1" applyAlignment="1">
      <alignment vertical="center" wrapText="1"/>
    </xf>
    <xf numFmtId="164" fontId="3" fillId="12" borderId="0" xfId="1" applyNumberFormat="1" applyFont="1" applyFill="1" applyAlignment="1">
      <alignment vertical="center" wrapText="1"/>
    </xf>
    <xf numFmtId="0" fontId="3" fillId="7" borderId="0" xfId="0" applyFont="1" applyFill="1" applyAlignment="1">
      <alignment vertical="center"/>
    </xf>
    <xf numFmtId="164" fontId="6" fillId="7" borderId="0" xfId="1" applyNumberFormat="1" applyFont="1" applyFill="1" applyAlignment="1">
      <alignment vertical="center" wrapText="1"/>
    </xf>
    <xf numFmtId="164" fontId="3" fillId="7" borderId="0" xfId="1" applyNumberFormat="1" applyFont="1" applyFill="1" applyAlignment="1">
      <alignment vertical="center" wrapText="1"/>
    </xf>
    <xf numFmtId="3" fontId="5" fillId="4" borderId="0" xfId="0" applyNumberFormat="1" applyFont="1" applyFill="1" applyAlignment="1">
      <alignment vertical="center" wrapText="1"/>
    </xf>
    <xf numFmtId="2" fontId="17" fillId="4" borderId="0" xfId="0" applyNumberFormat="1" applyFont="1" applyFill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4" fontId="3" fillId="11" borderId="0" xfId="1" applyNumberFormat="1" applyFont="1" applyFill="1" applyAlignment="1">
      <alignment vertical="center" wrapText="1"/>
    </xf>
    <xf numFmtId="168" fontId="19" fillId="11" borderId="0" xfId="1" applyNumberFormat="1" applyFont="1" applyFill="1" applyAlignment="1">
      <alignment vertical="center" wrapText="1"/>
    </xf>
    <xf numFmtId="164" fontId="0" fillId="0" borderId="0" xfId="1" applyNumberFormat="1" applyFont="1" applyFill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5" fontId="19" fillId="18" borderId="0" xfId="2" applyNumberFormat="1" applyFont="1" applyFill="1" applyAlignment="1">
      <alignment vertical="center" wrapText="1"/>
    </xf>
    <xf numFmtId="167" fontId="19" fillId="18" borderId="0" xfId="2" applyNumberFormat="1" applyFont="1" applyFill="1" applyAlignment="1">
      <alignment vertical="center" wrapText="1"/>
    </xf>
    <xf numFmtId="164" fontId="3" fillId="18" borderId="0" xfId="1" applyNumberFormat="1" applyFont="1" applyFill="1" applyAlignment="1">
      <alignment vertical="center" wrapText="1"/>
    </xf>
    <xf numFmtId="164" fontId="3" fillId="1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3" fontId="5" fillId="2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0" fontId="4" fillId="20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164" fontId="3" fillId="20" borderId="0" xfId="1" applyNumberFormat="1" applyFont="1" applyFill="1" applyAlignment="1">
      <alignment horizontal="center" vertical="center"/>
    </xf>
    <xf numFmtId="0" fontId="19" fillId="11" borderId="0" xfId="0" applyFont="1" applyFill="1" applyAlignment="1">
      <alignment vertical="center"/>
    </xf>
    <xf numFmtId="164" fontId="0" fillId="20" borderId="0" xfId="1" applyNumberFormat="1" applyFon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19" fillId="18" borderId="0" xfId="0" applyFont="1" applyFill="1" applyAlignment="1">
      <alignment vertical="center"/>
    </xf>
    <xf numFmtId="0" fontId="3" fillId="18" borderId="0" xfId="0" applyFont="1" applyFill="1" applyAlignment="1">
      <alignment vertical="center"/>
    </xf>
    <xf numFmtId="0" fontId="3" fillId="10" borderId="0" xfId="0" applyFont="1" applyFill="1" applyAlignment="1">
      <alignment vertical="center"/>
    </xf>
    <xf numFmtId="164" fontId="0" fillId="0" borderId="0" xfId="1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5" borderId="0" xfId="1" applyNumberFormat="1" applyFont="1" applyFill="1" applyAlignment="1">
      <alignment vertical="center" wrapText="1"/>
    </xf>
    <xf numFmtId="164" fontId="0" fillId="4" borderId="0" xfId="1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164" fontId="8" fillId="5" borderId="0" xfId="1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20" borderId="0" xfId="0" applyFont="1" applyFill="1" applyAlignment="1">
      <alignment horizontal="center" vertical="center"/>
    </xf>
    <xf numFmtId="164" fontId="7" fillId="5" borderId="0" xfId="1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3" fillId="4" borderId="0" xfId="1" applyNumberFormat="1" applyFont="1" applyFill="1" applyAlignment="1">
      <alignment vertical="center" wrapText="1"/>
    </xf>
    <xf numFmtId="164" fontId="4" fillId="4" borderId="0" xfId="1" applyNumberFormat="1" applyFont="1" applyFill="1" applyAlignment="1">
      <alignment vertical="center" wrapText="1"/>
    </xf>
    <xf numFmtId="164" fontId="0" fillId="2" borderId="0" xfId="1" applyNumberFormat="1" applyFont="1" applyFill="1" applyAlignment="1">
      <alignment vertical="center" wrapText="1"/>
    </xf>
    <xf numFmtId="164" fontId="4" fillId="3" borderId="0" xfId="1" applyNumberFormat="1" applyFont="1" applyFill="1" applyAlignment="1">
      <alignment vertical="center" wrapText="1"/>
    </xf>
    <xf numFmtId="164" fontId="5" fillId="8" borderId="0" xfId="1" applyNumberFormat="1" applyFont="1" applyFill="1" applyAlignment="1">
      <alignment vertical="center" wrapText="1"/>
    </xf>
    <xf numFmtId="164" fontId="3" fillId="2" borderId="0" xfId="1" applyNumberFormat="1" applyFont="1" applyFill="1" applyAlignment="1">
      <alignment vertical="center" wrapText="1"/>
    </xf>
    <xf numFmtId="0" fontId="0" fillId="15" borderId="0" xfId="0" applyFill="1" applyAlignment="1">
      <alignment vertical="center"/>
    </xf>
    <xf numFmtId="0" fontId="0" fillId="15" borderId="0" xfId="0" applyFill="1" applyAlignment="1">
      <alignment vertical="center" wrapText="1"/>
    </xf>
    <xf numFmtId="2" fontId="0" fillId="15" borderId="0" xfId="0" applyNumberFormat="1" applyFill="1" applyAlignment="1">
      <alignment vertical="center" wrapText="1"/>
    </xf>
    <xf numFmtId="0" fontId="3" fillId="15" borderId="0" xfId="0" applyFont="1" applyFill="1" applyAlignment="1">
      <alignment vertical="center"/>
    </xf>
    <xf numFmtId="166" fontId="3" fillId="15" borderId="0" xfId="0" applyNumberFormat="1" applyFont="1" applyFill="1" applyAlignment="1">
      <alignment vertical="center" wrapText="1"/>
    </xf>
    <xf numFmtId="169" fontId="3" fillId="15" borderId="0" xfId="0" applyNumberFormat="1" applyFont="1" applyFill="1" applyAlignment="1">
      <alignment vertical="center" wrapText="1"/>
    </xf>
    <xf numFmtId="166" fontId="3" fillId="2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vertical="center" wrapText="1"/>
    </xf>
    <xf numFmtId="166" fontId="0" fillId="20" borderId="0" xfId="0" applyNumberFormat="1" applyFill="1" applyAlignment="1">
      <alignment horizontal="center" vertical="center"/>
    </xf>
    <xf numFmtId="166" fontId="0" fillId="0" borderId="0" xfId="0" applyNumberFormat="1" applyAlignment="1">
      <alignment vertical="center" wrapText="1"/>
    </xf>
    <xf numFmtId="0" fontId="0" fillId="16" borderId="0" xfId="0" applyFill="1" applyAlignment="1">
      <alignment vertical="center"/>
    </xf>
    <xf numFmtId="164" fontId="0" fillId="16" borderId="0" xfId="0" applyNumberFormat="1" applyFill="1" applyAlignment="1">
      <alignment vertical="center" wrapText="1"/>
    </xf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vertical="center" wrapText="1"/>
    </xf>
    <xf numFmtId="43" fontId="4" fillId="4" borderId="0" xfId="0" applyNumberFormat="1" applyFont="1" applyFill="1" applyAlignment="1">
      <alignment vertical="center" wrapText="1"/>
    </xf>
    <xf numFmtId="164" fontId="3" fillId="20" borderId="0" xfId="0" applyNumberFormat="1" applyFont="1" applyFill="1" applyAlignment="1">
      <alignment horizontal="center" vertical="center"/>
    </xf>
    <xf numFmtId="0" fontId="15" fillId="16" borderId="0" xfId="0" applyFont="1" applyFill="1" applyAlignment="1">
      <alignment vertical="center"/>
    </xf>
    <xf numFmtId="164" fontId="4" fillId="16" borderId="0" xfId="0" applyNumberFormat="1" applyFont="1" applyFill="1" applyAlignment="1">
      <alignment vertical="center" wrapText="1"/>
    </xf>
    <xf numFmtId="164" fontId="7" fillId="16" borderId="0" xfId="0" applyNumberFormat="1" applyFont="1" applyFill="1" applyAlignment="1">
      <alignment vertical="center" wrapText="1"/>
    </xf>
    <xf numFmtId="164" fontId="4" fillId="2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5" fillId="16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3" fillId="15" borderId="0" xfId="1" applyNumberFormat="1" applyFont="1" applyFill="1" applyAlignment="1">
      <alignment vertical="center"/>
    </xf>
    <xf numFmtId="164" fontId="0" fillId="15" borderId="0" xfId="1" applyNumberFormat="1" applyFont="1" applyFill="1" applyAlignment="1">
      <alignment vertical="center"/>
    </xf>
    <xf numFmtId="9" fontId="0" fillId="15" borderId="0" xfId="0" applyNumberFormat="1" applyFill="1" applyAlignment="1">
      <alignment vertical="center"/>
    </xf>
    <xf numFmtId="9" fontId="0" fillId="15" borderId="0" xfId="2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vertical="center"/>
    </xf>
    <xf numFmtId="43" fontId="0" fillId="0" borderId="0" xfId="0" applyNumberFormat="1" applyAlignment="1">
      <alignment horizontal="center" vertical="center"/>
    </xf>
    <xf numFmtId="0" fontId="7" fillId="1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4" fontId="0" fillId="3" borderId="0" xfId="1" applyNumberFormat="1" applyFont="1" applyFill="1" applyAlignment="1">
      <alignment vertical="center" wrapText="1"/>
    </xf>
    <xf numFmtId="0" fontId="0" fillId="8" borderId="0" xfId="0" applyFill="1" applyAlignment="1">
      <alignment vertical="center"/>
    </xf>
    <xf numFmtId="164" fontId="0" fillId="8" borderId="0" xfId="1" applyNumberFormat="1" applyFont="1" applyFill="1" applyAlignment="1">
      <alignment vertical="center" wrapText="1"/>
    </xf>
    <xf numFmtId="0" fontId="0" fillId="9" borderId="0" xfId="0" applyFill="1" applyAlignment="1">
      <alignment vertical="center"/>
    </xf>
    <xf numFmtId="164" fontId="0" fillId="9" borderId="0" xfId="1" applyNumberFormat="1" applyFont="1" applyFill="1" applyAlignment="1">
      <alignment vertical="center" wrapText="1"/>
    </xf>
    <xf numFmtId="164" fontId="0" fillId="16" borderId="0" xfId="1" applyNumberFormat="1" applyFont="1" applyFill="1" applyAlignment="1">
      <alignment vertical="center" wrapText="1"/>
    </xf>
    <xf numFmtId="164" fontId="3" fillId="16" borderId="0" xfId="1" applyNumberFormat="1" applyFont="1" applyFill="1" applyAlignment="1">
      <alignment vertical="center" wrapText="1"/>
    </xf>
    <xf numFmtId="9" fontId="0" fillId="0" borderId="0" xfId="2" applyFont="1" applyFill="1" applyAlignment="1">
      <alignment vertical="center" wrapText="1"/>
    </xf>
    <xf numFmtId="43" fontId="0" fillId="16" borderId="0" xfId="0" applyNumberFormat="1" applyFill="1" applyAlignment="1">
      <alignment vertical="center" wrapText="1"/>
    </xf>
    <xf numFmtId="2" fontId="3" fillId="15" borderId="0" xfId="0" applyNumberFormat="1" applyFont="1" applyFill="1" applyAlignment="1">
      <alignment vertical="center" wrapText="1"/>
    </xf>
    <xf numFmtId="43" fontId="4" fillId="4" borderId="0" xfId="1" applyFont="1" applyFill="1" applyAlignment="1">
      <alignment vertical="center" wrapText="1"/>
    </xf>
    <xf numFmtId="44" fontId="0" fillId="0" borderId="0" xfId="3" applyFont="1" applyAlignment="1">
      <alignment vertical="center"/>
    </xf>
    <xf numFmtId="44" fontId="3" fillId="0" borderId="0" xfId="3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2" fillId="0" borderId="0" xfId="3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11" fillId="13" borderId="0" xfId="0" applyFont="1" applyFill="1" applyAlignment="1">
      <alignment horizontal="center" vertical="center"/>
    </xf>
    <xf numFmtId="44" fontId="5" fillId="13" borderId="0" xfId="3" applyFont="1" applyFill="1" applyAlignment="1">
      <alignment vertical="center"/>
    </xf>
    <xf numFmtId="44" fontId="3" fillId="13" borderId="0" xfId="3" applyFont="1" applyFill="1" applyAlignment="1">
      <alignment vertical="center"/>
    </xf>
    <xf numFmtId="44" fontId="5" fillId="0" borderId="0" xfId="3" applyFont="1" applyFill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44" fontId="2" fillId="0" borderId="0" xfId="3" applyFont="1" applyAlignment="1">
      <alignment vertical="center"/>
    </xf>
    <xf numFmtId="44" fontId="0" fillId="0" borderId="0" xfId="3" applyFont="1" applyFill="1" applyAlignment="1">
      <alignment horizontal="center" vertical="center" wrapText="1"/>
    </xf>
    <xf numFmtId="0" fontId="3" fillId="14" borderId="0" xfId="0" applyFont="1" applyFill="1" applyAlignment="1">
      <alignment vertical="center"/>
    </xf>
    <xf numFmtId="44" fontId="11" fillId="14" borderId="0" xfId="0" applyNumberFormat="1" applyFont="1" applyFill="1" applyAlignment="1">
      <alignment horizontal="center" vertical="center"/>
    </xf>
    <xf numFmtId="170" fontId="0" fillId="16" borderId="0" xfId="0" applyNumberFormat="1" applyFill="1" applyAlignment="1">
      <alignment vertical="center" wrapText="1"/>
    </xf>
    <xf numFmtId="170" fontId="3" fillId="16" borderId="0" xfId="0" applyNumberFormat="1" applyFont="1" applyFill="1" applyAlignment="1">
      <alignment vertical="center" wrapText="1"/>
    </xf>
    <xf numFmtId="0" fontId="25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23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/>
    </xf>
    <xf numFmtId="0" fontId="0" fillId="24" borderId="3" xfId="0" applyFill="1" applyBorder="1" applyAlignment="1">
      <alignment horizontal="center"/>
    </xf>
    <xf numFmtId="3" fontId="0" fillId="24" borderId="4" xfId="0" applyNumberFormat="1" applyFill="1" applyBorder="1" applyAlignment="1">
      <alignment horizontal="center"/>
    </xf>
    <xf numFmtId="3" fontId="0" fillId="20" borderId="0" xfId="0" applyNumberFormat="1" applyFill="1" applyAlignment="1">
      <alignment horizontal="center"/>
    </xf>
    <xf numFmtId="3" fontId="0" fillId="0" borderId="2" xfId="0" applyNumberFormat="1" applyBorder="1" applyAlignment="1">
      <alignment horizontal="center"/>
    </xf>
    <xf numFmtId="171" fontId="0" fillId="25" borderId="3" xfId="0" applyNumberFormat="1" applyFill="1" applyBorder="1" applyAlignment="1">
      <alignment horizontal="center"/>
    </xf>
    <xf numFmtId="171" fontId="0" fillId="25" borderId="4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6" borderId="0" xfId="0" applyFill="1" applyAlignment="1">
      <alignment horizontal="center"/>
    </xf>
    <xf numFmtId="171" fontId="26" fillId="27" borderId="5" xfId="0" applyNumberFormat="1" applyFont="1" applyFill="1" applyBorder="1" applyAlignment="1">
      <alignment horizontal="center" vertical="center" wrapText="1"/>
    </xf>
    <xf numFmtId="171" fontId="26" fillId="27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28" borderId="0" xfId="0" applyNumberFormat="1" applyFill="1"/>
    <xf numFmtId="3" fontId="0" fillId="26" borderId="0" xfId="0" applyNumberFormat="1" applyFill="1" applyAlignment="1">
      <alignment horizontal="center"/>
    </xf>
    <xf numFmtId="0" fontId="0" fillId="29" borderId="0" xfId="0" applyFill="1" applyAlignment="1">
      <alignment horizontal="center"/>
    </xf>
    <xf numFmtId="3" fontId="0" fillId="11" borderId="6" xfId="0" applyNumberFormat="1" applyFill="1" applyBorder="1" applyAlignment="1">
      <alignment horizontal="center"/>
    </xf>
    <xf numFmtId="3" fontId="0" fillId="11" borderId="7" xfId="0" applyNumberFormat="1" applyFill="1" applyBorder="1" applyAlignment="1">
      <alignment horizontal="center"/>
    </xf>
    <xf numFmtId="3" fontId="0" fillId="16" borderId="6" xfId="0" applyNumberForma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/>
    </xf>
    <xf numFmtId="3" fontId="0" fillId="23" borderId="0" xfId="0" applyNumberFormat="1" applyFill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3" fontId="0" fillId="3" borderId="4" xfId="0" applyNumberFormat="1" applyFill="1" applyBorder="1" applyAlignment="1">
      <alignment horizontal="center" vertical="top"/>
    </xf>
    <xf numFmtId="0" fontId="0" fillId="24" borderId="3" xfId="0" applyFill="1" applyBorder="1" applyAlignment="1">
      <alignment horizontal="center" vertical="top"/>
    </xf>
    <xf numFmtId="3" fontId="0" fillId="24" borderId="4" xfId="0" applyNumberFormat="1" applyFill="1" applyBorder="1" applyAlignment="1">
      <alignment horizontal="center" vertical="top"/>
    </xf>
    <xf numFmtId="3" fontId="0" fillId="20" borderId="0" xfId="0" applyNumberFormat="1" applyFill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171" fontId="0" fillId="25" borderId="3" xfId="0" applyNumberFormat="1" applyFill="1" applyBorder="1" applyAlignment="1">
      <alignment horizontal="center" vertical="top"/>
    </xf>
    <xf numFmtId="171" fontId="0" fillId="25" borderId="4" xfId="0" applyNumberFormat="1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26" borderId="0" xfId="0" applyFill="1" applyAlignment="1">
      <alignment horizontal="center"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3" fontId="0" fillId="28" borderId="0" xfId="0" applyNumberFormat="1" applyFill="1" applyAlignment="1">
      <alignment vertical="top"/>
    </xf>
    <xf numFmtId="3" fontId="0" fillId="26" borderId="0" xfId="0" applyNumberFormat="1" applyFill="1" applyAlignment="1">
      <alignment horizontal="center" vertical="top"/>
    </xf>
    <xf numFmtId="0" fontId="0" fillId="29" borderId="0" xfId="0" applyFill="1" applyAlignment="1">
      <alignment horizontal="center" vertical="top"/>
    </xf>
    <xf numFmtId="3" fontId="0" fillId="11" borderId="6" xfId="0" applyNumberFormat="1" applyFill="1" applyBorder="1" applyAlignment="1">
      <alignment horizontal="center" vertical="top"/>
    </xf>
    <xf numFmtId="3" fontId="0" fillId="11" borderId="7" xfId="0" applyNumberFormat="1" applyFill="1" applyBorder="1" applyAlignment="1">
      <alignment horizontal="center" vertical="top"/>
    </xf>
    <xf numFmtId="3" fontId="0" fillId="16" borderId="6" xfId="0" applyNumberFormat="1" applyFill="1" applyBorder="1" applyAlignment="1">
      <alignment horizontal="center" vertical="top"/>
    </xf>
    <xf numFmtId="0" fontId="0" fillId="16" borderId="0" xfId="0" applyFill="1" applyAlignment="1">
      <alignment vertical="top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3" fontId="0" fillId="23" borderId="2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3" fontId="0" fillId="3" borderId="4" xfId="0" applyNumberFormat="1" applyFill="1" applyBorder="1" applyAlignment="1">
      <alignment horizontal="center" vertical="top" wrapText="1"/>
    </xf>
    <xf numFmtId="0" fontId="19" fillId="24" borderId="3" xfId="0" applyFont="1" applyFill="1" applyBorder="1" applyAlignment="1">
      <alignment horizontal="center" vertical="top" wrapText="1"/>
    </xf>
    <xf numFmtId="3" fontId="19" fillId="24" borderId="4" xfId="0" applyNumberFormat="1" applyFont="1" applyFill="1" applyBorder="1" applyAlignment="1">
      <alignment horizontal="center" vertical="top" wrapText="1"/>
    </xf>
    <xf numFmtId="3" fontId="19" fillId="20" borderId="2" xfId="0" applyNumberFormat="1" applyFont="1" applyFill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center" vertical="top" wrapText="1"/>
    </xf>
    <xf numFmtId="171" fontId="19" fillId="25" borderId="3" xfId="0" applyNumberFormat="1" applyFont="1" applyFill="1" applyBorder="1" applyAlignment="1">
      <alignment horizontal="center" vertical="top" wrapText="1"/>
    </xf>
    <xf numFmtId="171" fontId="0" fillId="25" borderId="4" xfId="0" applyNumberForma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6" borderId="0" xfId="0" applyFill="1" applyAlignment="1">
      <alignment horizontal="center" vertical="top" wrapText="1"/>
    </xf>
    <xf numFmtId="3" fontId="0" fillId="0" borderId="0" xfId="0" applyNumberFormat="1" applyAlignment="1">
      <alignment horizontal="center" vertical="top" wrapText="1"/>
    </xf>
    <xf numFmtId="3" fontId="0" fillId="28" borderId="0" xfId="0" applyNumberFormat="1" applyFill="1" applyAlignment="1">
      <alignment horizontal="center" vertical="top" wrapText="1"/>
    </xf>
    <xf numFmtId="3" fontId="0" fillId="26" borderId="0" xfId="0" applyNumberFormat="1" applyFill="1" applyAlignment="1">
      <alignment horizontal="center" vertical="top" wrapText="1"/>
    </xf>
    <xf numFmtId="0" fontId="0" fillId="29" borderId="0" xfId="0" applyFill="1" applyAlignment="1">
      <alignment horizontal="center" vertical="top" wrapText="1"/>
    </xf>
    <xf numFmtId="3" fontId="25" fillId="11" borderId="6" xfId="0" applyNumberFormat="1" applyFont="1" applyFill="1" applyBorder="1" applyAlignment="1">
      <alignment horizontal="center" vertical="top" wrapText="1"/>
    </xf>
    <xf numFmtId="3" fontId="25" fillId="11" borderId="7" xfId="0" applyNumberFormat="1" applyFont="1" applyFill="1" applyBorder="1" applyAlignment="1">
      <alignment horizontal="center" vertical="top" wrapText="1"/>
    </xf>
    <xf numFmtId="0" fontId="25" fillId="29" borderId="0" xfId="0" applyFont="1" applyFill="1" applyAlignment="1">
      <alignment horizontal="center" vertical="top" wrapText="1"/>
    </xf>
    <xf numFmtId="3" fontId="25" fillId="16" borderId="6" xfId="0" applyNumberFormat="1" applyFont="1" applyFill="1" applyBorder="1" applyAlignment="1">
      <alignment horizontal="center" vertical="top" wrapText="1"/>
    </xf>
    <xf numFmtId="3" fontId="25" fillId="16" borderId="0" xfId="0" applyNumberFormat="1" applyFont="1" applyFill="1" applyAlignment="1">
      <alignment horizontal="center" vertical="top" wrapText="1"/>
    </xf>
    <xf numFmtId="10" fontId="0" fillId="3" borderId="3" xfId="0" applyNumberForma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2" fontId="27" fillId="27" borderId="8" xfId="0" applyNumberFormat="1" applyFont="1" applyFill="1" applyBorder="1" applyAlignment="1">
      <alignment horizontal="center" vertical="center"/>
    </xf>
    <xf numFmtId="10" fontId="28" fillId="27" borderId="0" xfId="0" applyNumberFormat="1" applyFont="1" applyFill="1" applyAlignment="1">
      <alignment horizontal="center" vertical="center"/>
    </xf>
    <xf numFmtId="3" fontId="0" fillId="28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26" borderId="0" xfId="0" applyNumberFormat="1" applyFill="1" applyAlignment="1">
      <alignment horizontal="center" vertical="center"/>
    </xf>
    <xf numFmtId="3" fontId="0" fillId="16" borderId="0" xfId="0" applyNumberFormat="1" applyFill="1" applyAlignment="1">
      <alignment horizontal="center" vertical="center"/>
    </xf>
    <xf numFmtId="10" fontId="0" fillId="24" borderId="3" xfId="0" applyNumberFormat="1" applyFill="1" applyBorder="1" applyAlignment="1">
      <alignment horizontal="center"/>
    </xf>
    <xf numFmtId="171" fontId="3" fillId="25" borderId="8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173" fontId="0" fillId="26" borderId="0" xfId="0" applyNumberFormat="1" applyFill="1" applyAlignment="1">
      <alignment horizontal="center"/>
    </xf>
    <xf numFmtId="174" fontId="24" fillId="27" borderId="0" xfId="0" applyNumberFormat="1" applyFont="1" applyFill="1" applyAlignment="1">
      <alignment horizontal="center" vertical="center"/>
    </xf>
    <xf numFmtId="3" fontId="0" fillId="16" borderId="0" xfId="0" applyNumberFormat="1" applyFill="1" applyAlignment="1">
      <alignment horizontal="center"/>
    </xf>
    <xf numFmtId="3" fontId="0" fillId="0" borderId="8" xfId="0" applyNumberFormat="1" applyBorder="1" applyAlignment="1">
      <alignment horizontal="center"/>
    </xf>
    <xf numFmtId="171" fontId="24" fillId="27" borderId="0" xfId="0" applyNumberFormat="1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28" borderId="0" xfId="0" applyFont="1" applyFill="1" applyAlignment="1">
      <alignment horizontal="center"/>
    </xf>
    <xf numFmtId="171" fontId="3" fillId="28" borderId="0" xfId="0" applyNumberFormat="1" applyFont="1" applyFill="1" applyAlignment="1">
      <alignment horizontal="center"/>
    </xf>
    <xf numFmtId="10" fontId="3" fillId="28" borderId="0" xfId="0" applyNumberFormat="1" applyFont="1" applyFill="1" applyAlignment="1">
      <alignment horizontal="center"/>
    </xf>
    <xf numFmtId="0" fontId="0" fillId="29" borderId="0" xfId="0" applyFill="1" applyAlignment="1">
      <alignment horizontal="left"/>
    </xf>
    <xf numFmtId="0" fontId="3" fillId="29" borderId="0" xfId="0" applyFont="1" applyFill="1" applyAlignment="1">
      <alignment horizontal="center"/>
    </xf>
    <xf numFmtId="0" fontId="0" fillId="29" borderId="0" xfId="0" applyFill="1"/>
    <xf numFmtId="2" fontId="3" fillId="28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171" fontId="3" fillId="28" borderId="0" xfId="0" applyNumberFormat="1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0" fontId="3" fillId="28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1" fontId="7" fillId="28" borderId="0" xfId="0" applyNumberFormat="1" applyFont="1" applyFill="1" applyAlignment="1">
      <alignment horizontal="center"/>
    </xf>
    <xf numFmtId="9" fontId="3" fillId="28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3" fillId="28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9" fontId="3" fillId="29" borderId="0" xfId="0" applyNumberFormat="1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11" xfId="0" applyBorder="1"/>
    <xf numFmtId="0" fontId="0" fillId="0" borderId="13" xfId="0" applyBorder="1"/>
    <xf numFmtId="165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29" fillId="0" borderId="0" xfId="2" applyNumberFormat="1" applyFont="1" applyFill="1" applyAlignment="1">
      <alignment vertical="center" wrapText="1"/>
    </xf>
    <xf numFmtId="164" fontId="2" fillId="0" borderId="0" xfId="2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9" fontId="3" fillId="0" borderId="0" xfId="2" applyFont="1" applyFill="1" applyAlignment="1">
      <alignment vertical="center" wrapText="1"/>
    </xf>
    <xf numFmtId="9" fontId="0" fillId="0" borderId="0" xfId="2" applyFont="1"/>
    <xf numFmtId="0" fontId="0" fillId="0" borderId="0" xfId="0" applyAlignment="1">
      <alignment vertical="top" wrapText="1"/>
    </xf>
    <xf numFmtId="0" fontId="29" fillId="0" borderId="0" xfId="0" applyFont="1"/>
    <xf numFmtId="43" fontId="29" fillId="0" borderId="0" xfId="0" applyNumberFormat="1" applyFont="1" applyAlignment="1">
      <alignment horizontal="center"/>
    </xf>
    <xf numFmtId="0" fontId="30" fillId="17" borderId="0" xfId="0" applyFont="1" applyFill="1"/>
    <xf numFmtId="0" fontId="0" fillId="17" borderId="0" xfId="0" applyFill="1"/>
    <xf numFmtId="0" fontId="19" fillId="17" borderId="0" xfId="0" applyFont="1" applyFill="1" applyAlignment="1">
      <alignment horizontal="left" indent="2"/>
    </xf>
    <xf numFmtId="0" fontId="1" fillId="20" borderId="0" xfId="0" applyFont="1" applyFill="1" applyAlignment="1">
      <alignment horizontal="center" vertical="center"/>
    </xf>
    <xf numFmtId="164" fontId="1" fillId="20" borderId="0" xfId="0" applyNumberFormat="1" applyFont="1" applyFill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5" fontId="19" fillId="0" borderId="11" xfId="0" applyNumberFormat="1" applyFont="1" applyBorder="1" applyAlignment="1">
      <alignment horizontal="center" vertical="center" wrapText="1"/>
    </xf>
    <xf numFmtId="165" fontId="19" fillId="0" borderId="13" xfId="0" applyNumberFormat="1" applyFont="1" applyBorder="1" applyAlignment="1">
      <alignment horizontal="center" vertical="center" wrapText="1"/>
    </xf>
  </cellXfs>
  <cellStyles count="68">
    <cellStyle name="Comma" xfId="1" builtinId="3"/>
    <cellStyle name="Currency" xfId="3" builtinId="4"/>
    <cellStyle name="Followed Hyperlink" xfId="43" builtinId="9" hidden="1"/>
    <cellStyle name="Followed Hyperlink" xfId="35" builtinId="9" hidden="1"/>
    <cellStyle name="Followed Hyperlink" xfId="29" builtinId="9" hidden="1"/>
    <cellStyle name="Followed Hyperlink" xfId="31" builtinId="9" hidden="1"/>
    <cellStyle name="Followed Hyperlink" xfId="45" builtinId="9" hidden="1"/>
    <cellStyle name="Followed Hyperlink" xfId="63" builtinId="9" hidden="1"/>
    <cellStyle name="Followed Hyperlink" xfId="23" builtinId="9" hidden="1"/>
    <cellStyle name="Followed Hyperlink" xfId="49" builtinId="9" hidden="1"/>
    <cellStyle name="Followed Hyperlink" xfId="41" builtinId="9" hidden="1"/>
    <cellStyle name="Followed Hyperlink" xfId="15" builtinId="9" hidden="1"/>
    <cellStyle name="Followed Hyperlink" xfId="21" builtinId="9" hidden="1"/>
    <cellStyle name="Followed Hyperlink" xfId="25" builtinId="9" hidden="1"/>
    <cellStyle name="Followed Hyperlink" xfId="57" builtinId="9" hidden="1"/>
    <cellStyle name="Followed Hyperlink" xfId="59" builtinId="9" hidden="1"/>
    <cellStyle name="Followed Hyperlink" xfId="55" builtinId="9" hidden="1"/>
    <cellStyle name="Followed Hyperlink" xfId="61" builtinId="9" hidden="1"/>
    <cellStyle name="Followed Hyperlink" xfId="13" builtinId="9" hidden="1"/>
    <cellStyle name="Followed Hyperlink" xfId="5" builtinId="9" hidden="1"/>
    <cellStyle name="Followed Hyperlink" xfId="27" builtinId="9" hidden="1"/>
    <cellStyle name="Followed Hyperlink" xfId="51" builtinId="9" hidden="1"/>
    <cellStyle name="Followed Hyperlink" xfId="19" builtinId="9" hidden="1"/>
    <cellStyle name="Followed Hyperlink" xfId="33" builtinId="9" hidden="1"/>
    <cellStyle name="Followed Hyperlink" xfId="37" builtinId="9" hidden="1"/>
    <cellStyle name="Followed Hyperlink" xfId="39" builtinId="9" hidden="1"/>
    <cellStyle name="Followed Hyperlink" xfId="47" builtinId="9" hidden="1"/>
    <cellStyle name="Followed Hyperlink" xfId="53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7" builtinId="9" hidden="1"/>
    <cellStyle name="Hyperlink" xfId="8" builtinId="8" hidden="1"/>
    <cellStyle name="Hyperlink" xfId="14" builtinId="8" hidden="1"/>
    <cellStyle name="Hyperlink" xfId="26" builtinId="8" hidden="1"/>
    <cellStyle name="Hyperlink" xfId="10" builtinId="8" hidden="1"/>
    <cellStyle name="Hyperlink" xfId="18" builtinId="8" hidden="1"/>
    <cellStyle name="Hyperlink" xfId="16" builtinId="8" hidden="1"/>
    <cellStyle name="Hyperlink" xfId="20" builtinId="8" hidden="1"/>
    <cellStyle name="Hyperlink" xfId="4" builtinId="8" hidden="1"/>
    <cellStyle name="Hyperlink" xfId="34" builtinId="8" hidden="1"/>
    <cellStyle name="Hyperlink" xfId="38" builtinId="8" hidden="1"/>
    <cellStyle name="Hyperlink" xfId="42" builtinId="8" hidden="1"/>
    <cellStyle name="Hyperlink" xfId="44" builtinId="8" hidden="1"/>
    <cellStyle name="Hyperlink" xfId="40" builtinId="8" hidden="1"/>
    <cellStyle name="Hyperlink" xfId="24" builtinId="8" hidden="1"/>
    <cellStyle name="Hyperlink" xfId="46" builtinId="8" hidden="1"/>
    <cellStyle name="Hyperlink" xfId="28" builtinId="8" hidden="1"/>
    <cellStyle name="Hyperlink" xfId="12" builtinId="8" hidden="1"/>
    <cellStyle name="Hyperlink" xfId="32" builtinId="8" hidden="1"/>
    <cellStyle name="Hyperlink" xfId="6" builtinId="8" hidden="1"/>
    <cellStyle name="Hyperlink" xfId="60" builtinId="8" hidden="1"/>
    <cellStyle name="Hyperlink" xfId="36" builtinId="8" hidden="1"/>
    <cellStyle name="Hyperlink" xfId="52" builtinId="8" hidden="1"/>
    <cellStyle name="Hyperlink" xfId="50" builtinId="8" hidden="1"/>
    <cellStyle name="Hyperlink" xfId="54" builtinId="8" hidden="1"/>
    <cellStyle name="Hyperlink" xfId="62" builtinId="8" hidden="1"/>
    <cellStyle name="Hyperlink" xfId="30" builtinId="8" hidden="1"/>
    <cellStyle name="Hyperlink" xfId="22" builtinId="8" hidden="1"/>
    <cellStyle name="Hyperlink" xfId="58" builtinId="8" hidden="1"/>
    <cellStyle name="Hyperlink" xfId="48" builtinId="8" hidden="1"/>
    <cellStyle name="Hyperlink" xfId="56" builtinId="8" hidden="1"/>
    <cellStyle name="Normal" xfId="0" builtinId="0"/>
    <cellStyle name="Normal 2" xfId="66" xr:uid="{00000000-0005-0000-0000-00003F000000}"/>
    <cellStyle name="Normal 3" xfId="67" xr:uid="{00000000-0005-0000-0000-000040000000}"/>
    <cellStyle name="Normal 4" xfId="65" xr:uid="{00000000-0005-0000-0000-000041000000}"/>
    <cellStyle name="Normal 5" xfId="64" xr:uid="{00000000-0005-0000-0000-000042000000}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 Chance of the</a:t>
            </a:r>
            <a:r>
              <a:rPr lang="en-US" baseline="0"/>
              <a:t> theoretically average footballer staying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043129967329901"/>
          <c:y val="2.268450668977170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'Lifespan of Average Footballer'!$B$9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dLbls>
            <c:dLbl>
              <c:idx val="8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0-46B1-B896-D65F767B2F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'Lifespan of Average Footballer'!$B$10:$B$580</c:f>
              <c:numCache>
                <c:formatCode>0.00%</c:formatCode>
                <c:ptCount val="571"/>
                <c:pt idx="0">
                  <c:v>0.99199999999999999</c:v>
                </c:pt>
                <c:pt idx="1">
                  <c:v>0.98406399999999994</c:v>
                </c:pt>
                <c:pt idx="2">
                  <c:v>0.97619148799999989</c:v>
                </c:pt>
                <c:pt idx="3">
                  <c:v>0.96838195609599986</c:v>
                </c:pt>
                <c:pt idx="4">
                  <c:v>0.96063490044723188</c:v>
                </c:pt>
                <c:pt idx="5">
                  <c:v>0.95294982124365391</c:v>
                </c:pt>
                <c:pt idx="6">
                  <c:v>0.9453262226737047</c:v>
                </c:pt>
                <c:pt idx="7">
                  <c:v>0.93776361289231502</c:v>
                </c:pt>
                <c:pt idx="8">
                  <c:v>0.93026150398917651</c:v>
                </c:pt>
                <c:pt idx="9">
                  <c:v>0.92281941195726302</c:v>
                </c:pt>
                <c:pt idx="10">
                  <c:v>0.9154368566616049</c:v>
                </c:pt>
                <c:pt idx="11">
                  <c:v>0.90811336180831204</c:v>
                </c:pt>
                <c:pt idx="12">
                  <c:v>0.90084845491384558</c:v>
                </c:pt>
                <c:pt idx="13">
                  <c:v>0.89364166727453465</c:v>
                </c:pt>
                <c:pt idx="14">
                  <c:v>0.88649253393633842</c:v>
                </c:pt>
                <c:pt idx="15">
                  <c:v>0.87940059366484769</c:v>
                </c:pt>
                <c:pt idx="16">
                  <c:v>0.87236538891552895</c:v>
                </c:pt>
                <c:pt idx="17">
                  <c:v>0.86538646580420464</c:v>
                </c:pt>
                <c:pt idx="18">
                  <c:v>0.85846337407777096</c:v>
                </c:pt>
                <c:pt idx="19">
                  <c:v>0.85159566708514878</c:v>
                </c:pt>
                <c:pt idx="20">
                  <c:v>0.8447829017484676</c:v>
                </c:pt>
                <c:pt idx="21">
                  <c:v>0.83802463853447973</c:v>
                </c:pt>
                <c:pt idx="22">
                  <c:v>0.83132044142620387</c:v>
                </c:pt>
                <c:pt idx="23">
                  <c:v>0.82466987789479429</c:v>
                </c:pt>
                <c:pt idx="24">
                  <c:v>0.8180725188716359</c:v>
                </c:pt>
                <c:pt idx="25">
                  <c:v>0.81152793872066276</c:v>
                </c:pt>
                <c:pt idx="26">
                  <c:v>0.80503571521089745</c:v>
                </c:pt>
                <c:pt idx="27">
                  <c:v>0.79859542948921025</c:v>
                </c:pt>
                <c:pt idx="28">
                  <c:v>0.79220666605329659</c:v>
                </c:pt>
                <c:pt idx="29">
                  <c:v>0.78586901272487009</c:v>
                </c:pt>
                <c:pt idx="30">
                  <c:v>0.77958206062307112</c:v>
                </c:pt>
                <c:pt idx="31">
                  <c:v>0.7733454041380865</c:v>
                </c:pt>
                <c:pt idx="32">
                  <c:v>0.76715864090498176</c:v>
                </c:pt>
                <c:pt idx="33">
                  <c:v>0.76102137177774187</c:v>
                </c:pt>
                <c:pt idx="34">
                  <c:v>0.75493320080351989</c:v>
                </c:pt>
                <c:pt idx="35">
                  <c:v>0.74889373519709179</c:v>
                </c:pt>
                <c:pt idx="36">
                  <c:v>0.74290258531551501</c:v>
                </c:pt>
                <c:pt idx="37">
                  <c:v>0.73695936463299083</c:v>
                </c:pt>
                <c:pt idx="38">
                  <c:v>0.73106368971592695</c:v>
                </c:pt>
                <c:pt idx="39">
                  <c:v>0.72521518019819942</c:v>
                </c:pt>
                <c:pt idx="40">
                  <c:v>0.71941345875661389</c:v>
                </c:pt>
                <c:pt idx="41">
                  <c:v>0.71365815108656094</c:v>
                </c:pt>
                <c:pt idx="42">
                  <c:v>0.70794888587786842</c:v>
                </c:pt>
                <c:pt idx="43">
                  <c:v>0.70228529479084545</c:v>
                </c:pt>
                <c:pt idx="44">
                  <c:v>0.69666701243251872</c:v>
                </c:pt>
                <c:pt idx="45">
                  <c:v>0.6910936763330584</c:v>
                </c:pt>
                <c:pt idx="46">
                  <c:v>0.68556492692239401</c:v>
                </c:pt>
                <c:pt idx="47">
                  <c:v>0.68008040750701482</c:v>
                </c:pt>
                <c:pt idx="48">
                  <c:v>0.67463976424695871</c:v>
                </c:pt>
                <c:pt idx="49">
                  <c:v>0.66924264613298301</c:v>
                </c:pt>
                <c:pt idx="50">
                  <c:v>0.66388870496391916</c:v>
                </c:pt>
                <c:pt idx="51">
                  <c:v>0.65857759532420779</c:v>
                </c:pt>
                <c:pt idx="52">
                  <c:v>0.65330897456161408</c:v>
                </c:pt>
                <c:pt idx="53">
                  <c:v>0.64808250276512103</c:v>
                </c:pt>
                <c:pt idx="54">
                  <c:v>0.6428978427430001</c:v>
                </c:pt>
                <c:pt idx="55">
                  <c:v>0.63775466000105618</c:v>
                </c:pt>
                <c:pt idx="56">
                  <c:v>0.63265262272104761</c:v>
                </c:pt>
                <c:pt idx="57">
                  <c:v>0.62759140173927919</c:v>
                </c:pt>
                <c:pt idx="58">
                  <c:v>0.62257067052536497</c:v>
                </c:pt>
                <c:pt idx="59">
                  <c:v>0.61759010516116208</c:v>
                </c:pt>
                <c:pt idx="60">
                  <c:v>0.61264938431987281</c:v>
                </c:pt>
                <c:pt idx="61">
                  <c:v>0.60774818924531371</c:v>
                </c:pt>
                <c:pt idx="62">
                  <c:v>0.60288620373135116</c:v>
                </c:pt>
                <c:pt idx="63">
                  <c:v>0.59806311410150037</c:v>
                </c:pt>
                <c:pt idx="64">
                  <c:v>0.59327860918868836</c:v>
                </c:pt>
                <c:pt idx="65">
                  <c:v>0.58853238031517885</c:v>
                </c:pt>
                <c:pt idx="66">
                  <c:v>0.58382412127265737</c:v>
                </c:pt>
                <c:pt idx="67">
                  <c:v>0.57915352830247613</c:v>
                </c:pt>
                <c:pt idx="68">
                  <c:v>0.57452030007605626</c:v>
                </c:pt>
                <c:pt idx="69">
                  <c:v>0.56992413767544781</c:v>
                </c:pt>
                <c:pt idx="70">
                  <c:v>0.56536474457404418</c:v>
                </c:pt>
                <c:pt idx="71">
                  <c:v>0.56084182661745186</c:v>
                </c:pt>
                <c:pt idx="72">
                  <c:v>0.55635509200451216</c:v>
                </c:pt>
                <c:pt idx="73">
                  <c:v>0.55190425126847609</c:v>
                </c:pt>
                <c:pt idx="74">
                  <c:v>0.54748901725832821</c:v>
                </c:pt>
                <c:pt idx="75">
                  <c:v>0.54310910512026156</c:v>
                </c:pt>
                <c:pt idx="76">
                  <c:v>0.53876423227929959</c:v>
                </c:pt>
                <c:pt idx="77">
                  <c:v>0.53445411842106505</c:v>
                </c:pt>
                <c:pt idx="78">
                  <c:v>0.5301784854736965</c:v>
                </c:pt>
                <c:pt idx="79">
                  <c:v>0.52593705758990694</c:v>
                </c:pt>
                <c:pt idx="80">
                  <c:v>0.52172956112918778</c:v>
                </c:pt>
                <c:pt idx="81">
                  <c:v>0.5175557246401542</c:v>
                </c:pt>
                <c:pt idx="82">
                  <c:v>0.51341527884303295</c:v>
                </c:pt>
                <c:pt idx="83">
                  <c:v>0.50930795661228867</c:v>
                </c:pt>
                <c:pt idx="84">
                  <c:v>0.50523349295939035</c:v>
                </c:pt>
                <c:pt idx="85">
                  <c:v>0.50119162501571513</c:v>
                </c:pt>
                <c:pt idx="86">
                  <c:v>0.49718209201558944</c:v>
                </c:pt>
                <c:pt idx="87">
                  <c:v>0.49320463527946473</c:v>
                </c:pt>
                <c:pt idx="88">
                  <c:v>0.48925899819722901</c:v>
                </c:pt>
                <c:pt idx="89">
                  <c:v>0.48534492621165115</c:v>
                </c:pt>
                <c:pt idx="90">
                  <c:v>0.48146216680195791</c:v>
                </c:pt>
                <c:pt idx="91">
                  <c:v>0.47761046946754226</c:v>
                </c:pt>
                <c:pt idx="92">
                  <c:v>0.47378958571180191</c:v>
                </c:pt>
                <c:pt idx="93">
                  <c:v>0.46999926902610745</c:v>
                </c:pt>
                <c:pt idx="94">
                  <c:v>0.46623927487389855</c:v>
                </c:pt>
                <c:pt idx="95">
                  <c:v>0.46250936067490733</c:v>
                </c:pt>
                <c:pt idx="96">
                  <c:v>0.45880928578950808</c:v>
                </c:pt>
                <c:pt idx="97">
                  <c:v>0.45513881150319196</c:v>
                </c:pt>
                <c:pt idx="98">
                  <c:v>0.45149770101116643</c:v>
                </c:pt>
                <c:pt idx="99">
                  <c:v>0.44788571940307709</c:v>
                </c:pt>
                <c:pt idx="100">
                  <c:v>0.44430263364785244</c:v>
                </c:pt>
                <c:pt idx="101">
                  <c:v>0.44074821257866964</c:v>
                </c:pt>
                <c:pt idx="102">
                  <c:v>0.4372222268780403</c:v>
                </c:pt>
                <c:pt idx="103">
                  <c:v>0.43372444906301588</c:v>
                </c:pt>
                <c:pt idx="104">
                  <c:v>0.43025465347051178</c:v>
                </c:pt>
                <c:pt idx="105">
                  <c:v>0.42681261624274769</c:v>
                </c:pt>
                <c:pt idx="106">
                  <c:v>0.42339811531280569</c:v>
                </c:pt>
                <c:pt idx="107">
                  <c:v>0.42001093039030324</c:v>
                </c:pt>
                <c:pt idx="108">
                  <c:v>0.4166508429471808</c:v>
                </c:pt>
                <c:pt idx="109">
                  <c:v>0.41331763620360329</c:v>
                </c:pt>
                <c:pt idx="110">
                  <c:v>0.41001109511397449</c:v>
                </c:pt>
                <c:pt idx="111">
                  <c:v>0.4067310063530627</c:v>
                </c:pt>
                <c:pt idx="112">
                  <c:v>0.40347715830223818</c:v>
                </c:pt>
                <c:pt idx="113">
                  <c:v>0.40024934103582027</c:v>
                </c:pt>
                <c:pt idx="114">
                  <c:v>0.39704734630753369</c:v>
                </c:pt>
                <c:pt idx="115">
                  <c:v>0.3938709675370734</c:v>
                </c:pt>
                <c:pt idx="116">
                  <c:v>0.3907199997967768</c:v>
                </c:pt>
                <c:pt idx="117">
                  <c:v>0.38759423979840252</c:v>
                </c:pt>
                <c:pt idx="118">
                  <c:v>0.38449348588001531</c:v>
                </c:pt>
                <c:pt idx="119">
                  <c:v>0.38141753799297523</c:v>
                </c:pt>
                <c:pt idx="120">
                  <c:v>0.37836619768903135</c:v>
                </c:pt>
                <c:pt idx="121">
                  <c:v>0.37533926810751911</c:v>
                </c:pt>
                <c:pt idx="122">
                  <c:v>0.37233655396265897</c:v>
                </c:pt>
                <c:pt idx="123">
                  <c:v>0.36935786153095768</c:v>
                </c:pt>
                <c:pt idx="124">
                  <c:v>0.36640299863871006</c:v>
                </c:pt>
                <c:pt idx="125">
                  <c:v>0.36347177464960029</c:v>
                </c:pt>
                <c:pt idx="126">
                  <c:v>0.36056400045240344</c:v>
                </c:pt>
                <c:pt idx="127">
                  <c:v>0.35767948844878428</c:v>
                </c:pt>
                <c:pt idx="128">
                  <c:v>0.35481805254119397</c:v>
                </c:pt>
                <c:pt idx="129">
                  <c:v>0.35197950812086443</c:v>
                </c:pt>
                <c:pt idx="130">
                  <c:v>0.34916367205589749</c:v>
                </c:pt>
                <c:pt idx="131">
                  <c:v>0.34637036267945032</c:v>
                </c:pt>
                <c:pt idx="132">
                  <c:v>0.34359939977801474</c:v>
                </c:pt>
                <c:pt idx="133">
                  <c:v>0.34085060457979055</c:v>
                </c:pt>
                <c:pt idx="134">
                  <c:v>0.33812379974315221</c:v>
                </c:pt>
                <c:pt idx="135">
                  <c:v>0.33541880934520701</c:v>
                </c:pt>
                <c:pt idx="136">
                  <c:v>0.33273545887044537</c:v>
                </c:pt>
                <c:pt idx="137">
                  <c:v>0.33007357519948177</c:v>
                </c:pt>
                <c:pt idx="138">
                  <c:v>0.32743298659788589</c:v>
                </c:pt>
                <c:pt idx="139">
                  <c:v>0.32481352270510278</c:v>
                </c:pt>
                <c:pt idx="140">
                  <c:v>0.32221501452346202</c:v>
                </c:pt>
                <c:pt idx="141">
                  <c:v>0.31963729440727423</c:v>
                </c:pt>
                <c:pt idx="142">
                  <c:v>0.31708019605201604</c:v>
                </c:pt>
                <c:pt idx="143">
                  <c:v>0.31454355448359994</c:v>
                </c:pt>
                <c:pt idx="144">
                  <c:v>0.31202720604773115</c:v>
                </c:pt>
                <c:pt idx="145">
                  <c:v>0.30953098839934928</c:v>
                </c:pt>
                <c:pt idx="146">
                  <c:v>0.30705474049215448</c:v>
                </c:pt>
                <c:pt idx="147">
                  <c:v>0.30459830256821724</c:v>
                </c:pt>
                <c:pt idx="148">
                  <c:v>0.30216151614767151</c:v>
                </c:pt>
                <c:pt idx="149">
                  <c:v>0.29974422401849005</c:v>
                </c:pt>
                <c:pt idx="150">
                  <c:v>0.29734627022634214</c:v>
                </c:pt>
                <c:pt idx="151">
                  <c:v>0.29496750006453143</c:v>
                </c:pt>
                <c:pt idx="152">
                  <c:v>0.29260776006401518</c:v>
                </c:pt>
                <c:pt idx="153">
                  <c:v>0.29026689798350302</c:v>
                </c:pt>
                <c:pt idx="154">
                  <c:v>0.28794476279963499</c:v>
                </c:pt>
                <c:pt idx="155">
                  <c:v>0.28564120469723792</c:v>
                </c:pt>
                <c:pt idx="156">
                  <c:v>0.28335607505965998</c:v>
                </c:pt>
                <c:pt idx="157">
                  <c:v>0.28108922645918266</c:v>
                </c:pt>
                <c:pt idx="158">
                  <c:v>0.2788405126475092</c:v>
                </c:pt>
                <c:pt idx="159">
                  <c:v>0.27660978854632912</c:v>
                </c:pt>
                <c:pt idx="160">
                  <c:v>0.27439691023795848</c:v>
                </c:pt>
                <c:pt idx="161">
                  <c:v>0.27220173495605476</c:v>
                </c:pt>
                <c:pt idx="162">
                  <c:v>0.27002412107640633</c:v>
                </c:pt>
                <c:pt idx="163">
                  <c:v>0.26786392810779508</c:v>
                </c:pt>
                <c:pt idx="164">
                  <c:v>0.26572101668293274</c:v>
                </c:pt>
                <c:pt idx="165">
                  <c:v>0.26359524854946925</c:v>
                </c:pt>
                <c:pt idx="166">
                  <c:v>0.26148648656107348</c:v>
                </c:pt>
                <c:pt idx="167">
                  <c:v>0.25939459466858489</c:v>
                </c:pt>
                <c:pt idx="168">
                  <c:v>0.25731943791123624</c:v>
                </c:pt>
                <c:pt idx="169">
                  <c:v>0.25526088240794631</c:v>
                </c:pt>
                <c:pt idx="170">
                  <c:v>0.25321879534868275</c:v>
                </c:pt>
                <c:pt idx="171">
                  <c:v>0.25119304498589329</c:v>
                </c:pt>
                <c:pt idx="172">
                  <c:v>0.24918350062600614</c:v>
                </c:pt>
                <c:pt idx="173">
                  <c:v>0.24719003262099803</c:v>
                </c:pt>
                <c:pt idx="174">
                  <c:v>0.24521251236003005</c:v>
                </c:pt>
                <c:pt idx="175">
                  <c:v>0.24325081226114981</c:v>
                </c:pt>
                <c:pt idx="176">
                  <c:v>0.24130480576306063</c:v>
                </c:pt>
                <c:pt idx="177">
                  <c:v>0.23937436731695613</c:v>
                </c:pt>
                <c:pt idx="178">
                  <c:v>0.23745937237842046</c:v>
                </c:pt>
                <c:pt idx="179">
                  <c:v>0.23555969739939311</c:v>
                </c:pt>
                <c:pt idx="180">
                  <c:v>0.23367521982019795</c:v>
                </c:pt>
                <c:pt idx="181">
                  <c:v>0.2318058180616363</c:v>
                </c:pt>
                <c:pt idx="182">
                  <c:v>0.22995137151714323</c:v>
                </c:pt>
                <c:pt idx="183">
                  <c:v>0.22811176054500612</c:v>
                </c:pt>
                <c:pt idx="184">
                  <c:v>0.22628686646064602</c:v>
                </c:pt>
                <c:pt idx="185">
                  <c:v>0.22447657152896083</c:v>
                </c:pt>
                <c:pt idx="186">
                  <c:v>0.22268075895672917</c:v>
                </c:pt>
                <c:pt idx="187">
                  <c:v>0.22089931288507533</c:v>
                </c:pt>
                <c:pt idx="188">
                  <c:v>0.21913211838199476</c:v>
                </c:pt>
                <c:pt idx="189">
                  <c:v>0.21737906143493874</c:v>
                </c:pt>
                <c:pt idx="190">
                  <c:v>0.21564002894345921</c:v>
                </c:pt>
                <c:pt idx="191">
                  <c:v>0.21391490871191154</c:v>
                </c:pt>
                <c:pt idx="192">
                  <c:v>0.21220358944221626</c:v>
                </c:pt>
                <c:pt idx="193">
                  <c:v>0.21050596072667851</c:v>
                </c:pt>
                <c:pt idx="194">
                  <c:v>0.20882191304086509</c:v>
                </c:pt>
                <c:pt idx="195">
                  <c:v>0.20715133773653815</c:v>
                </c:pt>
                <c:pt idx="196">
                  <c:v>0.20549412703464584</c:v>
                </c:pt>
                <c:pt idx="197">
                  <c:v>0.20385017401836866</c:v>
                </c:pt>
                <c:pt idx="198">
                  <c:v>0.20221937262622169</c:v>
                </c:pt>
                <c:pt idx="199">
                  <c:v>0.20060161764521195</c:v>
                </c:pt>
                <c:pt idx="200">
                  <c:v>0.19899680470405023</c:v>
                </c:pt>
                <c:pt idx="201">
                  <c:v>0.19740483026641784</c:v>
                </c:pt>
                <c:pt idx="202">
                  <c:v>0.19582559162428645</c:v>
                </c:pt>
                <c:pt idx="203">
                  <c:v>0.19425898689129217</c:v>
                </c:pt>
                <c:pt idx="204">
                  <c:v>0.19270491499616188</c:v>
                </c:pt>
                <c:pt idx="205">
                  <c:v>0.19116327567619251</c:v>
                </c:pt>
                <c:pt idx="206">
                  <c:v>0.18963396947078298</c:v>
                </c:pt>
                <c:pt idx="207">
                  <c:v>0.18811689771501672</c:v>
                </c:pt>
                <c:pt idx="208">
                  <c:v>0.18661196253329662</c:v>
                </c:pt>
                <c:pt idx="209">
                  <c:v>0.1851190668330302</c:v>
                </c:pt>
                <c:pt idx="210">
                  <c:v>0.18363811429836596</c:v>
                </c:pt>
                <c:pt idx="211">
                  <c:v>0.18216900938397904</c:v>
                </c:pt>
                <c:pt idx="212">
                  <c:v>0.1807116573089072</c:v>
                </c:pt>
                <c:pt idx="213">
                  <c:v>0.17926596405043591</c:v>
                </c:pt>
                <c:pt idx="214">
                  <c:v>0.17783183633803243</c:v>
                </c:pt>
                <c:pt idx="215">
                  <c:v>0.17640918164732816</c:v>
                </c:pt>
                <c:pt idx="216">
                  <c:v>0.17499790819414954</c:v>
                </c:pt>
                <c:pt idx="217">
                  <c:v>0.17359792492859633</c:v>
                </c:pt>
                <c:pt idx="218">
                  <c:v>0.17220914152916755</c:v>
                </c:pt>
                <c:pt idx="219">
                  <c:v>0.17083146839693422</c:v>
                </c:pt>
                <c:pt idx="220">
                  <c:v>0.16946481664975874</c:v>
                </c:pt>
                <c:pt idx="221">
                  <c:v>0.16810909811656066</c:v>
                </c:pt>
                <c:pt idx="222">
                  <c:v>0.16676422533162816</c:v>
                </c:pt>
                <c:pt idx="223">
                  <c:v>0.16543011152897513</c:v>
                </c:pt>
                <c:pt idx="224">
                  <c:v>0.16410667063674331</c:v>
                </c:pt>
                <c:pt idx="225">
                  <c:v>0.16279381727164935</c:v>
                </c:pt>
                <c:pt idx="226">
                  <c:v>0.16149146673347617</c:v>
                </c:pt>
                <c:pt idx="227">
                  <c:v>0.16019953499960835</c:v>
                </c:pt>
                <c:pt idx="228">
                  <c:v>0.15891793871961146</c:v>
                </c:pt>
                <c:pt idx="229">
                  <c:v>0.15764659520985458</c:v>
                </c:pt>
                <c:pt idx="230">
                  <c:v>0.15638542244817574</c:v>
                </c:pt>
                <c:pt idx="231">
                  <c:v>0.15513433906859031</c:v>
                </c:pt>
                <c:pt idx="232">
                  <c:v>0.15389326435604161</c:v>
                </c:pt>
                <c:pt idx="233">
                  <c:v>0.15266211824119327</c:v>
                </c:pt>
                <c:pt idx="234">
                  <c:v>0.15144082129526371</c:v>
                </c:pt>
                <c:pt idx="235">
                  <c:v>0.1502292947249016</c:v>
                </c:pt>
                <c:pt idx="236">
                  <c:v>0.14902746036710238</c:v>
                </c:pt>
                <c:pt idx="237">
                  <c:v>0.14783524068416554</c:v>
                </c:pt>
                <c:pt idx="238">
                  <c:v>0.14665255875869224</c:v>
                </c:pt>
                <c:pt idx="239">
                  <c:v>0.14547933828862269</c:v>
                </c:pt>
                <c:pt idx="240">
                  <c:v>0.14431550358231371</c:v>
                </c:pt>
                <c:pt idx="241">
                  <c:v>0.1431609795536552</c:v>
                </c:pt>
                <c:pt idx="242">
                  <c:v>0.14201569171722594</c:v>
                </c:pt>
                <c:pt idx="243">
                  <c:v>0.14087956618348813</c:v>
                </c:pt>
                <c:pt idx="244">
                  <c:v>0.13975252965402021</c:v>
                </c:pt>
                <c:pt idx="245">
                  <c:v>0.13863450941678804</c:v>
                </c:pt>
                <c:pt idx="246">
                  <c:v>0.13752543334145373</c:v>
                </c:pt>
                <c:pt idx="247">
                  <c:v>0.13642522987472211</c:v>
                </c:pt>
                <c:pt idx="248">
                  <c:v>0.13533382803572433</c:v>
                </c:pt>
                <c:pt idx="249">
                  <c:v>0.13425115741143853</c:v>
                </c:pt>
                <c:pt idx="250">
                  <c:v>0.13317714815214701</c:v>
                </c:pt>
                <c:pt idx="251">
                  <c:v>0.13211173096692985</c:v>
                </c:pt>
                <c:pt idx="252">
                  <c:v>0.13105483711919441</c:v>
                </c:pt>
                <c:pt idx="253">
                  <c:v>0.13000639842224082</c:v>
                </c:pt>
                <c:pt idx="254">
                  <c:v>0.12896634723486289</c:v>
                </c:pt>
                <c:pt idx="255">
                  <c:v>0.12793461645698401</c:v>
                </c:pt>
                <c:pt idx="256">
                  <c:v>0.12691113952532812</c:v>
                </c:pt>
                <c:pt idx="257">
                  <c:v>0.12589585040912551</c:v>
                </c:pt>
                <c:pt idx="258">
                  <c:v>0.12488868360585249</c:v>
                </c:pt>
                <c:pt idx="259">
                  <c:v>0.12388957413700567</c:v>
                </c:pt>
                <c:pt idx="260">
                  <c:v>0.12289845754390963</c:v>
                </c:pt>
                <c:pt idx="261">
                  <c:v>0.12191526988355833</c:v>
                </c:pt>
                <c:pt idx="262">
                  <c:v>0.12093994772448986</c:v>
                </c:pt>
                <c:pt idx="263">
                  <c:v>0.11997242814269395</c:v>
                </c:pt>
                <c:pt idx="264">
                  <c:v>0.11901264871755239</c:v>
                </c:pt>
                <c:pt idx="265">
                  <c:v>0.11806054752781196</c:v>
                </c:pt>
                <c:pt idx="266">
                  <c:v>0.11711606314758947</c:v>
                </c:pt>
                <c:pt idx="267">
                  <c:v>0.11617913464240875</c:v>
                </c:pt>
                <c:pt idx="268">
                  <c:v>0.11524970156526948</c:v>
                </c:pt>
                <c:pt idx="269">
                  <c:v>0.1143277039527473</c:v>
                </c:pt>
                <c:pt idx="270">
                  <c:v>0.11341308232112533</c:v>
                </c:pt>
                <c:pt idx="271">
                  <c:v>0.11250577766255633</c:v>
                </c:pt>
                <c:pt idx="272">
                  <c:v>0.11160573144125588</c:v>
                </c:pt>
                <c:pt idx="273">
                  <c:v>0.11071288558972582</c:v>
                </c:pt>
                <c:pt idx="274">
                  <c:v>0.10982718250500802</c:v>
                </c:pt>
                <c:pt idx="275">
                  <c:v>0.10894856504496794</c:v>
                </c:pt>
                <c:pt idx="276">
                  <c:v>0.10807697652460821</c:v>
                </c:pt>
                <c:pt idx="277">
                  <c:v>0.10721236071241133</c:v>
                </c:pt>
                <c:pt idx="278">
                  <c:v>0.10635466182671204</c:v>
                </c:pt>
                <c:pt idx="279">
                  <c:v>0.10550382453209835</c:v>
                </c:pt>
                <c:pt idx="280">
                  <c:v>0.10465979393584154</c:v>
                </c:pt>
                <c:pt idx="281">
                  <c:v>0.1038225155843548</c:v>
                </c:pt>
                <c:pt idx="282">
                  <c:v>0.10299193545967997</c:v>
                </c:pt>
                <c:pt idx="283">
                  <c:v>0.10216799997600252</c:v>
                </c:pt>
                <c:pt idx="284">
                  <c:v>0.10135065597619451</c:v>
                </c:pt>
                <c:pt idx="285">
                  <c:v>0.10053985072838494</c:v>
                </c:pt>
                <c:pt idx="286">
                  <c:v>9.9735531922557852E-2</c:v>
                </c:pt>
                <c:pt idx="287">
                  <c:v>9.8937647667177386E-2</c:v>
                </c:pt>
                <c:pt idx="288">
                  <c:v>9.8146146485839969E-2</c:v>
                </c:pt>
                <c:pt idx="289">
                  <c:v>9.736097731395324E-2</c:v>
                </c:pt>
                <c:pt idx="290">
                  <c:v>9.6582089495441614E-2</c:v>
                </c:pt>
                <c:pt idx="291">
                  <c:v>9.5809432779478079E-2</c:v>
                </c:pt>
                <c:pt idx="292">
                  <c:v>9.5042957317242258E-2</c:v>
                </c:pt>
                <c:pt idx="293">
                  <c:v>9.4282613658704301E-2</c:v>
                </c:pt>
                <c:pt idx="294">
                  <c:v>9.3528352749434676E-2</c:v>
                </c:pt>
                <c:pt idx="295">
                  <c:v>9.2780125927439186E-2</c:v>
                </c:pt>
                <c:pt idx="296">
                  <c:v>9.2037884920019686E-2</c:v>
                </c:pt>
                <c:pt idx="297">
                  <c:v>9.1301581840659521E-2</c:v>
                </c:pt>
                <c:pt idx="298">
                  <c:v>9.0571169185934233E-2</c:v>
                </c:pt>
                <c:pt idx="299">
                  <c:v>8.9846599832446764E-2</c:v>
                </c:pt>
                <c:pt idx="300">
                  <c:v>8.9127827033787188E-2</c:v>
                </c:pt>
                <c:pt idx="301">
                  <c:v>8.8414804417516868E-2</c:v>
                </c:pt>
                <c:pt idx="302">
                  <c:v>8.7707485982176744E-2</c:v>
                </c:pt>
                <c:pt idx="303">
                  <c:v>8.7005826094319325E-2</c:v>
                </c:pt>
                <c:pt idx="304">
                  <c:v>8.6309779485564772E-2</c:v>
                </c:pt>
                <c:pt idx="305">
                  <c:v>8.5619301249680257E-2</c:v>
                </c:pt>
                <c:pt idx="306">
                  <c:v>8.4934346839682817E-2</c:v>
                </c:pt>
                <c:pt idx="307">
                  <c:v>8.4254872064965347E-2</c:v>
                </c:pt>
                <c:pt idx="308">
                  <c:v>8.3580833088445619E-2</c:v>
                </c:pt>
                <c:pt idx="309">
                  <c:v>8.291218642373803E-2</c:v>
                </c:pt>
                <c:pt idx="310">
                  <c:v>8.2248888932348135E-2</c:v>
                </c:pt>
                <c:pt idx="311">
                  <c:v>8.1590897820889366E-2</c:v>
                </c:pt>
                <c:pt idx="312">
                  <c:v>8.0938170638322232E-2</c:v>
                </c:pt>
                <c:pt idx="313">
                  <c:v>8.0290665273215642E-2</c:v>
                </c:pt>
                <c:pt idx="314">
                  <c:v>7.964833995102992E-2</c:v>
                </c:pt>
                <c:pt idx="315">
                  <c:v>7.9011153231421688E-2</c:v>
                </c:pt>
                <c:pt idx="316">
                  <c:v>7.837906400557032E-2</c:v>
                </c:pt>
                <c:pt idx="317">
                  <c:v>7.7752031493525747E-2</c:v>
                </c:pt>
                <c:pt idx="318">
                  <c:v>7.7130015241577532E-2</c:v>
                </c:pt>
                <c:pt idx="319">
                  <c:v>7.6512975119644916E-2</c:v>
                </c:pt>
                <c:pt idx="320">
                  <c:v>7.5900871318687751E-2</c:v>
                </c:pt>
                <c:pt idx="321">
                  <c:v>7.5293664348138251E-2</c:v>
                </c:pt>
                <c:pt idx="322">
                  <c:v>7.4691315033353134E-2</c:v>
                </c:pt>
                <c:pt idx="323">
                  <c:v>7.4093784513086319E-2</c:v>
                </c:pt>
                <c:pt idx="324">
                  <c:v>7.3501034236981622E-2</c:v>
                </c:pt>
                <c:pt idx="325">
                  <c:v>7.291302596308577E-2</c:v>
                </c:pt>
                <c:pt idx="326">
                  <c:v>7.2329721755381077E-2</c:v>
                </c:pt>
                <c:pt idx="327">
                  <c:v>7.1751083981338032E-2</c:v>
                </c:pt>
                <c:pt idx="328">
                  <c:v>7.1177075309487317E-2</c:v>
                </c:pt>
                <c:pt idx="329">
                  <c:v>7.0607658707011411E-2</c:v>
                </c:pt>
                <c:pt idx="330">
                  <c:v>7.0042797437355322E-2</c:v>
                </c:pt>
                <c:pt idx="331">
                  <c:v>6.9482455057856468E-2</c:v>
                </c:pt>
                <c:pt idx="332">
                  <c:v>6.8926595417393641E-2</c:v>
                </c:pt>
                <c:pt idx="333">
                  <c:v>6.837518265405447E-2</c:v>
                </c:pt>
                <c:pt idx="334">
                  <c:v>6.7828181192822024E-2</c:v>
                </c:pt>
                <c:pt idx="335">
                  <c:v>6.7285555743279449E-2</c:v>
                </c:pt>
                <c:pt idx="336">
                  <c:v>6.6747271297333224E-2</c:v>
                </c:pt>
                <c:pt idx="337">
                  <c:v>6.621329312695455E-2</c:v>
                </c:pt>
                <c:pt idx="338">
                  <c:v>6.5683586781938919E-2</c:v>
                </c:pt>
                <c:pt idx="339">
                  <c:v>6.5158118087683403E-2</c:v>
                </c:pt>
                <c:pt idx="340">
                  <c:v>6.463685314298194E-2</c:v>
                </c:pt>
                <c:pt idx="341">
                  <c:v>6.411975831783806E-2</c:v>
                </c:pt>
                <c:pt idx="342">
                  <c:v>6.3606800251295365E-2</c:v>
                </c:pt>
                <c:pt idx="343">
                  <c:v>6.3097945849285006E-2</c:v>
                </c:pt>
                <c:pt idx="344">
                  <c:v>6.2593162282490719E-2</c:v>
                </c:pt>
                <c:pt idx="345">
                  <c:v>6.2092416984230792E-2</c:v>
                </c:pt>
                <c:pt idx="346">
                  <c:v>6.1595677648356946E-2</c:v>
                </c:pt>
                <c:pt idx="347">
                  <c:v>6.1102912227170091E-2</c:v>
                </c:pt>
                <c:pt idx="348">
                  <c:v>6.061408892935273E-2</c:v>
                </c:pt>
                <c:pt idx="349">
                  <c:v>6.0129176217917898E-2</c:v>
                </c:pt>
                <c:pt idx="350">
                  <c:v>5.9648142808174549E-2</c:v>
                </c:pt>
                <c:pt idx="351">
                  <c:v>5.9170957665709151E-2</c:v>
                </c:pt>
                <c:pt idx="352">
                  <c:v>5.8697590004383481E-2</c:v>
                </c:pt>
                <c:pt idx="353">
                  <c:v>5.8228009284348403E-2</c:v>
                </c:pt>
                <c:pt idx="354">
                  <c:v>5.7762185210073619E-2</c:v>
                </c:pt>
                <c:pt idx="355">
                  <c:v>5.7300087728393026E-2</c:v>
                </c:pt>
                <c:pt idx="356">
                  <c:v>5.6841687026565876E-2</c:v>
                </c:pt>
                <c:pt idx="357">
                  <c:v>5.6386953530353355E-2</c:v>
                </c:pt>
                <c:pt idx="358">
                  <c:v>5.5935857902110531E-2</c:v>
                </c:pt>
                <c:pt idx="359">
                  <c:v>5.5488371038893633E-2</c:v>
                </c:pt>
                <c:pt idx="360">
                  <c:v>5.5044464070582486E-2</c:v>
                </c:pt>
                <c:pt idx="361">
                  <c:v>5.4604108358017829E-2</c:v>
                </c:pt>
                <c:pt idx="362">
                  <c:v>5.4167275491153681E-2</c:v>
                </c:pt>
                <c:pt idx="363">
                  <c:v>5.3733937287224455E-2</c:v>
                </c:pt>
                <c:pt idx="364">
                  <c:v>5.3304065788926658E-2</c:v>
                </c:pt>
                <c:pt idx="365">
                  <c:v>5.2877633262615235E-2</c:v>
                </c:pt>
                <c:pt idx="366">
                  <c:v>5.2454612196514316E-2</c:v>
                </c:pt>
                <c:pt idx="367">
                  <c:v>5.2034975298942202E-2</c:v>
                </c:pt>
                <c:pt idx="368">
                  <c:v>5.1618695496550661E-2</c:v>
                </c:pt>
                <c:pt idx="369">
                  <c:v>5.1205745932578255E-2</c:v>
                </c:pt>
                <c:pt idx="370">
                  <c:v>5.0796099965117629E-2</c:v>
                </c:pt>
                <c:pt idx="371">
                  <c:v>5.0389731165396683E-2</c:v>
                </c:pt>
                <c:pt idx="372">
                  <c:v>4.9986613316073507E-2</c:v>
                </c:pt>
                <c:pt idx="373">
                  <c:v>4.9586720409544913E-2</c:v>
                </c:pt>
                <c:pt idx="374">
                  <c:v>4.9190026646268557E-2</c:v>
                </c:pt>
                <c:pt idx="375">
                  <c:v>4.8796506433098415E-2</c:v>
                </c:pt>
                <c:pt idx="376">
                  <c:v>4.8406134381633617E-2</c:v>
                </c:pt>
                <c:pt idx="377">
                  <c:v>4.801888530658055E-2</c:v>
                </c:pt>
                <c:pt idx="378">
                  <c:v>4.7634734224127902E-2</c:v>
                </c:pt>
                <c:pt idx="379">
                  <c:v>4.7253656350334877E-2</c:v>
                </c:pt>
                <c:pt idx="380">
                  <c:v>4.6875627099532205E-2</c:v>
                </c:pt>
                <c:pt idx="381">
                  <c:v>4.6500622082735935E-2</c:v>
                </c:pt>
                <c:pt idx="382">
                  <c:v>4.6128617106074042E-2</c:v>
                </c:pt>
                <c:pt idx="383">
                  <c:v>4.5759588169225457E-2</c:v>
                </c:pt>
                <c:pt idx="384">
                  <c:v>4.5393511463871654E-2</c:v>
                </c:pt>
                <c:pt idx="385">
                  <c:v>4.5030363372160681E-2</c:v>
                </c:pt>
                <c:pt idx="386">
                  <c:v>4.4670120465183392E-2</c:v>
                </c:pt>
                <c:pt idx="387">
                  <c:v>4.4312759501461921E-2</c:v>
                </c:pt>
                <c:pt idx="388">
                  <c:v>4.3958257425450231E-2</c:v>
                </c:pt>
                <c:pt idx="389">
                  <c:v>4.3606591366046624E-2</c:v>
                </c:pt>
                <c:pt idx="390">
                  <c:v>4.3257738635118247E-2</c:v>
                </c:pt>
                <c:pt idx="391">
                  <c:v>4.2911676726037302E-2</c:v>
                </c:pt>
                <c:pt idx="392">
                  <c:v>4.2568383312229008E-2</c:v>
                </c:pt>
                <c:pt idx="393">
                  <c:v>4.2227836245731169E-2</c:v>
                </c:pt>
                <c:pt idx="394">
                  <c:v>4.1890013555765312E-2</c:v>
                </c:pt>
                <c:pt idx="395">
                  <c:v>4.1554893447319191E-2</c:v>
                </c:pt>
                <c:pt idx="396">
                  <c:v>4.1222454299740648E-2</c:v>
                </c:pt>
                <c:pt idx="397">
                  <c:v>4.0892674665342708E-2</c:v>
                </c:pt>
                <c:pt idx="398">
                  <c:v>4.0565533268019968E-2</c:v>
                </c:pt>
                <c:pt idx="399">
                  <c:v>4.0241009001875813E-2</c:v>
                </c:pt>
                <c:pt idx="400">
                  <c:v>3.9919080929860809E-2</c:v>
                </c:pt>
                <c:pt idx="401">
                  <c:v>3.959972828242192E-2</c:v>
                </c:pt>
                <c:pt idx="402">
                  <c:v>3.9282930456162539E-2</c:v>
                </c:pt>
                <c:pt idx="403">
                  <c:v>3.8968667012513239E-2</c:v>
                </c:pt>
                <c:pt idx="404">
                  <c:v>3.8656917676413133E-2</c:v>
                </c:pt>
                <c:pt idx="405">
                  <c:v>3.8347662335001816E-2</c:v>
                </c:pt>
                <c:pt idx="406">
                  <c:v>3.8040881036321805E-2</c:v>
                </c:pt>
                <c:pt idx="407">
                  <c:v>3.7736553988031232E-2</c:v>
                </c:pt>
                <c:pt idx="408">
                  <c:v>3.7434661556126986E-2</c:v>
                </c:pt>
                <c:pt idx="409">
                  <c:v>3.7135184263677963E-2</c:v>
                </c:pt>
                <c:pt idx="410">
                  <c:v>3.683810278956854E-2</c:v>
                </c:pt>
                <c:pt idx="411">
                  <c:v>3.6543397967251992E-2</c:v>
                </c:pt>
                <c:pt idx="412">
                  <c:v>3.6251050783513969E-2</c:v>
                </c:pt>
                <c:pt idx="413">
                  <c:v>3.5961042377245851E-2</c:v>
                </c:pt>
                <c:pt idx="414">
                  <c:v>3.567335403822789E-2</c:v>
                </c:pt>
                <c:pt idx="415">
                  <c:v>3.5387967205922063E-2</c:v>
                </c:pt>
                <c:pt idx="416">
                  <c:v>3.5104863468274683E-2</c:v>
                </c:pt>
                <c:pt idx="417">
                  <c:v>3.482402456052848E-2</c:v>
                </c:pt>
                <c:pt idx="418">
                  <c:v>3.4545432364044254E-2</c:v>
                </c:pt>
                <c:pt idx="419">
                  <c:v>3.42690689051319E-2</c:v>
                </c:pt>
                <c:pt idx="420">
                  <c:v>3.3994916353890847E-2</c:v>
                </c:pt>
                <c:pt idx="421">
                  <c:v>3.3722957023059719E-2</c:v>
                </c:pt>
                <c:pt idx="422">
                  <c:v>3.3453173366875241E-2</c:v>
                </c:pt>
                <c:pt idx="423">
                  <c:v>3.3185547979940236E-2</c:v>
                </c:pt>
                <c:pt idx="424">
                  <c:v>3.2920063596100717E-2</c:v>
                </c:pt>
                <c:pt idx="425">
                  <c:v>3.2656703087331908E-2</c:v>
                </c:pt>
                <c:pt idx="426">
                  <c:v>3.2395449462633251E-2</c:v>
                </c:pt>
                <c:pt idx="427">
                  <c:v>3.2136285866932186E-2</c:v>
                </c:pt>
                <c:pt idx="428">
                  <c:v>3.187919557999673E-2</c:v>
                </c:pt>
                <c:pt idx="429">
                  <c:v>3.1624162015356748E-2</c:v>
                </c:pt>
                <c:pt idx="430">
                  <c:v>3.1371168719233893E-2</c:v>
                </c:pt>
                <c:pt idx="431">
                  <c:v>3.1120199369480024E-2</c:v>
                </c:pt>
                <c:pt idx="432">
                  <c:v>3.0871237774524184E-2</c:v>
                </c:pt>
                <c:pt idx="433">
                  <c:v>3.0624267872327991E-2</c:v>
                </c:pt>
                <c:pt idx="434">
                  <c:v>3.0379273729349364E-2</c:v>
                </c:pt>
                <c:pt idx="435">
                  <c:v>3.0136239539514571E-2</c:v>
                </c:pt>
                <c:pt idx="436">
                  <c:v>2.9895149623198454E-2</c:v>
                </c:pt>
                <c:pt idx="437">
                  <c:v>2.9655988426212858E-2</c:v>
                </c:pt>
                <c:pt idx="438">
                  <c:v>2.9418740518803155E-2</c:v>
                </c:pt>
                <c:pt idx="439">
                  <c:v>2.9183390594652737E-2</c:v>
                </c:pt>
                <c:pt idx="440">
                  <c:v>2.8949923469895507E-2</c:v>
                </c:pt>
                <c:pt idx="441">
                  <c:v>2.8718324082136339E-2</c:v>
                </c:pt>
                <c:pt idx="442">
                  <c:v>2.8488577489479253E-2</c:v>
                </c:pt>
                <c:pt idx="443">
                  <c:v>2.8260668869563417E-2</c:v>
                </c:pt>
                <c:pt idx="444">
                  <c:v>2.8034583518606913E-2</c:v>
                </c:pt>
                <c:pt idx="445">
                  <c:v>2.7810306850458051E-2</c:v>
                </c:pt>
                <c:pt idx="446">
                  <c:v>2.7587824395654385E-2</c:v>
                </c:pt>
                <c:pt idx="447">
                  <c:v>2.7367121800489152E-2</c:v>
                </c:pt>
                <c:pt idx="448">
                  <c:v>2.7148184826085237E-2</c:v>
                </c:pt>
                <c:pt idx="449">
                  <c:v>2.6930999347476555E-2</c:v>
                </c:pt>
                <c:pt idx="450">
                  <c:v>2.671555135269674E-2</c:v>
                </c:pt>
                <c:pt idx="451">
                  <c:v>2.6501826941875167E-2</c:v>
                </c:pt>
                <c:pt idx="452">
                  <c:v>2.6289812326340162E-2</c:v>
                </c:pt>
                <c:pt idx="453">
                  <c:v>2.6079493827729443E-2</c:v>
                </c:pt>
                <c:pt idx="454">
                  <c:v>2.5870857877107602E-2</c:v>
                </c:pt>
                <c:pt idx="455">
                  <c:v>2.5663891014090747E-2</c:v>
                </c:pt>
                <c:pt idx="456">
                  <c:v>2.5458579885978019E-2</c:v>
                </c:pt>
                <c:pt idx="457">
                  <c:v>2.5254911246890194E-2</c:v>
                </c:pt>
                <c:pt idx="458">
                  <c:v>2.5052871956915065E-2</c:v>
                </c:pt>
                <c:pt idx="459">
                  <c:v>2.485244898125975E-2</c:v>
                </c:pt>
                <c:pt idx="460">
                  <c:v>2.4653629389409674E-2</c:v>
                </c:pt>
                <c:pt idx="461">
                  <c:v>2.4456400354294389E-2</c:v>
                </c:pt>
                <c:pt idx="462">
                  <c:v>2.4260749151460034E-2</c:v>
                </c:pt>
                <c:pt idx="463">
                  <c:v>2.4066663158248354E-2</c:v>
                </c:pt>
                <c:pt idx="464">
                  <c:v>2.3874129852982373E-2</c:v>
                </c:pt>
                <c:pt idx="465">
                  <c:v>2.3683136814158508E-2</c:v>
                </c:pt>
                <c:pt idx="466">
                  <c:v>2.349367171964524E-2</c:v>
                </c:pt>
                <c:pt idx="467">
                  <c:v>2.330572234588808E-2</c:v>
                </c:pt>
                <c:pt idx="468">
                  <c:v>2.3119276567120973E-2</c:v>
                </c:pt>
                <c:pt idx="469">
                  <c:v>2.2934322354584001E-2</c:v>
                </c:pt>
                <c:pt idx="470">
                  <c:v>2.2750847775747329E-2</c:v>
                </c:pt>
                <c:pt idx="471">
                  <c:v>2.256884099354135E-2</c:v>
                </c:pt>
                <c:pt idx="472">
                  <c:v>2.2388290265593021E-2</c:v>
                </c:pt>
                <c:pt idx="473">
                  <c:v>2.2209183943468273E-2</c:v>
                </c:pt>
                <c:pt idx="474">
                  <c:v>2.2031510471920528E-2</c:v>
                </c:pt>
                <c:pt idx="475">
                  <c:v>2.1855258388145164E-2</c:v>
                </c:pt>
                <c:pt idx="476">
                  <c:v>2.1680416321040001E-2</c:v>
                </c:pt>
                <c:pt idx="477">
                  <c:v>2.150697299047168E-2</c:v>
                </c:pt>
                <c:pt idx="478">
                  <c:v>2.1334917206547906E-2</c:v>
                </c:pt>
                <c:pt idx="479">
                  <c:v>2.116423786889552E-2</c:v>
                </c:pt>
                <c:pt idx="480">
                  <c:v>2.0994923965944354E-2</c:v>
                </c:pt>
                <c:pt idx="481">
                  <c:v>2.0826964574216799E-2</c:v>
                </c:pt>
                <c:pt idx="482">
                  <c:v>2.0660348857623065E-2</c:v>
                </c:pt>
                <c:pt idx="483">
                  <c:v>2.0495066066762078E-2</c:v>
                </c:pt>
                <c:pt idx="484">
                  <c:v>2.0331105538227982E-2</c:v>
                </c:pt>
                <c:pt idx="485">
                  <c:v>2.0168456693922157E-2</c:v>
                </c:pt>
                <c:pt idx="486">
                  <c:v>2.0007109040370782E-2</c:v>
                </c:pt>
                <c:pt idx="487">
                  <c:v>1.9847052168047812E-2</c:v>
                </c:pt>
                <c:pt idx="488">
                  <c:v>1.9688275750703432E-2</c:v>
                </c:pt>
                <c:pt idx="489">
                  <c:v>1.9530769544697804E-2</c:v>
                </c:pt>
                <c:pt idx="490">
                  <c:v>1.9374523388340219E-2</c:v>
                </c:pt>
                <c:pt idx="491">
                  <c:v>1.9219527201233495E-2</c:v>
                </c:pt>
                <c:pt idx="492">
                  <c:v>1.9065770983623626E-2</c:v>
                </c:pt>
                <c:pt idx="493">
                  <c:v>1.8913244815754637E-2</c:v>
                </c:pt>
                <c:pt idx="494">
                  <c:v>1.8761938857228603E-2</c:v>
                </c:pt>
                <c:pt idx="495">
                  <c:v>1.8611843346370772E-2</c:v>
                </c:pt>
                <c:pt idx="496">
                  <c:v>1.8462948599599807E-2</c:v>
                </c:pt>
                <c:pt idx="497">
                  <c:v>1.8315245010803009E-2</c:v>
                </c:pt>
                <c:pt idx="498">
                  <c:v>1.8168723050716581E-2</c:v>
                </c:pt>
                <c:pt idx="499">
                  <c:v>1.8023373266310847E-2</c:v>
                </c:pt>
                <c:pt idx="500">
                  <c:v>1.787918628018036E-2</c:v>
                </c:pt>
                <c:pt idx="501">
                  <c:v>1.7736152789938914E-2</c:v>
                </c:pt>
                <c:pt idx="502">
                  <c:v>1.7594263567619402E-2</c:v>
                </c:pt>
                <c:pt idx="503">
                  <c:v>1.7453509459078448E-2</c:v>
                </c:pt>
                <c:pt idx="504">
                  <c:v>1.7313881383405821E-2</c:v>
                </c:pt>
                <c:pt idx="505">
                  <c:v>1.7175370332338576E-2</c:v>
                </c:pt>
                <c:pt idx="506">
                  <c:v>1.7037967369679864E-2</c:v>
                </c:pt>
                <c:pt idx="507">
                  <c:v>1.6901663630722426E-2</c:v>
                </c:pt>
                <c:pt idx="508">
                  <c:v>1.6766450321676649E-2</c:v>
                </c:pt>
                <c:pt idx="509">
                  <c:v>1.6632318719103228E-2</c:v>
                </c:pt>
                <c:pt idx="510">
                  <c:v>1.6499260169350403E-2</c:v>
                </c:pt>
                <c:pt idx="511">
                  <c:v>1.6367266087995602E-2</c:v>
                </c:pt>
                <c:pt idx="512">
                  <c:v>1.6236327959291637E-2</c:v>
                </c:pt>
                <c:pt idx="513">
                  <c:v>1.6106437335617303E-2</c:v>
                </c:pt>
                <c:pt idx="514">
                  <c:v>1.5977585836932363E-2</c:v>
                </c:pt>
                <c:pt idx="515">
                  <c:v>1.5849765150236905E-2</c:v>
                </c:pt>
                <c:pt idx="516">
                  <c:v>1.5722967029035011E-2</c:v>
                </c:pt>
                <c:pt idx="517">
                  <c:v>1.5597183292802727E-2</c:v>
                </c:pt>
                <c:pt idx="518">
                  <c:v>1.5472405826460306E-2</c:v>
                </c:pt>
                <c:pt idx="519">
                  <c:v>1.5348626579848623E-2</c:v>
                </c:pt>
                <c:pt idx="520">
                  <c:v>1.5225837567209834E-2</c:v>
                </c:pt>
                <c:pt idx="521">
                  <c:v>1.5104030866672155E-2</c:v>
                </c:pt>
                <c:pt idx="522">
                  <c:v>1.4983198619738777E-2</c:v>
                </c:pt>
                <c:pt idx="523">
                  <c:v>1.4863333030780867E-2</c:v>
                </c:pt>
                <c:pt idx="524">
                  <c:v>1.474442636653462E-2</c:v>
                </c:pt>
                <c:pt idx="525">
                  <c:v>1.4626470955602341E-2</c:v>
                </c:pt>
                <c:pt idx="526">
                  <c:v>1.4509459187957522E-2</c:v>
                </c:pt>
                <c:pt idx="527">
                  <c:v>1.4393383514453862E-2</c:v>
                </c:pt>
                <c:pt idx="528">
                  <c:v>1.4278236446338232E-2</c:v>
                </c:pt>
                <c:pt idx="529">
                  <c:v>1.4164010554767525E-2</c:v>
                </c:pt>
                <c:pt idx="530">
                  <c:v>1.4050698470329383E-2</c:v>
                </c:pt>
                <c:pt idx="531">
                  <c:v>1.3938292882566749E-2</c:v>
                </c:pt>
                <c:pt idx="532">
                  <c:v>1.3826786539506215E-2</c:v>
                </c:pt>
                <c:pt idx="533">
                  <c:v>1.3716172247190163E-2</c:v>
                </c:pt>
                <c:pt idx="534">
                  <c:v>1.3606442869212641E-2</c:v>
                </c:pt>
                <c:pt idx="535">
                  <c:v>1.3497591326258941E-2</c:v>
                </c:pt>
                <c:pt idx="536">
                  <c:v>1.3389610595648868E-2</c:v>
                </c:pt>
                <c:pt idx="537">
                  <c:v>1.3282493710883676E-2</c:v>
                </c:pt>
                <c:pt idx="538">
                  <c:v>1.3176233761196606E-2</c:v>
                </c:pt>
                <c:pt idx="539">
                  <c:v>1.3070823891107034E-2</c:v>
                </c:pt>
                <c:pt idx="540">
                  <c:v>1.2966257299978178E-2</c:v>
                </c:pt>
                <c:pt idx="541">
                  <c:v>1.2862527241578351E-2</c:v>
                </c:pt>
                <c:pt idx="542">
                  <c:v>1.2759627023645723E-2</c:v>
                </c:pt>
                <c:pt idx="543">
                  <c:v>1.2657550007456556E-2</c:v>
                </c:pt>
                <c:pt idx="544">
                  <c:v>1.2556289607396904E-2</c:v>
                </c:pt>
                <c:pt idx="545">
                  <c:v>1.2455839290537727E-2</c:v>
                </c:pt>
                <c:pt idx="546">
                  <c:v>1.2356192576213426E-2</c:v>
                </c:pt>
                <c:pt idx="547">
                  <c:v>1.2257343035603718E-2</c:v>
                </c:pt>
                <c:pt idx="548">
                  <c:v>1.2159284291318889E-2</c:v>
                </c:pt>
                <c:pt idx="549">
                  <c:v>1.2062010016988336E-2</c:v>
                </c:pt>
                <c:pt idx="550">
                  <c:v>1.1965513936852431E-2</c:v>
                </c:pt>
                <c:pt idx="551">
                  <c:v>1.1869789825357609E-2</c:v>
                </c:pt>
                <c:pt idx="552">
                  <c:v>1.1774831506754749E-2</c:v>
                </c:pt>
                <c:pt idx="553">
                  <c:v>1.1680632854700711E-2</c:v>
                </c:pt>
                <c:pt idx="554">
                  <c:v>1.1587187791863105E-2</c:v>
                </c:pt>
                <c:pt idx="555">
                  <c:v>1.14944902895282E-2</c:v>
                </c:pt>
                <c:pt idx="556">
                  <c:v>1.1402534367211975E-2</c:v>
                </c:pt>
                <c:pt idx="557">
                  <c:v>1.1311314092274276E-2</c:v>
                </c:pt>
                <c:pt idx="558">
                  <c:v>1.1220823579536084E-2</c:v>
                </c:pt>
                <c:pt idx="559">
                  <c:v>1.1131056990899793E-2</c:v>
                </c:pt>
                <c:pt idx="560">
                  <c:v>1.1042008534972595E-2</c:v>
                </c:pt>
                <c:pt idx="561">
                  <c:v>1.0953672466692814E-2</c:v>
                </c:pt>
                <c:pt idx="562">
                  <c:v>1.0866043086959272E-2</c:v>
                </c:pt>
                <c:pt idx="563">
                  <c:v>1.0779114742263597E-2</c:v>
                </c:pt>
                <c:pt idx="564">
                  <c:v>1.0692881824325488E-2</c:v>
                </c:pt>
                <c:pt idx="565">
                  <c:v>1.0607338769730882E-2</c:v>
                </c:pt>
                <c:pt idx="566">
                  <c:v>1.0522480059573035E-2</c:v>
                </c:pt>
                <c:pt idx="567">
                  <c:v>1.0438300219096452E-2</c:v>
                </c:pt>
                <c:pt idx="568">
                  <c:v>1.0354793817343678E-2</c:v>
                </c:pt>
                <c:pt idx="569">
                  <c:v>1.0271955466804929E-2</c:v>
                </c:pt>
                <c:pt idx="570">
                  <c:v>1.018977982307049E-2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0-46B1-B896-D65F767B2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532352"/>
        <c:axId val="140554624"/>
      </c:barChart>
      <c:catAx>
        <c:axId val="14053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0554624"/>
        <c:crosses val="autoZero"/>
        <c:auto val="0"/>
        <c:lblAlgn val="ctr"/>
        <c:lblOffset val="100"/>
        <c:noMultiLvlLbl val="0"/>
      </c:catAx>
      <c:valAx>
        <c:axId val="140554624"/>
        <c:scaling>
          <c:orientation val="minMax"/>
          <c:max val="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0532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5</xdr:row>
      <xdr:rowOff>142874</xdr:rowOff>
    </xdr:from>
    <xdr:to>
      <xdr:col>16</xdr:col>
      <xdr:colOff>266700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ocuments/Microsoft%20User%20Data/Office%202011%20AutoRecovery/Dividend%20Model%20-%20Main%20Sheet%20-%2020115%20-%20MB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Model"/>
      <sheetName val="Scenarios"/>
      <sheetName val="lookups"/>
      <sheetName val="Lifespan of Average Footballer"/>
      <sheetName val="P &amp; L"/>
      <sheetName val="Dividend Calculation"/>
    </sheetNames>
    <sheetDataSet>
      <sheetData sheetId="0"/>
      <sheetData sheetId="1">
        <row r="5">
          <cell r="D5">
            <v>30.4</v>
          </cell>
        </row>
        <row r="27">
          <cell r="F27">
            <v>0.1</v>
          </cell>
          <cell r="L27">
            <v>0.44999999999999996</v>
          </cell>
        </row>
        <row r="29">
          <cell r="D29">
            <v>0.7</v>
          </cell>
        </row>
      </sheetData>
      <sheetData sheetId="2">
        <row r="3">
          <cell r="A3" t="str">
            <v>MONTH</v>
          </cell>
        </row>
      </sheetData>
      <sheetData sheetId="3">
        <row r="10">
          <cell r="D10">
            <v>0.96799999999999997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U46"/>
  <sheetViews>
    <sheetView workbookViewId="0">
      <selection sqref="A1:XFD1048576"/>
    </sheetView>
  </sheetViews>
  <sheetFormatPr defaultColWidth="11.3984375" defaultRowHeight="14.25" x14ac:dyDescent="0.45"/>
  <cols>
    <col min="1" max="1" width="29.86328125" customWidth="1"/>
    <col min="2" max="2" width="56.3984375" customWidth="1"/>
  </cols>
  <sheetData>
    <row r="1" spans="1:21" ht="21" x14ac:dyDescent="0.65">
      <c r="A1" s="300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21" x14ac:dyDescent="0.45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</row>
    <row r="3" spans="1:21" x14ac:dyDescent="0.45">
      <c r="A3" s="13" t="s">
        <v>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</row>
    <row r="4" spans="1:21" x14ac:dyDescent="0.45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</row>
    <row r="5" spans="1:21" x14ac:dyDescent="0.45">
      <c r="A5" s="302" t="s">
        <v>2</v>
      </c>
      <c r="B5" s="301" t="s">
        <v>3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</row>
    <row r="6" spans="1:21" x14ac:dyDescent="0.45">
      <c r="A6" s="302" t="s">
        <v>4</v>
      </c>
      <c r="B6" s="301" t="s">
        <v>5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1:21" x14ac:dyDescent="0.45">
      <c r="A7" s="302" t="s">
        <v>6</v>
      </c>
      <c r="B7" s="301" t="s">
        <v>7</v>
      </c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</row>
    <row r="8" spans="1:21" x14ac:dyDescent="0.45">
      <c r="A8" s="302" t="s">
        <v>8</v>
      </c>
      <c r="B8" s="301" t="s">
        <v>9</v>
      </c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</row>
    <row r="9" spans="1:21" x14ac:dyDescent="0.45">
      <c r="A9" s="302" t="s">
        <v>10</v>
      </c>
      <c r="B9" s="301" t="s">
        <v>11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</row>
    <row r="10" spans="1:21" x14ac:dyDescent="0.45">
      <c r="A10" s="302" t="s">
        <v>12</v>
      </c>
      <c r="B10" s="301" t="s">
        <v>13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</row>
    <row r="11" spans="1:21" x14ac:dyDescent="0.45">
      <c r="A11" s="302" t="s">
        <v>14</v>
      </c>
      <c r="B11" s="301" t="s">
        <v>15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</row>
    <row r="12" spans="1:21" x14ac:dyDescent="0.45">
      <c r="A12" s="302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</row>
    <row r="13" spans="1:21" x14ac:dyDescent="0.45">
      <c r="A13" s="302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</row>
    <row r="14" spans="1:21" x14ac:dyDescent="0.45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</row>
    <row r="15" spans="1:21" x14ac:dyDescent="0.45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</row>
    <row r="16" spans="1:21" x14ac:dyDescent="0.45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</row>
    <row r="17" spans="1:21" x14ac:dyDescent="0.45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</row>
    <row r="18" spans="1:21" x14ac:dyDescent="0.45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</row>
    <row r="19" spans="1:21" x14ac:dyDescent="0.45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</row>
    <row r="20" spans="1:21" x14ac:dyDescent="0.4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</row>
    <row r="21" spans="1:21" x14ac:dyDescent="0.4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</row>
    <row r="22" spans="1:21" x14ac:dyDescent="0.45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</row>
    <row r="23" spans="1:21" x14ac:dyDescent="0.4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</row>
    <row r="24" spans="1:21" x14ac:dyDescent="0.4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</row>
    <row r="25" spans="1:21" x14ac:dyDescent="0.45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</row>
    <row r="26" spans="1:21" x14ac:dyDescent="0.45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</row>
    <row r="27" spans="1:21" x14ac:dyDescent="0.45">
      <c r="A27" s="301"/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</row>
    <row r="28" spans="1:21" x14ac:dyDescent="0.45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</row>
    <row r="29" spans="1:21" x14ac:dyDescent="0.45">
      <c r="A29" s="301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</row>
    <row r="30" spans="1:21" x14ac:dyDescent="0.45">
      <c r="A30" s="301"/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</row>
    <row r="31" spans="1:21" x14ac:dyDescent="0.45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</row>
    <row r="32" spans="1:21" x14ac:dyDescent="0.45">
      <c r="A32" s="301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</row>
    <row r="33" spans="1:21" x14ac:dyDescent="0.45">
      <c r="A33" s="301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</row>
    <row r="34" spans="1:21" x14ac:dyDescent="0.45">
      <c r="A34" s="301"/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</row>
    <row r="35" spans="1:21" x14ac:dyDescent="0.45">
      <c r="A35" s="301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</row>
    <row r="36" spans="1:21" x14ac:dyDescent="0.45">
      <c r="A36" s="301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</row>
    <row r="37" spans="1:21" x14ac:dyDescent="0.45">
      <c r="A37" s="301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</row>
    <row r="38" spans="1:21" x14ac:dyDescent="0.45">
      <c r="A38" s="301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</row>
    <row r="39" spans="1:21" x14ac:dyDescent="0.45">
      <c r="A39" s="301"/>
      <c r="B39" s="301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</row>
    <row r="40" spans="1:21" x14ac:dyDescent="0.45">
      <c r="A40" s="301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</row>
    <row r="41" spans="1:21" x14ac:dyDescent="0.45">
      <c r="A41" s="301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</row>
    <row r="42" spans="1:21" x14ac:dyDescent="0.45">
      <c r="A42" s="301"/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</row>
    <row r="43" spans="1:21" x14ac:dyDescent="0.45">
      <c r="A43" s="301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</row>
    <row r="44" spans="1:21" x14ac:dyDescent="0.4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</row>
    <row r="45" spans="1:21" x14ac:dyDescent="0.45">
      <c r="A45" s="301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</row>
    <row r="46" spans="1:21" x14ac:dyDescent="0.45">
      <c r="A46" s="301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</row>
  </sheetData>
  <pageMargins left="0.75" right="0.75" top="1" bottom="1" header="0.5" footer="0.5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1252"/>
  <sheetViews>
    <sheetView workbookViewId="0">
      <selection sqref="A1:XFD1048576"/>
    </sheetView>
  </sheetViews>
  <sheetFormatPr defaultColWidth="8.86328125" defaultRowHeight="14.25" x14ac:dyDescent="0.45"/>
  <cols>
    <col min="1" max="1" width="13.265625" style="15" customWidth="1"/>
    <col min="3" max="3" width="13.3984375" style="287" customWidth="1"/>
    <col min="5" max="5" width="12.86328125" customWidth="1"/>
  </cols>
  <sheetData>
    <row r="2" spans="1:12" ht="14.65" thickBot="1" x14ac:dyDescent="0.5"/>
    <row r="3" spans="1:12" s="288" customFormat="1" ht="30" customHeight="1" x14ac:dyDescent="0.45">
      <c r="A3" s="310" t="s">
        <v>178</v>
      </c>
      <c r="B3" s="312" t="s">
        <v>256</v>
      </c>
      <c r="C3" s="314" t="s">
        <v>257</v>
      </c>
      <c r="D3" s="308" t="s">
        <v>258</v>
      </c>
      <c r="E3" s="308" t="s">
        <v>259</v>
      </c>
      <c r="F3" s="308" t="s">
        <v>179</v>
      </c>
      <c r="G3" s="308"/>
      <c r="H3" s="308"/>
      <c r="I3" s="308"/>
      <c r="J3" s="308"/>
      <c r="K3" s="308"/>
      <c r="L3" s="308"/>
    </row>
    <row r="4" spans="1:12" s="289" customFormat="1" ht="30" customHeight="1" thickBot="1" x14ac:dyDescent="0.5">
      <c r="A4" s="311"/>
      <c r="B4" s="313"/>
      <c r="C4" s="315"/>
      <c r="D4" s="309"/>
      <c r="E4" s="309"/>
      <c r="F4" s="309"/>
      <c r="G4" s="309"/>
      <c r="H4" s="309"/>
      <c r="I4" s="309"/>
      <c r="J4" s="309"/>
      <c r="K4" s="309"/>
      <c r="L4" s="309"/>
    </row>
    <row r="5" spans="1:12" x14ac:dyDescent="0.45">
      <c r="A5" s="15">
        <v>1</v>
      </c>
      <c r="B5" t="s">
        <v>78</v>
      </c>
      <c r="C5" s="287" t="s">
        <v>78</v>
      </c>
      <c r="D5" s="15">
        <v>4333</v>
      </c>
      <c r="E5" s="68"/>
      <c r="F5" s="15">
        <v>200</v>
      </c>
    </row>
    <row r="6" spans="1:12" x14ac:dyDescent="0.45">
      <c r="A6" s="15">
        <v>2</v>
      </c>
      <c r="B6" s="290">
        <v>0.15</v>
      </c>
      <c r="C6" s="287">
        <v>0.08</v>
      </c>
      <c r="D6" s="15">
        <v>4333</v>
      </c>
      <c r="E6" s="293">
        <v>1169.0625</v>
      </c>
      <c r="F6" s="15">
        <f>F5+2</f>
        <v>202</v>
      </c>
    </row>
    <row r="7" spans="1:12" x14ac:dyDescent="0.45">
      <c r="A7" s="15">
        <v>3</v>
      </c>
      <c r="B7" s="291">
        <f>B6-0.7%</f>
        <v>0.14299999999999999</v>
      </c>
      <c r="C7" s="287">
        <v>0.08</v>
      </c>
      <c r="D7" s="15">
        <v>4333</v>
      </c>
      <c r="E7" s="293">
        <v>1418.7627496875</v>
      </c>
      <c r="F7" s="15">
        <f t="shared" ref="F7:F30" si="0">F6+2</f>
        <v>204</v>
      </c>
      <c r="H7" s="15"/>
      <c r="I7" s="15"/>
    </row>
    <row r="8" spans="1:12" x14ac:dyDescent="0.45">
      <c r="A8" s="15">
        <v>4</v>
      </c>
      <c r="B8" s="291">
        <f t="shared" ref="B8:B15" si="1">B7-0.7%</f>
        <v>0.13599999999999998</v>
      </c>
      <c r="C8" s="287">
        <v>0.08</v>
      </c>
      <c r="D8" s="15">
        <v>4333</v>
      </c>
      <c r="E8" s="293">
        <v>2349.7650052861927</v>
      </c>
      <c r="F8" s="15">
        <f t="shared" si="0"/>
        <v>206</v>
      </c>
    </row>
    <row r="9" spans="1:12" x14ac:dyDescent="0.45">
      <c r="A9" s="15">
        <v>5</v>
      </c>
      <c r="B9" s="291">
        <f t="shared" si="1"/>
        <v>0.12899999999999998</v>
      </c>
      <c r="C9" s="287">
        <v>0.08</v>
      </c>
      <c r="D9" s="15">
        <v>4333</v>
      </c>
      <c r="E9" s="293">
        <v>2427.6209269869933</v>
      </c>
      <c r="F9" s="15">
        <f t="shared" si="0"/>
        <v>208</v>
      </c>
    </row>
    <row r="10" spans="1:12" x14ac:dyDescent="0.45">
      <c r="A10" s="15">
        <v>6</v>
      </c>
      <c r="B10" s="291">
        <f t="shared" si="1"/>
        <v>0.12199999999999997</v>
      </c>
      <c r="C10" s="287">
        <v>0.08</v>
      </c>
      <c r="D10" s="15">
        <v>4333</v>
      </c>
      <c r="E10" s="293">
        <v>3488.8079812526958</v>
      </c>
      <c r="F10" s="15">
        <f t="shared" si="0"/>
        <v>210</v>
      </c>
    </row>
    <row r="11" spans="1:12" x14ac:dyDescent="0.45">
      <c r="A11" s="15">
        <v>7</v>
      </c>
      <c r="B11" s="291">
        <f t="shared" si="1"/>
        <v>0.11499999999999996</v>
      </c>
      <c r="C11" s="287">
        <v>0.08</v>
      </c>
      <c r="D11" s="15">
        <v>4333</v>
      </c>
      <c r="E11" s="293">
        <v>3616.0289969473456</v>
      </c>
      <c r="F11" s="15">
        <f t="shared" si="0"/>
        <v>212</v>
      </c>
    </row>
    <row r="12" spans="1:12" x14ac:dyDescent="0.45">
      <c r="A12" s="15">
        <v>8</v>
      </c>
      <c r="B12" s="291">
        <f t="shared" si="1"/>
        <v>0.10799999999999996</v>
      </c>
      <c r="C12" s="287">
        <v>0.08</v>
      </c>
      <c r="D12" s="15">
        <v>4333</v>
      </c>
      <c r="E12" s="293">
        <v>3754.6225305663338</v>
      </c>
      <c r="F12" s="15">
        <f t="shared" si="0"/>
        <v>214</v>
      </c>
    </row>
    <row r="13" spans="1:12" x14ac:dyDescent="0.45">
      <c r="A13" s="15">
        <v>9</v>
      </c>
      <c r="B13" s="291">
        <f t="shared" si="1"/>
        <v>0.10099999999999995</v>
      </c>
      <c r="C13" s="287">
        <v>0.08</v>
      </c>
      <c r="D13" s="15">
        <v>4333</v>
      </c>
      <c r="E13" s="293">
        <v>3905.9992987450028</v>
      </c>
      <c r="F13" s="15">
        <f t="shared" si="0"/>
        <v>216</v>
      </c>
    </row>
    <row r="14" spans="1:12" x14ac:dyDescent="0.45">
      <c r="A14" s="15">
        <v>10</v>
      </c>
      <c r="B14" s="291">
        <f t="shared" si="1"/>
        <v>9.3999999999999945E-2</v>
      </c>
      <c r="C14" s="287">
        <v>0.08</v>
      </c>
      <c r="D14" s="15">
        <v>4333</v>
      </c>
      <c r="E14" s="293">
        <v>4068.383975683173</v>
      </c>
      <c r="F14" s="15">
        <f t="shared" si="0"/>
        <v>218</v>
      </c>
    </row>
    <row r="15" spans="1:12" x14ac:dyDescent="0.45">
      <c r="A15" s="15">
        <v>11</v>
      </c>
      <c r="B15" s="291">
        <f t="shared" si="1"/>
        <v>8.6999999999999938E-2</v>
      </c>
      <c r="C15" s="287">
        <v>0.05</v>
      </c>
      <c r="D15" s="15">
        <v>4333</v>
      </c>
      <c r="E15" s="293">
        <v>4246.7393667892784</v>
      </c>
      <c r="F15" s="15">
        <f t="shared" si="0"/>
        <v>220</v>
      </c>
    </row>
    <row r="16" spans="1:12" x14ac:dyDescent="0.45">
      <c r="A16" s="15">
        <v>12</v>
      </c>
      <c r="B16" s="290">
        <v>0.08</v>
      </c>
      <c r="C16" s="287">
        <v>0.05</v>
      </c>
      <c r="D16" s="15">
        <v>4333</v>
      </c>
      <c r="E16" s="293">
        <v>4443.0000288485144</v>
      </c>
      <c r="F16" s="15">
        <f t="shared" si="0"/>
        <v>222</v>
      </c>
    </row>
    <row r="17" spans="1:6" x14ac:dyDescent="0.45">
      <c r="A17" s="15">
        <v>13</v>
      </c>
      <c r="B17" s="291">
        <f>B16-0.0012</f>
        <v>7.8799999999999995E-2</v>
      </c>
      <c r="C17" s="287">
        <v>0.05</v>
      </c>
      <c r="D17" s="15">
        <v>4333</v>
      </c>
      <c r="E17" s="293">
        <v>4659.3084074636945</v>
      </c>
      <c r="F17" s="15">
        <f t="shared" si="0"/>
        <v>224</v>
      </c>
    </row>
    <row r="18" spans="1:6" x14ac:dyDescent="0.45">
      <c r="A18" s="15">
        <v>14</v>
      </c>
      <c r="B18" s="291">
        <f t="shared" ref="B18:B39" si="2">B17-0.0012</f>
        <v>7.7599999999999988E-2</v>
      </c>
      <c r="C18" s="287">
        <v>0.05</v>
      </c>
      <c r="D18" s="15">
        <v>4333</v>
      </c>
      <c r="E18" s="293">
        <v>5342.2181219379927</v>
      </c>
      <c r="F18" s="15">
        <f t="shared" si="0"/>
        <v>226</v>
      </c>
    </row>
    <row r="19" spans="1:6" x14ac:dyDescent="0.45">
      <c r="A19" s="15">
        <v>15</v>
      </c>
      <c r="B19" s="291">
        <f t="shared" si="2"/>
        <v>7.6399999999999982E-2</v>
      </c>
      <c r="C19" s="287">
        <v>0.05</v>
      </c>
      <c r="D19" s="15">
        <v>4333</v>
      </c>
      <c r="E19" s="293">
        <v>5586.6554537516586</v>
      </c>
      <c r="F19" s="15">
        <f t="shared" si="0"/>
        <v>228</v>
      </c>
    </row>
    <row r="20" spans="1:6" x14ac:dyDescent="0.45">
      <c r="A20" s="15">
        <v>16</v>
      </c>
      <c r="B20" s="291">
        <f t="shared" si="2"/>
        <v>7.5199999999999975E-2</v>
      </c>
      <c r="C20" s="287">
        <v>0.05</v>
      </c>
      <c r="D20" s="15">
        <v>4333</v>
      </c>
      <c r="E20" s="293">
        <v>5856.3306859820987</v>
      </c>
      <c r="F20" s="15">
        <f t="shared" si="0"/>
        <v>230</v>
      </c>
    </row>
    <row r="21" spans="1:6" x14ac:dyDescent="0.45">
      <c r="A21" s="15">
        <v>17</v>
      </c>
      <c r="B21" s="291">
        <f t="shared" si="2"/>
        <v>7.3999999999999969E-2</v>
      </c>
      <c r="C21" s="287">
        <v>0.05</v>
      </c>
      <c r="D21" s="15">
        <v>4333</v>
      </c>
      <c r="E21" s="293">
        <v>6153.9678003656236</v>
      </c>
      <c r="F21" s="15">
        <f t="shared" si="0"/>
        <v>232</v>
      </c>
    </row>
    <row r="22" spans="1:6" x14ac:dyDescent="0.45">
      <c r="A22" s="15">
        <v>18</v>
      </c>
      <c r="B22" s="291">
        <f t="shared" si="2"/>
        <v>7.2799999999999962E-2</v>
      </c>
      <c r="C22" s="287">
        <v>0.05</v>
      </c>
      <c r="D22" s="15">
        <v>4333</v>
      </c>
      <c r="E22" s="293">
        <v>6482.5336918656503</v>
      </c>
      <c r="F22" s="15">
        <f t="shared" si="0"/>
        <v>234</v>
      </c>
    </row>
    <row r="23" spans="1:6" x14ac:dyDescent="0.45">
      <c r="A23" s="15">
        <v>19</v>
      </c>
      <c r="B23" s="291">
        <f t="shared" si="2"/>
        <v>7.1599999999999955E-2</v>
      </c>
      <c r="C23" s="287">
        <v>0.05</v>
      </c>
      <c r="D23" s="15">
        <v>4333</v>
      </c>
      <c r="E23" s="293">
        <v>6845.2538384162763</v>
      </c>
      <c r="F23" s="15">
        <f t="shared" si="0"/>
        <v>236</v>
      </c>
    </row>
    <row r="24" spans="1:6" x14ac:dyDescent="0.45">
      <c r="A24" s="15">
        <v>20</v>
      </c>
      <c r="B24" s="291">
        <f t="shared" si="2"/>
        <v>7.0399999999999949E-2</v>
      </c>
      <c r="C24" s="287">
        <v>0.05</v>
      </c>
      <c r="D24" s="15">
        <v>4333</v>
      </c>
      <c r="E24" s="293">
        <v>7245.6284723081835</v>
      </c>
      <c r="F24" s="15">
        <f t="shared" si="0"/>
        <v>238</v>
      </c>
    </row>
    <row r="25" spans="1:6" x14ac:dyDescent="0.45">
      <c r="A25" s="15">
        <v>21</v>
      </c>
      <c r="B25" s="291">
        <f t="shared" si="2"/>
        <v>6.9199999999999942E-2</v>
      </c>
      <c r="C25" s="287">
        <v>0.03</v>
      </c>
      <c r="D25" s="15">
        <v>4333</v>
      </c>
      <c r="E25" s="293">
        <v>7687.4492365669248</v>
      </c>
      <c r="F25" s="15">
        <f t="shared" si="0"/>
        <v>240</v>
      </c>
    </row>
    <row r="26" spans="1:6" x14ac:dyDescent="0.45">
      <c r="A26" s="15">
        <v>22</v>
      </c>
      <c r="B26" s="291">
        <f t="shared" si="2"/>
        <v>6.7999999999999935E-2</v>
      </c>
      <c r="C26" s="287">
        <v>0.03</v>
      </c>
      <c r="D26" s="15">
        <v>4333</v>
      </c>
      <c r="E26" s="293">
        <v>8174.8163082696828</v>
      </c>
      <c r="F26" s="15">
        <f t="shared" si="0"/>
        <v>242</v>
      </c>
    </row>
    <row r="27" spans="1:6" x14ac:dyDescent="0.45">
      <c r="A27" s="15">
        <v>23</v>
      </c>
      <c r="B27" s="291">
        <f t="shared" si="2"/>
        <v>6.6799999999999929E-2</v>
      </c>
      <c r="C27" s="287">
        <v>0.03</v>
      </c>
      <c r="D27" s="15">
        <v>4333</v>
      </c>
      <c r="E27" s="293">
        <v>8712.1559695190663</v>
      </c>
      <c r="F27" s="15">
        <f t="shared" si="0"/>
        <v>244</v>
      </c>
    </row>
    <row r="28" spans="1:6" x14ac:dyDescent="0.45">
      <c r="A28" s="15">
        <v>24</v>
      </c>
      <c r="B28" s="291">
        <f t="shared" si="2"/>
        <v>6.5599999999999922E-2</v>
      </c>
      <c r="C28" s="287">
        <v>0.03</v>
      </c>
      <c r="D28" s="15">
        <v>4333</v>
      </c>
      <c r="E28" s="293">
        <v>9304.2386057541698</v>
      </c>
      <c r="F28" s="15">
        <f t="shared" si="0"/>
        <v>246</v>
      </c>
    </row>
    <row r="29" spans="1:6" x14ac:dyDescent="0.45">
      <c r="A29" s="15">
        <v>25</v>
      </c>
      <c r="B29" s="291">
        <f t="shared" si="2"/>
        <v>6.4399999999999916E-2</v>
      </c>
      <c r="C29" s="287">
        <v>0.03</v>
      </c>
      <c r="D29" s="15">
        <v>4333</v>
      </c>
      <c r="E29" s="293">
        <v>9956.1971102409789</v>
      </c>
      <c r="F29" s="15">
        <f t="shared" si="0"/>
        <v>248</v>
      </c>
    </row>
    <row r="30" spans="1:6" x14ac:dyDescent="0.45">
      <c r="A30" s="15">
        <v>26</v>
      </c>
      <c r="B30" s="291">
        <f t="shared" si="2"/>
        <v>6.3199999999999909E-2</v>
      </c>
      <c r="C30" s="287">
        <v>0.03</v>
      </c>
      <c r="D30" s="15">
        <v>4333</v>
      </c>
      <c r="E30" s="293">
        <v>11723.767907863521</v>
      </c>
      <c r="F30" s="15">
        <f t="shared" si="0"/>
        <v>250</v>
      </c>
    </row>
    <row r="31" spans="1:6" x14ac:dyDescent="0.45">
      <c r="A31" s="15">
        <v>27</v>
      </c>
      <c r="B31" s="291">
        <f t="shared" si="2"/>
        <v>6.1999999999999909E-2</v>
      </c>
      <c r="C31" s="287">
        <v>0.03</v>
      </c>
      <c r="D31" s="15">
        <v>4333</v>
      </c>
      <c r="E31" s="293">
        <v>12527.171537850681</v>
      </c>
      <c r="F31" s="15">
        <f>F30</f>
        <v>250</v>
      </c>
    </row>
    <row r="32" spans="1:6" x14ac:dyDescent="0.45">
      <c r="A32" s="15">
        <v>28</v>
      </c>
      <c r="B32" s="291">
        <f t="shared" si="2"/>
        <v>6.079999999999991E-2</v>
      </c>
      <c r="C32" s="287">
        <v>0.03</v>
      </c>
      <c r="D32" s="15">
        <v>4333</v>
      </c>
      <c r="E32" s="293">
        <v>13408.421609192505</v>
      </c>
      <c r="F32" s="15">
        <f t="shared" ref="F32:F40" si="3">F31</f>
        <v>250</v>
      </c>
    </row>
    <row r="33" spans="1:6" x14ac:dyDescent="0.45">
      <c r="A33" s="15">
        <v>29</v>
      </c>
      <c r="B33" s="291">
        <f t="shared" si="2"/>
        <v>5.959999999999991E-2</v>
      </c>
      <c r="C33" s="287">
        <v>0.03</v>
      </c>
      <c r="D33" s="15">
        <v>4333</v>
      </c>
      <c r="E33" s="293">
        <v>14374.295354922848</v>
      </c>
      <c r="F33" s="15">
        <f t="shared" si="3"/>
        <v>250</v>
      </c>
    </row>
    <row r="34" spans="1:6" x14ac:dyDescent="0.45">
      <c r="A34" s="15">
        <v>30</v>
      </c>
      <c r="B34" s="291">
        <f t="shared" si="2"/>
        <v>5.839999999999991E-2</v>
      </c>
      <c r="C34" s="287">
        <v>0.03</v>
      </c>
      <c r="D34" s="15">
        <v>4333</v>
      </c>
      <c r="E34" s="293">
        <v>15432.029899477227</v>
      </c>
      <c r="F34" s="15">
        <f t="shared" si="3"/>
        <v>250</v>
      </c>
    </row>
    <row r="35" spans="1:6" x14ac:dyDescent="0.45">
      <c r="A35" s="15">
        <v>31</v>
      </c>
      <c r="B35" s="291">
        <f t="shared" si="2"/>
        <v>5.7199999999999911E-2</v>
      </c>
      <c r="C35" s="287">
        <v>0.03</v>
      </c>
      <c r="D35" s="15">
        <v>4333</v>
      </c>
      <c r="E35" s="293">
        <v>16589.342636512793</v>
      </c>
      <c r="F35" s="15">
        <f t="shared" si="3"/>
        <v>250</v>
      </c>
    </row>
    <row r="36" spans="1:6" x14ac:dyDescent="0.45">
      <c r="A36" s="15">
        <v>32</v>
      </c>
      <c r="B36" s="291">
        <f t="shared" si="2"/>
        <v>5.5999999999999911E-2</v>
      </c>
      <c r="C36" s="287">
        <v>0.03</v>
      </c>
      <c r="D36" s="15">
        <v>4333</v>
      </c>
      <c r="E36" s="293">
        <v>17854.451859417823</v>
      </c>
      <c r="F36" s="15">
        <f t="shared" si="3"/>
        <v>250</v>
      </c>
    </row>
    <row r="37" spans="1:6" x14ac:dyDescent="0.45">
      <c r="A37" s="15">
        <v>33</v>
      </c>
      <c r="B37" s="291">
        <f t="shared" si="2"/>
        <v>5.4799999999999911E-2</v>
      </c>
      <c r="C37" s="287">
        <v>0.03</v>
      </c>
      <c r="D37" s="15">
        <v>4333</v>
      </c>
      <c r="E37" s="293">
        <v>19236.097624433776</v>
      </c>
      <c r="F37" s="15">
        <f t="shared" si="3"/>
        <v>250</v>
      </c>
    </row>
    <row r="38" spans="1:6" x14ac:dyDescent="0.45">
      <c r="A38" s="15">
        <v>34</v>
      </c>
      <c r="B38" s="291">
        <f t="shared" si="2"/>
        <v>5.3599999999999912E-2</v>
      </c>
      <c r="C38" s="287">
        <v>0.03</v>
      </c>
      <c r="D38" s="15">
        <v>4333</v>
      </c>
      <c r="E38" s="293">
        <v>20743.562827407604</v>
      </c>
      <c r="F38" s="15">
        <f t="shared" si="3"/>
        <v>250</v>
      </c>
    </row>
    <row r="39" spans="1:6" x14ac:dyDescent="0.45">
      <c r="A39" s="15">
        <v>35</v>
      </c>
      <c r="B39" s="291">
        <f t="shared" si="2"/>
        <v>5.2399999999999912E-2</v>
      </c>
      <c r="C39" s="287">
        <v>0.03</v>
      </c>
      <c r="D39" s="15">
        <v>4333</v>
      </c>
      <c r="E39" s="293">
        <v>22386.694476478173</v>
      </c>
      <c r="F39" s="15">
        <f t="shared" si="3"/>
        <v>250</v>
      </c>
    </row>
    <row r="40" spans="1:6" x14ac:dyDescent="0.45">
      <c r="A40" s="15">
        <v>36</v>
      </c>
      <c r="B40" s="290">
        <v>0.05</v>
      </c>
      <c r="C40" s="287">
        <v>0.03</v>
      </c>
      <c r="D40" s="15">
        <v>4333</v>
      </c>
      <c r="E40" s="293">
        <v>24175.925144469118</v>
      </c>
      <c r="F40" s="15">
        <f t="shared" si="3"/>
        <v>250</v>
      </c>
    </row>
    <row r="41" spans="1:6" x14ac:dyDescent="0.45">
      <c r="B41" s="291"/>
      <c r="D41" s="15"/>
      <c r="E41" s="15"/>
      <c r="F41" s="15"/>
    </row>
    <row r="42" spans="1:6" x14ac:dyDescent="0.45">
      <c r="B42" s="291"/>
      <c r="D42" s="15"/>
      <c r="E42" s="15"/>
      <c r="F42" s="15"/>
    </row>
    <row r="43" spans="1:6" x14ac:dyDescent="0.45">
      <c r="B43" s="291"/>
      <c r="D43" s="15"/>
      <c r="E43" s="15"/>
      <c r="F43" s="15"/>
    </row>
    <row r="44" spans="1:6" x14ac:dyDescent="0.45">
      <c r="B44" s="291"/>
      <c r="D44" s="15"/>
      <c r="E44" s="15"/>
      <c r="F44" s="15"/>
    </row>
    <row r="45" spans="1:6" x14ac:dyDescent="0.45">
      <c r="B45" s="291"/>
      <c r="D45" s="15"/>
      <c r="E45" s="15"/>
      <c r="F45" s="15"/>
    </row>
    <row r="46" spans="1:6" x14ac:dyDescent="0.45">
      <c r="B46" s="291"/>
      <c r="D46" s="15"/>
      <c r="E46" s="15"/>
      <c r="F46" s="15"/>
    </row>
    <row r="47" spans="1:6" x14ac:dyDescent="0.45">
      <c r="B47" s="291"/>
      <c r="D47" s="15"/>
      <c r="E47" s="15"/>
      <c r="F47" s="15"/>
    </row>
    <row r="48" spans="1:6" x14ac:dyDescent="0.45">
      <c r="B48" s="291"/>
      <c r="D48" s="15"/>
      <c r="E48" s="15"/>
      <c r="F48" s="15"/>
    </row>
    <row r="49" spans="2:6" x14ac:dyDescent="0.45">
      <c r="B49" s="291"/>
      <c r="D49" s="15"/>
      <c r="E49" s="15"/>
      <c r="F49" s="15"/>
    </row>
    <row r="50" spans="2:6" x14ac:dyDescent="0.45">
      <c r="B50" s="291"/>
      <c r="D50" s="15"/>
      <c r="E50" s="15"/>
      <c r="F50" s="15"/>
    </row>
    <row r="51" spans="2:6" x14ac:dyDescent="0.45">
      <c r="B51" s="291"/>
      <c r="D51" s="15"/>
      <c r="E51" s="15"/>
      <c r="F51" s="15"/>
    </row>
    <row r="52" spans="2:6" x14ac:dyDescent="0.45">
      <c r="B52" s="291"/>
      <c r="D52" s="15"/>
      <c r="E52" s="15"/>
      <c r="F52" s="15"/>
    </row>
    <row r="53" spans="2:6" x14ac:dyDescent="0.45">
      <c r="B53" s="291"/>
      <c r="D53" s="15"/>
      <c r="E53" s="15"/>
      <c r="F53" s="15"/>
    </row>
    <row r="54" spans="2:6" x14ac:dyDescent="0.45">
      <c r="B54" s="291"/>
      <c r="D54" s="15"/>
      <c r="E54" s="15"/>
      <c r="F54" s="15"/>
    </row>
    <row r="55" spans="2:6" x14ac:dyDescent="0.45">
      <c r="B55" s="291"/>
      <c r="D55" s="15"/>
      <c r="E55" s="15"/>
      <c r="F55" s="15"/>
    </row>
    <row r="56" spans="2:6" x14ac:dyDescent="0.45">
      <c r="B56" s="291"/>
      <c r="D56" s="15"/>
      <c r="E56" s="15"/>
      <c r="F56" s="15"/>
    </row>
    <row r="57" spans="2:6" x14ac:dyDescent="0.45">
      <c r="B57" s="291"/>
      <c r="D57" s="15"/>
      <c r="E57" s="15"/>
      <c r="F57" s="15"/>
    </row>
    <row r="58" spans="2:6" x14ac:dyDescent="0.45">
      <c r="B58" s="291"/>
      <c r="D58" s="15"/>
      <c r="E58" s="15"/>
      <c r="F58" s="15"/>
    </row>
    <row r="59" spans="2:6" x14ac:dyDescent="0.45">
      <c r="B59" s="291"/>
      <c r="D59" s="15"/>
      <c r="E59" s="15"/>
      <c r="F59" s="15"/>
    </row>
    <row r="60" spans="2:6" x14ac:dyDescent="0.45">
      <c r="B60" s="291"/>
      <c r="D60" s="15"/>
      <c r="E60" s="15"/>
      <c r="F60" s="15"/>
    </row>
    <row r="61" spans="2:6" x14ac:dyDescent="0.45">
      <c r="B61" s="291"/>
      <c r="D61" s="15"/>
      <c r="E61" s="15"/>
      <c r="F61" s="15"/>
    </row>
    <row r="62" spans="2:6" x14ac:dyDescent="0.45">
      <c r="B62" s="291"/>
      <c r="D62" s="15"/>
      <c r="E62" s="15"/>
      <c r="F62" s="15"/>
    </row>
    <row r="63" spans="2:6" x14ac:dyDescent="0.45">
      <c r="B63" s="291"/>
      <c r="D63" s="15"/>
      <c r="E63" s="15"/>
      <c r="F63" s="15"/>
    </row>
    <row r="64" spans="2:6" x14ac:dyDescent="0.45">
      <c r="B64" s="291"/>
      <c r="D64" s="15"/>
      <c r="E64" s="15"/>
      <c r="F64" s="15"/>
    </row>
    <row r="65" spans="2:6" x14ac:dyDescent="0.45">
      <c r="B65" s="291"/>
      <c r="D65" s="15"/>
      <c r="E65" s="15"/>
      <c r="F65" s="15"/>
    </row>
    <row r="66" spans="2:6" x14ac:dyDescent="0.45">
      <c r="B66" s="291"/>
      <c r="D66" s="15"/>
      <c r="E66" s="15"/>
      <c r="F66" s="15"/>
    </row>
    <row r="67" spans="2:6" x14ac:dyDescent="0.45">
      <c r="B67" s="291"/>
      <c r="D67" s="15"/>
      <c r="E67" s="15"/>
      <c r="F67" s="15"/>
    </row>
    <row r="68" spans="2:6" x14ac:dyDescent="0.45">
      <c r="B68" s="291"/>
      <c r="D68" s="15"/>
      <c r="E68" s="15"/>
      <c r="F68" s="15"/>
    </row>
    <row r="69" spans="2:6" x14ac:dyDescent="0.45">
      <c r="B69" s="291"/>
      <c r="D69" s="15"/>
      <c r="E69" s="15"/>
      <c r="F69" s="15"/>
    </row>
    <row r="70" spans="2:6" x14ac:dyDescent="0.45">
      <c r="B70" s="291"/>
      <c r="D70" s="15"/>
      <c r="E70" s="15"/>
      <c r="F70" s="15"/>
    </row>
    <row r="71" spans="2:6" x14ac:dyDescent="0.45">
      <c r="B71" s="291"/>
      <c r="D71" s="15"/>
      <c r="E71" s="15"/>
      <c r="F71" s="15"/>
    </row>
    <row r="72" spans="2:6" x14ac:dyDescent="0.45">
      <c r="B72" s="291"/>
      <c r="D72" s="15"/>
      <c r="E72" s="15"/>
      <c r="F72" s="15"/>
    </row>
    <row r="73" spans="2:6" x14ac:dyDescent="0.45">
      <c r="B73" s="291"/>
      <c r="D73" s="15"/>
      <c r="E73" s="15"/>
      <c r="F73" s="15"/>
    </row>
    <row r="74" spans="2:6" x14ac:dyDescent="0.45">
      <c r="B74" s="291"/>
      <c r="D74" s="15"/>
      <c r="E74" s="15"/>
      <c r="F74" s="15"/>
    </row>
    <row r="75" spans="2:6" x14ac:dyDescent="0.45">
      <c r="B75" s="291"/>
      <c r="D75" s="15"/>
      <c r="E75" s="15"/>
      <c r="F75" s="15"/>
    </row>
    <row r="76" spans="2:6" x14ac:dyDescent="0.45">
      <c r="B76" s="291"/>
      <c r="D76" s="15"/>
      <c r="E76" s="15"/>
      <c r="F76" s="15"/>
    </row>
    <row r="77" spans="2:6" x14ac:dyDescent="0.45">
      <c r="B77" s="291"/>
      <c r="D77" s="15"/>
      <c r="E77" s="15"/>
      <c r="F77" s="15"/>
    </row>
    <row r="78" spans="2:6" x14ac:dyDescent="0.45">
      <c r="B78" s="291"/>
      <c r="D78" s="15"/>
      <c r="E78" s="15"/>
      <c r="F78" s="15"/>
    </row>
    <row r="79" spans="2:6" x14ac:dyDescent="0.45">
      <c r="B79" s="291"/>
      <c r="D79" s="15"/>
      <c r="E79" s="15"/>
      <c r="F79" s="15"/>
    </row>
    <row r="80" spans="2:6" x14ac:dyDescent="0.45">
      <c r="B80" s="291"/>
      <c r="D80" s="15"/>
      <c r="E80" s="15"/>
      <c r="F80" s="15"/>
    </row>
    <row r="81" spans="2:6" x14ac:dyDescent="0.45">
      <c r="B81" s="291"/>
      <c r="D81" s="15"/>
      <c r="E81" s="15"/>
      <c r="F81" s="15"/>
    </row>
    <row r="82" spans="2:6" x14ac:dyDescent="0.45">
      <c r="B82" s="291"/>
      <c r="D82" s="15"/>
      <c r="E82" s="15"/>
      <c r="F82" s="15"/>
    </row>
    <row r="83" spans="2:6" x14ac:dyDescent="0.45">
      <c r="B83" s="291"/>
      <c r="D83" s="15"/>
      <c r="E83" s="15"/>
      <c r="F83" s="15"/>
    </row>
    <row r="84" spans="2:6" x14ac:dyDescent="0.45">
      <c r="B84" s="291"/>
      <c r="D84" s="15"/>
      <c r="E84" s="15"/>
      <c r="F84" s="15"/>
    </row>
    <row r="85" spans="2:6" x14ac:dyDescent="0.45">
      <c r="B85" s="291"/>
      <c r="D85" s="15"/>
      <c r="E85" s="15"/>
      <c r="F85" s="15"/>
    </row>
    <row r="86" spans="2:6" x14ac:dyDescent="0.45">
      <c r="B86" s="291"/>
      <c r="D86" s="15"/>
      <c r="E86" s="15"/>
      <c r="F86" s="15"/>
    </row>
    <row r="87" spans="2:6" x14ac:dyDescent="0.45">
      <c r="B87" s="291"/>
      <c r="D87" s="15"/>
      <c r="E87" s="15"/>
      <c r="F87" s="15"/>
    </row>
    <row r="88" spans="2:6" x14ac:dyDescent="0.45">
      <c r="B88" s="291"/>
      <c r="D88" s="15"/>
      <c r="E88" s="15"/>
      <c r="F88" s="15"/>
    </row>
    <row r="89" spans="2:6" x14ac:dyDescent="0.45">
      <c r="B89" s="291"/>
      <c r="D89" s="15"/>
      <c r="E89" s="15"/>
      <c r="F89" s="15"/>
    </row>
    <row r="90" spans="2:6" x14ac:dyDescent="0.45">
      <c r="B90" s="291"/>
      <c r="D90" s="15"/>
      <c r="E90" s="15"/>
      <c r="F90" s="15"/>
    </row>
    <row r="91" spans="2:6" x14ac:dyDescent="0.45">
      <c r="B91" s="291"/>
      <c r="D91" s="15"/>
      <c r="E91" s="15"/>
      <c r="F91" s="15"/>
    </row>
    <row r="92" spans="2:6" x14ac:dyDescent="0.45">
      <c r="B92" s="291"/>
      <c r="D92" s="15"/>
      <c r="E92" s="15"/>
      <c r="F92" s="15"/>
    </row>
    <row r="93" spans="2:6" x14ac:dyDescent="0.45">
      <c r="B93" s="291"/>
      <c r="D93" s="15"/>
      <c r="E93" s="15"/>
      <c r="F93" s="15"/>
    </row>
    <row r="94" spans="2:6" x14ac:dyDescent="0.45">
      <c r="B94" s="291"/>
      <c r="D94" s="15"/>
      <c r="E94" s="15"/>
      <c r="F94" s="15"/>
    </row>
    <row r="95" spans="2:6" x14ac:dyDescent="0.45">
      <c r="B95" s="291"/>
      <c r="D95" s="15"/>
      <c r="E95" s="15"/>
      <c r="F95" s="15"/>
    </row>
    <row r="96" spans="2:6" x14ac:dyDescent="0.45">
      <c r="B96" s="291"/>
      <c r="D96" s="15"/>
      <c r="E96" s="15"/>
      <c r="F96" s="15"/>
    </row>
    <row r="97" spans="2:6" x14ac:dyDescent="0.45">
      <c r="B97" s="291"/>
      <c r="D97" s="15"/>
      <c r="E97" s="15"/>
      <c r="F97" s="15"/>
    </row>
    <row r="98" spans="2:6" x14ac:dyDescent="0.45">
      <c r="B98" s="291"/>
      <c r="D98" s="15"/>
      <c r="E98" s="15"/>
      <c r="F98" s="15"/>
    </row>
    <row r="99" spans="2:6" x14ac:dyDescent="0.45">
      <c r="B99" s="291"/>
      <c r="D99" s="15"/>
      <c r="E99" s="15"/>
      <c r="F99" s="15"/>
    </row>
    <row r="100" spans="2:6" x14ac:dyDescent="0.45">
      <c r="B100" s="291"/>
      <c r="D100" s="15"/>
      <c r="E100" s="15"/>
      <c r="F100" s="15"/>
    </row>
    <row r="101" spans="2:6" x14ac:dyDescent="0.45">
      <c r="B101" s="291"/>
      <c r="D101" s="15"/>
      <c r="E101" s="15"/>
      <c r="F101" s="15"/>
    </row>
    <row r="102" spans="2:6" x14ac:dyDescent="0.45">
      <c r="B102" s="291"/>
      <c r="D102" s="15"/>
      <c r="E102" s="15"/>
      <c r="F102" s="15"/>
    </row>
    <row r="103" spans="2:6" x14ac:dyDescent="0.45">
      <c r="B103" s="291"/>
      <c r="D103" s="15"/>
      <c r="E103" s="15"/>
      <c r="F103" s="15"/>
    </row>
    <row r="104" spans="2:6" x14ac:dyDescent="0.45">
      <c r="B104" s="291"/>
      <c r="D104" s="15"/>
      <c r="E104" s="15"/>
      <c r="F104" s="15"/>
    </row>
    <row r="105" spans="2:6" x14ac:dyDescent="0.45">
      <c r="B105" s="291"/>
      <c r="D105" s="15"/>
      <c r="E105" s="15"/>
      <c r="F105" s="15"/>
    </row>
    <row r="106" spans="2:6" x14ac:dyDescent="0.45">
      <c r="B106" s="291"/>
      <c r="D106" s="15"/>
      <c r="E106" s="15"/>
      <c r="F106" s="15"/>
    </row>
    <row r="107" spans="2:6" x14ac:dyDescent="0.45">
      <c r="B107" s="291"/>
      <c r="D107" s="15"/>
      <c r="E107" s="15"/>
      <c r="F107" s="15"/>
    </row>
    <row r="108" spans="2:6" x14ac:dyDescent="0.45">
      <c r="B108" s="291"/>
      <c r="D108" s="15"/>
      <c r="E108" s="15"/>
      <c r="F108" s="15"/>
    </row>
    <row r="109" spans="2:6" x14ac:dyDescent="0.45">
      <c r="B109" s="291"/>
      <c r="D109" s="15"/>
      <c r="E109" s="15"/>
      <c r="F109" s="15"/>
    </row>
    <row r="110" spans="2:6" x14ac:dyDescent="0.45">
      <c r="B110" s="291"/>
      <c r="D110" s="15"/>
      <c r="E110" s="15"/>
      <c r="F110" s="15"/>
    </row>
    <row r="111" spans="2:6" x14ac:dyDescent="0.45">
      <c r="B111" s="291"/>
      <c r="D111" s="15"/>
      <c r="E111" s="15"/>
      <c r="F111" s="15"/>
    </row>
    <row r="112" spans="2:6" x14ac:dyDescent="0.45">
      <c r="B112" s="291"/>
      <c r="D112" s="15"/>
      <c r="E112" s="15"/>
      <c r="F112" s="15"/>
    </row>
    <row r="113" spans="2:6" x14ac:dyDescent="0.45">
      <c r="B113" s="291"/>
      <c r="D113" s="15"/>
      <c r="E113" s="15"/>
      <c r="F113" s="15"/>
    </row>
    <row r="114" spans="2:6" x14ac:dyDescent="0.45">
      <c r="B114" s="291"/>
      <c r="D114" s="15"/>
      <c r="E114" s="15"/>
      <c r="F114" s="15"/>
    </row>
    <row r="115" spans="2:6" x14ac:dyDescent="0.45">
      <c r="B115" s="291"/>
      <c r="D115" s="15"/>
      <c r="E115" s="15"/>
      <c r="F115" s="15"/>
    </row>
    <row r="116" spans="2:6" x14ac:dyDescent="0.45">
      <c r="B116" s="291"/>
      <c r="D116" s="15"/>
      <c r="E116" s="15"/>
      <c r="F116" s="15"/>
    </row>
    <row r="117" spans="2:6" x14ac:dyDescent="0.45">
      <c r="B117" s="291"/>
      <c r="D117" s="15"/>
      <c r="E117" s="15"/>
      <c r="F117" s="15"/>
    </row>
    <row r="118" spans="2:6" x14ac:dyDescent="0.45">
      <c r="B118" s="291"/>
      <c r="D118" s="15"/>
      <c r="E118" s="15"/>
      <c r="F118" s="15"/>
    </row>
    <row r="119" spans="2:6" x14ac:dyDescent="0.45">
      <c r="B119" s="291"/>
      <c r="D119" s="15"/>
      <c r="E119" s="15"/>
      <c r="F119" s="15"/>
    </row>
    <row r="120" spans="2:6" x14ac:dyDescent="0.45">
      <c r="B120" s="291"/>
      <c r="D120" s="15"/>
      <c r="E120" s="15"/>
      <c r="F120" s="15"/>
    </row>
    <row r="121" spans="2:6" x14ac:dyDescent="0.45">
      <c r="B121" s="291"/>
      <c r="D121" s="15"/>
      <c r="E121" s="15"/>
      <c r="F121" s="15"/>
    </row>
    <row r="122" spans="2:6" x14ac:dyDescent="0.45">
      <c r="B122" s="291"/>
      <c r="D122" s="15"/>
      <c r="E122" s="15"/>
      <c r="F122" s="15"/>
    </row>
    <row r="123" spans="2:6" x14ac:dyDescent="0.45">
      <c r="B123" s="291"/>
      <c r="D123" s="15"/>
      <c r="E123" s="15"/>
      <c r="F123" s="15"/>
    </row>
    <row r="124" spans="2:6" x14ac:dyDescent="0.45">
      <c r="B124" s="291"/>
      <c r="D124" s="15"/>
      <c r="E124" s="15"/>
      <c r="F124" s="15"/>
    </row>
    <row r="125" spans="2:6" x14ac:dyDescent="0.45">
      <c r="B125" s="291"/>
      <c r="D125" s="15"/>
      <c r="E125" s="15"/>
      <c r="F125" s="15"/>
    </row>
    <row r="126" spans="2:6" x14ac:dyDescent="0.45">
      <c r="B126" s="291"/>
      <c r="D126" s="15"/>
      <c r="E126" s="15"/>
      <c r="F126" s="15"/>
    </row>
    <row r="127" spans="2:6" x14ac:dyDescent="0.45">
      <c r="B127" s="291"/>
      <c r="D127" s="15"/>
      <c r="E127" s="15"/>
      <c r="F127" s="15"/>
    </row>
    <row r="128" spans="2:6" x14ac:dyDescent="0.45">
      <c r="B128" s="291"/>
      <c r="D128" s="15"/>
      <c r="E128" s="15"/>
      <c r="F128" s="15"/>
    </row>
    <row r="129" spans="2:6" x14ac:dyDescent="0.45">
      <c r="B129" s="291"/>
      <c r="D129" s="15"/>
      <c r="E129" s="15"/>
      <c r="F129" s="15"/>
    </row>
    <row r="130" spans="2:6" x14ac:dyDescent="0.45">
      <c r="B130" s="291"/>
      <c r="D130" s="15"/>
      <c r="E130" s="15"/>
      <c r="F130" s="15"/>
    </row>
    <row r="131" spans="2:6" x14ac:dyDescent="0.45">
      <c r="B131" s="291"/>
      <c r="D131" s="15"/>
      <c r="E131" s="15"/>
      <c r="F131" s="15"/>
    </row>
    <row r="132" spans="2:6" x14ac:dyDescent="0.45">
      <c r="B132" s="291"/>
      <c r="D132" s="15"/>
      <c r="E132" s="15"/>
      <c r="F132" s="15"/>
    </row>
    <row r="133" spans="2:6" x14ac:dyDescent="0.45">
      <c r="B133" s="291"/>
      <c r="D133" s="15"/>
      <c r="E133" s="15"/>
      <c r="F133" s="15"/>
    </row>
    <row r="134" spans="2:6" x14ac:dyDescent="0.45">
      <c r="B134" s="291"/>
      <c r="D134" s="15"/>
      <c r="E134" s="15"/>
      <c r="F134" s="15"/>
    </row>
    <row r="135" spans="2:6" x14ac:dyDescent="0.45">
      <c r="B135" s="291"/>
      <c r="D135" s="15"/>
      <c r="E135" s="15"/>
      <c r="F135" s="15"/>
    </row>
    <row r="136" spans="2:6" x14ac:dyDescent="0.45">
      <c r="B136" s="291"/>
      <c r="D136" s="15"/>
      <c r="E136" s="15"/>
      <c r="F136" s="15"/>
    </row>
    <row r="137" spans="2:6" x14ac:dyDescent="0.45">
      <c r="B137" s="291"/>
      <c r="D137" s="15"/>
      <c r="E137" s="15"/>
      <c r="F137" s="15"/>
    </row>
    <row r="138" spans="2:6" x14ac:dyDescent="0.45">
      <c r="B138" s="291"/>
      <c r="D138" s="15"/>
      <c r="E138" s="15"/>
      <c r="F138" s="15"/>
    </row>
    <row r="139" spans="2:6" x14ac:dyDescent="0.45">
      <c r="B139" s="291"/>
      <c r="D139" s="15"/>
      <c r="E139" s="15"/>
      <c r="F139" s="15"/>
    </row>
    <row r="140" spans="2:6" x14ac:dyDescent="0.45">
      <c r="B140" s="291"/>
      <c r="D140" s="15"/>
      <c r="E140" s="15"/>
      <c r="F140" s="15"/>
    </row>
    <row r="141" spans="2:6" x14ac:dyDescent="0.45">
      <c r="B141" s="291"/>
      <c r="D141" s="15"/>
      <c r="E141" s="15"/>
      <c r="F141" s="15"/>
    </row>
    <row r="142" spans="2:6" x14ac:dyDescent="0.45">
      <c r="B142" s="291"/>
      <c r="D142" s="15"/>
      <c r="E142" s="15"/>
      <c r="F142" s="15"/>
    </row>
    <row r="143" spans="2:6" x14ac:dyDescent="0.45">
      <c r="B143" s="291"/>
      <c r="D143" s="15"/>
      <c r="E143" s="15"/>
      <c r="F143" s="15"/>
    </row>
    <row r="144" spans="2:6" x14ac:dyDescent="0.45">
      <c r="B144" s="291"/>
      <c r="D144" s="15"/>
      <c r="E144" s="15"/>
      <c r="F144" s="15"/>
    </row>
    <row r="145" spans="2:6" x14ac:dyDescent="0.45">
      <c r="B145" s="291"/>
      <c r="D145" s="15"/>
      <c r="E145" s="15"/>
      <c r="F145" s="15"/>
    </row>
    <row r="146" spans="2:6" x14ac:dyDescent="0.45">
      <c r="B146" s="291"/>
      <c r="D146" s="15"/>
      <c r="E146" s="15"/>
      <c r="F146" s="15"/>
    </row>
    <row r="147" spans="2:6" x14ac:dyDescent="0.45">
      <c r="B147" s="291"/>
      <c r="D147" s="15"/>
      <c r="E147" s="15"/>
      <c r="F147" s="15"/>
    </row>
    <row r="148" spans="2:6" x14ac:dyDescent="0.45">
      <c r="B148" s="291"/>
      <c r="D148" s="15"/>
      <c r="E148" s="15"/>
      <c r="F148" s="15"/>
    </row>
    <row r="149" spans="2:6" x14ac:dyDescent="0.45">
      <c r="B149" s="291"/>
      <c r="D149" s="15"/>
      <c r="E149" s="15"/>
      <c r="F149" s="15"/>
    </row>
    <row r="150" spans="2:6" x14ac:dyDescent="0.45">
      <c r="B150" s="291"/>
      <c r="D150" s="15"/>
      <c r="E150" s="15"/>
      <c r="F150" s="15"/>
    </row>
    <row r="151" spans="2:6" x14ac:dyDescent="0.45">
      <c r="B151" s="291"/>
      <c r="D151" s="15"/>
      <c r="E151" s="15"/>
      <c r="F151" s="15"/>
    </row>
    <row r="152" spans="2:6" x14ac:dyDescent="0.45">
      <c r="B152" s="291"/>
      <c r="D152" s="15"/>
      <c r="E152" s="15"/>
      <c r="F152" s="15"/>
    </row>
    <row r="153" spans="2:6" x14ac:dyDescent="0.45">
      <c r="B153" s="291"/>
      <c r="D153" s="15"/>
      <c r="E153" s="15"/>
      <c r="F153" s="15"/>
    </row>
    <row r="154" spans="2:6" x14ac:dyDescent="0.45">
      <c r="B154" s="291"/>
      <c r="D154" s="15"/>
      <c r="E154" s="15"/>
      <c r="F154" s="15"/>
    </row>
    <row r="155" spans="2:6" x14ac:dyDescent="0.45">
      <c r="B155" s="291"/>
      <c r="D155" s="15"/>
      <c r="E155" s="15"/>
      <c r="F155" s="15"/>
    </row>
    <row r="156" spans="2:6" x14ac:dyDescent="0.45">
      <c r="B156" s="291"/>
      <c r="D156" s="15"/>
      <c r="E156" s="15"/>
      <c r="F156" s="15"/>
    </row>
    <row r="157" spans="2:6" x14ac:dyDescent="0.45">
      <c r="B157" s="291"/>
      <c r="D157" s="15"/>
      <c r="E157" s="15"/>
      <c r="F157" s="15"/>
    </row>
    <row r="158" spans="2:6" x14ac:dyDescent="0.45">
      <c r="B158" s="291"/>
      <c r="D158" s="15"/>
      <c r="E158" s="15"/>
      <c r="F158" s="15"/>
    </row>
    <row r="159" spans="2:6" x14ac:dyDescent="0.45">
      <c r="B159" s="291"/>
      <c r="D159" s="15"/>
      <c r="E159" s="15"/>
      <c r="F159" s="15"/>
    </row>
    <row r="160" spans="2:6" x14ac:dyDescent="0.45">
      <c r="B160" s="291"/>
      <c r="D160" s="15"/>
      <c r="E160" s="15"/>
      <c r="F160" s="15"/>
    </row>
    <row r="161" spans="2:6" x14ac:dyDescent="0.45">
      <c r="B161" s="291"/>
      <c r="D161" s="15"/>
      <c r="E161" s="15"/>
      <c r="F161" s="15"/>
    </row>
    <row r="162" spans="2:6" x14ac:dyDescent="0.45">
      <c r="B162" s="291"/>
      <c r="D162" s="15"/>
      <c r="E162" s="15"/>
      <c r="F162" s="15"/>
    </row>
    <row r="163" spans="2:6" x14ac:dyDescent="0.45">
      <c r="B163" s="291"/>
      <c r="D163" s="15"/>
      <c r="E163" s="15"/>
      <c r="F163" s="15"/>
    </row>
    <row r="164" spans="2:6" x14ac:dyDescent="0.45">
      <c r="B164" s="291"/>
      <c r="D164" s="15"/>
      <c r="E164" s="15"/>
      <c r="F164" s="15"/>
    </row>
    <row r="165" spans="2:6" x14ac:dyDescent="0.45">
      <c r="B165" s="291"/>
      <c r="D165" s="15"/>
      <c r="E165" s="15"/>
      <c r="F165" s="15"/>
    </row>
    <row r="166" spans="2:6" x14ac:dyDescent="0.45">
      <c r="B166" s="291"/>
      <c r="D166" s="15"/>
      <c r="E166" s="15"/>
      <c r="F166" s="15"/>
    </row>
    <row r="167" spans="2:6" x14ac:dyDescent="0.45">
      <c r="B167" s="291"/>
      <c r="D167" s="15"/>
      <c r="E167" s="15"/>
      <c r="F167" s="15"/>
    </row>
    <row r="168" spans="2:6" x14ac:dyDescent="0.45">
      <c r="B168" s="291"/>
      <c r="D168" s="15"/>
      <c r="E168" s="15"/>
      <c r="F168" s="15"/>
    </row>
    <row r="169" spans="2:6" x14ac:dyDescent="0.45">
      <c r="B169" s="291"/>
      <c r="D169" s="15"/>
      <c r="E169" s="15"/>
      <c r="F169" s="15"/>
    </row>
    <row r="170" spans="2:6" x14ac:dyDescent="0.45">
      <c r="B170" s="291"/>
      <c r="D170" s="15"/>
      <c r="E170" s="15"/>
      <c r="F170" s="15"/>
    </row>
    <row r="171" spans="2:6" x14ac:dyDescent="0.45">
      <c r="B171" s="291"/>
      <c r="D171" s="15"/>
      <c r="E171" s="15"/>
      <c r="F171" s="15"/>
    </row>
    <row r="172" spans="2:6" x14ac:dyDescent="0.45">
      <c r="B172" s="291"/>
      <c r="D172" s="15"/>
      <c r="E172" s="15"/>
      <c r="F172" s="15"/>
    </row>
    <row r="173" spans="2:6" x14ac:dyDescent="0.45">
      <c r="B173" s="291"/>
      <c r="D173" s="15"/>
      <c r="E173" s="15"/>
      <c r="F173" s="15"/>
    </row>
    <row r="174" spans="2:6" x14ac:dyDescent="0.45">
      <c r="B174" s="291"/>
      <c r="D174" s="15"/>
      <c r="E174" s="15"/>
      <c r="F174" s="15"/>
    </row>
    <row r="175" spans="2:6" x14ac:dyDescent="0.45">
      <c r="B175" s="291"/>
      <c r="D175" s="15"/>
      <c r="E175" s="15"/>
      <c r="F175" s="15"/>
    </row>
    <row r="176" spans="2:6" x14ac:dyDescent="0.45">
      <c r="B176" s="291"/>
      <c r="D176" s="15"/>
      <c r="E176" s="15"/>
      <c r="F176" s="15"/>
    </row>
    <row r="177" spans="2:6" x14ac:dyDescent="0.45">
      <c r="B177" s="291"/>
      <c r="D177" s="15"/>
      <c r="E177" s="15"/>
      <c r="F177" s="15"/>
    </row>
    <row r="178" spans="2:6" x14ac:dyDescent="0.45">
      <c r="B178" s="291"/>
      <c r="D178" s="15"/>
      <c r="E178" s="15"/>
      <c r="F178" s="15"/>
    </row>
    <row r="179" spans="2:6" x14ac:dyDescent="0.45">
      <c r="B179" s="291"/>
      <c r="D179" s="15"/>
      <c r="E179" s="15"/>
      <c r="F179" s="15"/>
    </row>
    <row r="180" spans="2:6" x14ac:dyDescent="0.45">
      <c r="B180" s="291"/>
      <c r="D180" s="15"/>
      <c r="E180" s="15"/>
      <c r="F180" s="15"/>
    </row>
    <row r="181" spans="2:6" x14ac:dyDescent="0.45">
      <c r="B181" s="291"/>
      <c r="D181" s="15"/>
      <c r="E181" s="15"/>
      <c r="F181" s="15"/>
    </row>
    <row r="182" spans="2:6" x14ac:dyDescent="0.45">
      <c r="B182" s="291"/>
      <c r="D182" s="15"/>
      <c r="E182" s="15"/>
      <c r="F182" s="15"/>
    </row>
    <row r="183" spans="2:6" x14ac:dyDescent="0.45">
      <c r="B183" s="291"/>
      <c r="D183" s="15"/>
      <c r="E183" s="15"/>
      <c r="F183" s="15"/>
    </row>
    <row r="184" spans="2:6" x14ac:dyDescent="0.45">
      <c r="B184" s="291"/>
      <c r="D184" s="15"/>
      <c r="E184" s="15"/>
      <c r="F184" s="15"/>
    </row>
    <row r="185" spans="2:6" x14ac:dyDescent="0.45">
      <c r="B185" s="291"/>
      <c r="D185" s="15"/>
      <c r="E185" s="15"/>
      <c r="F185" s="15"/>
    </row>
    <row r="186" spans="2:6" x14ac:dyDescent="0.45">
      <c r="B186" s="291"/>
      <c r="D186" s="15"/>
      <c r="E186" s="15"/>
      <c r="F186" s="15"/>
    </row>
    <row r="187" spans="2:6" x14ac:dyDescent="0.45">
      <c r="B187" s="291"/>
      <c r="D187" s="15"/>
      <c r="E187" s="15"/>
      <c r="F187" s="15"/>
    </row>
    <row r="188" spans="2:6" x14ac:dyDescent="0.45">
      <c r="B188" s="291"/>
      <c r="D188" s="15"/>
      <c r="E188" s="15"/>
      <c r="F188" s="15"/>
    </row>
    <row r="189" spans="2:6" x14ac:dyDescent="0.45">
      <c r="B189" s="291"/>
      <c r="D189" s="15"/>
      <c r="E189" s="15"/>
      <c r="F189" s="15"/>
    </row>
    <row r="190" spans="2:6" x14ac:dyDescent="0.45">
      <c r="B190" s="291"/>
      <c r="D190" s="15"/>
      <c r="E190" s="15"/>
      <c r="F190" s="15"/>
    </row>
    <row r="191" spans="2:6" x14ac:dyDescent="0.45">
      <c r="B191" s="291"/>
      <c r="D191" s="15"/>
      <c r="E191" s="15"/>
      <c r="F191" s="15"/>
    </row>
    <row r="192" spans="2:6" x14ac:dyDescent="0.45">
      <c r="B192" s="291"/>
      <c r="D192" s="15"/>
      <c r="E192" s="15"/>
      <c r="F192" s="15"/>
    </row>
    <row r="193" spans="2:6" x14ac:dyDescent="0.45">
      <c r="B193" s="291"/>
      <c r="D193" s="15"/>
      <c r="E193" s="15"/>
      <c r="F193" s="15"/>
    </row>
    <row r="194" spans="2:6" x14ac:dyDescent="0.45">
      <c r="B194" s="291"/>
      <c r="D194" s="15"/>
      <c r="E194" s="15"/>
      <c r="F194" s="15"/>
    </row>
    <row r="195" spans="2:6" x14ac:dyDescent="0.45">
      <c r="B195" s="291"/>
      <c r="D195" s="15"/>
      <c r="E195" s="15"/>
      <c r="F195" s="15"/>
    </row>
    <row r="196" spans="2:6" x14ac:dyDescent="0.45">
      <c r="B196" s="291"/>
      <c r="D196" s="15"/>
      <c r="E196" s="15"/>
      <c r="F196" s="15"/>
    </row>
    <row r="197" spans="2:6" x14ac:dyDescent="0.45">
      <c r="B197" s="291"/>
      <c r="D197" s="15"/>
      <c r="E197" s="15"/>
      <c r="F197" s="15"/>
    </row>
    <row r="198" spans="2:6" x14ac:dyDescent="0.45">
      <c r="B198" s="291"/>
      <c r="D198" s="15"/>
      <c r="E198" s="15"/>
      <c r="F198" s="15"/>
    </row>
    <row r="199" spans="2:6" x14ac:dyDescent="0.45">
      <c r="B199" s="291"/>
      <c r="D199" s="15"/>
      <c r="E199" s="15"/>
      <c r="F199" s="15"/>
    </row>
    <row r="200" spans="2:6" x14ac:dyDescent="0.45">
      <c r="B200" s="291"/>
      <c r="D200" s="15"/>
      <c r="E200" s="15"/>
      <c r="F200" s="15"/>
    </row>
    <row r="201" spans="2:6" x14ac:dyDescent="0.45">
      <c r="B201" s="291"/>
      <c r="D201" s="15"/>
      <c r="E201" s="15"/>
      <c r="F201" s="15"/>
    </row>
    <row r="202" spans="2:6" x14ac:dyDescent="0.45">
      <c r="B202" s="291"/>
      <c r="D202" s="15"/>
      <c r="E202" s="15"/>
      <c r="F202" s="15"/>
    </row>
    <row r="203" spans="2:6" x14ac:dyDescent="0.45">
      <c r="B203" s="291"/>
      <c r="D203" s="15"/>
      <c r="E203" s="15"/>
      <c r="F203" s="15"/>
    </row>
    <row r="204" spans="2:6" x14ac:dyDescent="0.45">
      <c r="B204" s="291"/>
      <c r="D204" s="15"/>
      <c r="E204" s="15"/>
      <c r="F204" s="15"/>
    </row>
    <row r="205" spans="2:6" x14ac:dyDescent="0.45">
      <c r="B205" s="291"/>
      <c r="D205" s="15"/>
      <c r="E205" s="15"/>
      <c r="F205" s="15"/>
    </row>
    <row r="206" spans="2:6" x14ac:dyDescent="0.45">
      <c r="B206" s="291"/>
      <c r="D206" s="15"/>
      <c r="E206" s="15"/>
      <c r="F206" s="15"/>
    </row>
    <row r="207" spans="2:6" x14ac:dyDescent="0.45">
      <c r="B207" s="291"/>
      <c r="D207" s="15"/>
      <c r="E207" s="15"/>
      <c r="F207" s="15"/>
    </row>
    <row r="208" spans="2:6" x14ac:dyDescent="0.45">
      <c r="B208" s="291"/>
      <c r="D208" s="15"/>
      <c r="E208" s="15"/>
      <c r="F208" s="15"/>
    </row>
    <row r="209" spans="2:6" x14ac:dyDescent="0.45">
      <c r="B209" s="291"/>
      <c r="D209" s="15"/>
      <c r="E209" s="15"/>
      <c r="F209" s="15"/>
    </row>
    <row r="210" spans="2:6" x14ac:dyDescent="0.45">
      <c r="B210" s="291"/>
      <c r="D210" s="15"/>
      <c r="E210" s="15"/>
      <c r="F210" s="15"/>
    </row>
    <row r="211" spans="2:6" x14ac:dyDescent="0.45">
      <c r="B211" s="291"/>
      <c r="D211" s="15"/>
      <c r="E211" s="15"/>
      <c r="F211" s="15"/>
    </row>
    <row r="212" spans="2:6" x14ac:dyDescent="0.45">
      <c r="B212" s="291"/>
      <c r="D212" s="15"/>
      <c r="E212" s="15"/>
      <c r="F212" s="15"/>
    </row>
    <row r="213" spans="2:6" x14ac:dyDescent="0.45">
      <c r="B213" s="291"/>
      <c r="D213" s="15"/>
      <c r="E213" s="15"/>
      <c r="F213" s="15"/>
    </row>
    <row r="214" spans="2:6" x14ac:dyDescent="0.45">
      <c r="B214" s="291"/>
      <c r="D214" s="15"/>
      <c r="E214" s="15"/>
      <c r="F214" s="15"/>
    </row>
    <row r="215" spans="2:6" x14ac:dyDescent="0.45">
      <c r="B215" s="291"/>
      <c r="D215" s="15"/>
      <c r="E215" s="15"/>
      <c r="F215" s="15"/>
    </row>
    <row r="216" spans="2:6" x14ac:dyDescent="0.45">
      <c r="B216" s="291"/>
      <c r="D216" s="15"/>
      <c r="E216" s="15"/>
      <c r="F216" s="15"/>
    </row>
    <row r="217" spans="2:6" x14ac:dyDescent="0.45">
      <c r="B217" s="291"/>
      <c r="D217" s="15"/>
      <c r="E217" s="15"/>
      <c r="F217" s="15"/>
    </row>
    <row r="218" spans="2:6" x14ac:dyDescent="0.45">
      <c r="B218" s="291"/>
      <c r="D218" s="15"/>
      <c r="E218" s="15"/>
      <c r="F218" s="15"/>
    </row>
    <row r="219" spans="2:6" x14ac:dyDescent="0.45">
      <c r="B219" s="291"/>
      <c r="D219" s="15"/>
      <c r="E219" s="15"/>
      <c r="F219" s="15"/>
    </row>
    <row r="220" spans="2:6" x14ac:dyDescent="0.45">
      <c r="B220" s="291"/>
      <c r="D220" s="15"/>
      <c r="E220" s="15"/>
      <c r="F220" s="15"/>
    </row>
    <row r="221" spans="2:6" x14ac:dyDescent="0.45">
      <c r="B221" s="291"/>
      <c r="D221" s="15"/>
      <c r="E221" s="15"/>
      <c r="F221" s="15"/>
    </row>
    <row r="222" spans="2:6" x14ac:dyDescent="0.45">
      <c r="B222" s="291"/>
      <c r="D222" s="15"/>
      <c r="E222" s="15"/>
      <c r="F222" s="15"/>
    </row>
    <row r="223" spans="2:6" x14ac:dyDescent="0.45">
      <c r="B223" s="291"/>
      <c r="D223" s="15"/>
      <c r="E223" s="15"/>
      <c r="F223" s="15"/>
    </row>
    <row r="224" spans="2:6" x14ac:dyDescent="0.45">
      <c r="B224" s="291"/>
      <c r="D224" s="15"/>
      <c r="E224" s="15"/>
      <c r="F224" s="15"/>
    </row>
    <row r="225" spans="2:6" x14ac:dyDescent="0.45">
      <c r="B225" s="291"/>
      <c r="D225" s="15"/>
      <c r="E225" s="15"/>
      <c r="F225" s="15"/>
    </row>
    <row r="226" spans="2:6" x14ac:dyDescent="0.45">
      <c r="B226" s="291"/>
      <c r="D226" s="15"/>
      <c r="E226" s="15"/>
      <c r="F226" s="15"/>
    </row>
    <row r="227" spans="2:6" x14ac:dyDescent="0.45">
      <c r="B227" s="291"/>
      <c r="D227" s="15"/>
      <c r="E227" s="15"/>
      <c r="F227" s="15"/>
    </row>
    <row r="228" spans="2:6" x14ac:dyDescent="0.45">
      <c r="B228" s="291"/>
      <c r="D228" s="15"/>
      <c r="E228" s="15"/>
      <c r="F228" s="15"/>
    </row>
    <row r="229" spans="2:6" x14ac:dyDescent="0.45">
      <c r="B229" s="291"/>
      <c r="D229" s="15"/>
      <c r="E229" s="15"/>
      <c r="F229" s="15"/>
    </row>
    <row r="230" spans="2:6" x14ac:dyDescent="0.45">
      <c r="B230" s="291"/>
      <c r="D230" s="15"/>
      <c r="E230" s="15"/>
      <c r="F230" s="15"/>
    </row>
    <row r="231" spans="2:6" x14ac:dyDescent="0.45">
      <c r="B231" s="291"/>
      <c r="D231" s="15"/>
      <c r="E231" s="15"/>
      <c r="F231" s="15"/>
    </row>
    <row r="232" spans="2:6" x14ac:dyDescent="0.45">
      <c r="B232" s="291"/>
      <c r="D232" s="15"/>
      <c r="E232" s="15"/>
      <c r="F232" s="15"/>
    </row>
    <row r="233" spans="2:6" x14ac:dyDescent="0.45">
      <c r="B233" s="291"/>
      <c r="D233" s="15"/>
      <c r="E233" s="15"/>
      <c r="F233" s="15"/>
    </row>
    <row r="234" spans="2:6" x14ac:dyDescent="0.45">
      <c r="B234" s="291"/>
      <c r="D234" s="15"/>
      <c r="E234" s="15"/>
      <c r="F234" s="15"/>
    </row>
    <row r="235" spans="2:6" x14ac:dyDescent="0.45">
      <c r="B235" s="291"/>
      <c r="D235" s="15"/>
      <c r="E235" s="15"/>
      <c r="F235" s="15"/>
    </row>
    <row r="236" spans="2:6" x14ac:dyDescent="0.45">
      <c r="B236" s="291"/>
      <c r="D236" s="15"/>
      <c r="E236" s="15"/>
      <c r="F236" s="15"/>
    </row>
    <row r="237" spans="2:6" x14ac:dyDescent="0.45">
      <c r="B237" s="291"/>
      <c r="D237" s="15"/>
      <c r="E237" s="15"/>
      <c r="F237" s="15"/>
    </row>
    <row r="238" spans="2:6" x14ac:dyDescent="0.45">
      <c r="B238" s="291"/>
      <c r="D238" s="15"/>
      <c r="E238" s="15"/>
      <c r="F238" s="15"/>
    </row>
    <row r="239" spans="2:6" x14ac:dyDescent="0.45">
      <c r="B239" s="291"/>
      <c r="D239" s="15"/>
      <c r="E239" s="15"/>
      <c r="F239" s="15"/>
    </row>
    <row r="240" spans="2:6" x14ac:dyDescent="0.45">
      <c r="B240" s="291"/>
      <c r="D240" s="15"/>
      <c r="E240" s="15"/>
      <c r="F240" s="15"/>
    </row>
    <row r="241" spans="2:6" x14ac:dyDescent="0.45">
      <c r="B241" s="291"/>
      <c r="D241" s="15"/>
      <c r="E241" s="15"/>
      <c r="F241" s="15"/>
    </row>
    <row r="242" spans="2:6" x14ac:dyDescent="0.45">
      <c r="B242" s="291"/>
      <c r="D242" s="15"/>
      <c r="E242" s="15"/>
      <c r="F242" s="15"/>
    </row>
    <row r="243" spans="2:6" x14ac:dyDescent="0.45">
      <c r="B243" s="291"/>
      <c r="D243" s="15"/>
      <c r="E243" s="15"/>
      <c r="F243" s="15"/>
    </row>
    <row r="244" spans="2:6" x14ac:dyDescent="0.45">
      <c r="B244" s="291"/>
      <c r="D244" s="15"/>
      <c r="E244" s="15"/>
      <c r="F244" s="15"/>
    </row>
    <row r="245" spans="2:6" x14ac:dyDescent="0.45">
      <c r="B245" s="291"/>
      <c r="D245" s="15"/>
      <c r="E245" s="15"/>
      <c r="F245" s="15"/>
    </row>
    <row r="246" spans="2:6" x14ac:dyDescent="0.45">
      <c r="B246" s="291"/>
      <c r="D246" s="15"/>
      <c r="E246" s="15"/>
      <c r="F246" s="15"/>
    </row>
    <row r="247" spans="2:6" x14ac:dyDescent="0.45">
      <c r="B247" s="291"/>
      <c r="D247" s="15"/>
      <c r="E247" s="15"/>
      <c r="F247" s="15"/>
    </row>
    <row r="248" spans="2:6" x14ac:dyDescent="0.45">
      <c r="B248" s="291"/>
      <c r="D248" s="15"/>
      <c r="E248" s="15"/>
      <c r="F248" s="15"/>
    </row>
    <row r="249" spans="2:6" x14ac:dyDescent="0.45">
      <c r="B249" s="291"/>
      <c r="D249" s="15"/>
      <c r="E249" s="15"/>
      <c r="F249" s="15"/>
    </row>
    <row r="250" spans="2:6" x14ac:dyDescent="0.45">
      <c r="B250" s="291"/>
      <c r="D250" s="15"/>
      <c r="E250" s="15"/>
      <c r="F250" s="15"/>
    </row>
    <row r="251" spans="2:6" x14ac:dyDescent="0.45">
      <c r="B251" s="291"/>
      <c r="D251" s="15"/>
      <c r="E251" s="15"/>
      <c r="F251" s="15"/>
    </row>
    <row r="252" spans="2:6" x14ac:dyDescent="0.45">
      <c r="B252" s="291"/>
      <c r="D252" s="15"/>
      <c r="E252" s="15"/>
      <c r="F252" s="15"/>
    </row>
    <row r="253" spans="2:6" x14ac:dyDescent="0.45">
      <c r="B253" s="291"/>
      <c r="D253" s="15"/>
      <c r="E253" s="15"/>
      <c r="F253" s="15"/>
    </row>
    <row r="254" spans="2:6" x14ac:dyDescent="0.45">
      <c r="B254" s="291"/>
      <c r="D254" s="15"/>
      <c r="E254" s="15"/>
      <c r="F254" s="15"/>
    </row>
    <row r="255" spans="2:6" x14ac:dyDescent="0.45">
      <c r="B255" s="291"/>
      <c r="D255" s="15"/>
      <c r="E255" s="15"/>
      <c r="F255" s="15"/>
    </row>
    <row r="256" spans="2:6" x14ac:dyDescent="0.45">
      <c r="B256" s="291"/>
      <c r="D256" s="15"/>
      <c r="E256" s="15"/>
      <c r="F256" s="15"/>
    </row>
    <row r="257" spans="2:6" x14ac:dyDescent="0.45">
      <c r="B257" s="291"/>
      <c r="D257" s="15"/>
      <c r="E257" s="15"/>
      <c r="F257" s="15"/>
    </row>
    <row r="258" spans="2:6" x14ac:dyDescent="0.45">
      <c r="B258" s="291"/>
      <c r="D258" s="15"/>
      <c r="E258" s="15"/>
      <c r="F258" s="15"/>
    </row>
    <row r="259" spans="2:6" x14ac:dyDescent="0.45">
      <c r="B259" s="291"/>
      <c r="D259" s="15"/>
      <c r="E259" s="15"/>
      <c r="F259" s="15"/>
    </row>
    <row r="260" spans="2:6" x14ac:dyDescent="0.45">
      <c r="B260" s="291"/>
      <c r="D260" s="15"/>
      <c r="E260" s="15"/>
      <c r="F260" s="15"/>
    </row>
    <row r="261" spans="2:6" x14ac:dyDescent="0.45">
      <c r="B261" s="291"/>
      <c r="D261" s="15"/>
      <c r="E261" s="15"/>
      <c r="F261" s="15"/>
    </row>
    <row r="262" spans="2:6" x14ac:dyDescent="0.45">
      <c r="B262" s="291"/>
      <c r="D262" s="15"/>
      <c r="E262" s="15"/>
      <c r="F262" s="15"/>
    </row>
    <row r="263" spans="2:6" x14ac:dyDescent="0.45">
      <c r="B263" s="291"/>
      <c r="D263" s="15"/>
      <c r="E263" s="15"/>
      <c r="F263" s="15"/>
    </row>
    <row r="264" spans="2:6" x14ac:dyDescent="0.45">
      <c r="B264" s="291"/>
      <c r="D264" s="15"/>
      <c r="E264" s="15"/>
      <c r="F264" s="15"/>
    </row>
    <row r="265" spans="2:6" x14ac:dyDescent="0.45">
      <c r="B265" s="291"/>
      <c r="D265" s="15"/>
      <c r="E265" s="15"/>
      <c r="F265" s="15"/>
    </row>
    <row r="266" spans="2:6" x14ac:dyDescent="0.45">
      <c r="B266" s="291"/>
      <c r="D266" s="15"/>
      <c r="E266" s="15"/>
      <c r="F266" s="15"/>
    </row>
    <row r="267" spans="2:6" x14ac:dyDescent="0.45">
      <c r="B267" s="291"/>
      <c r="D267" s="15"/>
      <c r="E267" s="15"/>
      <c r="F267" s="15"/>
    </row>
    <row r="268" spans="2:6" x14ac:dyDescent="0.45">
      <c r="B268" s="291"/>
      <c r="D268" s="15"/>
      <c r="E268" s="15"/>
      <c r="F268" s="15"/>
    </row>
    <row r="269" spans="2:6" x14ac:dyDescent="0.45">
      <c r="B269" s="291"/>
      <c r="D269" s="15"/>
      <c r="E269" s="15"/>
      <c r="F269" s="15"/>
    </row>
    <row r="270" spans="2:6" x14ac:dyDescent="0.45">
      <c r="B270" s="291"/>
      <c r="D270" s="15"/>
      <c r="E270" s="15"/>
      <c r="F270" s="15"/>
    </row>
    <row r="271" spans="2:6" x14ac:dyDescent="0.45">
      <c r="B271" s="291"/>
      <c r="D271" s="15"/>
      <c r="E271" s="15"/>
      <c r="F271" s="15"/>
    </row>
    <row r="272" spans="2:6" x14ac:dyDescent="0.45">
      <c r="B272" s="291"/>
      <c r="D272" s="15"/>
      <c r="E272" s="15"/>
      <c r="F272" s="15"/>
    </row>
    <row r="273" spans="2:6" x14ac:dyDescent="0.45">
      <c r="B273" s="291"/>
      <c r="D273" s="15"/>
      <c r="E273" s="15"/>
      <c r="F273" s="15"/>
    </row>
    <row r="274" spans="2:6" x14ac:dyDescent="0.45">
      <c r="B274" s="291"/>
      <c r="D274" s="15"/>
      <c r="E274" s="15"/>
      <c r="F274" s="15"/>
    </row>
    <row r="275" spans="2:6" x14ac:dyDescent="0.45">
      <c r="B275" s="291"/>
      <c r="D275" s="15"/>
      <c r="E275" s="15"/>
      <c r="F275" s="15"/>
    </row>
    <row r="276" spans="2:6" x14ac:dyDescent="0.45">
      <c r="B276" s="291"/>
      <c r="D276" s="15"/>
      <c r="E276" s="15"/>
      <c r="F276" s="15"/>
    </row>
    <row r="277" spans="2:6" x14ac:dyDescent="0.45">
      <c r="B277" s="291"/>
      <c r="D277" s="15"/>
      <c r="E277" s="15"/>
      <c r="F277" s="15"/>
    </row>
    <row r="278" spans="2:6" x14ac:dyDescent="0.45">
      <c r="B278" s="291"/>
      <c r="D278" s="15"/>
      <c r="E278" s="15"/>
      <c r="F278" s="15"/>
    </row>
    <row r="279" spans="2:6" x14ac:dyDescent="0.45">
      <c r="B279" s="291"/>
      <c r="D279" s="15"/>
      <c r="E279" s="15"/>
      <c r="F279" s="15"/>
    </row>
    <row r="280" spans="2:6" x14ac:dyDescent="0.45">
      <c r="B280" s="291"/>
      <c r="D280" s="15"/>
      <c r="E280" s="15"/>
      <c r="F280" s="15"/>
    </row>
    <row r="281" spans="2:6" x14ac:dyDescent="0.45">
      <c r="B281" s="291"/>
      <c r="D281" s="15"/>
      <c r="E281" s="15"/>
      <c r="F281" s="15"/>
    </row>
    <row r="282" spans="2:6" x14ac:dyDescent="0.45">
      <c r="B282" s="291"/>
      <c r="D282" s="15"/>
      <c r="E282" s="15"/>
      <c r="F282" s="15"/>
    </row>
    <row r="283" spans="2:6" x14ac:dyDescent="0.45">
      <c r="B283" s="291"/>
      <c r="D283" s="15"/>
      <c r="E283" s="15"/>
      <c r="F283" s="15"/>
    </row>
    <row r="284" spans="2:6" x14ac:dyDescent="0.45">
      <c r="B284" s="291"/>
      <c r="D284" s="15"/>
      <c r="E284" s="15"/>
      <c r="F284" s="15"/>
    </row>
    <row r="285" spans="2:6" x14ac:dyDescent="0.45">
      <c r="B285" s="291"/>
      <c r="D285" s="15"/>
      <c r="E285" s="15"/>
      <c r="F285" s="15"/>
    </row>
    <row r="286" spans="2:6" x14ac:dyDescent="0.45">
      <c r="B286" s="291"/>
      <c r="D286" s="15"/>
      <c r="E286" s="15"/>
      <c r="F286" s="15"/>
    </row>
    <row r="287" spans="2:6" x14ac:dyDescent="0.45">
      <c r="B287" s="291"/>
      <c r="D287" s="15"/>
      <c r="E287" s="15"/>
      <c r="F287" s="15"/>
    </row>
    <row r="288" spans="2:6" x14ac:dyDescent="0.45">
      <c r="B288" s="291"/>
      <c r="D288" s="15"/>
      <c r="E288" s="15"/>
      <c r="F288" s="15"/>
    </row>
    <row r="289" spans="2:6" x14ac:dyDescent="0.45">
      <c r="B289" s="291"/>
      <c r="D289" s="15"/>
      <c r="E289" s="15"/>
      <c r="F289" s="15"/>
    </row>
    <row r="290" spans="2:6" x14ac:dyDescent="0.45">
      <c r="B290" s="291"/>
      <c r="D290" s="15"/>
      <c r="E290" s="15"/>
      <c r="F290" s="15"/>
    </row>
    <row r="291" spans="2:6" x14ac:dyDescent="0.45">
      <c r="B291" s="291"/>
      <c r="D291" s="15"/>
      <c r="E291" s="15"/>
      <c r="F291" s="15"/>
    </row>
    <row r="292" spans="2:6" x14ac:dyDescent="0.45">
      <c r="B292" s="291"/>
      <c r="D292" s="15"/>
      <c r="E292" s="15"/>
      <c r="F292" s="15"/>
    </row>
    <row r="293" spans="2:6" x14ac:dyDescent="0.45">
      <c r="B293" s="291"/>
      <c r="D293" s="15"/>
      <c r="E293" s="15"/>
      <c r="F293" s="15"/>
    </row>
    <row r="294" spans="2:6" x14ac:dyDescent="0.45">
      <c r="B294" s="291"/>
      <c r="D294" s="15"/>
      <c r="E294" s="15"/>
      <c r="F294" s="15"/>
    </row>
    <row r="295" spans="2:6" x14ac:dyDescent="0.45">
      <c r="B295" s="291"/>
      <c r="D295" s="15"/>
      <c r="E295" s="15"/>
      <c r="F295" s="15"/>
    </row>
    <row r="296" spans="2:6" x14ac:dyDescent="0.45">
      <c r="B296" s="291"/>
      <c r="D296" s="15"/>
      <c r="E296" s="15"/>
      <c r="F296" s="15"/>
    </row>
    <row r="297" spans="2:6" x14ac:dyDescent="0.45">
      <c r="B297" s="291"/>
      <c r="D297" s="15"/>
      <c r="E297" s="15"/>
      <c r="F297" s="15"/>
    </row>
    <row r="298" spans="2:6" x14ac:dyDescent="0.45">
      <c r="B298" s="291"/>
      <c r="D298" s="15"/>
      <c r="E298" s="15"/>
      <c r="F298" s="15"/>
    </row>
    <row r="299" spans="2:6" x14ac:dyDescent="0.45">
      <c r="B299" s="291"/>
      <c r="D299" s="15"/>
      <c r="E299" s="15"/>
      <c r="F299" s="15"/>
    </row>
    <row r="300" spans="2:6" x14ac:dyDescent="0.45">
      <c r="B300" s="291"/>
      <c r="D300" s="15"/>
      <c r="E300" s="15"/>
      <c r="F300" s="15"/>
    </row>
    <row r="301" spans="2:6" x14ac:dyDescent="0.45">
      <c r="B301" s="291"/>
      <c r="D301" s="15"/>
      <c r="E301" s="15"/>
      <c r="F301" s="15"/>
    </row>
    <row r="302" spans="2:6" x14ac:dyDescent="0.45">
      <c r="B302" s="291"/>
      <c r="D302" s="15"/>
      <c r="E302" s="15"/>
      <c r="F302" s="15"/>
    </row>
    <row r="303" spans="2:6" x14ac:dyDescent="0.45">
      <c r="B303" s="291"/>
      <c r="D303" s="15"/>
      <c r="E303" s="15"/>
      <c r="F303" s="15"/>
    </row>
    <row r="304" spans="2:6" x14ac:dyDescent="0.45">
      <c r="B304" s="291"/>
      <c r="D304" s="15"/>
      <c r="E304" s="15"/>
      <c r="F304" s="15"/>
    </row>
    <row r="305" spans="2:6" x14ac:dyDescent="0.45">
      <c r="B305" s="291"/>
      <c r="D305" s="15"/>
      <c r="E305" s="15"/>
      <c r="F305" s="15"/>
    </row>
    <row r="306" spans="2:6" x14ac:dyDescent="0.45">
      <c r="B306" s="291"/>
      <c r="D306" s="15"/>
      <c r="E306" s="15"/>
      <c r="F306" s="15"/>
    </row>
    <row r="307" spans="2:6" x14ac:dyDescent="0.45">
      <c r="B307" s="291"/>
      <c r="D307" s="15"/>
      <c r="E307" s="15"/>
      <c r="F307" s="15"/>
    </row>
    <row r="308" spans="2:6" x14ac:dyDescent="0.45">
      <c r="B308" s="291"/>
      <c r="D308" s="15"/>
      <c r="E308" s="15"/>
      <c r="F308" s="15"/>
    </row>
    <row r="309" spans="2:6" x14ac:dyDescent="0.45">
      <c r="B309" s="291"/>
      <c r="D309" s="15"/>
      <c r="E309" s="15"/>
      <c r="F309" s="15"/>
    </row>
    <row r="310" spans="2:6" x14ac:dyDescent="0.45">
      <c r="B310" s="291"/>
      <c r="D310" s="15"/>
      <c r="E310" s="15"/>
      <c r="F310" s="15"/>
    </row>
    <row r="311" spans="2:6" x14ac:dyDescent="0.45">
      <c r="B311" s="291"/>
      <c r="D311" s="15"/>
      <c r="E311" s="15"/>
      <c r="F311" s="15"/>
    </row>
    <row r="312" spans="2:6" x14ac:dyDescent="0.45">
      <c r="B312" s="291"/>
      <c r="D312" s="15"/>
      <c r="E312" s="15"/>
      <c r="F312" s="15"/>
    </row>
    <row r="313" spans="2:6" x14ac:dyDescent="0.45">
      <c r="B313" s="291"/>
      <c r="D313" s="15"/>
      <c r="E313" s="15"/>
      <c r="F313" s="15"/>
    </row>
    <row r="314" spans="2:6" x14ac:dyDescent="0.45">
      <c r="B314" s="291"/>
      <c r="D314" s="15"/>
      <c r="E314" s="15"/>
      <c r="F314" s="15"/>
    </row>
    <row r="315" spans="2:6" x14ac:dyDescent="0.45">
      <c r="B315" s="291"/>
      <c r="D315" s="15"/>
      <c r="E315" s="15"/>
      <c r="F315" s="15"/>
    </row>
    <row r="316" spans="2:6" x14ac:dyDescent="0.45">
      <c r="B316" s="291"/>
      <c r="D316" s="15"/>
      <c r="E316" s="15"/>
      <c r="F316" s="15"/>
    </row>
    <row r="317" spans="2:6" x14ac:dyDescent="0.45">
      <c r="B317" s="291"/>
      <c r="D317" s="15"/>
      <c r="E317" s="15"/>
      <c r="F317" s="15"/>
    </row>
    <row r="318" spans="2:6" x14ac:dyDescent="0.45">
      <c r="B318" s="291"/>
      <c r="D318" s="15"/>
      <c r="E318" s="15"/>
      <c r="F318" s="15"/>
    </row>
    <row r="319" spans="2:6" x14ac:dyDescent="0.45">
      <c r="B319" s="291"/>
      <c r="D319" s="15"/>
      <c r="E319" s="15"/>
      <c r="F319" s="15"/>
    </row>
    <row r="320" spans="2:6" x14ac:dyDescent="0.45">
      <c r="B320" s="291"/>
      <c r="D320" s="15"/>
      <c r="E320" s="15"/>
      <c r="F320" s="15"/>
    </row>
    <row r="321" spans="2:6" x14ac:dyDescent="0.45">
      <c r="B321" s="291"/>
      <c r="D321" s="15"/>
      <c r="E321" s="15"/>
      <c r="F321" s="15"/>
    </row>
    <row r="322" spans="2:6" x14ac:dyDescent="0.45">
      <c r="B322" s="291"/>
      <c r="D322" s="15"/>
      <c r="E322" s="15"/>
      <c r="F322" s="15"/>
    </row>
    <row r="323" spans="2:6" x14ac:dyDescent="0.45">
      <c r="B323" s="291"/>
      <c r="D323" s="15"/>
      <c r="E323" s="15"/>
      <c r="F323" s="15"/>
    </row>
    <row r="324" spans="2:6" x14ac:dyDescent="0.45">
      <c r="B324" s="291"/>
      <c r="D324" s="15"/>
      <c r="E324" s="15"/>
      <c r="F324" s="15"/>
    </row>
    <row r="325" spans="2:6" x14ac:dyDescent="0.45">
      <c r="B325" s="291"/>
      <c r="D325" s="15"/>
      <c r="E325" s="15"/>
      <c r="F325" s="15"/>
    </row>
    <row r="326" spans="2:6" x14ac:dyDescent="0.45">
      <c r="B326" s="291"/>
      <c r="D326" s="15"/>
      <c r="E326" s="15"/>
      <c r="F326" s="15"/>
    </row>
    <row r="327" spans="2:6" x14ac:dyDescent="0.45">
      <c r="B327" s="291"/>
      <c r="D327" s="15"/>
      <c r="E327" s="15"/>
      <c r="F327" s="15"/>
    </row>
    <row r="328" spans="2:6" x14ac:dyDescent="0.45">
      <c r="B328" s="291"/>
      <c r="D328" s="15"/>
      <c r="E328" s="15"/>
      <c r="F328" s="15"/>
    </row>
    <row r="329" spans="2:6" x14ac:dyDescent="0.45">
      <c r="B329" s="291"/>
      <c r="D329" s="15"/>
      <c r="E329" s="15"/>
      <c r="F329" s="15"/>
    </row>
    <row r="330" spans="2:6" x14ac:dyDescent="0.45">
      <c r="B330" s="291"/>
      <c r="D330" s="15"/>
      <c r="E330" s="15"/>
      <c r="F330" s="15"/>
    </row>
    <row r="331" spans="2:6" x14ac:dyDescent="0.45">
      <c r="B331" s="291"/>
      <c r="D331" s="15"/>
      <c r="E331" s="15"/>
      <c r="F331" s="15"/>
    </row>
    <row r="332" spans="2:6" x14ac:dyDescent="0.45">
      <c r="B332" s="291"/>
      <c r="D332" s="15"/>
      <c r="E332" s="15"/>
      <c r="F332" s="15"/>
    </row>
    <row r="333" spans="2:6" x14ac:dyDescent="0.45">
      <c r="B333" s="291"/>
      <c r="D333" s="15"/>
      <c r="E333" s="15"/>
      <c r="F333" s="15"/>
    </row>
    <row r="334" spans="2:6" x14ac:dyDescent="0.45">
      <c r="B334" s="291"/>
      <c r="D334" s="15"/>
      <c r="E334" s="15"/>
      <c r="F334" s="15"/>
    </row>
    <row r="335" spans="2:6" x14ac:dyDescent="0.45">
      <c r="B335" s="291"/>
      <c r="D335" s="15"/>
      <c r="E335" s="15"/>
      <c r="F335" s="15"/>
    </row>
    <row r="336" spans="2:6" x14ac:dyDescent="0.45">
      <c r="B336" s="291"/>
      <c r="D336" s="15"/>
      <c r="E336" s="15"/>
      <c r="F336" s="15"/>
    </row>
    <row r="337" spans="2:6" x14ac:dyDescent="0.45">
      <c r="B337" s="291"/>
      <c r="D337" s="15"/>
      <c r="E337" s="15"/>
      <c r="F337" s="15"/>
    </row>
    <row r="338" spans="2:6" x14ac:dyDescent="0.45">
      <c r="B338" s="291"/>
      <c r="D338" s="15"/>
      <c r="E338" s="15"/>
      <c r="F338" s="15"/>
    </row>
    <row r="339" spans="2:6" x14ac:dyDescent="0.45">
      <c r="B339" s="291"/>
      <c r="D339" s="15"/>
      <c r="E339" s="15"/>
      <c r="F339" s="15"/>
    </row>
    <row r="340" spans="2:6" x14ac:dyDescent="0.45">
      <c r="B340" s="291"/>
      <c r="D340" s="15"/>
      <c r="E340" s="15"/>
      <c r="F340" s="15"/>
    </row>
    <row r="341" spans="2:6" x14ac:dyDescent="0.45">
      <c r="B341" s="291"/>
      <c r="D341" s="15"/>
      <c r="E341" s="15"/>
      <c r="F341" s="15"/>
    </row>
    <row r="342" spans="2:6" x14ac:dyDescent="0.45">
      <c r="B342" s="291"/>
      <c r="D342" s="15"/>
      <c r="E342" s="15"/>
      <c r="F342" s="15"/>
    </row>
    <row r="343" spans="2:6" x14ac:dyDescent="0.45">
      <c r="B343" s="291"/>
      <c r="D343" s="15"/>
      <c r="E343" s="15"/>
      <c r="F343" s="15"/>
    </row>
    <row r="344" spans="2:6" x14ac:dyDescent="0.45">
      <c r="B344" s="291"/>
      <c r="D344" s="15"/>
      <c r="E344" s="15"/>
      <c r="F344" s="15"/>
    </row>
    <row r="345" spans="2:6" x14ac:dyDescent="0.45">
      <c r="B345" s="291"/>
      <c r="D345" s="15"/>
      <c r="E345" s="15"/>
      <c r="F345" s="15"/>
    </row>
    <row r="346" spans="2:6" x14ac:dyDescent="0.45">
      <c r="B346" s="291"/>
      <c r="D346" s="15"/>
      <c r="E346" s="15"/>
      <c r="F346" s="15"/>
    </row>
    <row r="347" spans="2:6" x14ac:dyDescent="0.45">
      <c r="B347" s="291"/>
      <c r="D347" s="15"/>
      <c r="E347" s="15"/>
      <c r="F347" s="15"/>
    </row>
    <row r="348" spans="2:6" x14ac:dyDescent="0.45">
      <c r="B348" s="291"/>
      <c r="D348" s="15"/>
      <c r="E348" s="15"/>
      <c r="F348" s="15"/>
    </row>
    <row r="349" spans="2:6" x14ac:dyDescent="0.45">
      <c r="B349" s="291"/>
      <c r="D349" s="15"/>
      <c r="E349" s="15"/>
      <c r="F349" s="15"/>
    </row>
    <row r="350" spans="2:6" x14ac:dyDescent="0.45">
      <c r="B350" s="291"/>
      <c r="D350" s="15"/>
      <c r="E350" s="15"/>
      <c r="F350" s="15"/>
    </row>
    <row r="351" spans="2:6" x14ac:dyDescent="0.45">
      <c r="B351" s="291"/>
      <c r="D351" s="15"/>
      <c r="E351" s="15"/>
      <c r="F351" s="15"/>
    </row>
    <row r="352" spans="2:6" x14ac:dyDescent="0.45">
      <c r="B352" s="291"/>
      <c r="D352" s="15"/>
      <c r="E352" s="15"/>
      <c r="F352" s="15"/>
    </row>
    <row r="353" spans="2:6" x14ac:dyDescent="0.45">
      <c r="B353" s="291"/>
      <c r="D353" s="15"/>
      <c r="E353" s="15"/>
      <c r="F353" s="15"/>
    </row>
    <row r="354" spans="2:6" x14ac:dyDescent="0.45">
      <c r="B354" s="291"/>
      <c r="D354" s="15"/>
      <c r="E354" s="15"/>
      <c r="F354" s="15"/>
    </row>
    <row r="355" spans="2:6" x14ac:dyDescent="0.45">
      <c r="B355" s="291"/>
      <c r="D355" s="15"/>
      <c r="E355" s="15"/>
      <c r="F355" s="15"/>
    </row>
    <row r="356" spans="2:6" x14ac:dyDescent="0.45">
      <c r="B356" s="291"/>
      <c r="D356" s="15"/>
      <c r="E356" s="15"/>
      <c r="F356" s="15"/>
    </row>
    <row r="357" spans="2:6" x14ac:dyDescent="0.45">
      <c r="B357" s="291"/>
      <c r="D357" s="15"/>
      <c r="E357" s="15"/>
      <c r="F357" s="15"/>
    </row>
    <row r="358" spans="2:6" x14ac:dyDescent="0.45">
      <c r="B358" s="291"/>
      <c r="D358" s="15"/>
      <c r="E358" s="15"/>
      <c r="F358" s="15"/>
    </row>
    <row r="359" spans="2:6" x14ac:dyDescent="0.45">
      <c r="B359" s="291"/>
      <c r="D359" s="15"/>
      <c r="E359" s="15"/>
      <c r="F359" s="15"/>
    </row>
    <row r="360" spans="2:6" x14ac:dyDescent="0.45">
      <c r="B360" s="291"/>
      <c r="D360" s="15"/>
      <c r="E360" s="15"/>
      <c r="F360" s="15"/>
    </row>
    <row r="361" spans="2:6" x14ac:dyDescent="0.45">
      <c r="B361" s="291"/>
      <c r="D361" s="15"/>
      <c r="E361" s="15"/>
      <c r="F361" s="15"/>
    </row>
    <row r="362" spans="2:6" x14ac:dyDescent="0.45">
      <c r="B362" s="291"/>
      <c r="D362" s="15"/>
      <c r="E362" s="15"/>
      <c r="F362" s="15"/>
    </row>
    <row r="363" spans="2:6" x14ac:dyDescent="0.45">
      <c r="B363" s="291"/>
      <c r="D363" s="15"/>
      <c r="E363" s="15"/>
      <c r="F363" s="15"/>
    </row>
    <row r="364" spans="2:6" x14ac:dyDescent="0.45">
      <c r="B364" s="291"/>
      <c r="D364" s="15"/>
      <c r="E364" s="15"/>
      <c r="F364" s="15"/>
    </row>
    <row r="365" spans="2:6" x14ac:dyDescent="0.45">
      <c r="B365" s="291"/>
      <c r="D365" s="15"/>
      <c r="E365" s="15"/>
      <c r="F365" s="15"/>
    </row>
    <row r="366" spans="2:6" x14ac:dyDescent="0.45">
      <c r="B366" s="291"/>
      <c r="D366" s="15"/>
      <c r="E366" s="15"/>
      <c r="F366" s="15"/>
    </row>
    <row r="367" spans="2:6" x14ac:dyDescent="0.45">
      <c r="B367" s="291"/>
      <c r="D367" s="15"/>
      <c r="E367" s="15"/>
      <c r="F367" s="15"/>
    </row>
    <row r="368" spans="2:6" x14ac:dyDescent="0.45">
      <c r="B368" s="291"/>
      <c r="D368" s="15"/>
      <c r="E368" s="15"/>
      <c r="F368" s="15"/>
    </row>
    <row r="369" spans="2:6" x14ac:dyDescent="0.45">
      <c r="B369" s="291"/>
      <c r="D369" s="15"/>
      <c r="E369" s="15"/>
      <c r="F369" s="15"/>
    </row>
    <row r="370" spans="2:6" x14ac:dyDescent="0.45">
      <c r="B370" s="291"/>
      <c r="D370" s="15"/>
      <c r="E370" s="15"/>
      <c r="F370" s="15"/>
    </row>
    <row r="371" spans="2:6" x14ac:dyDescent="0.45">
      <c r="B371" s="291"/>
      <c r="D371" s="15"/>
      <c r="E371" s="15"/>
      <c r="F371" s="15"/>
    </row>
    <row r="372" spans="2:6" x14ac:dyDescent="0.45">
      <c r="B372" s="291"/>
      <c r="D372" s="15"/>
      <c r="E372" s="15"/>
      <c r="F372" s="15"/>
    </row>
    <row r="373" spans="2:6" x14ac:dyDescent="0.45">
      <c r="B373" s="291"/>
      <c r="D373" s="15"/>
      <c r="E373" s="15"/>
      <c r="F373" s="15"/>
    </row>
    <row r="374" spans="2:6" x14ac:dyDescent="0.45">
      <c r="B374" s="291"/>
      <c r="D374" s="15"/>
      <c r="E374" s="15"/>
      <c r="F374" s="15"/>
    </row>
    <row r="375" spans="2:6" x14ac:dyDescent="0.45">
      <c r="B375" s="291"/>
      <c r="D375" s="15"/>
      <c r="E375" s="15"/>
      <c r="F375" s="15"/>
    </row>
    <row r="376" spans="2:6" x14ac:dyDescent="0.45">
      <c r="B376" s="291"/>
      <c r="D376" s="15"/>
      <c r="E376" s="15"/>
      <c r="F376" s="15"/>
    </row>
    <row r="377" spans="2:6" x14ac:dyDescent="0.45">
      <c r="B377" s="291"/>
      <c r="D377" s="15"/>
      <c r="E377" s="15"/>
      <c r="F377" s="15"/>
    </row>
    <row r="378" spans="2:6" x14ac:dyDescent="0.45">
      <c r="B378" s="291"/>
      <c r="D378" s="15"/>
      <c r="E378" s="15"/>
      <c r="F378" s="15"/>
    </row>
    <row r="379" spans="2:6" x14ac:dyDescent="0.45">
      <c r="B379" s="291"/>
      <c r="D379" s="15"/>
      <c r="E379" s="15"/>
      <c r="F379" s="15"/>
    </row>
    <row r="380" spans="2:6" x14ac:dyDescent="0.45">
      <c r="B380" s="291"/>
      <c r="D380" s="15"/>
      <c r="E380" s="15"/>
      <c r="F380" s="15"/>
    </row>
    <row r="381" spans="2:6" x14ac:dyDescent="0.45">
      <c r="B381" s="291"/>
      <c r="D381" s="15"/>
      <c r="E381" s="15"/>
      <c r="F381" s="15"/>
    </row>
    <row r="382" spans="2:6" x14ac:dyDescent="0.45">
      <c r="B382" s="291"/>
      <c r="D382" s="15"/>
      <c r="E382" s="15"/>
      <c r="F382" s="15"/>
    </row>
    <row r="383" spans="2:6" x14ac:dyDescent="0.45">
      <c r="B383" s="291"/>
      <c r="D383" s="15"/>
      <c r="E383" s="15"/>
      <c r="F383" s="15"/>
    </row>
    <row r="384" spans="2:6" x14ac:dyDescent="0.45">
      <c r="B384" s="291"/>
      <c r="D384" s="15"/>
      <c r="E384" s="15"/>
      <c r="F384" s="15"/>
    </row>
    <row r="385" spans="2:6" x14ac:dyDescent="0.45">
      <c r="B385" s="291"/>
      <c r="D385" s="15"/>
      <c r="E385" s="15"/>
      <c r="F385" s="15"/>
    </row>
    <row r="386" spans="2:6" x14ac:dyDescent="0.45">
      <c r="B386" s="291"/>
      <c r="D386" s="15"/>
      <c r="E386" s="15"/>
      <c r="F386" s="15"/>
    </row>
    <row r="387" spans="2:6" x14ac:dyDescent="0.45">
      <c r="B387" s="291"/>
      <c r="D387" s="15"/>
      <c r="E387" s="15"/>
      <c r="F387" s="15"/>
    </row>
    <row r="388" spans="2:6" x14ac:dyDescent="0.45">
      <c r="B388" s="291"/>
      <c r="D388" s="15"/>
      <c r="E388" s="15"/>
      <c r="F388" s="15"/>
    </row>
    <row r="389" spans="2:6" x14ac:dyDescent="0.45">
      <c r="B389" s="291"/>
      <c r="D389" s="15"/>
      <c r="E389" s="15"/>
      <c r="F389" s="15"/>
    </row>
    <row r="390" spans="2:6" x14ac:dyDescent="0.45">
      <c r="B390" s="291"/>
      <c r="D390" s="15"/>
      <c r="E390" s="15"/>
      <c r="F390" s="15"/>
    </row>
    <row r="391" spans="2:6" x14ac:dyDescent="0.45">
      <c r="B391" s="291"/>
      <c r="D391" s="15"/>
      <c r="E391" s="15"/>
      <c r="F391" s="15"/>
    </row>
    <row r="392" spans="2:6" x14ac:dyDescent="0.45">
      <c r="B392" s="291"/>
      <c r="D392" s="15"/>
      <c r="E392" s="15"/>
      <c r="F392" s="15"/>
    </row>
    <row r="393" spans="2:6" x14ac:dyDescent="0.45">
      <c r="B393" s="291"/>
      <c r="D393" s="15"/>
      <c r="E393" s="15"/>
      <c r="F393" s="15"/>
    </row>
    <row r="394" spans="2:6" x14ac:dyDescent="0.45">
      <c r="B394" s="291"/>
      <c r="D394" s="15"/>
      <c r="E394" s="15"/>
      <c r="F394" s="15"/>
    </row>
    <row r="395" spans="2:6" x14ac:dyDescent="0.45">
      <c r="B395" s="291"/>
      <c r="D395" s="15"/>
      <c r="E395" s="15"/>
      <c r="F395" s="15"/>
    </row>
    <row r="396" spans="2:6" x14ac:dyDescent="0.45">
      <c r="B396" s="291"/>
      <c r="D396" s="15"/>
      <c r="E396" s="15"/>
      <c r="F396" s="15"/>
    </row>
    <row r="397" spans="2:6" x14ac:dyDescent="0.45">
      <c r="B397" s="291"/>
      <c r="D397" s="15"/>
      <c r="E397" s="15"/>
      <c r="F397" s="15"/>
    </row>
    <row r="398" spans="2:6" x14ac:dyDescent="0.45">
      <c r="B398" s="291"/>
      <c r="D398" s="15"/>
      <c r="E398" s="15"/>
      <c r="F398" s="15"/>
    </row>
    <row r="399" spans="2:6" x14ac:dyDescent="0.45">
      <c r="B399" s="291"/>
      <c r="D399" s="15"/>
      <c r="E399" s="15"/>
      <c r="F399" s="15"/>
    </row>
    <row r="400" spans="2:6" x14ac:dyDescent="0.45">
      <c r="B400" s="291"/>
      <c r="D400" s="15"/>
      <c r="E400" s="15"/>
      <c r="F400" s="15"/>
    </row>
    <row r="401" spans="2:6" x14ac:dyDescent="0.45">
      <c r="B401" s="291"/>
      <c r="D401" s="15"/>
      <c r="E401" s="15"/>
      <c r="F401" s="15"/>
    </row>
    <row r="402" spans="2:6" x14ac:dyDescent="0.45">
      <c r="B402" s="291"/>
      <c r="D402" s="15"/>
      <c r="E402" s="15"/>
      <c r="F402" s="15"/>
    </row>
    <row r="403" spans="2:6" x14ac:dyDescent="0.45">
      <c r="B403" s="291"/>
      <c r="D403" s="15"/>
      <c r="E403" s="15"/>
      <c r="F403" s="15"/>
    </row>
    <row r="404" spans="2:6" x14ac:dyDescent="0.45">
      <c r="B404" s="291"/>
      <c r="D404" s="15"/>
      <c r="E404" s="15"/>
      <c r="F404" s="15"/>
    </row>
    <row r="405" spans="2:6" x14ac:dyDescent="0.45">
      <c r="B405" s="291"/>
      <c r="D405" s="15"/>
      <c r="E405" s="15"/>
      <c r="F405" s="15"/>
    </row>
    <row r="406" spans="2:6" x14ac:dyDescent="0.45">
      <c r="B406" s="291"/>
      <c r="D406" s="15"/>
      <c r="E406" s="15"/>
      <c r="F406" s="15"/>
    </row>
    <row r="407" spans="2:6" x14ac:dyDescent="0.45">
      <c r="B407" s="291"/>
      <c r="D407" s="15"/>
      <c r="E407" s="15"/>
      <c r="F407" s="15"/>
    </row>
    <row r="408" spans="2:6" x14ac:dyDescent="0.45">
      <c r="B408" s="291"/>
      <c r="D408" s="15"/>
      <c r="E408" s="15"/>
      <c r="F408" s="15"/>
    </row>
    <row r="409" spans="2:6" x14ac:dyDescent="0.45">
      <c r="B409" s="291"/>
      <c r="D409" s="15"/>
      <c r="E409" s="15"/>
      <c r="F409" s="15"/>
    </row>
    <row r="410" spans="2:6" x14ac:dyDescent="0.45">
      <c r="B410" s="291"/>
      <c r="D410" s="15"/>
      <c r="E410" s="15"/>
      <c r="F410" s="15"/>
    </row>
    <row r="411" spans="2:6" x14ac:dyDescent="0.45">
      <c r="B411" s="291"/>
      <c r="D411" s="15"/>
      <c r="E411" s="15"/>
      <c r="F411" s="15"/>
    </row>
    <row r="412" spans="2:6" x14ac:dyDescent="0.45">
      <c r="B412" s="291"/>
      <c r="D412" s="15"/>
      <c r="E412" s="15"/>
      <c r="F412" s="15"/>
    </row>
    <row r="413" spans="2:6" x14ac:dyDescent="0.45">
      <c r="B413" s="291"/>
      <c r="D413" s="15"/>
      <c r="E413" s="15"/>
      <c r="F413" s="15"/>
    </row>
    <row r="414" spans="2:6" x14ac:dyDescent="0.45">
      <c r="B414" s="291"/>
      <c r="D414" s="15"/>
      <c r="E414" s="15"/>
      <c r="F414" s="15"/>
    </row>
    <row r="415" spans="2:6" x14ac:dyDescent="0.45">
      <c r="B415" s="291"/>
      <c r="D415" s="15"/>
      <c r="E415" s="15"/>
      <c r="F415" s="15"/>
    </row>
    <row r="416" spans="2:6" x14ac:dyDescent="0.45">
      <c r="B416" s="291"/>
      <c r="D416" s="15"/>
      <c r="E416" s="15"/>
      <c r="F416" s="15"/>
    </row>
    <row r="417" spans="2:6" x14ac:dyDescent="0.45">
      <c r="B417" s="291"/>
      <c r="D417" s="15"/>
      <c r="E417" s="15"/>
      <c r="F417" s="15"/>
    </row>
    <row r="418" spans="2:6" x14ac:dyDescent="0.45">
      <c r="B418" s="291"/>
      <c r="D418" s="15"/>
      <c r="E418" s="15"/>
      <c r="F418" s="15"/>
    </row>
    <row r="419" spans="2:6" x14ac:dyDescent="0.45">
      <c r="B419" s="291"/>
      <c r="D419" s="15"/>
      <c r="E419" s="15"/>
      <c r="F419" s="15"/>
    </row>
    <row r="420" spans="2:6" x14ac:dyDescent="0.45">
      <c r="B420" s="291"/>
      <c r="D420" s="15"/>
      <c r="E420" s="15"/>
      <c r="F420" s="15"/>
    </row>
    <row r="421" spans="2:6" x14ac:dyDescent="0.45">
      <c r="B421" s="291"/>
      <c r="D421" s="15"/>
      <c r="E421" s="15"/>
      <c r="F421" s="15"/>
    </row>
    <row r="422" spans="2:6" x14ac:dyDescent="0.45">
      <c r="B422" s="291"/>
      <c r="D422" s="15"/>
      <c r="E422" s="15"/>
      <c r="F422" s="15"/>
    </row>
    <row r="423" spans="2:6" x14ac:dyDescent="0.45">
      <c r="B423" s="291"/>
      <c r="D423" s="15"/>
      <c r="E423" s="15"/>
      <c r="F423" s="15"/>
    </row>
    <row r="424" spans="2:6" x14ac:dyDescent="0.45">
      <c r="B424" s="291"/>
      <c r="D424" s="15"/>
      <c r="E424" s="15"/>
      <c r="F424" s="15"/>
    </row>
    <row r="425" spans="2:6" x14ac:dyDescent="0.45">
      <c r="B425" s="291"/>
      <c r="D425" s="15"/>
      <c r="E425" s="15"/>
      <c r="F425" s="15"/>
    </row>
    <row r="426" spans="2:6" x14ac:dyDescent="0.45">
      <c r="B426" s="291"/>
      <c r="D426" s="15"/>
      <c r="E426" s="15"/>
      <c r="F426" s="15"/>
    </row>
    <row r="427" spans="2:6" x14ac:dyDescent="0.45">
      <c r="B427" s="291"/>
      <c r="D427" s="15"/>
      <c r="E427" s="15"/>
      <c r="F427" s="15"/>
    </row>
    <row r="428" spans="2:6" x14ac:dyDescent="0.45">
      <c r="B428" s="291"/>
      <c r="D428" s="15"/>
      <c r="E428" s="15"/>
      <c r="F428" s="15"/>
    </row>
    <row r="429" spans="2:6" x14ac:dyDescent="0.45">
      <c r="B429" s="291"/>
      <c r="D429" s="15"/>
      <c r="E429" s="15"/>
      <c r="F429" s="15"/>
    </row>
    <row r="430" spans="2:6" x14ac:dyDescent="0.45">
      <c r="B430" s="291"/>
      <c r="D430" s="15"/>
      <c r="E430" s="15"/>
      <c r="F430" s="15"/>
    </row>
    <row r="431" spans="2:6" x14ac:dyDescent="0.45">
      <c r="B431" s="291"/>
      <c r="D431" s="15"/>
      <c r="E431" s="15"/>
      <c r="F431" s="15"/>
    </row>
    <row r="432" spans="2:6" x14ac:dyDescent="0.45">
      <c r="B432" s="291"/>
      <c r="D432" s="15"/>
      <c r="E432" s="15"/>
      <c r="F432" s="15"/>
    </row>
    <row r="433" spans="2:6" x14ac:dyDescent="0.45">
      <c r="B433" s="291"/>
      <c r="D433" s="15"/>
      <c r="E433" s="15"/>
      <c r="F433" s="15"/>
    </row>
    <row r="434" spans="2:6" x14ac:dyDescent="0.45">
      <c r="B434" s="291"/>
      <c r="D434" s="15"/>
      <c r="E434" s="15"/>
      <c r="F434" s="15"/>
    </row>
    <row r="435" spans="2:6" x14ac:dyDescent="0.45">
      <c r="B435" s="291"/>
      <c r="D435" s="15"/>
      <c r="E435" s="15"/>
      <c r="F435" s="15"/>
    </row>
    <row r="436" spans="2:6" x14ac:dyDescent="0.45">
      <c r="B436" s="291"/>
      <c r="D436" s="15"/>
      <c r="E436" s="15"/>
      <c r="F436" s="15"/>
    </row>
    <row r="437" spans="2:6" x14ac:dyDescent="0.45">
      <c r="B437" s="291"/>
      <c r="D437" s="15"/>
      <c r="E437" s="15"/>
      <c r="F437" s="15"/>
    </row>
    <row r="438" spans="2:6" x14ac:dyDescent="0.45">
      <c r="B438" s="291"/>
      <c r="D438" s="15"/>
      <c r="E438" s="15"/>
      <c r="F438" s="15"/>
    </row>
    <row r="439" spans="2:6" x14ac:dyDescent="0.45">
      <c r="B439" s="291"/>
      <c r="D439" s="15"/>
      <c r="E439" s="15"/>
      <c r="F439" s="15"/>
    </row>
    <row r="440" spans="2:6" x14ac:dyDescent="0.45">
      <c r="B440" s="291"/>
      <c r="D440" s="15"/>
      <c r="E440" s="15"/>
      <c r="F440" s="15"/>
    </row>
    <row r="441" spans="2:6" x14ac:dyDescent="0.45">
      <c r="B441" s="291"/>
      <c r="D441" s="15"/>
      <c r="E441" s="15"/>
      <c r="F441" s="15"/>
    </row>
    <row r="442" spans="2:6" x14ac:dyDescent="0.45">
      <c r="B442" s="291"/>
      <c r="D442" s="15"/>
      <c r="E442" s="15"/>
      <c r="F442" s="15"/>
    </row>
    <row r="443" spans="2:6" x14ac:dyDescent="0.45">
      <c r="B443" s="291"/>
      <c r="D443" s="15"/>
      <c r="E443" s="15"/>
      <c r="F443" s="15"/>
    </row>
    <row r="444" spans="2:6" x14ac:dyDescent="0.45">
      <c r="B444" s="291"/>
      <c r="D444" s="15"/>
      <c r="E444" s="15"/>
      <c r="F444" s="15"/>
    </row>
    <row r="445" spans="2:6" x14ac:dyDescent="0.45">
      <c r="B445" s="291"/>
      <c r="D445" s="15"/>
      <c r="E445" s="15"/>
      <c r="F445" s="15"/>
    </row>
    <row r="446" spans="2:6" x14ac:dyDescent="0.45">
      <c r="B446" s="291"/>
      <c r="D446" s="15"/>
      <c r="E446" s="15"/>
      <c r="F446" s="15"/>
    </row>
    <row r="447" spans="2:6" x14ac:dyDescent="0.45">
      <c r="B447" s="291"/>
      <c r="D447" s="15"/>
      <c r="E447" s="15"/>
      <c r="F447" s="15"/>
    </row>
    <row r="448" spans="2:6" x14ac:dyDescent="0.45">
      <c r="B448" s="291"/>
      <c r="D448" s="15"/>
      <c r="E448" s="15"/>
      <c r="F448" s="15"/>
    </row>
    <row r="449" spans="2:6" x14ac:dyDescent="0.45">
      <c r="B449" s="291"/>
      <c r="D449" s="15"/>
      <c r="E449" s="15"/>
      <c r="F449" s="15"/>
    </row>
    <row r="450" spans="2:6" x14ac:dyDescent="0.45">
      <c r="B450" s="291"/>
      <c r="D450" s="15"/>
      <c r="E450" s="15"/>
      <c r="F450" s="15"/>
    </row>
    <row r="451" spans="2:6" x14ac:dyDescent="0.45">
      <c r="B451" s="291"/>
      <c r="D451" s="15"/>
      <c r="E451" s="15"/>
      <c r="F451" s="15"/>
    </row>
    <row r="452" spans="2:6" x14ac:dyDescent="0.45">
      <c r="B452" s="291"/>
      <c r="D452" s="15"/>
      <c r="E452" s="15"/>
      <c r="F452" s="15"/>
    </row>
    <row r="453" spans="2:6" x14ac:dyDescent="0.45">
      <c r="B453" s="291"/>
      <c r="D453" s="15"/>
      <c r="E453" s="15"/>
      <c r="F453" s="15"/>
    </row>
    <row r="454" spans="2:6" x14ac:dyDescent="0.45">
      <c r="B454" s="291"/>
      <c r="D454" s="15"/>
      <c r="E454" s="15"/>
      <c r="F454" s="15"/>
    </row>
    <row r="455" spans="2:6" x14ac:dyDescent="0.45">
      <c r="B455" s="291"/>
      <c r="D455" s="15"/>
      <c r="E455" s="15"/>
      <c r="F455" s="15"/>
    </row>
    <row r="456" spans="2:6" x14ac:dyDescent="0.45">
      <c r="B456" s="291"/>
      <c r="D456" s="15"/>
      <c r="E456" s="15"/>
      <c r="F456" s="15"/>
    </row>
    <row r="457" spans="2:6" x14ac:dyDescent="0.45">
      <c r="B457" s="291"/>
      <c r="D457" s="15"/>
      <c r="E457" s="15"/>
      <c r="F457" s="15"/>
    </row>
    <row r="458" spans="2:6" x14ac:dyDescent="0.45">
      <c r="B458" s="291"/>
      <c r="D458" s="15"/>
      <c r="E458" s="15"/>
      <c r="F458" s="15"/>
    </row>
    <row r="459" spans="2:6" x14ac:dyDescent="0.45">
      <c r="B459" s="291"/>
      <c r="D459" s="15"/>
      <c r="E459" s="15"/>
      <c r="F459" s="15"/>
    </row>
    <row r="460" spans="2:6" x14ac:dyDescent="0.45">
      <c r="B460" s="291"/>
      <c r="D460" s="15"/>
      <c r="E460" s="15"/>
      <c r="F460" s="15"/>
    </row>
    <row r="461" spans="2:6" x14ac:dyDescent="0.45">
      <c r="B461" s="291"/>
      <c r="D461" s="15"/>
      <c r="E461" s="15"/>
      <c r="F461" s="15"/>
    </row>
    <row r="462" spans="2:6" x14ac:dyDescent="0.45">
      <c r="B462" s="291"/>
      <c r="D462" s="15"/>
      <c r="E462" s="15"/>
      <c r="F462" s="15"/>
    </row>
    <row r="463" spans="2:6" x14ac:dyDescent="0.45">
      <c r="B463" s="291"/>
      <c r="D463" s="15"/>
      <c r="E463" s="15"/>
      <c r="F463" s="15"/>
    </row>
    <row r="464" spans="2:6" x14ac:dyDescent="0.45">
      <c r="B464" s="291"/>
      <c r="D464" s="15"/>
      <c r="E464" s="15"/>
      <c r="F464" s="15"/>
    </row>
    <row r="465" spans="2:6" x14ac:dyDescent="0.45">
      <c r="B465" s="291"/>
      <c r="D465" s="15"/>
      <c r="E465" s="15"/>
      <c r="F465" s="15"/>
    </row>
    <row r="466" spans="2:6" x14ac:dyDescent="0.45">
      <c r="B466" s="291"/>
      <c r="D466" s="15"/>
      <c r="E466" s="15"/>
      <c r="F466" s="15"/>
    </row>
    <row r="467" spans="2:6" x14ac:dyDescent="0.45">
      <c r="B467" s="291"/>
      <c r="D467" s="15"/>
      <c r="E467" s="15"/>
      <c r="F467" s="15"/>
    </row>
    <row r="468" spans="2:6" x14ac:dyDescent="0.45">
      <c r="B468" s="291"/>
      <c r="D468" s="15"/>
      <c r="E468" s="15"/>
      <c r="F468" s="15"/>
    </row>
    <row r="469" spans="2:6" x14ac:dyDescent="0.45">
      <c r="B469" s="291"/>
      <c r="D469" s="15"/>
      <c r="E469" s="15"/>
      <c r="F469" s="15"/>
    </row>
    <row r="470" spans="2:6" x14ac:dyDescent="0.45">
      <c r="B470" s="291"/>
      <c r="D470" s="15"/>
      <c r="E470" s="15"/>
      <c r="F470" s="15"/>
    </row>
    <row r="471" spans="2:6" x14ac:dyDescent="0.45">
      <c r="B471" s="291"/>
      <c r="D471" s="15"/>
      <c r="E471" s="15"/>
      <c r="F471" s="15"/>
    </row>
    <row r="472" spans="2:6" x14ac:dyDescent="0.45">
      <c r="B472" s="291"/>
      <c r="D472" s="15"/>
      <c r="E472" s="15"/>
      <c r="F472" s="15"/>
    </row>
    <row r="473" spans="2:6" x14ac:dyDescent="0.45">
      <c r="B473" s="291"/>
      <c r="D473" s="15"/>
      <c r="E473" s="15"/>
      <c r="F473" s="15"/>
    </row>
    <row r="474" spans="2:6" x14ac:dyDescent="0.45">
      <c r="B474" s="291"/>
      <c r="D474" s="15"/>
      <c r="E474" s="15"/>
      <c r="F474" s="15"/>
    </row>
    <row r="475" spans="2:6" x14ac:dyDescent="0.45">
      <c r="B475" s="291"/>
      <c r="D475" s="15"/>
      <c r="E475" s="15"/>
      <c r="F475" s="15"/>
    </row>
    <row r="476" spans="2:6" x14ac:dyDescent="0.45">
      <c r="B476" s="291"/>
      <c r="D476" s="15"/>
      <c r="E476" s="15"/>
      <c r="F476" s="15"/>
    </row>
    <row r="477" spans="2:6" x14ac:dyDescent="0.45">
      <c r="B477" s="291"/>
      <c r="D477" s="15"/>
      <c r="E477" s="15"/>
      <c r="F477" s="15"/>
    </row>
    <row r="478" spans="2:6" x14ac:dyDescent="0.45">
      <c r="B478" s="291"/>
      <c r="D478" s="15"/>
      <c r="E478" s="15"/>
      <c r="F478" s="15"/>
    </row>
    <row r="479" spans="2:6" x14ac:dyDescent="0.45">
      <c r="B479" s="291"/>
      <c r="D479" s="15"/>
      <c r="E479" s="15"/>
      <c r="F479" s="15"/>
    </row>
    <row r="480" spans="2:6" x14ac:dyDescent="0.45">
      <c r="B480" s="291"/>
      <c r="D480" s="15"/>
      <c r="E480" s="15"/>
      <c r="F480" s="15"/>
    </row>
    <row r="481" spans="2:6" x14ac:dyDescent="0.45">
      <c r="B481" s="291"/>
      <c r="D481" s="15"/>
      <c r="E481" s="15"/>
      <c r="F481" s="15"/>
    </row>
    <row r="482" spans="2:6" x14ac:dyDescent="0.45">
      <c r="B482" s="291"/>
      <c r="D482" s="15"/>
      <c r="E482" s="15"/>
      <c r="F482" s="15"/>
    </row>
    <row r="483" spans="2:6" x14ac:dyDescent="0.45">
      <c r="B483" s="291"/>
      <c r="D483" s="15"/>
      <c r="E483" s="15"/>
      <c r="F483" s="15"/>
    </row>
    <row r="484" spans="2:6" x14ac:dyDescent="0.45">
      <c r="B484" s="291"/>
      <c r="D484" s="15"/>
      <c r="E484" s="15"/>
      <c r="F484" s="15"/>
    </row>
    <row r="485" spans="2:6" x14ac:dyDescent="0.45">
      <c r="B485" s="291"/>
      <c r="D485" s="15"/>
      <c r="E485" s="15"/>
      <c r="F485" s="15"/>
    </row>
    <row r="486" spans="2:6" x14ac:dyDescent="0.45">
      <c r="B486" s="291"/>
      <c r="D486" s="15"/>
      <c r="E486" s="15"/>
      <c r="F486" s="15"/>
    </row>
    <row r="487" spans="2:6" x14ac:dyDescent="0.45">
      <c r="B487" s="291"/>
      <c r="D487" s="15"/>
      <c r="E487" s="15"/>
      <c r="F487" s="15"/>
    </row>
    <row r="488" spans="2:6" x14ac:dyDescent="0.45">
      <c r="B488" s="291"/>
      <c r="D488" s="15"/>
      <c r="E488" s="15"/>
      <c r="F488" s="15"/>
    </row>
    <row r="489" spans="2:6" x14ac:dyDescent="0.45">
      <c r="B489" s="291"/>
      <c r="D489" s="15"/>
      <c r="E489" s="15"/>
      <c r="F489" s="15"/>
    </row>
    <row r="490" spans="2:6" x14ac:dyDescent="0.45">
      <c r="B490" s="291"/>
      <c r="D490" s="15"/>
      <c r="E490" s="15"/>
      <c r="F490" s="15"/>
    </row>
    <row r="491" spans="2:6" x14ac:dyDescent="0.45">
      <c r="B491" s="291"/>
      <c r="D491" s="15"/>
      <c r="E491" s="15"/>
      <c r="F491" s="15"/>
    </row>
    <row r="492" spans="2:6" x14ac:dyDescent="0.45">
      <c r="B492" s="291"/>
      <c r="D492" s="15"/>
      <c r="E492" s="15"/>
      <c r="F492" s="15"/>
    </row>
    <row r="493" spans="2:6" x14ac:dyDescent="0.45">
      <c r="B493" s="291"/>
      <c r="D493" s="15"/>
      <c r="E493" s="15"/>
      <c r="F493" s="15"/>
    </row>
    <row r="494" spans="2:6" x14ac:dyDescent="0.45">
      <c r="B494" s="291"/>
      <c r="D494" s="15"/>
      <c r="E494" s="15"/>
      <c r="F494" s="15"/>
    </row>
    <row r="495" spans="2:6" x14ac:dyDescent="0.45">
      <c r="B495" s="291"/>
      <c r="D495" s="15"/>
      <c r="E495" s="15"/>
      <c r="F495" s="15"/>
    </row>
    <row r="496" spans="2:6" x14ac:dyDescent="0.45">
      <c r="B496" s="291"/>
      <c r="D496" s="15"/>
      <c r="E496" s="15"/>
      <c r="F496" s="15"/>
    </row>
    <row r="497" spans="2:6" x14ac:dyDescent="0.45">
      <c r="B497" s="291"/>
      <c r="D497" s="15"/>
      <c r="E497" s="15"/>
      <c r="F497" s="15"/>
    </row>
    <row r="498" spans="2:6" x14ac:dyDescent="0.45">
      <c r="B498" s="291"/>
      <c r="D498" s="15"/>
      <c r="E498" s="15"/>
      <c r="F498" s="15"/>
    </row>
    <row r="499" spans="2:6" x14ac:dyDescent="0.45">
      <c r="B499" s="291"/>
      <c r="D499" s="15"/>
      <c r="E499" s="15"/>
      <c r="F499" s="15"/>
    </row>
    <row r="500" spans="2:6" x14ac:dyDescent="0.45">
      <c r="B500" s="291"/>
      <c r="D500" s="15"/>
      <c r="E500" s="15"/>
      <c r="F500" s="15"/>
    </row>
    <row r="501" spans="2:6" x14ac:dyDescent="0.45">
      <c r="B501" s="291"/>
      <c r="D501" s="15"/>
      <c r="E501" s="15"/>
      <c r="F501" s="15"/>
    </row>
    <row r="502" spans="2:6" x14ac:dyDescent="0.45">
      <c r="B502" s="291"/>
      <c r="D502" s="15"/>
      <c r="E502" s="15"/>
      <c r="F502" s="15"/>
    </row>
    <row r="503" spans="2:6" x14ac:dyDescent="0.45">
      <c r="B503" s="291"/>
      <c r="D503" s="15"/>
      <c r="E503" s="15"/>
      <c r="F503" s="15"/>
    </row>
    <row r="504" spans="2:6" x14ac:dyDescent="0.45">
      <c r="B504" s="291"/>
      <c r="D504" s="15"/>
      <c r="E504" s="15"/>
      <c r="F504" s="15"/>
    </row>
    <row r="505" spans="2:6" x14ac:dyDescent="0.45">
      <c r="B505" s="291"/>
      <c r="D505" s="15"/>
      <c r="E505" s="15"/>
      <c r="F505" s="15"/>
    </row>
    <row r="506" spans="2:6" x14ac:dyDescent="0.45">
      <c r="B506" s="291"/>
      <c r="D506" s="15"/>
      <c r="E506" s="15"/>
      <c r="F506" s="15"/>
    </row>
    <row r="507" spans="2:6" x14ac:dyDescent="0.45">
      <c r="B507" s="291"/>
      <c r="D507" s="15"/>
      <c r="E507" s="15"/>
      <c r="F507" s="15"/>
    </row>
    <row r="508" spans="2:6" x14ac:dyDescent="0.45">
      <c r="B508" s="291"/>
      <c r="D508" s="15"/>
      <c r="E508" s="15"/>
      <c r="F508" s="15"/>
    </row>
    <row r="509" spans="2:6" x14ac:dyDescent="0.45">
      <c r="B509" s="291"/>
      <c r="D509" s="15"/>
      <c r="E509" s="15"/>
      <c r="F509" s="15"/>
    </row>
    <row r="510" spans="2:6" x14ac:dyDescent="0.45">
      <c r="B510" s="291"/>
      <c r="D510" s="15"/>
      <c r="E510" s="15"/>
      <c r="F510" s="15"/>
    </row>
    <row r="511" spans="2:6" x14ac:dyDescent="0.45">
      <c r="B511" s="291"/>
      <c r="D511" s="15"/>
      <c r="E511" s="15"/>
      <c r="F511" s="15"/>
    </row>
    <row r="512" spans="2:6" x14ac:dyDescent="0.45">
      <c r="B512" s="291"/>
      <c r="D512" s="15"/>
      <c r="E512" s="15"/>
      <c r="F512" s="15"/>
    </row>
    <row r="513" spans="2:6" x14ac:dyDescent="0.45">
      <c r="B513" s="291"/>
      <c r="D513" s="15"/>
      <c r="E513" s="15"/>
      <c r="F513" s="15"/>
    </row>
    <row r="514" spans="2:6" x14ac:dyDescent="0.45">
      <c r="B514" s="291"/>
      <c r="D514" s="15"/>
      <c r="E514" s="15"/>
      <c r="F514" s="15"/>
    </row>
    <row r="515" spans="2:6" x14ac:dyDescent="0.45">
      <c r="B515" s="291"/>
      <c r="D515" s="15"/>
      <c r="E515" s="15"/>
      <c r="F515" s="15"/>
    </row>
    <row r="516" spans="2:6" x14ac:dyDescent="0.45">
      <c r="B516" s="291"/>
      <c r="D516" s="15"/>
      <c r="E516" s="15"/>
      <c r="F516" s="15"/>
    </row>
    <row r="517" spans="2:6" x14ac:dyDescent="0.45">
      <c r="B517" s="291"/>
      <c r="D517" s="15"/>
      <c r="E517" s="15"/>
      <c r="F517" s="15"/>
    </row>
    <row r="518" spans="2:6" x14ac:dyDescent="0.45">
      <c r="B518" s="291"/>
      <c r="D518" s="15"/>
      <c r="E518" s="15"/>
      <c r="F518" s="15"/>
    </row>
    <row r="519" spans="2:6" x14ac:dyDescent="0.45">
      <c r="B519" s="291"/>
      <c r="D519" s="15"/>
      <c r="E519" s="15"/>
      <c r="F519" s="15"/>
    </row>
    <row r="520" spans="2:6" x14ac:dyDescent="0.45">
      <c r="B520" s="291"/>
      <c r="D520" s="15"/>
      <c r="E520" s="15"/>
      <c r="F520" s="15"/>
    </row>
    <row r="521" spans="2:6" x14ac:dyDescent="0.45">
      <c r="B521" s="291"/>
      <c r="D521" s="15"/>
      <c r="E521" s="15"/>
      <c r="F521" s="15"/>
    </row>
    <row r="522" spans="2:6" x14ac:dyDescent="0.45">
      <c r="B522" s="291"/>
      <c r="D522" s="15"/>
      <c r="E522" s="15"/>
      <c r="F522" s="15"/>
    </row>
    <row r="523" spans="2:6" x14ac:dyDescent="0.45">
      <c r="B523" s="291"/>
      <c r="D523" s="15"/>
      <c r="E523" s="15"/>
      <c r="F523" s="15"/>
    </row>
    <row r="524" spans="2:6" x14ac:dyDescent="0.45">
      <c r="B524" s="291"/>
      <c r="D524" s="15"/>
      <c r="E524" s="15"/>
      <c r="F524" s="15"/>
    </row>
    <row r="525" spans="2:6" x14ac:dyDescent="0.45">
      <c r="B525" s="291"/>
      <c r="D525" s="15"/>
      <c r="E525" s="15"/>
      <c r="F525" s="15"/>
    </row>
    <row r="526" spans="2:6" x14ac:dyDescent="0.45">
      <c r="B526" s="291"/>
      <c r="D526" s="15"/>
      <c r="E526" s="15"/>
      <c r="F526" s="15"/>
    </row>
    <row r="527" spans="2:6" x14ac:dyDescent="0.45">
      <c r="B527" s="291"/>
      <c r="D527" s="15"/>
      <c r="E527" s="15"/>
      <c r="F527" s="15"/>
    </row>
    <row r="528" spans="2:6" x14ac:dyDescent="0.45">
      <c r="B528" s="291"/>
      <c r="D528" s="15"/>
      <c r="E528" s="15"/>
      <c r="F528" s="15"/>
    </row>
    <row r="529" spans="2:6" x14ac:dyDescent="0.45">
      <c r="B529" s="291"/>
      <c r="D529" s="15"/>
      <c r="E529" s="15"/>
      <c r="F529" s="15"/>
    </row>
    <row r="530" spans="2:6" x14ac:dyDescent="0.45">
      <c r="B530" s="291"/>
      <c r="D530" s="15"/>
      <c r="E530" s="15"/>
      <c r="F530" s="15"/>
    </row>
    <row r="531" spans="2:6" x14ac:dyDescent="0.45">
      <c r="B531" s="291"/>
      <c r="D531" s="15"/>
      <c r="E531" s="15"/>
      <c r="F531" s="15"/>
    </row>
    <row r="532" spans="2:6" x14ac:dyDescent="0.45">
      <c r="B532" s="291"/>
      <c r="D532" s="15"/>
      <c r="E532" s="15"/>
      <c r="F532" s="15"/>
    </row>
    <row r="533" spans="2:6" x14ac:dyDescent="0.45">
      <c r="B533" s="291"/>
      <c r="D533" s="15"/>
      <c r="E533" s="15"/>
      <c r="F533" s="15"/>
    </row>
    <row r="534" spans="2:6" x14ac:dyDescent="0.45">
      <c r="B534" s="291"/>
      <c r="D534" s="15"/>
      <c r="E534" s="15"/>
      <c r="F534" s="15"/>
    </row>
    <row r="535" spans="2:6" x14ac:dyDescent="0.45">
      <c r="B535" s="291"/>
      <c r="D535" s="15"/>
      <c r="E535" s="15"/>
      <c r="F535" s="15"/>
    </row>
    <row r="536" spans="2:6" x14ac:dyDescent="0.45">
      <c r="B536" s="291"/>
      <c r="D536" s="15"/>
      <c r="E536" s="15"/>
      <c r="F536" s="15"/>
    </row>
    <row r="537" spans="2:6" x14ac:dyDescent="0.45">
      <c r="B537" s="291"/>
      <c r="D537" s="15"/>
      <c r="E537" s="15"/>
      <c r="F537" s="15"/>
    </row>
    <row r="538" spans="2:6" x14ac:dyDescent="0.45">
      <c r="B538" s="291"/>
      <c r="D538" s="15"/>
      <c r="E538" s="15"/>
      <c r="F538" s="15"/>
    </row>
    <row r="539" spans="2:6" x14ac:dyDescent="0.45">
      <c r="B539" s="291"/>
      <c r="D539" s="15"/>
      <c r="E539" s="15"/>
      <c r="F539" s="15"/>
    </row>
    <row r="540" spans="2:6" x14ac:dyDescent="0.45">
      <c r="B540" s="291"/>
      <c r="D540" s="15"/>
      <c r="E540" s="15"/>
      <c r="F540" s="15"/>
    </row>
    <row r="541" spans="2:6" x14ac:dyDescent="0.45">
      <c r="B541" s="291"/>
      <c r="D541" s="15"/>
      <c r="E541" s="15"/>
      <c r="F541" s="15"/>
    </row>
    <row r="542" spans="2:6" x14ac:dyDescent="0.45">
      <c r="B542" s="291"/>
      <c r="D542" s="15"/>
      <c r="E542" s="15"/>
      <c r="F542" s="15"/>
    </row>
    <row r="543" spans="2:6" x14ac:dyDescent="0.45">
      <c r="B543" s="291"/>
      <c r="D543" s="15"/>
      <c r="E543" s="15"/>
      <c r="F543" s="15"/>
    </row>
    <row r="544" spans="2:6" x14ac:dyDescent="0.45">
      <c r="B544" s="291"/>
      <c r="D544" s="15"/>
      <c r="E544" s="15"/>
      <c r="F544" s="15"/>
    </row>
    <row r="545" spans="2:6" x14ac:dyDescent="0.45">
      <c r="B545" s="291"/>
      <c r="D545" s="15"/>
      <c r="E545" s="15"/>
      <c r="F545" s="15"/>
    </row>
    <row r="546" spans="2:6" x14ac:dyDescent="0.45">
      <c r="B546" s="291"/>
      <c r="D546" s="15"/>
      <c r="E546" s="15"/>
      <c r="F546" s="15"/>
    </row>
    <row r="547" spans="2:6" x14ac:dyDescent="0.45">
      <c r="B547" s="291"/>
      <c r="D547" s="15"/>
      <c r="E547" s="15"/>
      <c r="F547" s="15"/>
    </row>
    <row r="548" spans="2:6" x14ac:dyDescent="0.45">
      <c r="B548" s="291"/>
      <c r="D548" s="15"/>
      <c r="E548" s="15"/>
      <c r="F548" s="15"/>
    </row>
    <row r="549" spans="2:6" x14ac:dyDescent="0.45">
      <c r="B549" s="291"/>
      <c r="D549" s="15"/>
      <c r="E549" s="15"/>
      <c r="F549" s="15"/>
    </row>
    <row r="550" spans="2:6" x14ac:dyDescent="0.45">
      <c r="B550" s="291"/>
      <c r="D550" s="15"/>
      <c r="E550" s="15"/>
      <c r="F550" s="15"/>
    </row>
    <row r="551" spans="2:6" x14ac:dyDescent="0.45">
      <c r="B551" s="291"/>
      <c r="D551" s="15"/>
      <c r="E551" s="15"/>
      <c r="F551" s="15"/>
    </row>
    <row r="552" spans="2:6" x14ac:dyDescent="0.45">
      <c r="B552" s="291"/>
      <c r="D552" s="15"/>
      <c r="E552" s="15"/>
      <c r="F552" s="15"/>
    </row>
    <row r="553" spans="2:6" x14ac:dyDescent="0.45">
      <c r="B553" s="291"/>
      <c r="D553" s="15"/>
      <c r="E553" s="15"/>
      <c r="F553" s="15"/>
    </row>
    <row r="554" spans="2:6" x14ac:dyDescent="0.45">
      <c r="B554" s="291"/>
      <c r="D554" s="15"/>
      <c r="E554" s="15"/>
      <c r="F554" s="15"/>
    </row>
    <row r="555" spans="2:6" x14ac:dyDescent="0.45">
      <c r="B555" s="291"/>
      <c r="D555" s="15"/>
      <c r="E555" s="15"/>
      <c r="F555" s="15"/>
    </row>
    <row r="556" spans="2:6" x14ac:dyDescent="0.45">
      <c r="B556" s="291"/>
      <c r="D556" s="15"/>
      <c r="E556" s="15"/>
      <c r="F556" s="15"/>
    </row>
    <row r="557" spans="2:6" x14ac:dyDescent="0.45">
      <c r="B557" s="291"/>
      <c r="D557" s="15"/>
      <c r="E557" s="15"/>
      <c r="F557" s="15"/>
    </row>
    <row r="558" spans="2:6" x14ac:dyDescent="0.45">
      <c r="B558" s="291"/>
      <c r="D558" s="15"/>
      <c r="E558" s="15"/>
      <c r="F558" s="15"/>
    </row>
    <row r="559" spans="2:6" x14ac:dyDescent="0.45">
      <c r="B559" s="291"/>
      <c r="D559" s="15"/>
      <c r="E559" s="15"/>
      <c r="F559" s="15"/>
    </row>
    <row r="560" spans="2:6" x14ac:dyDescent="0.45">
      <c r="B560" s="291"/>
      <c r="D560" s="15"/>
      <c r="E560" s="15"/>
      <c r="F560" s="15"/>
    </row>
    <row r="561" spans="2:6" x14ac:dyDescent="0.45">
      <c r="B561" s="291"/>
      <c r="D561" s="15"/>
      <c r="E561" s="15"/>
      <c r="F561" s="15"/>
    </row>
    <row r="562" spans="2:6" x14ac:dyDescent="0.45">
      <c r="B562" s="291"/>
      <c r="D562" s="15"/>
      <c r="E562" s="15"/>
      <c r="F562" s="15"/>
    </row>
    <row r="563" spans="2:6" x14ac:dyDescent="0.45">
      <c r="B563" s="291"/>
      <c r="D563" s="15"/>
      <c r="E563" s="15"/>
      <c r="F563" s="15"/>
    </row>
    <row r="564" spans="2:6" x14ac:dyDescent="0.45">
      <c r="B564" s="291"/>
      <c r="D564" s="15"/>
      <c r="E564" s="15"/>
      <c r="F564" s="15"/>
    </row>
    <row r="565" spans="2:6" x14ac:dyDescent="0.45">
      <c r="B565" s="291"/>
      <c r="D565" s="15"/>
      <c r="E565" s="15"/>
      <c r="F565" s="15"/>
    </row>
    <row r="566" spans="2:6" x14ac:dyDescent="0.45">
      <c r="B566" s="291"/>
      <c r="D566" s="15"/>
      <c r="E566" s="15"/>
      <c r="F566" s="15"/>
    </row>
    <row r="567" spans="2:6" x14ac:dyDescent="0.45">
      <c r="B567" s="291"/>
      <c r="D567" s="15"/>
      <c r="E567" s="15"/>
      <c r="F567" s="15"/>
    </row>
    <row r="568" spans="2:6" x14ac:dyDescent="0.45">
      <c r="B568" s="291"/>
      <c r="D568" s="15"/>
      <c r="E568" s="15"/>
      <c r="F568" s="15"/>
    </row>
    <row r="569" spans="2:6" x14ac:dyDescent="0.45">
      <c r="B569" s="291"/>
      <c r="D569" s="15"/>
      <c r="E569" s="15"/>
      <c r="F569" s="15"/>
    </row>
    <row r="570" spans="2:6" x14ac:dyDescent="0.45">
      <c r="B570" s="291"/>
      <c r="D570" s="15"/>
      <c r="E570" s="15"/>
      <c r="F570" s="15"/>
    </row>
    <row r="571" spans="2:6" x14ac:dyDescent="0.45">
      <c r="B571" s="291"/>
      <c r="D571" s="15"/>
      <c r="E571" s="15"/>
      <c r="F571" s="15"/>
    </row>
    <row r="572" spans="2:6" x14ac:dyDescent="0.45">
      <c r="B572" s="291"/>
      <c r="D572" s="15"/>
      <c r="E572" s="15"/>
      <c r="F572" s="15"/>
    </row>
    <row r="573" spans="2:6" x14ac:dyDescent="0.45">
      <c r="B573" s="291"/>
      <c r="D573" s="15"/>
      <c r="E573" s="15"/>
      <c r="F573" s="15"/>
    </row>
    <row r="574" spans="2:6" x14ac:dyDescent="0.45">
      <c r="B574" s="291"/>
      <c r="D574" s="15"/>
      <c r="E574" s="15"/>
      <c r="F574" s="15"/>
    </row>
    <row r="575" spans="2:6" x14ac:dyDescent="0.45">
      <c r="B575" s="291"/>
      <c r="D575" s="15"/>
      <c r="E575" s="15"/>
      <c r="F575" s="15"/>
    </row>
    <row r="576" spans="2:6" x14ac:dyDescent="0.45">
      <c r="B576" s="291"/>
      <c r="D576" s="15"/>
      <c r="E576" s="15"/>
      <c r="F576" s="15"/>
    </row>
    <row r="577" spans="2:6" x14ac:dyDescent="0.45">
      <c r="B577" s="291"/>
      <c r="D577" s="15"/>
      <c r="E577" s="15"/>
      <c r="F577" s="15"/>
    </row>
    <row r="578" spans="2:6" x14ac:dyDescent="0.45">
      <c r="B578" s="291"/>
      <c r="D578" s="15"/>
      <c r="E578" s="15"/>
      <c r="F578" s="15"/>
    </row>
    <row r="579" spans="2:6" x14ac:dyDescent="0.45">
      <c r="B579" s="291"/>
      <c r="D579" s="15"/>
      <c r="E579" s="15"/>
      <c r="F579" s="15"/>
    </row>
    <row r="580" spans="2:6" x14ac:dyDescent="0.45">
      <c r="B580" s="291"/>
      <c r="D580" s="15"/>
      <c r="E580" s="15"/>
      <c r="F580" s="15"/>
    </row>
    <row r="581" spans="2:6" x14ac:dyDescent="0.45">
      <c r="B581" s="291"/>
      <c r="D581" s="15"/>
      <c r="E581" s="15"/>
      <c r="F581" s="15"/>
    </row>
    <row r="582" spans="2:6" x14ac:dyDescent="0.45">
      <c r="B582" s="291"/>
      <c r="D582" s="15"/>
      <c r="E582" s="15"/>
      <c r="F582" s="15"/>
    </row>
    <row r="583" spans="2:6" x14ac:dyDescent="0.45">
      <c r="B583" s="291"/>
      <c r="D583" s="15"/>
      <c r="E583" s="15"/>
      <c r="F583" s="15"/>
    </row>
    <row r="584" spans="2:6" x14ac:dyDescent="0.45">
      <c r="B584" s="291"/>
      <c r="D584" s="15"/>
      <c r="E584" s="15"/>
      <c r="F584" s="15"/>
    </row>
    <row r="585" spans="2:6" x14ac:dyDescent="0.45">
      <c r="B585" s="291"/>
      <c r="D585" s="15"/>
      <c r="E585" s="15"/>
      <c r="F585" s="15"/>
    </row>
    <row r="586" spans="2:6" x14ac:dyDescent="0.45">
      <c r="B586" s="291"/>
      <c r="D586" s="15"/>
      <c r="E586" s="15"/>
      <c r="F586" s="15"/>
    </row>
    <row r="587" spans="2:6" x14ac:dyDescent="0.45">
      <c r="B587" s="291"/>
      <c r="D587" s="15"/>
      <c r="E587" s="15"/>
      <c r="F587" s="15"/>
    </row>
    <row r="588" spans="2:6" x14ac:dyDescent="0.45">
      <c r="B588" s="291"/>
      <c r="D588" s="15"/>
      <c r="E588" s="15"/>
      <c r="F588" s="15"/>
    </row>
    <row r="589" spans="2:6" x14ac:dyDescent="0.45">
      <c r="B589" s="291"/>
      <c r="D589" s="15"/>
      <c r="E589" s="15"/>
      <c r="F589" s="15"/>
    </row>
    <row r="590" spans="2:6" x14ac:dyDescent="0.45">
      <c r="B590" s="291"/>
      <c r="D590" s="15"/>
      <c r="E590" s="15"/>
      <c r="F590" s="15"/>
    </row>
    <row r="591" spans="2:6" x14ac:dyDescent="0.45">
      <c r="B591" s="291"/>
      <c r="D591" s="15"/>
      <c r="E591" s="15"/>
      <c r="F591" s="15"/>
    </row>
    <row r="592" spans="2:6" x14ac:dyDescent="0.45">
      <c r="B592" s="291"/>
      <c r="D592" s="15"/>
      <c r="E592" s="15"/>
      <c r="F592" s="15"/>
    </row>
    <row r="593" spans="2:6" x14ac:dyDescent="0.45">
      <c r="B593" s="291"/>
      <c r="D593" s="15"/>
      <c r="E593" s="15"/>
      <c r="F593" s="15"/>
    </row>
    <row r="594" spans="2:6" x14ac:dyDescent="0.45">
      <c r="B594" s="291"/>
      <c r="D594" s="15"/>
      <c r="E594" s="15"/>
      <c r="F594" s="15"/>
    </row>
    <row r="595" spans="2:6" x14ac:dyDescent="0.45">
      <c r="B595" s="291"/>
      <c r="D595" s="15"/>
      <c r="E595" s="15"/>
      <c r="F595" s="15"/>
    </row>
    <row r="596" spans="2:6" x14ac:dyDescent="0.45">
      <c r="B596" s="291"/>
      <c r="D596" s="15"/>
      <c r="E596" s="15"/>
      <c r="F596" s="15"/>
    </row>
    <row r="597" spans="2:6" x14ac:dyDescent="0.45">
      <c r="B597" s="291"/>
      <c r="D597" s="15"/>
      <c r="E597" s="15"/>
      <c r="F597" s="15"/>
    </row>
    <row r="598" spans="2:6" x14ac:dyDescent="0.45">
      <c r="B598" s="291"/>
      <c r="D598" s="15"/>
      <c r="E598" s="15"/>
      <c r="F598" s="15"/>
    </row>
    <row r="599" spans="2:6" x14ac:dyDescent="0.45">
      <c r="B599" s="291"/>
      <c r="D599" s="15"/>
      <c r="E599" s="15"/>
      <c r="F599" s="15"/>
    </row>
    <row r="600" spans="2:6" x14ac:dyDescent="0.45">
      <c r="B600" s="291"/>
      <c r="D600" s="15"/>
      <c r="E600" s="15"/>
      <c r="F600" s="15"/>
    </row>
    <row r="601" spans="2:6" x14ac:dyDescent="0.45">
      <c r="B601" s="291"/>
      <c r="D601" s="15"/>
      <c r="E601" s="15"/>
      <c r="F601" s="15"/>
    </row>
    <row r="602" spans="2:6" x14ac:dyDescent="0.45">
      <c r="B602" s="291"/>
      <c r="D602" s="15"/>
      <c r="E602" s="15"/>
      <c r="F602" s="15"/>
    </row>
    <row r="603" spans="2:6" x14ac:dyDescent="0.45">
      <c r="B603" s="291"/>
      <c r="D603" s="15"/>
      <c r="E603" s="15"/>
      <c r="F603" s="15"/>
    </row>
    <row r="604" spans="2:6" x14ac:dyDescent="0.45">
      <c r="B604" s="291"/>
      <c r="D604" s="15"/>
      <c r="E604" s="15"/>
      <c r="F604" s="15"/>
    </row>
    <row r="605" spans="2:6" x14ac:dyDescent="0.45">
      <c r="B605" s="291"/>
      <c r="D605" s="15"/>
      <c r="E605" s="15"/>
      <c r="F605" s="15"/>
    </row>
    <row r="606" spans="2:6" x14ac:dyDescent="0.45">
      <c r="B606" s="291"/>
      <c r="D606" s="15"/>
      <c r="E606" s="15"/>
      <c r="F606" s="15"/>
    </row>
    <row r="607" spans="2:6" x14ac:dyDescent="0.45">
      <c r="B607" s="291"/>
      <c r="D607" s="15"/>
      <c r="E607" s="15"/>
      <c r="F607" s="15"/>
    </row>
    <row r="608" spans="2:6" x14ac:dyDescent="0.45">
      <c r="B608" s="291"/>
      <c r="D608" s="15"/>
      <c r="E608" s="15"/>
      <c r="F608" s="15"/>
    </row>
    <row r="609" spans="2:6" x14ac:dyDescent="0.45">
      <c r="B609" s="291"/>
      <c r="D609" s="15"/>
      <c r="E609" s="15"/>
      <c r="F609" s="15"/>
    </row>
    <row r="610" spans="2:6" x14ac:dyDescent="0.45">
      <c r="B610" s="291"/>
      <c r="D610" s="15"/>
      <c r="E610" s="15"/>
      <c r="F610" s="15"/>
    </row>
    <row r="611" spans="2:6" x14ac:dyDescent="0.45">
      <c r="B611" s="291"/>
      <c r="D611" s="15"/>
      <c r="E611" s="15"/>
      <c r="F611" s="15"/>
    </row>
    <row r="612" spans="2:6" x14ac:dyDescent="0.45">
      <c r="B612" s="291"/>
      <c r="D612" s="15"/>
      <c r="E612" s="15"/>
      <c r="F612" s="15"/>
    </row>
    <row r="613" spans="2:6" x14ac:dyDescent="0.45">
      <c r="B613" s="291"/>
      <c r="D613" s="15"/>
      <c r="E613" s="15"/>
      <c r="F613" s="15"/>
    </row>
    <row r="614" spans="2:6" x14ac:dyDescent="0.45">
      <c r="B614" s="291"/>
      <c r="D614" s="15"/>
      <c r="E614" s="15"/>
      <c r="F614" s="15"/>
    </row>
    <row r="615" spans="2:6" x14ac:dyDescent="0.45">
      <c r="B615" s="291"/>
      <c r="D615" s="15"/>
      <c r="E615" s="15"/>
      <c r="F615" s="15"/>
    </row>
    <row r="616" spans="2:6" x14ac:dyDescent="0.45">
      <c r="B616" s="291"/>
      <c r="D616" s="15"/>
      <c r="E616" s="15"/>
      <c r="F616" s="15"/>
    </row>
    <row r="617" spans="2:6" x14ac:dyDescent="0.45">
      <c r="B617" s="291"/>
      <c r="D617" s="15"/>
      <c r="E617" s="15"/>
      <c r="F617" s="15"/>
    </row>
    <row r="618" spans="2:6" x14ac:dyDescent="0.45">
      <c r="B618" s="291"/>
      <c r="D618" s="15"/>
      <c r="E618" s="15"/>
      <c r="F618" s="15"/>
    </row>
    <row r="619" spans="2:6" x14ac:dyDescent="0.45">
      <c r="B619" s="291"/>
      <c r="D619" s="15"/>
      <c r="E619" s="15"/>
      <c r="F619" s="15"/>
    </row>
    <row r="620" spans="2:6" x14ac:dyDescent="0.45">
      <c r="B620" s="291"/>
      <c r="D620" s="15"/>
      <c r="E620" s="15"/>
      <c r="F620" s="15"/>
    </row>
    <row r="621" spans="2:6" x14ac:dyDescent="0.45">
      <c r="B621" s="291"/>
      <c r="D621" s="15"/>
      <c r="E621" s="15"/>
      <c r="F621" s="15"/>
    </row>
    <row r="622" spans="2:6" x14ac:dyDescent="0.45">
      <c r="B622" s="291"/>
      <c r="D622" s="15"/>
      <c r="E622" s="15"/>
      <c r="F622" s="15"/>
    </row>
    <row r="623" spans="2:6" x14ac:dyDescent="0.45">
      <c r="B623" s="291"/>
      <c r="D623" s="15"/>
      <c r="E623" s="15"/>
      <c r="F623" s="15"/>
    </row>
    <row r="624" spans="2:6" x14ac:dyDescent="0.45">
      <c r="B624" s="291"/>
      <c r="D624" s="15"/>
      <c r="E624" s="15"/>
      <c r="F624" s="15"/>
    </row>
    <row r="625" spans="2:6" x14ac:dyDescent="0.45">
      <c r="B625" s="291"/>
      <c r="D625" s="15"/>
      <c r="E625" s="15"/>
      <c r="F625" s="15"/>
    </row>
    <row r="626" spans="2:6" x14ac:dyDescent="0.45">
      <c r="B626" s="291"/>
      <c r="D626" s="15"/>
      <c r="E626" s="15"/>
      <c r="F626" s="15"/>
    </row>
    <row r="627" spans="2:6" x14ac:dyDescent="0.45">
      <c r="B627" s="291"/>
      <c r="D627" s="15"/>
      <c r="E627" s="15"/>
      <c r="F627" s="15"/>
    </row>
    <row r="628" spans="2:6" x14ac:dyDescent="0.45">
      <c r="B628" s="291"/>
      <c r="D628" s="15"/>
      <c r="E628" s="15"/>
      <c r="F628" s="15"/>
    </row>
    <row r="629" spans="2:6" x14ac:dyDescent="0.45">
      <c r="B629" s="291"/>
      <c r="D629" s="15"/>
      <c r="E629" s="15"/>
      <c r="F629" s="15"/>
    </row>
    <row r="630" spans="2:6" x14ac:dyDescent="0.45">
      <c r="B630" s="291"/>
      <c r="D630" s="15"/>
      <c r="E630" s="15"/>
      <c r="F630" s="15"/>
    </row>
    <row r="631" spans="2:6" x14ac:dyDescent="0.45">
      <c r="B631" s="291"/>
      <c r="D631" s="15"/>
      <c r="E631" s="15"/>
      <c r="F631" s="15"/>
    </row>
    <row r="632" spans="2:6" x14ac:dyDescent="0.45">
      <c r="B632" s="291"/>
      <c r="D632" s="15"/>
      <c r="E632" s="15"/>
      <c r="F632" s="15"/>
    </row>
    <row r="633" spans="2:6" x14ac:dyDescent="0.45">
      <c r="B633" s="291"/>
      <c r="D633" s="15"/>
      <c r="E633" s="15"/>
      <c r="F633" s="15"/>
    </row>
    <row r="634" spans="2:6" x14ac:dyDescent="0.45">
      <c r="B634" s="291"/>
      <c r="D634" s="15"/>
      <c r="E634" s="15"/>
      <c r="F634" s="15"/>
    </row>
    <row r="635" spans="2:6" x14ac:dyDescent="0.45">
      <c r="B635" s="291"/>
      <c r="D635" s="15"/>
      <c r="E635" s="15"/>
      <c r="F635" s="15"/>
    </row>
    <row r="636" spans="2:6" x14ac:dyDescent="0.45">
      <c r="B636" s="291"/>
      <c r="D636" s="15"/>
      <c r="E636" s="15"/>
      <c r="F636" s="15"/>
    </row>
    <row r="637" spans="2:6" x14ac:dyDescent="0.45">
      <c r="B637" s="291"/>
      <c r="D637" s="15"/>
      <c r="E637" s="15"/>
      <c r="F637" s="15"/>
    </row>
    <row r="638" spans="2:6" x14ac:dyDescent="0.45">
      <c r="B638" s="291"/>
      <c r="D638" s="15"/>
      <c r="E638" s="15"/>
      <c r="F638" s="15"/>
    </row>
    <row r="639" spans="2:6" x14ac:dyDescent="0.45">
      <c r="B639" s="291"/>
      <c r="D639" s="15"/>
      <c r="E639" s="15"/>
      <c r="F639" s="15"/>
    </row>
    <row r="640" spans="2:6" x14ac:dyDescent="0.45">
      <c r="B640" s="291"/>
      <c r="D640" s="15"/>
      <c r="E640" s="15"/>
      <c r="F640" s="15"/>
    </row>
    <row r="641" spans="2:6" x14ac:dyDescent="0.45">
      <c r="B641" s="291"/>
      <c r="D641" s="15"/>
      <c r="E641" s="15"/>
      <c r="F641" s="15"/>
    </row>
    <row r="642" spans="2:6" x14ac:dyDescent="0.45">
      <c r="B642" s="291"/>
      <c r="D642" s="15"/>
      <c r="E642" s="15"/>
      <c r="F642" s="15"/>
    </row>
    <row r="643" spans="2:6" x14ac:dyDescent="0.45">
      <c r="B643" s="291"/>
      <c r="D643" s="15"/>
      <c r="E643" s="15"/>
      <c r="F643" s="15"/>
    </row>
    <row r="644" spans="2:6" x14ac:dyDescent="0.45">
      <c r="B644" s="291"/>
      <c r="D644" s="15"/>
      <c r="E644" s="15"/>
      <c r="F644" s="15"/>
    </row>
    <row r="645" spans="2:6" x14ac:dyDescent="0.45">
      <c r="B645" s="291"/>
      <c r="D645" s="15"/>
      <c r="E645" s="15"/>
      <c r="F645" s="15"/>
    </row>
    <row r="646" spans="2:6" x14ac:dyDescent="0.45">
      <c r="B646" s="291"/>
      <c r="D646" s="15"/>
      <c r="E646" s="15"/>
      <c r="F646" s="15"/>
    </row>
    <row r="647" spans="2:6" x14ac:dyDescent="0.45">
      <c r="B647" s="291"/>
      <c r="D647" s="15"/>
      <c r="E647" s="15"/>
      <c r="F647" s="15"/>
    </row>
    <row r="648" spans="2:6" x14ac:dyDescent="0.45">
      <c r="B648" s="291"/>
      <c r="D648" s="15"/>
      <c r="E648" s="15"/>
      <c r="F648" s="15"/>
    </row>
    <row r="649" spans="2:6" x14ac:dyDescent="0.45">
      <c r="B649" s="291"/>
      <c r="D649" s="15"/>
      <c r="E649" s="15"/>
      <c r="F649" s="15"/>
    </row>
    <row r="650" spans="2:6" x14ac:dyDescent="0.45">
      <c r="B650" s="291"/>
      <c r="D650" s="15"/>
      <c r="E650" s="15"/>
      <c r="F650" s="15"/>
    </row>
    <row r="651" spans="2:6" x14ac:dyDescent="0.45">
      <c r="B651" s="291"/>
      <c r="D651" s="15"/>
      <c r="E651" s="15"/>
      <c r="F651" s="15"/>
    </row>
    <row r="652" spans="2:6" x14ac:dyDescent="0.45">
      <c r="B652" s="291"/>
      <c r="D652" s="15"/>
      <c r="E652" s="15"/>
      <c r="F652" s="15"/>
    </row>
    <row r="653" spans="2:6" x14ac:dyDescent="0.45">
      <c r="B653" s="291"/>
      <c r="D653" s="15"/>
      <c r="E653" s="15"/>
      <c r="F653" s="15"/>
    </row>
    <row r="654" spans="2:6" x14ac:dyDescent="0.45">
      <c r="B654" s="291"/>
      <c r="D654" s="15"/>
      <c r="E654" s="15"/>
      <c r="F654" s="15"/>
    </row>
    <row r="655" spans="2:6" x14ac:dyDescent="0.45">
      <c r="B655" s="291"/>
      <c r="D655" s="15"/>
      <c r="E655" s="15"/>
      <c r="F655" s="15"/>
    </row>
    <row r="656" spans="2:6" x14ac:dyDescent="0.45">
      <c r="B656" s="291"/>
      <c r="D656" s="15"/>
      <c r="E656" s="15"/>
      <c r="F656" s="15"/>
    </row>
    <row r="657" spans="2:6" x14ac:dyDescent="0.45">
      <c r="B657" s="291"/>
      <c r="D657" s="15"/>
      <c r="E657" s="15"/>
      <c r="F657" s="15"/>
    </row>
    <row r="658" spans="2:6" x14ac:dyDescent="0.45">
      <c r="B658" s="291"/>
      <c r="D658" s="15"/>
      <c r="E658" s="15"/>
      <c r="F658" s="15"/>
    </row>
    <row r="659" spans="2:6" x14ac:dyDescent="0.45">
      <c r="B659" s="291"/>
      <c r="D659" s="15"/>
      <c r="E659" s="15"/>
      <c r="F659" s="15"/>
    </row>
    <row r="660" spans="2:6" x14ac:dyDescent="0.45">
      <c r="B660" s="291"/>
      <c r="D660" s="15"/>
      <c r="E660" s="15"/>
      <c r="F660" s="15"/>
    </row>
    <row r="661" spans="2:6" x14ac:dyDescent="0.45">
      <c r="B661" s="291"/>
      <c r="D661" s="15"/>
      <c r="E661" s="15"/>
      <c r="F661" s="15"/>
    </row>
    <row r="662" spans="2:6" x14ac:dyDescent="0.45">
      <c r="B662" s="291"/>
      <c r="D662" s="15"/>
      <c r="E662" s="15"/>
      <c r="F662" s="15"/>
    </row>
    <row r="663" spans="2:6" x14ac:dyDescent="0.45">
      <c r="B663" s="291"/>
      <c r="D663" s="15"/>
      <c r="E663" s="15"/>
      <c r="F663" s="15"/>
    </row>
    <row r="664" spans="2:6" x14ac:dyDescent="0.45">
      <c r="B664" s="291"/>
      <c r="D664" s="15"/>
      <c r="E664" s="15"/>
      <c r="F664" s="15"/>
    </row>
    <row r="665" spans="2:6" x14ac:dyDescent="0.45">
      <c r="B665" s="291"/>
      <c r="D665" s="15"/>
      <c r="E665" s="15"/>
      <c r="F665" s="15"/>
    </row>
    <row r="666" spans="2:6" x14ac:dyDescent="0.45">
      <c r="B666" s="291"/>
      <c r="D666" s="15"/>
      <c r="E666" s="15"/>
      <c r="F666" s="15"/>
    </row>
    <row r="667" spans="2:6" x14ac:dyDescent="0.45">
      <c r="B667" s="291"/>
      <c r="D667" s="15"/>
      <c r="E667" s="15"/>
      <c r="F667" s="15"/>
    </row>
    <row r="668" spans="2:6" x14ac:dyDescent="0.45">
      <c r="B668" s="291"/>
      <c r="D668" s="15"/>
      <c r="E668" s="15"/>
      <c r="F668" s="15"/>
    </row>
    <row r="669" spans="2:6" x14ac:dyDescent="0.45">
      <c r="B669" s="291"/>
      <c r="D669" s="15"/>
      <c r="E669" s="15"/>
      <c r="F669" s="15"/>
    </row>
    <row r="670" spans="2:6" x14ac:dyDescent="0.45">
      <c r="B670" s="291"/>
      <c r="D670" s="15"/>
      <c r="E670" s="15"/>
      <c r="F670" s="15"/>
    </row>
    <row r="671" spans="2:6" x14ac:dyDescent="0.45">
      <c r="B671" s="291"/>
      <c r="D671" s="15"/>
      <c r="E671" s="15"/>
      <c r="F671" s="15"/>
    </row>
    <row r="672" spans="2:6" x14ac:dyDescent="0.45">
      <c r="B672" s="291"/>
      <c r="D672" s="15"/>
      <c r="E672" s="15"/>
      <c r="F672" s="15"/>
    </row>
    <row r="673" spans="2:6" x14ac:dyDescent="0.45">
      <c r="B673" s="291"/>
      <c r="D673" s="15"/>
      <c r="E673" s="15"/>
      <c r="F673" s="15"/>
    </row>
    <row r="674" spans="2:6" x14ac:dyDescent="0.45">
      <c r="B674" s="291"/>
      <c r="D674" s="15"/>
      <c r="E674" s="15"/>
      <c r="F674" s="15"/>
    </row>
    <row r="675" spans="2:6" x14ac:dyDescent="0.45">
      <c r="B675" s="291"/>
      <c r="D675" s="15"/>
      <c r="E675" s="15"/>
      <c r="F675" s="15"/>
    </row>
    <row r="676" spans="2:6" x14ac:dyDescent="0.45">
      <c r="B676" s="291"/>
      <c r="D676" s="15"/>
      <c r="E676" s="15"/>
      <c r="F676" s="15"/>
    </row>
    <row r="677" spans="2:6" x14ac:dyDescent="0.45">
      <c r="B677" s="291"/>
      <c r="D677" s="15"/>
      <c r="E677" s="15"/>
      <c r="F677" s="15"/>
    </row>
    <row r="678" spans="2:6" x14ac:dyDescent="0.45">
      <c r="B678" s="291"/>
      <c r="D678" s="15"/>
      <c r="E678" s="15"/>
      <c r="F678" s="15"/>
    </row>
    <row r="679" spans="2:6" x14ac:dyDescent="0.45">
      <c r="B679" s="291"/>
      <c r="D679" s="15"/>
      <c r="E679" s="15"/>
      <c r="F679" s="15"/>
    </row>
    <row r="680" spans="2:6" x14ac:dyDescent="0.45">
      <c r="B680" s="291"/>
      <c r="D680" s="15"/>
      <c r="E680" s="15"/>
      <c r="F680" s="15"/>
    </row>
    <row r="681" spans="2:6" x14ac:dyDescent="0.45">
      <c r="B681" s="291"/>
      <c r="D681" s="15"/>
      <c r="E681" s="15"/>
      <c r="F681" s="15"/>
    </row>
    <row r="682" spans="2:6" x14ac:dyDescent="0.45">
      <c r="B682" s="291"/>
      <c r="D682" s="15"/>
      <c r="E682" s="15"/>
      <c r="F682" s="15"/>
    </row>
    <row r="683" spans="2:6" x14ac:dyDescent="0.45">
      <c r="B683" s="291"/>
      <c r="D683" s="15"/>
      <c r="E683" s="15"/>
      <c r="F683" s="15"/>
    </row>
    <row r="684" spans="2:6" x14ac:dyDescent="0.45">
      <c r="B684" s="291"/>
      <c r="D684" s="15"/>
      <c r="E684" s="15"/>
      <c r="F684" s="15"/>
    </row>
    <row r="685" spans="2:6" x14ac:dyDescent="0.45">
      <c r="B685" s="291"/>
      <c r="D685" s="15"/>
      <c r="E685" s="15"/>
      <c r="F685" s="15"/>
    </row>
    <row r="686" spans="2:6" x14ac:dyDescent="0.45">
      <c r="B686" s="291"/>
      <c r="D686" s="15"/>
      <c r="E686" s="15"/>
      <c r="F686" s="15"/>
    </row>
    <row r="687" spans="2:6" x14ac:dyDescent="0.45">
      <c r="B687" s="291"/>
      <c r="D687" s="15"/>
      <c r="E687" s="15"/>
      <c r="F687" s="15"/>
    </row>
    <row r="688" spans="2:6" x14ac:dyDescent="0.45">
      <c r="B688" s="291"/>
      <c r="D688" s="15"/>
      <c r="E688" s="15"/>
      <c r="F688" s="15"/>
    </row>
    <row r="689" spans="2:6" x14ac:dyDescent="0.45">
      <c r="B689" s="291"/>
      <c r="D689" s="15"/>
      <c r="E689" s="15"/>
      <c r="F689" s="15"/>
    </row>
    <row r="690" spans="2:6" x14ac:dyDescent="0.45">
      <c r="B690" s="291"/>
      <c r="D690" s="15"/>
      <c r="E690" s="15"/>
      <c r="F690" s="15"/>
    </row>
    <row r="691" spans="2:6" x14ac:dyDescent="0.45">
      <c r="B691" s="291"/>
      <c r="D691" s="15"/>
      <c r="E691" s="15"/>
      <c r="F691" s="15"/>
    </row>
    <row r="692" spans="2:6" x14ac:dyDescent="0.45">
      <c r="B692" s="291"/>
      <c r="D692" s="15"/>
      <c r="E692" s="15"/>
      <c r="F692" s="15"/>
    </row>
    <row r="693" spans="2:6" x14ac:dyDescent="0.45">
      <c r="B693" s="291"/>
      <c r="D693" s="15"/>
      <c r="E693" s="15"/>
      <c r="F693" s="15"/>
    </row>
    <row r="694" spans="2:6" x14ac:dyDescent="0.45">
      <c r="B694" s="291"/>
      <c r="D694" s="15"/>
      <c r="E694" s="15"/>
      <c r="F694" s="15"/>
    </row>
    <row r="695" spans="2:6" x14ac:dyDescent="0.45">
      <c r="B695" s="291"/>
      <c r="D695" s="15"/>
      <c r="E695" s="15"/>
      <c r="F695" s="15"/>
    </row>
    <row r="696" spans="2:6" x14ac:dyDescent="0.45">
      <c r="B696" s="291"/>
      <c r="D696" s="15"/>
      <c r="E696" s="15"/>
      <c r="F696" s="15"/>
    </row>
    <row r="697" spans="2:6" x14ac:dyDescent="0.45">
      <c r="B697" s="291"/>
      <c r="D697" s="15"/>
      <c r="E697" s="15"/>
      <c r="F697" s="15"/>
    </row>
    <row r="698" spans="2:6" x14ac:dyDescent="0.45">
      <c r="B698" s="291"/>
      <c r="D698" s="15"/>
      <c r="E698" s="15"/>
      <c r="F698" s="15"/>
    </row>
    <row r="699" spans="2:6" x14ac:dyDescent="0.45">
      <c r="B699" s="291"/>
      <c r="D699" s="15"/>
      <c r="E699" s="15"/>
      <c r="F699" s="15"/>
    </row>
    <row r="700" spans="2:6" x14ac:dyDescent="0.45">
      <c r="B700" s="291"/>
      <c r="D700" s="15"/>
      <c r="E700" s="15"/>
      <c r="F700" s="15"/>
    </row>
    <row r="701" spans="2:6" x14ac:dyDescent="0.45">
      <c r="B701" s="291"/>
      <c r="D701" s="15"/>
      <c r="E701" s="15"/>
      <c r="F701" s="15"/>
    </row>
    <row r="702" spans="2:6" x14ac:dyDescent="0.45">
      <c r="B702" s="291"/>
      <c r="D702" s="15"/>
      <c r="E702" s="15"/>
      <c r="F702" s="15"/>
    </row>
    <row r="703" spans="2:6" x14ac:dyDescent="0.45">
      <c r="B703" s="291"/>
      <c r="D703" s="15"/>
      <c r="E703" s="15"/>
      <c r="F703" s="15"/>
    </row>
    <row r="704" spans="2:6" x14ac:dyDescent="0.45">
      <c r="B704" s="291"/>
      <c r="D704" s="15"/>
      <c r="E704" s="15"/>
      <c r="F704" s="15"/>
    </row>
    <row r="705" spans="2:6" x14ac:dyDescent="0.45">
      <c r="B705" s="291"/>
      <c r="D705" s="15"/>
      <c r="E705" s="15"/>
      <c r="F705" s="15"/>
    </row>
    <row r="706" spans="2:6" x14ac:dyDescent="0.45">
      <c r="B706" s="291"/>
      <c r="D706" s="15"/>
      <c r="E706" s="15"/>
      <c r="F706" s="15"/>
    </row>
    <row r="707" spans="2:6" x14ac:dyDescent="0.45">
      <c r="B707" s="291"/>
      <c r="D707" s="15"/>
      <c r="E707" s="15"/>
      <c r="F707" s="15"/>
    </row>
    <row r="708" spans="2:6" x14ac:dyDescent="0.45">
      <c r="B708" s="291"/>
      <c r="D708" s="15"/>
      <c r="E708" s="15"/>
      <c r="F708" s="15"/>
    </row>
    <row r="709" spans="2:6" x14ac:dyDescent="0.45">
      <c r="B709" s="291"/>
      <c r="D709" s="15"/>
      <c r="E709" s="15"/>
      <c r="F709" s="15"/>
    </row>
    <row r="710" spans="2:6" x14ac:dyDescent="0.45">
      <c r="B710" s="291"/>
      <c r="D710" s="15"/>
      <c r="E710" s="15"/>
      <c r="F710" s="15"/>
    </row>
    <row r="711" spans="2:6" x14ac:dyDescent="0.45">
      <c r="B711" s="291"/>
      <c r="D711" s="15"/>
      <c r="E711" s="15"/>
      <c r="F711" s="15"/>
    </row>
    <row r="712" spans="2:6" x14ac:dyDescent="0.45">
      <c r="B712" s="291"/>
      <c r="D712" s="15"/>
      <c r="E712" s="15"/>
      <c r="F712" s="15"/>
    </row>
    <row r="713" spans="2:6" x14ac:dyDescent="0.45">
      <c r="B713" s="291"/>
      <c r="D713" s="15"/>
      <c r="E713" s="15"/>
      <c r="F713" s="15"/>
    </row>
    <row r="714" spans="2:6" x14ac:dyDescent="0.45">
      <c r="B714" s="291"/>
      <c r="D714" s="15"/>
      <c r="E714" s="15"/>
      <c r="F714" s="15"/>
    </row>
    <row r="715" spans="2:6" x14ac:dyDescent="0.45">
      <c r="B715" s="291"/>
      <c r="D715" s="15"/>
      <c r="E715" s="15"/>
      <c r="F715" s="15"/>
    </row>
    <row r="716" spans="2:6" x14ac:dyDescent="0.45">
      <c r="B716" s="291"/>
      <c r="D716" s="15"/>
      <c r="E716" s="15"/>
      <c r="F716" s="15"/>
    </row>
    <row r="717" spans="2:6" x14ac:dyDescent="0.45">
      <c r="B717" s="291"/>
      <c r="D717" s="15"/>
      <c r="E717" s="15"/>
      <c r="F717" s="15"/>
    </row>
    <row r="718" spans="2:6" x14ac:dyDescent="0.45">
      <c r="B718" s="291"/>
      <c r="D718" s="15"/>
      <c r="E718" s="15"/>
      <c r="F718" s="15"/>
    </row>
    <row r="719" spans="2:6" x14ac:dyDescent="0.45">
      <c r="B719" s="291"/>
      <c r="D719" s="15"/>
      <c r="E719" s="15"/>
      <c r="F719" s="15"/>
    </row>
    <row r="720" spans="2:6" x14ac:dyDescent="0.45">
      <c r="B720" s="291"/>
      <c r="D720" s="15"/>
      <c r="E720" s="15"/>
      <c r="F720" s="15"/>
    </row>
    <row r="721" spans="2:6" x14ac:dyDescent="0.45">
      <c r="B721" s="291"/>
      <c r="D721" s="15"/>
      <c r="E721" s="15"/>
      <c r="F721" s="15"/>
    </row>
    <row r="722" spans="2:6" x14ac:dyDescent="0.45">
      <c r="B722" s="291"/>
      <c r="D722" s="15"/>
      <c r="E722" s="15"/>
      <c r="F722" s="15"/>
    </row>
    <row r="723" spans="2:6" x14ac:dyDescent="0.45">
      <c r="B723" s="291"/>
      <c r="D723" s="15"/>
      <c r="E723" s="15"/>
      <c r="F723" s="15"/>
    </row>
    <row r="724" spans="2:6" x14ac:dyDescent="0.45">
      <c r="B724" s="291"/>
      <c r="D724" s="15"/>
      <c r="E724" s="15"/>
      <c r="F724" s="15"/>
    </row>
    <row r="725" spans="2:6" x14ac:dyDescent="0.45">
      <c r="B725" s="291"/>
      <c r="D725" s="15"/>
      <c r="E725" s="15"/>
      <c r="F725" s="15"/>
    </row>
    <row r="726" spans="2:6" x14ac:dyDescent="0.45">
      <c r="B726" s="291"/>
      <c r="D726" s="15"/>
      <c r="E726" s="15"/>
      <c r="F726" s="15"/>
    </row>
    <row r="727" spans="2:6" x14ac:dyDescent="0.45">
      <c r="B727" s="291"/>
      <c r="D727" s="15"/>
      <c r="E727" s="15"/>
      <c r="F727" s="15"/>
    </row>
    <row r="728" spans="2:6" x14ac:dyDescent="0.45">
      <c r="B728" s="291"/>
      <c r="D728" s="15"/>
      <c r="E728" s="15"/>
      <c r="F728" s="15"/>
    </row>
    <row r="729" spans="2:6" x14ac:dyDescent="0.45">
      <c r="B729" s="291"/>
      <c r="D729" s="15"/>
      <c r="E729" s="15"/>
      <c r="F729" s="15"/>
    </row>
    <row r="730" spans="2:6" x14ac:dyDescent="0.45">
      <c r="B730" s="291"/>
      <c r="D730" s="15"/>
      <c r="E730" s="15"/>
      <c r="F730" s="15"/>
    </row>
    <row r="731" spans="2:6" x14ac:dyDescent="0.45">
      <c r="B731" s="291"/>
      <c r="D731" s="15"/>
      <c r="E731" s="15"/>
      <c r="F731" s="15"/>
    </row>
    <row r="732" spans="2:6" x14ac:dyDescent="0.45">
      <c r="B732" s="291"/>
      <c r="D732" s="15"/>
      <c r="E732" s="15"/>
      <c r="F732" s="15"/>
    </row>
    <row r="733" spans="2:6" x14ac:dyDescent="0.45">
      <c r="B733" s="291"/>
      <c r="D733" s="15"/>
      <c r="E733" s="15"/>
      <c r="F733" s="15"/>
    </row>
    <row r="734" spans="2:6" x14ac:dyDescent="0.45">
      <c r="B734" s="291"/>
      <c r="D734" s="15"/>
      <c r="E734" s="15"/>
      <c r="F734" s="15"/>
    </row>
    <row r="735" spans="2:6" x14ac:dyDescent="0.45">
      <c r="B735" s="291"/>
      <c r="D735" s="15"/>
      <c r="E735" s="15"/>
      <c r="F735" s="15"/>
    </row>
    <row r="736" spans="2:6" x14ac:dyDescent="0.45">
      <c r="B736" s="291"/>
      <c r="D736" s="15"/>
      <c r="E736" s="15"/>
      <c r="F736" s="15"/>
    </row>
    <row r="737" spans="2:6" x14ac:dyDescent="0.45">
      <c r="B737" s="291"/>
      <c r="D737" s="15"/>
      <c r="E737" s="15"/>
      <c r="F737" s="15"/>
    </row>
    <row r="738" spans="2:6" x14ac:dyDescent="0.45">
      <c r="B738" s="291"/>
      <c r="D738" s="15"/>
      <c r="E738" s="15"/>
      <c r="F738" s="15"/>
    </row>
    <row r="739" spans="2:6" x14ac:dyDescent="0.45">
      <c r="B739" s="291"/>
      <c r="D739" s="15"/>
      <c r="E739" s="15"/>
      <c r="F739" s="15"/>
    </row>
    <row r="740" spans="2:6" x14ac:dyDescent="0.45">
      <c r="B740" s="291"/>
      <c r="D740" s="15"/>
      <c r="E740" s="15"/>
      <c r="F740" s="15"/>
    </row>
    <row r="741" spans="2:6" x14ac:dyDescent="0.45">
      <c r="B741" s="291"/>
      <c r="D741" s="15"/>
      <c r="E741" s="15"/>
      <c r="F741" s="15"/>
    </row>
    <row r="742" spans="2:6" x14ac:dyDescent="0.45">
      <c r="B742" s="291"/>
      <c r="D742" s="15"/>
      <c r="E742" s="15"/>
      <c r="F742" s="15"/>
    </row>
    <row r="743" spans="2:6" x14ac:dyDescent="0.45">
      <c r="B743" s="291"/>
      <c r="D743" s="15"/>
      <c r="E743" s="15"/>
      <c r="F743" s="15"/>
    </row>
    <row r="744" spans="2:6" x14ac:dyDescent="0.45">
      <c r="B744" s="291"/>
      <c r="D744" s="15"/>
      <c r="E744" s="15"/>
      <c r="F744" s="15"/>
    </row>
    <row r="745" spans="2:6" x14ac:dyDescent="0.45">
      <c r="B745" s="291"/>
      <c r="D745" s="15"/>
      <c r="E745" s="15"/>
      <c r="F745" s="15"/>
    </row>
    <row r="746" spans="2:6" x14ac:dyDescent="0.45">
      <c r="B746" s="291"/>
      <c r="D746" s="15"/>
      <c r="E746" s="15"/>
      <c r="F746" s="15"/>
    </row>
    <row r="747" spans="2:6" x14ac:dyDescent="0.45">
      <c r="B747" s="291"/>
      <c r="D747" s="15"/>
      <c r="E747" s="15"/>
      <c r="F747" s="15"/>
    </row>
    <row r="748" spans="2:6" x14ac:dyDescent="0.45">
      <c r="B748" s="291"/>
      <c r="D748" s="15"/>
      <c r="E748" s="15"/>
      <c r="F748" s="15"/>
    </row>
    <row r="749" spans="2:6" x14ac:dyDescent="0.45">
      <c r="B749" s="291"/>
      <c r="D749" s="15"/>
      <c r="E749" s="15"/>
      <c r="F749" s="15"/>
    </row>
    <row r="750" spans="2:6" x14ac:dyDescent="0.45">
      <c r="B750" s="291"/>
      <c r="D750" s="15"/>
      <c r="E750" s="15"/>
      <c r="F750" s="15"/>
    </row>
    <row r="751" spans="2:6" x14ac:dyDescent="0.45">
      <c r="B751" s="291"/>
      <c r="D751" s="15"/>
      <c r="E751" s="15"/>
      <c r="F751" s="15"/>
    </row>
    <row r="752" spans="2:6" x14ac:dyDescent="0.45">
      <c r="B752" s="291"/>
      <c r="D752" s="15"/>
      <c r="E752" s="15"/>
      <c r="F752" s="15"/>
    </row>
    <row r="753" spans="2:6" x14ac:dyDescent="0.45">
      <c r="B753" s="291"/>
      <c r="D753" s="15"/>
      <c r="E753" s="15"/>
      <c r="F753" s="15"/>
    </row>
    <row r="754" spans="2:6" x14ac:dyDescent="0.45">
      <c r="B754" s="291"/>
      <c r="D754" s="15"/>
      <c r="E754" s="15"/>
      <c r="F754" s="15"/>
    </row>
    <row r="755" spans="2:6" x14ac:dyDescent="0.45">
      <c r="B755" s="291"/>
      <c r="D755" s="15"/>
      <c r="E755" s="15"/>
      <c r="F755" s="15"/>
    </row>
    <row r="756" spans="2:6" x14ac:dyDescent="0.45">
      <c r="B756" s="291"/>
      <c r="D756" s="15"/>
      <c r="E756" s="15"/>
      <c r="F756" s="15"/>
    </row>
    <row r="757" spans="2:6" x14ac:dyDescent="0.45">
      <c r="B757" s="291"/>
      <c r="D757" s="15"/>
      <c r="E757" s="15"/>
      <c r="F757" s="15"/>
    </row>
    <row r="758" spans="2:6" x14ac:dyDescent="0.45">
      <c r="B758" s="291"/>
      <c r="D758" s="15"/>
      <c r="E758" s="15"/>
      <c r="F758" s="15"/>
    </row>
    <row r="759" spans="2:6" x14ac:dyDescent="0.45">
      <c r="B759" s="291"/>
      <c r="D759" s="15"/>
      <c r="E759" s="15"/>
      <c r="F759" s="15"/>
    </row>
    <row r="760" spans="2:6" x14ac:dyDescent="0.45">
      <c r="B760" s="291"/>
      <c r="D760" s="15"/>
      <c r="E760" s="15"/>
      <c r="F760" s="15"/>
    </row>
    <row r="761" spans="2:6" x14ac:dyDescent="0.45">
      <c r="B761" s="291"/>
      <c r="D761" s="15"/>
      <c r="E761" s="15"/>
      <c r="F761" s="15"/>
    </row>
    <row r="762" spans="2:6" x14ac:dyDescent="0.45">
      <c r="B762" s="291"/>
      <c r="D762" s="15"/>
      <c r="E762" s="15"/>
      <c r="F762" s="15"/>
    </row>
    <row r="763" spans="2:6" x14ac:dyDescent="0.45">
      <c r="B763" s="291"/>
      <c r="D763" s="15"/>
      <c r="E763" s="15"/>
      <c r="F763" s="15"/>
    </row>
    <row r="764" spans="2:6" x14ac:dyDescent="0.45">
      <c r="B764" s="291"/>
      <c r="D764" s="15"/>
      <c r="E764" s="15"/>
      <c r="F764" s="15"/>
    </row>
    <row r="765" spans="2:6" x14ac:dyDescent="0.45">
      <c r="B765" s="291"/>
      <c r="D765" s="15"/>
      <c r="E765" s="15"/>
      <c r="F765" s="15"/>
    </row>
    <row r="766" spans="2:6" x14ac:dyDescent="0.45">
      <c r="B766" s="291"/>
      <c r="D766" s="15"/>
      <c r="E766" s="15"/>
      <c r="F766" s="15"/>
    </row>
    <row r="767" spans="2:6" x14ac:dyDescent="0.45">
      <c r="B767" s="291"/>
      <c r="D767" s="15"/>
      <c r="E767" s="15"/>
      <c r="F767" s="15"/>
    </row>
    <row r="768" spans="2:6" x14ac:dyDescent="0.45">
      <c r="B768" s="291"/>
      <c r="D768" s="15"/>
      <c r="E768" s="15"/>
      <c r="F768" s="15"/>
    </row>
    <row r="769" spans="2:6" x14ac:dyDescent="0.45">
      <c r="B769" s="291"/>
      <c r="D769" s="15"/>
      <c r="E769" s="15"/>
      <c r="F769" s="15"/>
    </row>
    <row r="770" spans="2:6" x14ac:dyDescent="0.45">
      <c r="B770" s="291"/>
      <c r="D770" s="15"/>
      <c r="E770" s="15"/>
      <c r="F770" s="15"/>
    </row>
    <row r="771" spans="2:6" x14ac:dyDescent="0.45">
      <c r="B771" s="291"/>
      <c r="D771" s="15"/>
      <c r="E771" s="15"/>
      <c r="F771" s="15"/>
    </row>
    <row r="772" spans="2:6" x14ac:dyDescent="0.45">
      <c r="B772" s="291"/>
      <c r="D772" s="15"/>
      <c r="E772" s="15"/>
      <c r="F772" s="15"/>
    </row>
    <row r="773" spans="2:6" x14ac:dyDescent="0.45">
      <c r="B773" s="291"/>
      <c r="D773" s="15"/>
      <c r="E773" s="15"/>
      <c r="F773" s="15"/>
    </row>
    <row r="774" spans="2:6" x14ac:dyDescent="0.45">
      <c r="B774" s="291"/>
      <c r="D774" s="15"/>
      <c r="E774" s="15"/>
      <c r="F774" s="15"/>
    </row>
    <row r="775" spans="2:6" x14ac:dyDescent="0.45">
      <c r="B775" s="291"/>
      <c r="D775" s="15"/>
      <c r="E775" s="15"/>
      <c r="F775" s="15"/>
    </row>
    <row r="776" spans="2:6" x14ac:dyDescent="0.45">
      <c r="B776" s="291"/>
      <c r="D776" s="15"/>
      <c r="E776" s="15"/>
      <c r="F776" s="15"/>
    </row>
    <row r="777" spans="2:6" x14ac:dyDescent="0.45">
      <c r="B777" s="291"/>
      <c r="D777" s="15"/>
      <c r="E777" s="15"/>
      <c r="F777" s="15"/>
    </row>
    <row r="778" spans="2:6" x14ac:dyDescent="0.45">
      <c r="B778" s="291"/>
      <c r="D778" s="15"/>
      <c r="E778" s="15"/>
      <c r="F778" s="15"/>
    </row>
    <row r="779" spans="2:6" x14ac:dyDescent="0.45">
      <c r="B779" s="291"/>
      <c r="D779" s="15"/>
      <c r="E779" s="15"/>
      <c r="F779" s="15"/>
    </row>
    <row r="780" spans="2:6" x14ac:dyDescent="0.45">
      <c r="B780" s="291"/>
      <c r="D780" s="15"/>
      <c r="E780" s="15"/>
      <c r="F780" s="15"/>
    </row>
    <row r="781" spans="2:6" x14ac:dyDescent="0.45">
      <c r="B781" s="291"/>
      <c r="D781" s="15"/>
      <c r="E781" s="15"/>
      <c r="F781" s="15"/>
    </row>
    <row r="782" spans="2:6" x14ac:dyDescent="0.45">
      <c r="B782" s="291"/>
      <c r="D782" s="15"/>
      <c r="E782" s="15"/>
      <c r="F782" s="15"/>
    </row>
    <row r="783" spans="2:6" x14ac:dyDescent="0.45">
      <c r="B783" s="291"/>
      <c r="D783" s="15"/>
      <c r="E783" s="15"/>
      <c r="F783" s="15"/>
    </row>
    <row r="784" spans="2:6" x14ac:dyDescent="0.45">
      <c r="B784" s="291"/>
      <c r="D784" s="15"/>
      <c r="E784" s="15"/>
      <c r="F784" s="15"/>
    </row>
    <row r="785" spans="2:6" x14ac:dyDescent="0.45">
      <c r="B785" s="291"/>
      <c r="D785" s="15"/>
      <c r="E785" s="15"/>
      <c r="F785" s="15"/>
    </row>
    <row r="786" spans="2:6" x14ac:dyDescent="0.45">
      <c r="B786" s="291"/>
      <c r="D786" s="15"/>
      <c r="E786" s="15"/>
      <c r="F786" s="15"/>
    </row>
    <row r="787" spans="2:6" x14ac:dyDescent="0.45">
      <c r="B787" s="291"/>
      <c r="D787" s="15"/>
      <c r="E787" s="15"/>
      <c r="F787" s="15"/>
    </row>
    <row r="788" spans="2:6" x14ac:dyDescent="0.45">
      <c r="B788" s="291"/>
      <c r="D788" s="15"/>
      <c r="E788" s="15"/>
      <c r="F788" s="15"/>
    </row>
    <row r="789" spans="2:6" x14ac:dyDescent="0.45">
      <c r="B789" s="291"/>
      <c r="D789" s="15"/>
      <c r="E789" s="15"/>
      <c r="F789" s="15"/>
    </row>
    <row r="790" spans="2:6" x14ac:dyDescent="0.45">
      <c r="B790" s="291"/>
      <c r="D790" s="15"/>
      <c r="E790" s="15"/>
      <c r="F790" s="15"/>
    </row>
    <row r="791" spans="2:6" x14ac:dyDescent="0.45">
      <c r="B791" s="291"/>
      <c r="D791" s="15"/>
      <c r="E791" s="15"/>
      <c r="F791" s="15"/>
    </row>
    <row r="792" spans="2:6" x14ac:dyDescent="0.45">
      <c r="B792" s="291"/>
      <c r="D792" s="15"/>
      <c r="E792" s="15"/>
      <c r="F792" s="15"/>
    </row>
    <row r="793" spans="2:6" x14ac:dyDescent="0.45">
      <c r="B793" s="291"/>
      <c r="D793" s="15"/>
      <c r="E793" s="15"/>
      <c r="F793" s="15"/>
    </row>
    <row r="794" spans="2:6" x14ac:dyDescent="0.45">
      <c r="B794" s="291"/>
      <c r="D794" s="15"/>
      <c r="E794" s="15"/>
      <c r="F794" s="15"/>
    </row>
    <row r="795" spans="2:6" x14ac:dyDescent="0.45">
      <c r="B795" s="291"/>
      <c r="D795" s="15"/>
      <c r="E795" s="15"/>
      <c r="F795" s="15"/>
    </row>
    <row r="796" spans="2:6" x14ac:dyDescent="0.45">
      <c r="B796" s="291"/>
      <c r="D796" s="15"/>
      <c r="E796" s="15"/>
      <c r="F796" s="15"/>
    </row>
    <row r="797" spans="2:6" x14ac:dyDescent="0.45">
      <c r="B797" s="291"/>
      <c r="D797" s="15"/>
      <c r="E797" s="15"/>
      <c r="F797" s="15"/>
    </row>
    <row r="798" spans="2:6" x14ac:dyDescent="0.45">
      <c r="B798" s="291"/>
      <c r="D798" s="15"/>
      <c r="E798" s="15"/>
      <c r="F798" s="15"/>
    </row>
    <row r="799" spans="2:6" x14ac:dyDescent="0.45">
      <c r="B799" s="291"/>
      <c r="D799" s="15"/>
      <c r="E799" s="15"/>
      <c r="F799" s="15"/>
    </row>
    <row r="800" spans="2:6" x14ac:dyDescent="0.45">
      <c r="B800" s="291"/>
      <c r="D800" s="15"/>
      <c r="E800" s="15"/>
      <c r="F800" s="15"/>
    </row>
    <row r="801" spans="2:6" x14ac:dyDescent="0.45">
      <c r="B801" s="291"/>
      <c r="D801" s="15"/>
      <c r="E801" s="15"/>
      <c r="F801" s="15"/>
    </row>
    <row r="802" spans="2:6" x14ac:dyDescent="0.45">
      <c r="B802" s="291"/>
      <c r="D802" s="15"/>
      <c r="E802" s="15"/>
      <c r="F802" s="15"/>
    </row>
    <row r="803" spans="2:6" x14ac:dyDescent="0.45">
      <c r="B803" s="291"/>
      <c r="D803" s="15"/>
      <c r="E803" s="15"/>
      <c r="F803" s="15"/>
    </row>
    <row r="804" spans="2:6" x14ac:dyDescent="0.45">
      <c r="B804" s="291"/>
      <c r="D804" s="15"/>
      <c r="E804" s="15"/>
      <c r="F804" s="15"/>
    </row>
    <row r="805" spans="2:6" x14ac:dyDescent="0.45">
      <c r="B805" s="291"/>
      <c r="D805" s="15"/>
      <c r="E805" s="15"/>
      <c r="F805" s="15"/>
    </row>
    <row r="806" spans="2:6" x14ac:dyDescent="0.45">
      <c r="B806" s="291"/>
      <c r="D806" s="15"/>
      <c r="E806" s="15"/>
      <c r="F806" s="15"/>
    </row>
    <row r="807" spans="2:6" x14ac:dyDescent="0.45">
      <c r="B807" s="291"/>
      <c r="D807" s="15"/>
      <c r="E807" s="15"/>
      <c r="F807" s="15"/>
    </row>
    <row r="808" spans="2:6" x14ac:dyDescent="0.45">
      <c r="B808" s="291"/>
      <c r="D808" s="15"/>
      <c r="E808" s="15"/>
      <c r="F808" s="15"/>
    </row>
    <row r="809" spans="2:6" x14ac:dyDescent="0.45">
      <c r="B809" s="291"/>
      <c r="D809" s="15"/>
      <c r="E809" s="15"/>
      <c r="F809" s="15"/>
    </row>
    <row r="810" spans="2:6" x14ac:dyDescent="0.45">
      <c r="B810" s="291"/>
      <c r="D810" s="15"/>
      <c r="E810" s="15"/>
      <c r="F810" s="15"/>
    </row>
    <row r="811" spans="2:6" x14ac:dyDescent="0.45">
      <c r="B811" s="291"/>
      <c r="D811" s="15"/>
      <c r="E811" s="15"/>
      <c r="F811" s="15"/>
    </row>
    <row r="812" spans="2:6" x14ac:dyDescent="0.45">
      <c r="B812" s="291"/>
      <c r="D812" s="15"/>
      <c r="E812" s="15"/>
      <c r="F812" s="15"/>
    </row>
    <row r="813" spans="2:6" x14ac:dyDescent="0.45">
      <c r="B813" s="291"/>
      <c r="D813" s="15"/>
      <c r="E813" s="15"/>
      <c r="F813" s="15"/>
    </row>
    <row r="814" spans="2:6" x14ac:dyDescent="0.45">
      <c r="B814" s="291"/>
      <c r="D814" s="15"/>
      <c r="E814" s="15"/>
      <c r="F814" s="15"/>
    </row>
    <row r="815" spans="2:6" x14ac:dyDescent="0.45">
      <c r="B815" s="291"/>
      <c r="D815" s="15"/>
      <c r="E815" s="15"/>
      <c r="F815" s="15"/>
    </row>
    <row r="816" spans="2:6" x14ac:dyDescent="0.45">
      <c r="B816" s="291"/>
      <c r="D816" s="15"/>
      <c r="E816" s="15"/>
      <c r="F816" s="15"/>
    </row>
    <row r="817" spans="2:6" x14ac:dyDescent="0.45">
      <c r="B817" s="291"/>
      <c r="D817" s="15"/>
      <c r="E817" s="15"/>
      <c r="F817" s="15"/>
    </row>
    <row r="818" spans="2:6" x14ac:dyDescent="0.45">
      <c r="B818" s="291"/>
      <c r="D818" s="15"/>
      <c r="E818" s="15"/>
      <c r="F818" s="15"/>
    </row>
    <row r="819" spans="2:6" x14ac:dyDescent="0.45">
      <c r="B819" s="291"/>
      <c r="D819" s="15"/>
      <c r="E819" s="15"/>
      <c r="F819" s="15"/>
    </row>
    <row r="820" spans="2:6" x14ac:dyDescent="0.45">
      <c r="B820" s="291"/>
      <c r="D820" s="15"/>
      <c r="E820" s="15"/>
      <c r="F820" s="15"/>
    </row>
    <row r="821" spans="2:6" x14ac:dyDescent="0.45">
      <c r="B821" s="291"/>
      <c r="D821" s="15"/>
      <c r="E821" s="15"/>
      <c r="F821" s="15"/>
    </row>
    <row r="822" spans="2:6" x14ac:dyDescent="0.45">
      <c r="B822" s="291"/>
      <c r="D822" s="15"/>
      <c r="E822" s="15"/>
      <c r="F822" s="15"/>
    </row>
    <row r="823" spans="2:6" x14ac:dyDescent="0.45">
      <c r="B823" s="291"/>
      <c r="D823" s="15"/>
      <c r="E823" s="15"/>
      <c r="F823" s="15"/>
    </row>
    <row r="824" spans="2:6" x14ac:dyDescent="0.45">
      <c r="B824" s="291"/>
      <c r="D824" s="15"/>
      <c r="E824" s="15"/>
      <c r="F824" s="15"/>
    </row>
    <row r="825" spans="2:6" x14ac:dyDescent="0.45">
      <c r="B825" s="291"/>
      <c r="D825" s="15"/>
      <c r="E825" s="15"/>
      <c r="F825" s="15"/>
    </row>
    <row r="826" spans="2:6" x14ac:dyDescent="0.45">
      <c r="B826" s="291"/>
      <c r="D826" s="15"/>
      <c r="E826" s="15"/>
      <c r="F826" s="15"/>
    </row>
    <row r="827" spans="2:6" x14ac:dyDescent="0.45">
      <c r="B827" s="291"/>
      <c r="D827" s="15"/>
      <c r="E827" s="15"/>
      <c r="F827" s="15"/>
    </row>
    <row r="828" spans="2:6" x14ac:dyDescent="0.45">
      <c r="B828" s="291"/>
      <c r="D828" s="15"/>
      <c r="E828" s="15"/>
      <c r="F828" s="15"/>
    </row>
    <row r="829" spans="2:6" x14ac:dyDescent="0.45">
      <c r="B829" s="291"/>
      <c r="D829" s="15"/>
      <c r="E829" s="15"/>
      <c r="F829" s="15"/>
    </row>
    <row r="830" spans="2:6" x14ac:dyDescent="0.45">
      <c r="B830" s="291"/>
      <c r="D830" s="15"/>
      <c r="E830" s="15"/>
      <c r="F830" s="15"/>
    </row>
    <row r="831" spans="2:6" x14ac:dyDescent="0.45">
      <c r="B831" s="291"/>
      <c r="D831" s="15"/>
      <c r="E831" s="15"/>
      <c r="F831" s="15"/>
    </row>
    <row r="832" spans="2:6" x14ac:dyDescent="0.45">
      <c r="B832" s="291"/>
      <c r="D832" s="15"/>
      <c r="E832" s="15"/>
      <c r="F832" s="15"/>
    </row>
    <row r="833" spans="2:6" x14ac:dyDescent="0.45">
      <c r="B833" s="291"/>
      <c r="D833" s="15"/>
      <c r="E833" s="15"/>
      <c r="F833" s="15"/>
    </row>
    <row r="834" spans="2:6" x14ac:dyDescent="0.45">
      <c r="B834" s="291"/>
      <c r="D834" s="15"/>
      <c r="E834" s="15"/>
      <c r="F834" s="15"/>
    </row>
    <row r="835" spans="2:6" x14ac:dyDescent="0.45">
      <c r="B835" s="291"/>
      <c r="D835" s="15"/>
      <c r="E835" s="15"/>
      <c r="F835" s="15"/>
    </row>
    <row r="836" spans="2:6" x14ac:dyDescent="0.45">
      <c r="B836" s="291"/>
      <c r="D836" s="15"/>
      <c r="E836" s="15"/>
      <c r="F836" s="15"/>
    </row>
    <row r="837" spans="2:6" x14ac:dyDescent="0.45">
      <c r="B837" s="291"/>
      <c r="D837" s="15"/>
      <c r="E837" s="15"/>
      <c r="F837" s="15"/>
    </row>
    <row r="838" spans="2:6" x14ac:dyDescent="0.45">
      <c r="B838" s="291"/>
      <c r="D838" s="15"/>
      <c r="E838" s="15"/>
      <c r="F838" s="15"/>
    </row>
    <row r="839" spans="2:6" x14ac:dyDescent="0.45">
      <c r="B839" s="291"/>
      <c r="D839" s="15"/>
      <c r="E839" s="15"/>
      <c r="F839" s="15"/>
    </row>
    <row r="840" spans="2:6" x14ac:dyDescent="0.45">
      <c r="B840" s="291"/>
      <c r="D840" s="15"/>
      <c r="E840" s="15"/>
      <c r="F840" s="15"/>
    </row>
    <row r="841" spans="2:6" x14ac:dyDescent="0.45">
      <c r="B841" s="291"/>
      <c r="D841" s="15"/>
      <c r="E841" s="15"/>
      <c r="F841" s="15"/>
    </row>
    <row r="842" spans="2:6" x14ac:dyDescent="0.45">
      <c r="B842" s="291"/>
      <c r="D842" s="15"/>
      <c r="E842" s="15"/>
      <c r="F842" s="15"/>
    </row>
    <row r="843" spans="2:6" x14ac:dyDescent="0.45">
      <c r="B843" s="291"/>
      <c r="D843" s="15"/>
      <c r="E843" s="15"/>
      <c r="F843" s="15"/>
    </row>
    <row r="844" spans="2:6" x14ac:dyDescent="0.45">
      <c r="B844" s="291"/>
      <c r="D844" s="15"/>
      <c r="E844" s="15"/>
      <c r="F844" s="15"/>
    </row>
    <row r="845" spans="2:6" x14ac:dyDescent="0.45">
      <c r="B845" s="291"/>
      <c r="D845" s="15"/>
      <c r="E845" s="15"/>
      <c r="F845" s="15"/>
    </row>
    <row r="846" spans="2:6" x14ac:dyDescent="0.45">
      <c r="B846" s="291"/>
      <c r="D846" s="15"/>
      <c r="E846" s="15"/>
      <c r="F846" s="15"/>
    </row>
    <row r="847" spans="2:6" x14ac:dyDescent="0.45">
      <c r="B847" s="291"/>
      <c r="D847" s="15"/>
      <c r="E847" s="15"/>
      <c r="F847" s="15"/>
    </row>
    <row r="848" spans="2:6" x14ac:dyDescent="0.45">
      <c r="B848" s="291"/>
      <c r="D848" s="15"/>
      <c r="E848" s="15"/>
      <c r="F848" s="15"/>
    </row>
    <row r="849" spans="2:6" x14ac:dyDescent="0.45">
      <c r="B849" s="291"/>
      <c r="D849" s="15"/>
      <c r="E849" s="15"/>
      <c r="F849" s="15"/>
    </row>
    <row r="850" spans="2:6" x14ac:dyDescent="0.45">
      <c r="B850" s="291"/>
      <c r="D850" s="15"/>
      <c r="E850" s="15"/>
      <c r="F850" s="15"/>
    </row>
    <row r="851" spans="2:6" x14ac:dyDescent="0.45">
      <c r="B851" s="291"/>
      <c r="D851" s="15"/>
      <c r="E851" s="15"/>
      <c r="F851" s="15"/>
    </row>
    <row r="852" spans="2:6" x14ac:dyDescent="0.45">
      <c r="B852" s="291"/>
      <c r="D852" s="15"/>
      <c r="E852" s="15"/>
      <c r="F852" s="15"/>
    </row>
    <row r="853" spans="2:6" x14ac:dyDescent="0.45">
      <c r="B853" s="291"/>
      <c r="D853" s="15"/>
      <c r="E853" s="15"/>
      <c r="F853" s="15"/>
    </row>
    <row r="854" spans="2:6" x14ac:dyDescent="0.45">
      <c r="B854" s="291"/>
      <c r="D854" s="15"/>
      <c r="E854" s="15"/>
      <c r="F854" s="15"/>
    </row>
    <row r="855" spans="2:6" x14ac:dyDescent="0.45">
      <c r="B855" s="291"/>
      <c r="D855" s="15"/>
      <c r="E855" s="15"/>
      <c r="F855" s="15"/>
    </row>
    <row r="856" spans="2:6" x14ac:dyDescent="0.45">
      <c r="B856" s="291"/>
      <c r="D856" s="15"/>
      <c r="E856" s="15"/>
      <c r="F856" s="15"/>
    </row>
    <row r="857" spans="2:6" x14ac:dyDescent="0.45">
      <c r="B857" s="291"/>
      <c r="D857" s="15"/>
      <c r="E857" s="15"/>
      <c r="F857" s="15"/>
    </row>
    <row r="858" spans="2:6" x14ac:dyDescent="0.45">
      <c r="B858" s="291"/>
      <c r="D858" s="15"/>
      <c r="E858" s="15"/>
      <c r="F858" s="15"/>
    </row>
    <row r="859" spans="2:6" x14ac:dyDescent="0.45">
      <c r="B859" s="291"/>
      <c r="D859" s="15"/>
      <c r="E859" s="15"/>
      <c r="F859" s="15"/>
    </row>
    <row r="860" spans="2:6" x14ac:dyDescent="0.45">
      <c r="B860" s="291"/>
      <c r="D860" s="15"/>
      <c r="E860" s="15"/>
      <c r="F860" s="15"/>
    </row>
    <row r="861" spans="2:6" x14ac:dyDescent="0.45">
      <c r="B861" s="291"/>
      <c r="D861" s="15"/>
      <c r="E861" s="15"/>
      <c r="F861" s="15"/>
    </row>
    <row r="862" spans="2:6" x14ac:dyDescent="0.45">
      <c r="B862" s="291"/>
      <c r="D862" s="15"/>
      <c r="E862" s="15"/>
      <c r="F862" s="15"/>
    </row>
    <row r="863" spans="2:6" x14ac:dyDescent="0.45">
      <c r="B863" s="291"/>
      <c r="D863" s="15"/>
      <c r="E863" s="15"/>
      <c r="F863" s="15"/>
    </row>
    <row r="864" spans="2:6" x14ac:dyDescent="0.45">
      <c r="B864" s="291"/>
      <c r="D864" s="15"/>
      <c r="E864" s="15"/>
      <c r="F864" s="15"/>
    </row>
    <row r="865" spans="2:6" x14ac:dyDescent="0.45">
      <c r="B865" s="291"/>
      <c r="D865" s="15"/>
      <c r="E865" s="15"/>
      <c r="F865" s="15"/>
    </row>
    <row r="866" spans="2:6" x14ac:dyDescent="0.45">
      <c r="B866" s="291"/>
      <c r="D866" s="15"/>
      <c r="E866" s="15"/>
      <c r="F866" s="15"/>
    </row>
    <row r="867" spans="2:6" x14ac:dyDescent="0.45">
      <c r="B867" s="291"/>
      <c r="D867" s="15"/>
      <c r="E867" s="15"/>
      <c r="F867" s="15"/>
    </row>
    <row r="868" spans="2:6" x14ac:dyDescent="0.45">
      <c r="B868" s="291"/>
      <c r="D868" s="15"/>
      <c r="E868" s="15"/>
      <c r="F868" s="15"/>
    </row>
    <row r="869" spans="2:6" x14ac:dyDescent="0.45">
      <c r="B869" s="291"/>
      <c r="D869" s="15"/>
      <c r="E869" s="15"/>
      <c r="F869" s="15"/>
    </row>
    <row r="870" spans="2:6" x14ac:dyDescent="0.45">
      <c r="B870" s="291"/>
      <c r="D870" s="15"/>
      <c r="E870" s="15"/>
      <c r="F870" s="15"/>
    </row>
    <row r="871" spans="2:6" x14ac:dyDescent="0.45">
      <c r="B871" s="291"/>
      <c r="D871" s="15"/>
      <c r="E871" s="15"/>
      <c r="F871" s="15"/>
    </row>
    <row r="872" spans="2:6" x14ac:dyDescent="0.45">
      <c r="B872" s="291"/>
      <c r="D872" s="15"/>
      <c r="E872" s="15"/>
      <c r="F872" s="15"/>
    </row>
    <row r="873" spans="2:6" x14ac:dyDescent="0.45">
      <c r="B873" s="291"/>
      <c r="D873" s="15"/>
      <c r="E873" s="15"/>
      <c r="F873" s="15"/>
    </row>
    <row r="874" spans="2:6" x14ac:dyDescent="0.45">
      <c r="B874" s="291"/>
      <c r="D874" s="15"/>
      <c r="E874" s="15"/>
      <c r="F874" s="15"/>
    </row>
    <row r="875" spans="2:6" x14ac:dyDescent="0.45">
      <c r="B875" s="291"/>
      <c r="D875" s="15"/>
      <c r="E875" s="15"/>
      <c r="F875" s="15"/>
    </row>
    <row r="876" spans="2:6" x14ac:dyDescent="0.45">
      <c r="B876" s="291"/>
      <c r="D876" s="15"/>
      <c r="E876" s="15"/>
      <c r="F876" s="15"/>
    </row>
    <row r="877" spans="2:6" x14ac:dyDescent="0.45">
      <c r="B877" s="291"/>
      <c r="D877" s="15"/>
      <c r="E877" s="15"/>
      <c r="F877" s="15"/>
    </row>
    <row r="878" spans="2:6" x14ac:dyDescent="0.45">
      <c r="B878" s="291"/>
      <c r="D878" s="15"/>
      <c r="E878" s="15"/>
      <c r="F878" s="15"/>
    </row>
    <row r="879" spans="2:6" x14ac:dyDescent="0.45">
      <c r="B879" s="291"/>
      <c r="D879" s="15"/>
      <c r="E879" s="15"/>
      <c r="F879" s="15"/>
    </row>
    <row r="880" spans="2:6" x14ac:dyDescent="0.45">
      <c r="B880" s="291"/>
      <c r="D880" s="15"/>
      <c r="E880" s="15"/>
      <c r="F880" s="15"/>
    </row>
    <row r="881" spans="2:6" x14ac:dyDescent="0.45">
      <c r="B881" s="291"/>
      <c r="D881" s="15"/>
      <c r="E881" s="15"/>
      <c r="F881" s="15"/>
    </row>
    <row r="882" spans="2:6" x14ac:dyDescent="0.45">
      <c r="B882" s="291"/>
      <c r="D882" s="15"/>
      <c r="E882" s="15"/>
      <c r="F882" s="15"/>
    </row>
    <row r="883" spans="2:6" x14ac:dyDescent="0.45">
      <c r="B883" s="291"/>
      <c r="D883" s="15"/>
      <c r="E883" s="15"/>
      <c r="F883" s="15"/>
    </row>
    <row r="884" spans="2:6" x14ac:dyDescent="0.45">
      <c r="B884" s="291"/>
      <c r="D884" s="15"/>
      <c r="E884" s="15"/>
      <c r="F884" s="15"/>
    </row>
    <row r="885" spans="2:6" x14ac:dyDescent="0.45">
      <c r="B885" s="291"/>
      <c r="D885" s="15"/>
      <c r="E885" s="15"/>
      <c r="F885" s="15"/>
    </row>
    <row r="886" spans="2:6" x14ac:dyDescent="0.45">
      <c r="B886" s="291"/>
      <c r="D886" s="15"/>
      <c r="E886" s="15"/>
      <c r="F886" s="15"/>
    </row>
    <row r="887" spans="2:6" x14ac:dyDescent="0.45">
      <c r="B887" s="291"/>
      <c r="D887" s="15"/>
      <c r="E887" s="15"/>
      <c r="F887" s="15"/>
    </row>
    <row r="888" spans="2:6" x14ac:dyDescent="0.45">
      <c r="B888" s="291"/>
      <c r="D888" s="15"/>
      <c r="E888" s="15"/>
      <c r="F888" s="15"/>
    </row>
    <row r="889" spans="2:6" x14ac:dyDescent="0.45">
      <c r="B889" s="291"/>
      <c r="D889" s="15"/>
      <c r="E889" s="15"/>
      <c r="F889" s="15"/>
    </row>
    <row r="890" spans="2:6" x14ac:dyDescent="0.45">
      <c r="B890" s="291"/>
      <c r="D890" s="15"/>
      <c r="E890" s="15"/>
      <c r="F890" s="15"/>
    </row>
    <row r="891" spans="2:6" x14ac:dyDescent="0.45">
      <c r="B891" s="291"/>
      <c r="D891" s="15"/>
      <c r="E891" s="15"/>
      <c r="F891" s="15"/>
    </row>
    <row r="892" spans="2:6" x14ac:dyDescent="0.45">
      <c r="B892" s="291"/>
      <c r="D892" s="15"/>
      <c r="E892" s="15"/>
      <c r="F892" s="15"/>
    </row>
    <row r="893" spans="2:6" x14ac:dyDescent="0.45">
      <c r="B893" s="291"/>
      <c r="D893" s="15"/>
      <c r="E893" s="15"/>
      <c r="F893" s="15"/>
    </row>
    <row r="894" spans="2:6" x14ac:dyDescent="0.45">
      <c r="B894" s="291"/>
      <c r="D894" s="15"/>
      <c r="E894" s="15"/>
      <c r="F894" s="15"/>
    </row>
    <row r="895" spans="2:6" x14ac:dyDescent="0.45">
      <c r="B895" s="291"/>
      <c r="D895" s="15"/>
      <c r="E895" s="15"/>
      <c r="F895" s="15"/>
    </row>
    <row r="896" spans="2:6" x14ac:dyDescent="0.45">
      <c r="B896" s="291"/>
      <c r="D896" s="15"/>
      <c r="E896" s="15"/>
      <c r="F896" s="15"/>
    </row>
    <row r="897" spans="2:6" x14ac:dyDescent="0.45">
      <c r="B897" s="291"/>
      <c r="D897" s="15"/>
      <c r="E897" s="15"/>
      <c r="F897" s="15"/>
    </row>
    <row r="898" spans="2:6" x14ac:dyDescent="0.45">
      <c r="B898" s="291"/>
      <c r="D898" s="15"/>
      <c r="E898" s="15"/>
      <c r="F898" s="15"/>
    </row>
    <row r="899" spans="2:6" x14ac:dyDescent="0.45">
      <c r="B899" s="291"/>
      <c r="D899" s="15"/>
      <c r="E899" s="15"/>
      <c r="F899" s="15"/>
    </row>
    <row r="900" spans="2:6" x14ac:dyDescent="0.45">
      <c r="B900" s="291"/>
      <c r="D900" s="15"/>
      <c r="E900" s="15"/>
      <c r="F900" s="15"/>
    </row>
    <row r="901" spans="2:6" x14ac:dyDescent="0.45">
      <c r="B901" s="291"/>
      <c r="D901" s="15"/>
      <c r="E901" s="15"/>
      <c r="F901" s="15"/>
    </row>
    <row r="902" spans="2:6" x14ac:dyDescent="0.45">
      <c r="B902" s="291"/>
      <c r="D902" s="15"/>
      <c r="E902" s="15"/>
      <c r="F902" s="15"/>
    </row>
    <row r="903" spans="2:6" x14ac:dyDescent="0.45">
      <c r="B903" s="291"/>
      <c r="D903" s="15"/>
      <c r="E903" s="15"/>
      <c r="F903" s="15"/>
    </row>
    <row r="904" spans="2:6" x14ac:dyDescent="0.45">
      <c r="B904" s="291"/>
      <c r="D904" s="15"/>
      <c r="E904" s="15"/>
      <c r="F904" s="15"/>
    </row>
    <row r="905" spans="2:6" x14ac:dyDescent="0.45">
      <c r="B905" s="291"/>
      <c r="D905" s="15"/>
      <c r="E905" s="15"/>
      <c r="F905" s="15"/>
    </row>
    <row r="906" spans="2:6" x14ac:dyDescent="0.45">
      <c r="B906" s="291"/>
      <c r="D906" s="15"/>
      <c r="E906" s="15"/>
      <c r="F906" s="15"/>
    </row>
    <row r="907" spans="2:6" x14ac:dyDescent="0.45">
      <c r="B907" s="291"/>
      <c r="D907" s="15"/>
      <c r="E907" s="15"/>
      <c r="F907" s="15"/>
    </row>
    <row r="908" spans="2:6" x14ac:dyDescent="0.45">
      <c r="B908" s="291"/>
      <c r="D908" s="15"/>
      <c r="E908" s="15"/>
      <c r="F908" s="15"/>
    </row>
    <row r="909" spans="2:6" x14ac:dyDescent="0.45">
      <c r="B909" s="291"/>
      <c r="D909" s="15"/>
      <c r="E909" s="15"/>
      <c r="F909" s="15"/>
    </row>
    <row r="910" spans="2:6" x14ac:dyDescent="0.45">
      <c r="B910" s="291"/>
      <c r="D910" s="15"/>
      <c r="E910" s="15"/>
      <c r="F910" s="15"/>
    </row>
    <row r="911" spans="2:6" x14ac:dyDescent="0.45">
      <c r="B911" s="291"/>
      <c r="D911" s="15"/>
      <c r="E911" s="15"/>
      <c r="F911" s="15"/>
    </row>
    <row r="912" spans="2:6" x14ac:dyDescent="0.45">
      <c r="B912" s="291"/>
      <c r="D912" s="15"/>
      <c r="E912" s="15"/>
      <c r="F912" s="15"/>
    </row>
    <row r="913" spans="2:6" x14ac:dyDescent="0.45">
      <c r="B913" s="291"/>
      <c r="D913" s="15"/>
      <c r="E913" s="15"/>
      <c r="F913" s="15"/>
    </row>
    <row r="914" spans="2:6" x14ac:dyDescent="0.45">
      <c r="B914" s="291"/>
      <c r="D914" s="15"/>
      <c r="E914" s="15"/>
      <c r="F914" s="15"/>
    </row>
    <row r="915" spans="2:6" x14ac:dyDescent="0.45">
      <c r="B915" s="291"/>
      <c r="D915" s="15"/>
      <c r="E915" s="15"/>
      <c r="F915" s="15"/>
    </row>
    <row r="916" spans="2:6" x14ac:dyDescent="0.45">
      <c r="B916" s="291"/>
      <c r="D916" s="15"/>
      <c r="E916" s="15"/>
      <c r="F916" s="15"/>
    </row>
    <row r="917" spans="2:6" x14ac:dyDescent="0.45">
      <c r="B917" s="291"/>
      <c r="D917" s="15"/>
      <c r="E917" s="15"/>
      <c r="F917" s="15"/>
    </row>
    <row r="918" spans="2:6" x14ac:dyDescent="0.45">
      <c r="B918" s="291"/>
      <c r="D918" s="15"/>
      <c r="E918" s="15"/>
      <c r="F918" s="15"/>
    </row>
    <row r="919" spans="2:6" x14ac:dyDescent="0.45">
      <c r="B919" s="291"/>
      <c r="D919" s="15"/>
      <c r="E919" s="15"/>
      <c r="F919" s="15"/>
    </row>
    <row r="920" spans="2:6" x14ac:dyDescent="0.45">
      <c r="B920" s="291"/>
      <c r="D920" s="15"/>
      <c r="E920" s="15"/>
      <c r="F920" s="15"/>
    </row>
    <row r="921" spans="2:6" x14ac:dyDescent="0.45">
      <c r="B921" s="291"/>
      <c r="D921" s="15"/>
      <c r="E921" s="15"/>
      <c r="F921" s="15"/>
    </row>
    <row r="922" spans="2:6" x14ac:dyDescent="0.45">
      <c r="B922" s="291"/>
      <c r="D922" s="15"/>
      <c r="E922" s="15"/>
      <c r="F922" s="15"/>
    </row>
    <row r="923" spans="2:6" x14ac:dyDescent="0.45">
      <c r="B923" s="291"/>
      <c r="D923" s="15"/>
      <c r="E923" s="15"/>
      <c r="F923" s="15"/>
    </row>
    <row r="924" spans="2:6" x14ac:dyDescent="0.45">
      <c r="B924" s="291"/>
      <c r="D924" s="15"/>
      <c r="E924" s="15"/>
      <c r="F924" s="15"/>
    </row>
    <row r="925" spans="2:6" x14ac:dyDescent="0.45">
      <c r="B925" s="291"/>
      <c r="D925" s="15"/>
      <c r="E925" s="15"/>
      <c r="F925" s="15"/>
    </row>
    <row r="926" spans="2:6" x14ac:dyDescent="0.45">
      <c r="B926" s="291"/>
      <c r="D926" s="15"/>
      <c r="E926" s="15"/>
      <c r="F926" s="15"/>
    </row>
    <row r="927" spans="2:6" x14ac:dyDescent="0.45">
      <c r="B927" s="291"/>
      <c r="D927" s="15"/>
      <c r="E927" s="15"/>
      <c r="F927" s="15"/>
    </row>
    <row r="928" spans="2:6" x14ac:dyDescent="0.45">
      <c r="B928" s="291"/>
      <c r="D928" s="15"/>
      <c r="E928" s="15"/>
      <c r="F928" s="15"/>
    </row>
    <row r="929" spans="2:6" x14ac:dyDescent="0.45">
      <c r="B929" s="291"/>
      <c r="D929" s="15"/>
      <c r="E929" s="15"/>
      <c r="F929" s="15"/>
    </row>
    <row r="930" spans="2:6" x14ac:dyDescent="0.45">
      <c r="B930" s="291"/>
      <c r="D930" s="15"/>
      <c r="E930" s="15"/>
      <c r="F930" s="15"/>
    </row>
    <row r="931" spans="2:6" x14ac:dyDescent="0.45">
      <c r="B931" s="291"/>
      <c r="D931" s="15"/>
      <c r="E931" s="15"/>
      <c r="F931" s="15"/>
    </row>
    <row r="932" spans="2:6" x14ac:dyDescent="0.45">
      <c r="B932" s="291"/>
      <c r="D932" s="15"/>
      <c r="E932" s="15"/>
      <c r="F932" s="15"/>
    </row>
    <row r="933" spans="2:6" x14ac:dyDescent="0.45">
      <c r="B933" s="291"/>
      <c r="D933" s="15"/>
      <c r="E933" s="15"/>
      <c r="F933" s="15"/>
    </row>
    <row r="934" spans="2:6" x14ac:dyDescent="0.45">
      <c r="B934" s="291"/>
      <c r="D934" s="15"/>
      <c r="E934" s="15"/>
      <c r="F934" s="15"/>
    </row>
    <row r="935" spans="2:6" x14ac:dyDescent="0.45">
      <c r="B935" s="291"/>
      <c r="D935" s="15"/>
      <c r="E935" s="15"/>
      <c r="F935" s="15"/>
    </row>
    <row r="936" spans="2:6" x14ac:dyDescent="0.45">
      <c r="B936" s="291"/>
      <c r="D936" s="15"/>
      <c r="E936" s="15"/>
      <c r="F936" s="15"/>
    </row>
    <row r="937" spans="2:6" x14ac:dyDescent="0.45">
      <c r="B937" s="291"/>
      <c r="D937" s="15"/>
      <c r="E937" s="15"/>
      <c r="F937" s="15"/>
    </row>
    <row r="938" spans="2:6" x14ac:dyDescent="0.45">
      <c r="B938" s="291"/>
      <c r="D938" s="15"/>
      <c r="E938" s="15"/>
      <c r="F938" s="15"/>
    </row>
    <row r="939" spans="2:6" x14ac:dyDescent="0.45">
      <c r="B939" s="291"/>
      <c r="D939" s="15"/>
      <c r="E939" s="15"/>
      <c r="F939" s="15"/>
    </row>
    <row r="940" spans="2:6" x14ac:dyDescent="0.45">
      <c r="B940" s="291"/>
      <c r="D940" s="15"/>
      <c r="E940" s="15"/>
      <c r="F940" s="15"/>
    </row>
    <row r="941" spans="2:6" x14ac:dyDescent="0.45">
      <c r="B941" s="291"/>
      <c r="D941" s="15"/>
      <c r="E941" s="15"/>
      <c r="F941" s="15"/>
    </row>
    <row r="942" spans="2:6" x14ac:dyDescent="0.45">
      <c r="B942" s="291"/>
      <c r="D942" s="15"/>
      <c r="E942" s="15"/>
      <c r="F942" s="15"/>
    </row>
    <row r="943" spans="2:6" x14ac:dyDescent="0.45">
      <c r="B943" s="291"/>
      <c r="D943" s="15"/>
      <c r="E943" s="15"/>
      <c r="F943" s="15"/>
    </row>
    <row r="944" spans="2:6" x14ac:dyDescent="0.45">
      <c r="B944" s="291"/>
      <c r="D944" s="15"/>
      <c r="E944" s="15"/>
      <c r="F944" s="15"/>
    </row>
    <row r="945" spans="2:6" x14ac:dyDescent="0.45">
      <c r="B945" s="291"/>
      <c r="D945" s="15"/>
      <c r="E945" s="15"/>
      <c r="F945" s="15"/>
    </row>
    <row r="946" spans="2:6" x14ac:dyDescent="0.45">
      <c r="B946" s="291"/>
      <c r="D946" s="15"/>
      <c r="E946" s="15"/>
      <c r="F946" s="15"/>
    </row>
    <row r="947" spans="2:6" x14ac:dyDescent="0.45">
      <c r="B947" s="291"/>
      <c r="D947" s="15"/>
      <c r="E947" s="15"/>
      <c r="F947" s="15"/>
    </row>
    <row r="948" spans="2:6" x14ac:dyDescent="0.45">
      <c r="B948" s="291"/>
      <c r="D948" s="15"/>
      <c r="E948" s="15"/>
      <c r="F948" s="15"/>
    </row>
    <row r="949" spans="2:6" x14ac:dyDescent="0.45">
      <c r="B949" s="291"/>
      <c r="D949" s="15"/>
      <c r="E949" s="15"/>
      <c r="F949" s="15"/>
    </row>
    <row r="950" spans="2:6" x14ac:dyDescent="0.45">
      <c r="B950" s="291"/>
      <c r="D950" s="15"/>
      <c r="E950" s="15"/>
      <c r="F950" s="15"/>
    </row>
    <row r="951" spans="2:6" x14ac:dyDescent="0.45">
      <c r="B951" s="291"/>
      <c r="D951" s="15"/>
      <c r="E951" s="15"/>
      <c r="F951" s="15"/>
    </row>
    <row r="952" spans="2:6" x14ac:dyDescent="0.45">
      <c r="B952" s="291"/>
      <c r="D952" s="15"/>
      <c r="E952" s="15"/>
      <c r="F952" s="15"/>
    </row>
    <row r="953" spans="2:6" x14ac:dyDescent="0.45">
      <c r="B953" s="291"/>
      <c r="D953" s="15"/>
      <c r="E953" s="15"/>
      <c r="F953" s="15"/>
    </row>
    <row r="954" spans="2:6" x14ac:dyDescent="0.45">
      <c r="B954" s="291"/>
      <c r="D954" s="15"/>
      <c r="E954" s="15"/>
      <c r="F954" s="15"/>
    </row>
    <row r="955" spans="2:6" x14ac:dyDescent="0.45">
      <c r="B955" s="291"/>
      <c r="D955" s="15"/>
      <c r="E955" s="15"/>
      <c r="F955" s="15"/>
    </row>
    <row r="956" spans="2:6" x14ac:dyDescent="0.45">
      <c r="B956" s="291"/>
      <c r="D956" s="15"/>
      <c r="E956" s="15"/>
      <c r="F956" s="15"/>
    </row>
    <row r="957" spans="2:6" x14ac:dyDescent="0.45">
      <c r="B957" s="291"/>
      <c r="D957" s="15"/>
      <c r="E957" s="15"/>
      <c r="F957" s="15"/>
    </row>
    <row r="958" spans="2:6" x14ac:dyDescent="0.45">
      <c r="B958" s="291"/>
      <c r="D958" s="15"/>
      <c r="E958" s="15"/>
      <c r="F958" s="15"/>
    </row>
    <row r="959" spans="2:6" x14ac:dyDescent="0.45">
      <c r="B959" s="291"/>
      <c r="D959" s="15"/>
      <c r="E959" s="15"/>
      <c r="F959" s="15"/>
    </row>
    <row r="960" spans="2:6" x14ac:dyDescent="0.45">
      <c r="B960" s="291"/>
      <c r="D960" s="15"/>
      <c r="E960" s="15"/>
      <c r="F960" s="15"/>
    </row>
    <row r="961" spans="2:6" x14ac:dyDescent="0.45">
      <c r="B961" s="291"/>
      <c r="D961" s="15"/>
      <c r="E961" s="15"/>
      <c r="F961" s="15"/>
    </row>
    <row r="962" spans="2:6" x14ac:dyDescent="0.45">
      <c r="B962" s="291"/>
      <c r="D962" s="15"/>
      <c r="E962" s="15"/>
      <c r="F962" s="15"/>
    </row>
    <row r="963" spans="2:6" x14ac:dyDescent="0.45">
      <c r="B963" s="291"/>
      <c r="D963" s="15"/>
      <c r="E963" s="15"/>
      <c r="F963" s="15"/>
    </row>
    <row r="964" spans="2:6" x14ac:dyDescent="0.45">
      <c r="B964" s="291"/>
      <c r="D964" s="15"/>
      <c r="E964" s="15"/>
      <c r="F964" s="15"/>
    </row>
    <row r="965" spans="2:6" x14ac:dyDescent="0.45">
      <c r="B965" s="291"/>
      <c r="D965" s="15"/>
      <c r="E965" s="15"/>
      <c r="F965" s="15"/>
    </row>
    <row r="966" spans="2:6" x14ac:dyDescent="0.45">
      <c r="B966" s="291"/>
      <c r="D966" s="15"/>
      <c r="E966" s="15"/>
      <c r="F966" s="15"/>
    </row>
    <row r="967" spans="2:6" x14ac:dyDescent="0.45">
      <c r="B967" s="291"/>
      <c r="D967" s="15"/>
      <c r="E967" s="15"/>
      <c r="F967" s="15"/>
    </row>
    <row r="968" spans="2:6" x14ac:dyDescent="0.45">
      <c r="B968" s="291"/>
      <c r="D968" s="15"/>
      <c r="E968" s="15"/>
      <c r="F968" s="15"/>
    </row>
    <row r="969" spans="2:6" x14ac:dyDescent="0.45">
      <c r="B969" s="291"/>
      <c r="D969" s="15"/>
      <c r="E969" s="15"/>
      <c r="F969" s="15"/>
    </row>
    <row r="970" spans="2:6" x14ac:dyDescent="0.45">
      <c r="B970" s="291"/>
      <c r="D970" s="15"/>
      <c r="E970" s="15"/>
      <c r="F970" s="15"/>
    </row>
    <row r="971" spans="2:6" x14ac:dyDescent="0.45">
      <c r="B971" s="291"/>
      <c r="D971" s="15"/>
      <c r="E971" s="15"/>
      <c r="F971" s="15"/>
    </row>
    <row r="972" spans="2:6" x14ac:dyDescent="0.45">
      <c r="B972" s="291"/>
      <c r="D972" s="15"/>
      <c r="E972" s="15"/>
      <c r="F972" s="15"/>
    </row>
    <row r="973" spans="2:6" x14ac:dyDescent="0.45">
      <c r="B973" s="291"/>
      <c r="D973" s="15"/>
      <c r="E973" s="15"/>
      <c r="F973" s="15"/>
    </row>
    <row r="974" spans="2:6" x14ac:dyDescent="0.45">
      <c r="B974" s="291"/>
      <c r="D974" s="15"/>
      <c r="E974" s="15"/>
      <c r="F974" s="15"/>
    </row>
    <row r="975" spans="2:6" x14ac:dyDescent="0.45">
      <c r="B975" s="291"/>
      <c r="D975" s="15"/>
      <c r="E975" s="15"/>
      <c r="F975" s="15"/>
    </row>
    <row r="976" spans="2:6" x14ac:dyDescent="0.45">
      <c r="B976" s="291"/>
      <c r="D976" s="15"/>
      <c r="E976" s="15"/>
      <c r="F976" s="15"/>
    </row>
    <row r="977" spans="2:6" x14ac:dyDescent="0.45">
      <c r="B977" s="291"/>
      <c r="D977" s="15"/>
      <c r="E977" s="15"/>
      <c r="F977" s="15"/>
    </row>
    <row r="978" spans="2:6" x14ac:dyDescent="0.45">
      <c r="B978" s="291"/>
      <c r="D978" s="15"/>
      <c r="E978" s="15"/>
      <c r="F978" s="15"/>
    </row>
    <row r="979" spans="2:6" x14ac:dyDescent="0.45">
      <c r="B979" s="291"/>
      <c r="D979" s="15"/>
      <c r="E979" s="15"/>
      <c r="F979" s="15"/>
    </row>
    <row r="980" spans="2:6" x14ac:dyDescent="0.45">
      <c r="B980" s="291"/>
      <c r="D980" s="15"/>
      <c r="E980" s="15"/>
      <c r="F980" s="15"/>
    </row>
    <row r="981" spans="2:6" x14ac:dyDescent="0.45">
      <c r="B981" s="291"/>
      <c r="D981" s="15"/>
      <c r="E981" s="15"/>
      <c r="F981" s="15"/>
    </row>
    <row r="982" spans="2:6" x14ac:dyDescent="0.45">
      <c r="B982" s="291"/>
      <c r="D982" s="15"/>
      <c r="E982" s="15"/>
      <c r="F982" s="15"/>
    </row>
    <row r="983" spans="2:6" x14ac:dyDescent="0.45">
      <c r="B983" s="291"/>
      <c r="D983" s="15"/>
      <c r="E983" s="15"/>
      <c r="F983" s="15"/>
    </row>
    <row r="984" spans="2:6" x14ac:dyDescent="0.45">
      <c r="B984" s="291"/>
      <c r="D984" s="15"/>
      <c r="E984" s="15"/>
      <c r="F984" s="15"/>
    </row>
    <row r="985" spans="2:6" x14ac:dyDescent="0.45">
      <c r="B985" s="291"/>
      <c r="D985" s="15"/>
      <c r="E985" s="15"/>
      <c r="F985" s="15"/>
    </row>
    <row r="986" spans="2:6" x14ac:dyDescent="0.45">
      <c r="B986" s="291"/>
      <c r="D986" s="15"/>
      <c r="E986" s="15"/>
      <c r="F986" s="15"/>
    </row>
    <row r="987" spans="2:6" x14ac:dyDescent="0.45">
      <c r="B987" s="291"/>
      <c r="D987" s="15"/>
      <c r="E987" s="15"/>
      <c r="F987" s="15"/>
    </row>
    <row r="988" spans="2:6" x14ac:dyDescent="0.45">
      <c r="B988" s="291"/>
      <c r="D988" s="15"/>
      <c r="E988" s="15"/>
      <c r="F988" s="15"/>
    </row>
    <row r="989" spans="2:6" x14ac:dyDescent="0.45">
      <c r="B989" s="291"/>
      <c r="D989" s="15"/>
      <c r="E989" s="15"/>
      <c r="F989" s="15"/>
    </row>
    <row r="990" spans="2:6" x14ac:dyDescent="0.45">
      <c r="B990" s="291"/>
      <c r="D990" s="15"/>
      <c r="E990" s="15"/>
      <c r="F990" s="15"/>
    </row>
    <row r="991" spans="2:6" x14ac:dyDescent="0.45">
      <c r="B991" s="291"/>
      <c r="D991" s="15"/>
      <c r="E991" s="15"/>
      <c r="F991" s="15"/>
    </row>
    <row r="992" spans="2:6" x14ac:dyDescent="0.45">
      <c r="B992" s="291"/>
      <c r="D992" s="15"/>
      <c r="E992" s="15"/>
      <c r="F992" s="15"/>
    </row>
    <row r="993" spans="2:6" x14ac:dyDescent="0.45">
      <c r="B993" s="291"/>
      <c r="D993" s="15"/>
      <c r="E993" s="15"/>
      <c r="F993" s="15"/>
    </row>
    <row r="994" spans="2:6" x14ac:dyDescent="0.45">
      <c r="B994" s="291"/>
      <c r="D994" s="15"/>
      <c r="E994" s="15"/>
      <c r="F994" s="15"/>
    </row>
    <row r="995" spans="2:6" x14ac:dyDescent="0.45">
      <c r="B995" s="291"/>
      <c r="D995" s="15"/>
      <c r="E995" s="15"/>
      <c r="F995" s="15"/>
    </row>
    <row r="996" spans="2:6" x14ac:dyDescent="0.45">
      <c r="B996" s="291"/>
      <c r="D996" s="15"/>
      <c r="E996" s="15"/>
      <c r="F996" s="15"/>
    </row>
    <row r="997" spans="2:6" x14ac:dyDescent="0.45">
      <c r="B997" s="291"/>
      <c r="D997" s="15"/>
      <c r="E997" s="15"/>
      <c r="F997" s="15"/>
    </row>
    <row r="998" spans="2:6" x14ac:dyDescent="0.45">
      <c r="B998" s="291"/>
      <c r="D998" s="15"/>
      <c r="E998" s="15"/>
      <c r="F998" s="15"/>
    </row>
    <row r="999" spans="2:6" x14ac:dyDescent="0.45">
      <c r="B999" s="291"/>
      <c r="D999" s="15"/>
      <c r="E999" s="15"/>
      <c r="F999" s="15"/>
    </row>
    <row r="1000" spans="2:6" x14ac:dyDescent="0.45">
      <c r="B1000" s="291"/>
      <c r="D1000" s="15"/>
      <c r="E1000" s="15"/>
      <c r="F1000" s="15"/>
    </row>
    <row r="1001" spans="2:6" x14ac:dyDescent="0.45">
      <c r="B1001" s="291"/>
      <c r="D1001" s="15"/>
      <c r="E1001" s="15"/>
      <c r="F1001" s="15"/>
    </row>
    <row r="1002" spans="2:6" x14ac:dyDescent="0.45">
      <c r="B1002" s="291"/>
      <c r="D1002" s="15"/>
      <c r="E1002" s="15"/>
      <c r="F1002" s="15"/>
    </row>
    <row r="1003" spans="2:6" x14ac:dyDescent="0.45">
      <c r="B1003" s="291"/>
      <c r="D1003" s="15"/>
      <c r="E1003" s="15"/>
      <c r="F1003" s="15"/>
    </row>
    <row r="1004" spans="2:6" x14ac:dyDescent="0.45">
      <c r="B1004" s="291"/>
      <c r="D1004" s="15"/>
      <c r="E1004" s="15"/>
      <c r="F1004" s="15"/>
    </row>
    <row r="1005" spans="2:6" x14ac:dyDescent="0.45">
      <c r="B1005" s="291"/>
      <c r="D1005" s="15"/>
      <c r="E1005" s="15"/>
      <c r="F1005" s="15"/>
    </row>
    <row r="1006" spans="2:6" x14ac:dyDescent="0.45">
      <c r="B1006" s="291"/>
      <c r="D1006" s="15"/>
      <c r="E1006" s="15"/>
      <c r="F1006" s="15"/>
    </row>
    <row r="1007" spans="2:6" x14ac:dyDescent="0.45">
      <c r="B1007" s="291"/>
      <c r="D1007" s="15"/>
      <c r="E1007" s="15"/>
      <c r="F1007" s="15"/>
    </row>
    <row r="1008" spans="2:6" x14ac:dyDescent="0.45">
      <c r="B1008" s="291"/>
      <c r="D1008" s="15"/>
      <c r="E1008" s="15"/>
      <c r="F1008" s="15"/>
    </row>
    <row r="1009" spans="2:6" x14ac:dyDescent="0.45">
      <c r="B1009" s="291"/>
      <c r="D1009" s="15"/>
      <c r="E1009" s="15"/>
      <c r="F1009" s="15"/>
    </row>
    <row r="1010" spans="2:6" x14ac:dyDescent="0.45">
      <c r="B1010" s="291"/>
      <c r="D1010" s="15"/>
      <c r="E1010" s="15"/>
      <c r="F1010" s="15"/>
    </row>
    <row r="1011" spans="2:6" x14ac:dyDescent="0.45">
      <c r="B1011" s="291"/>
      <c r="D1011" s="15"/>
      <c r="E1011" s="15"/>
      <c r="F1011" s="15"/>
    </row>
    <row r="1012" spans="2:6" x14ac:dyDescent="0.45">
      <c r="B1012" s="291"/>
      <c r="D1012" s="15"/>
      <c r="E1012" s="15"/>
      <c r="F1012" s="15"/>
    </row>
    <row r="1013" spans="2:6" x14ac:dyDescent="0.45">
      <c r="B1013" s="291"/>
      <c r="D1013" s="15"/>
      <c r="E1013" s="15"/>
      <c r="F1013" s="15"/>
    </row>
    <row r="1014" spans="2:6" x14ac:dyDescent="0.45">
      <c r="B1014" s="291"/>
      <c r="D1014" s="15"/>
      <c r="E1014" s="15"/>
      <c r="F1014" s="15"/>
    </row>
    <row r="1015" spans="2:6" x14ac:dyDescent="0.45">
      <c r="B1015" s="291"/>
      <c r="D1015" s="15"/>
      <c r="E1015" s="15"/>
      <c r="F1015" s="15"/>
    </row>
    <row r="1016" spans="2:6" x14ac:dyDescent="0.45">
      <c r="B1016" s="291"/>
      <c r="D1016" s="15"/>
      <c r="E1016" s="15"/>
      <c r="F1016" s="15"/>
    </row>
    <row r="1017" spans="2:6" x14ac:dyDescent="0.45">
      <c r="B1017" s="291"/>
      <c r="D1017" s="15"/>
      <c r="E1017" s="15"/>
      <c r="F1017" s="15"/>
    </row>
    <row r="1018" spans="2:6" x14ac:dyDescent="0.45">
      <c r="B1018" s="291"/>
      <c r="D1018" s="15"/>
      <c r="E1018" s="15"/>
      <c r="F1018" s="15"/>
    </row>
    <row r="1019" spans="2:6" x14ac:dyDescent="0.45">
      <c r="B1019" s="291"/>
      <c r="D1019" s="15"/>
      <c r="E1019" s="15"/>
      <c r="F1019" s="15"/>
    </row>
    <row r="1020" spans="2:6" x14ac:dyDescent="0.45">
      <c r="B1020" s="291"/>
      <c r="D1020" s="15"/>
      <c r="E1020" s="15"/>
      <c r="F1020" s="15"/>
    </row>
    <row r="1021" spans="2:6" x14ac:dyDescent="0.45">
      <c r="B1021" s="291"/>
      <c r="D1021" s="15"/>
      <c r="E1021" s="15"/>
      <c r="F1021" s="15"/>
    </row>
    <row r="1022" spans="2:6" x14ac:dyDescent="0.45">
      <c r="B1022" s="291"/>
      <c r="D1022" s="15"/>
      <c r="E1022" s="15"/>
      <c r="F1022" s="15"/>
    </row>
    <row r="1023" spans="2:6" x14ac:dyDescent="0.45">
      <c r="B1023" s="291"/>
      <c r="D1023" s="15"/>
      <c r="E1023" s="15"/>
      <c r="F1023" s="15"/>
    </row>
    <row r="1024" spans="2:6" x14ac:dyDescent="0.45">
      <c r="B1024" s="291"/>
      <c r="D1024" s="15"/>
      <c r="E1024" s="15"/>
      <c r="F1024" s="15"/>
    </row>
    <row r="1025" spans="2:6" x14ac:dyDescent="0.45">
      <c r="B1025" s="291"/>
      <c r="D1025" s="15"/>
      <c r="E1025" s="15"/>
      <c r="F1025" s="15"/>
    </row>
    <row r="1026" spans="2:6" x14ac:dyDescent="0.45">
      <c r="B1026" s="291"/>
      <c r="D1026" s="15"/>
      <c r="E1026" s="15"/>
      <c r="F1026" s="15"/>
    </row>
    <row r="1027" spans="2:6" x14ac:dyDescent="0.45">
      <c r="B1027" s="291"/>
      <c r="D1027" s="15"/>
      <c r="E1027" s="15"/>
      <c r="F1027" s="15"/>
    </row>
    <row r="1028" spans="2:6" x14ac:dyDescent="0.45">
      <c r="B1028" s="291"/>
      <c r="D1028" s="15"/>
      <c r="E1028" s="15"/>
      <c r="F1028" s="15"/>
    </row>
    <row r="1029" spans="2:6" x14ac:dyDescent="0.45">
      <c r="B1029" s="291"/>
      <c r="D1029" s="15"/>
      <c r="E1029" s="15"/>
      <c r="F1029" s="15"/>
    </row>
    <row r="1030" spans="2:6" x14ac:dyDescent="0.45">
      <c r="B1030" s="291"/>
      <c r="D1030" s="15"/>
      <c r="E1030" s="15"/>
      <c r="F1030" s="15"/>
    </row>
    <row r="1031" spans="2:6" x14ac:dyDescent="0.45">
      <c r="B1031" s="291"/>
      <c r="D1031" s="15"/>
      <c r="E1031" s="15"/>
      <c r="F1031" s="15"/>
    </row>
    <row r="1032" spans="2:6" x14ac:dyDescent="0.45">
      <c r="B1032" s="291"/>
      <c r="D1032" s="15"/>
      <c r="E1032" s="15"/>
      <c r="F1032" s="15"/>
    </row>
    <row r="1033" spans="2:6" x14ac:dyDescent="0.45">
      <c r="B1033" s="291"/>
      <c r="D1033" s="15"/>
      <c r="E1033" s="15"/>
      <c r="F1033" s="15"/>
    </row>
    <row r="1034" spans="2:6" x14ac:dyDescent="0.45">
      <c r="B1034" s="291"/>
      <c r="D1034" s="15"/>
      <c r="E1034" s="15"/>
      <c r="F1034" s="15"/>
    </row>
    <row r="1035" spans="2:6" x14ac:dyDescent="0.45">
      <c r="B1035" s="291"/>
      <c r="D1035" s="15"/>
      <c r="E1035" s="15"/>
      <c r="F1035" s="15"/>
    </row>
    <row r="1036" spans="2:6" x14ac:dyDescent="0.45">
      <c r="B1036" s="291"/>
      <c r="D1036" s="15"/>
      <c r="E1036" s="15"/>
      <c r="F1036" s="15"/>
    </row>
    <row r="1037" spans="2:6" x14ac:dyDescent="0.45">
      <c r="B1037" s="291"/>
      <c r="D1037" s="15"/>
      <c r="E1037" s="15"/>
      <c r="F1037" s="15"/>
    </row>
    <row r="1038" spans="2:6" x14ac:dyDescent="0.45">
      <c r="B1038" s="291"/>
      <c r="D1038" s="15"/>
      <c r="E1038" s="15"/>
      <c r="F1038" s="15"/>
    </row>
    <row r="1039" spans="2:6" x14ac:dyDescent="0.45">
      <c r="B1039" s="291"/>
      <c r="D1039" s="15"/>
      <c r="E1039" s="15"/>
      <c r="F1039" s="15"/>
    </row>
    <row r="1040" spans="2:6" x14ac:dyDescent="0.45">
      <c r="B1040" s="291"/>
      <c r="D1040" s="15"/>
      <c r="E1040" s="15"/>
      <c r="F1040" s="15"/>
    </row>
    <row r="1041" spans="2:6" x14ac:dyDescent="0.45">
      <c r="B1041" s="291"/>
      <c r="D1041" s="15"/>
      <c r="E1041" s="15"/>
      <c r="F1041" s="15"/>
    </row>
    <row r="1042" spans="2:6" x14ac:dyDescent="0.45">
      <c r="B1042" s="291"/>
      <c r="D1042" s="15"/>
      <c r="E1042" s="15"/>
      <c r="F1042" s="15"/>
    </row>
    <row r="1043" spans="2:6" x14ac:dyDescent="0.45">
      <c r="B1043" s="291"/>
      <c r="D1043" s="15"/>
      <c r="E1043" s="15"/>
      <c r="F1043" s="15"/>
    </row>
    <row r="1044" spans="2:6" x14ac:dyDescent="0.45">
      <c r="B1044" s="291"/>
      <c r="D1044" s="15"/>
      <c r="E1044" s="15"/>
      <c r="F1044" s="15"/>
    </row>
    <row r="1045" spans="2:6" x14ac:dyDescent="0.45">
      <c r="B1045" s="291"/>
      <c r="D1045" s="15"/>
      <c r="E1045" s="15"/>
      <c r="F1045" s="15"/>
    </row>
    <row r="1046" spans="2:6" x14ac:dyDescent="0.45">
      <c r="B1046" s="291"/>
      <c r="D1046" s="15"/>
      <c r="E1046" s="15"/>
      <c r="F1046" s="15"/>
    </row>
    <row r="1047" spans="2:6" x14ac:dyDescent="0.45">
      <c r="B1047" s="291"/>
      <c r="D1047" s="15"/>
      <c r="E1047" s="15"/>
      <c r="F1047" s="15"/>
    </row>
    <row r="1048" spans="2:6" x14ac:dyDescent="0.45">
      <c r="B1048" s="291"/>
      <c r="D1048" s="15"/>
      <c r="E1048" s="15"/>
      <c r="F1048" s="15"/>
    </row>
    <row r="1049" spans="2:6" x14ac:dyDescent="0.45">
      <c r="B1049" s="291"/>
      <c r="D1049" s="15"/>
      <c r="E1049" s="15"/>
      <c r="F1049" s="15"/>
    </row>
    <row r="1050" spans="2:6" x14ac:dyDescent="0.45">
      <c r="B1050" s="291"/>
      <c r="D1050" s="15"/>
      <c r="E1050" s="15"/>
      <c r="F1050" s="15"/>
    </row>
    <row r="1051" spans="2:6" x14ac:dyDescent="0.45">
      <c r="B1051" s="291"/>
      <c r="D1051" s="15"/>
      <c r="E1051" s="15"/>
      <c r="F1051" s="15"/>
    </row>
    <row r="1052" spans="2:6" x14ac:dyDescent="0.45">
      <c r="B1052" s="291"/>
      <c r="D1052" s="15"/>
      <c r="E1052" s="15"/>
      <c r="F1052" s="15"/>
    </row>
    <row r="1053" spans="2:6" x14ac:dyDescent="0.45">
      <c r="B1053" s="291"/>
      <c r="D1053" s="15"/>
      <c r="E1053" s="15"/>
      <c r="F1053" s="15"/>
    </row>
    <row r="1054" spans="2:6" x14ac:dyDescent="0.45">
      <c r="B1054" s="291"/>
      <c r="D1054" s="15"/>
      <c r="E1054" s="15"/>
      <c r="F1054" s="15"/>
    </row>
    <row r="1055" spans="2:6" x14ac:dyDescent="0.45">
      <c r="B1055" s="291"/>
      <c r="D1055" s="15"/>
      <c r="E1055" s="15"/>
      <c r="F1055" s="15"/>
    </row>
    <row r="1056" spans="2:6" x14ac:dyDescent="0.45">
      <c r="B1056" s="291"/>
      <c r="D1056" s="15"/>
      <c r="E1056" s="15"/>
      <c r="F1056" s="15"/>
    </row>
    <row r="1057" spans="2:6" x14ac:dyDescent="0.45">
      <c r="B1057" s="291"/>
      <c r="D1057" s="15"/>
      <c r="E1057" s="15"/>
      <c r="F1057" s="15"/>
    </row>
    <row r="1058" spans="2:6" x14ac:dyDescent="0.45">
      <c r="B1058" s="291"/>
      <c r="D1058" s="15"/>
      <c r="E1058" s="15"/>
      <c r="F1058" s="15"/>
    </row>
    <row r="1059" spans="2:6" x14ac:dyDescent="0.45">
      <c r="B1059" s="291"/>
      <c r="D1059" s="15"/>
      <c r="E1059" s="15"/>
      <c r="F1059" s="15"/>
    </row>
    <row r="1060" spans="2:6" x14ac:dyDescent="0.45">
      <c r="B1060" s="291"/>
      <c r="D1060" s="15"/>
      <c r="E1060" s="15"/>
      <c r="F1060" s="15"/>
    </row>
    <row r="1061" spans="2:6" x14ac:dyDescent="0.45">
      <c r="B1061" s="291"/>
      <c r="D1061" s="15"/>
      <c r="E1061" s="15"/>
      <c r="F1061" s="15"/>
    </row>
    <row r="1062" spans="2:6" x14ac:dyDescent="0.45">
      <c r="B1062" s="291"/>
      <c r="D1062" s="15"/>
      <c r="E1062" s="15"/>
      <c r="F1062" s="15"/>
    </row>
    <row r="1063" spans="2:6" x14ac:dyDescent="0.45">
      <c r="B1063" s="291"/>
      <c r="D1063" s="15"/>
      <c r="E1063" s="15"/>
      <c r="F1063" s="15"/>
    </row>
    <row r="1064" spans="2:6" x14ac:dyDescent="0.45">
      <c r="B1064" s="291"/>
      <c r="D1064" s="15"/>
      <c r="E1064" s="15"/>
      <c r="F1064" s="15"/>
    </row>
    <row r="1065" spans="2:6" x14ac:dyDescent="0.45">
      <c r="B1065" s="291"/>
      <c r="D1065" s="15"/>
      <c r="E1065" s="15"/>
      <c r="F1065" s="15"/>
    </row>
    <row r="1066" spans="2:6" x14ac:dyDescent="0.45">
      <c r="B1066" s="291"/>
      <c r="D1066" s="15"/>
      <c r="E1066" s="15"/>
      <c r="F1066" s="15"/>
    </row>
    <row r="1067" spans="2:6" x14ac:dyDescent="0.45">
      <c r="B1067" s="291"/>
      <c r="D1067" s="15"/>
      <c r="E1067" s="15"/>
      <c r="F1067" s="15"/>
    </row>
    <row r="1068" spans="2:6" x14ac:dyDescent="0.45">
      <c r="B1068" s="291"/>
      <c r="D1068" s="15"/>
      <c r="E1068" s="15"/>
      <c r="F1068" s="15"/>
    </row>
    <row r="1069" spans="2:6" x14ac:dyDescent="0.45">
      <c r="B1069" s="291"/>
      <c r="D1069" s="15"/>
      <c r="E1069" s="15"/>
      <c r="F1069" s="15"/>
    </row>
    <row r="1070" spans="2:6" x14ac:dyDescent="0.45">
      <c r="B1070" s="291"/>
      <c r="D1070" s="15"/>
      <c r="E1070" s="15"/>
      <c r="F1070" s="15"/>
    </row>
    <row r="1071" spans="2:6" x14ac:dyDescent="0.45">
      <c r="B1071" s="291"/>
      <c r="D1071" s="15"/>
      <c r="E1071" s="15"/>
      <c r="F1071" s="15"/>
    </row>
    <row r="1072" spans="2:6" x14ac:dyDescent="0.45">
      <c r="B1072" s="291"/>
      <c r="D1072" s="15"/>
      <c r="E1072" s="15"/>
      <c r="F1072" s="15"/>
    </row>
    <row r="1073" spans="2:6" x14ac:dyDescent="0.45">
      <c r="B1073" s="291"/>
      <c r="D1073" s="15"/>
      <c r="E1073" s="15"/>
      <c r="F1073" s="15"/>
    </row>
    <row r="1074" spans="2:6" x14ac:dyDescent="0.45">
      <c r="B1074" s="291"/>
      <c r="D1074" s="15"/>
      <c r="E1074" s="15"/>
      <c r="F1074" s="15"/>
    </row>
    <row r="1075" spans="2:6" x14ac:dyDescent="0.45">
      <c r="B1075" s="291"/>
      <c r="D1075" s="15"/>
      <c r="E1075" s="15"/>
      <c r="F1075" s="15"/>
    </row>
    <row r="1076" spans="2:6" x14ac:dyDescent="0.45">
      <c r="B1076" s="291"/>
      <c r="D1076" s="15"/>
      <c r="E1076" s="15"/>
      <c r="F1076" s="15"/>
    </row>
    <row r="1077" spans="2:6" x14ac:dyDescent="0.45">
      <c r="B1077" s="291"/>
      <c r="D1077" s="15"/>
      <c r="E1077" s="15"/>
      <c r="F1077" s="15"/>
    </row>
    <row r="1078" spans="2:6" x14ac:dyDescent="0.45">
      <c r="B1078" s="291"/>
      <c r="D1078" s="15"/>
      <c r="E1078" s="15"/>
      <c r="F1078" s="15"/>
    </row>
    <row r="1079" spans="2:6" x14ac:dyDescent="0.45">
      <c r="B1079" s="291"/>
      <c r="D1079" s="15"/>
      <c r="E1079" s="15"/>
      <c r="F1079" s="15"/>
    </row>
    <row r="1080" spans="2:6" x14ac:dyDescent="0.45">
      <c r="B1080" s="291"/>
      <c r="D1080" s="15"/>
      <c r="E1080" s="15"/>
      <c r="F1080" s="15"/>
    </row>
    <row r="1081" spans="2:6" x14ac:dyDescent="0.45">
      <c r="B1081" s="291"/>
      <c r="D1081" s="15"/>
      <c r="E1081" s="15"/>
      <c r="F1081" s="15"/>
    </row>
    <row r="1082" spans="2:6" x14ac:dyDescent="0.45">
      <c r="B1082" s="291"/>
      <c r="D1082" s="15"/>
      <c r="E1082" s="15"/>
      <c r="F1082" s="15"/>
    </row>
    <row r="1083" spans="2:6" x14ac:dyDescent="0.45">
      <c r="B1083" s="291"/>
      <c r="D1083" s="15"/>
      <c r="E1083" s="15"/>
      <c r="F1083" s="15"/>
    </row>
    <row r="1084" spans="2:6" x14ac:dyDescent="0.45">
      <c r="B1084" s="291"/>
      <c r="D1084" s="15"/>
      <c r="E1084" s="15"/>
      <c r="F1084" s="15"/>
    </row>
    <row r="1085" spans="2:6" x14ac:dyDescent="0.45">
      <c r="B1085" s="291"/>
      <c r="D1085" s="15"/>
      <c r="E1085" s="15"/>
      <c r="F1085" s="15"/>
    </row>
    <row r="1086" spans="2:6" x14ac:dyDescent="0.45">
      <c r="B1086" s="291"/>
      <c r="D1086" s="15"/>
      <c r="E1086" s="15"/>
      <c r="F1086" s="15"/>
    </row>
    <row r="1087" spans="2:6" x14ac:dyDescent="0.45">
      <c r="B1087" s="291"/>
      <c r="D1087" s="15"/>
      <c r="E1087" s="15"/>
      <c r="F1087" s="15"/>
    </row>
    <row r="1088" spans="2:6" x14ac:dyDescent="0.45">
      <c r="B1088" s="291"/>
      <c r="D1088" s="15"/>
      <c r="E1088" s="15"/>
      <c r="F1088" s="15"/>
    </row>
    <row r="1089" spans="2:6" x14ac:dyDescent="0.45">
      <c r="B1089" s="291"/>
      <c r="D1089" s="15"/>
      <c r="E1089" s="15"/>
      <c r="F1089" s="15"/>
    </row>
    <row r="1090" spans="2:6" x14ac:dyDescent="0.45">
      <c r="B1090" s="291"/>
      <c r="D1090" s="15"/>
      <c r="E1090" s="15"/>
      <c r="F1090" s="15"/>
    </row>
    <row r="1091" spans="2:6" x14ac:dyDescent="0.45">
      <c r="B1091" s="291"/>
      <c r="D1091" s="15"/>
      <c r="E1091" s="15"/>
      <c r="F1091" s="15"/>
    </row>
    <row r="1092" spans="2:6" x14ac:dyDescent="0.45">
      <c r="B1092" s="291"/>
      <c r="D1092" s="15"/>
      <c r="E1092" s="15"/>
      <c r="F1092" s="15"/>
    </row>
    <row r="1093" spans="2:6" x14ac:dyDescent="0.45">
      <c r="B1093" s="291"/>
      <c r="D1093" s="15"/>
      <c r="E1093" s="15"/>
      <c r="F1093" s="15"/>
    </row>
    <row r="1094" spans="2:6" x14ac:dyDescent="0.45">
      <c r="B1094" s="291"/>
      <c r="D1094" s="15"/>
      <c r="E1094" s="15"/>
      <c r="F1094" s="15"/>
    </row>
    <row r="1095" spans="2:6" x14ac:dyDescent="0.45">
      <c r="B1095" s="291"/>
      <c r="D1095" s="15"/>
      <c r="E1095" s="15"/>
      <c r="F1095" s="15"/>
    </row>
    <row r="1096" spans="2:6" x14ac:dyDescent="0.45">
      <c r="B1096" s="291"/>
      <c r="D1096" s="15"/>
      <c r="E1096" s="15"/>
      <c r="F1096" s="15"/>
    </row>
    <row r="1097" spans="2:6" x14ac:dyDescent="0.45">
      <c r="B1097" s="291"/>
      <c r="D1097" s="15"/>
      <c r="E1097" s="15"/>
      <c r="F1097" s="15"/>
    </row>
    <row r="1098" spans="2:6" x14ac:dyDescent="0.45">
      <c r="B1098" s="291"/>
      <c r="D1098" s="15"/>
      <c r="E1098" s="15"/>
      <c r="F1098" s="15"/>
    </row>
    <row r="1099" spans="2:6" x14ac:dyDescent="0.45">
      <c r="B1099" s="291"/>
      <c r="D1099" s="15"/>
      <c r="E1099" s="15"/>
      <c r="F1099" s="15"/>
    </row>
    <row r="1100" spans="2:6" x14ac:dyDescent="0.45">
      <c r="B1100" s="291"/>
      <c r="D1100" s="15"/>
      <c r="E1100" s="15"/>
      <c r="F1100" s="15"/>
    </row>
    <row r="1101" spans="2:6" x14ac:dyDescent="0.45">
      <c r="B1101" s="291"/>
      <c r="D1101" s="15"/>
      <c r="E1101" s="15"/>
      <c r="F1101" s="15"/>
    </row>
    <row r="1102" spans="2:6" x14ac:dyDescent="0.45">
      <c r="B1102" s="291"/>
      <c r="D1102" s="15"/>
      <c r="E1102" s="15"/>
      <c r="F1102" s="15"/>
    </row>
    <row r="1103" spans="2:6" x14ac:dyDescent="0.45">
      <c r="B1103" s="291"/>
      <c r="D1103" s="15"/>
      <c r="E1103" s="15"/>
      <c r="F1103" s="15"/>
    </row>
    <row r="1104" spans="2:6" x14ac:dyDescent="0.45">
      <c r="B1104" s="291"/>
      <c r="D1104" s="15"/>
      <c r="E1104" s="15"/>
      <c r="F1104" s="15"/>
    </row>
    <row r="1105" spans="2:6" x14ac:dyDescent="0.45">
      <c r="B1105" s="291"/>
      <c r="D1105" s="15"/>
      <c r="E1105" s="15"/>
      <c r="F1105" s="15"/>
    </row>
    <row r="1106" spans="2:6" x14ac:dyDescent="0.45">
      <c r="B1106" s="291"/>
      <c r="D1106" s="15"/>
      <c r="E1106" s="15"/>
      <c r="F1106" s="15"/>
    </row>
    <row r="1107" spans="2:6" x14ac:dyDescent="0.45">
      <c r="B1107" s="291"/>
      <c r="D1107" s="15"/>
      <c r="E1107" s="15"/>
      <c r="F1107" s="15"/>
    </row>
    <row r="1108" spans="2:6" x14ac:dyDescent="0.45">
      <c r="B1108" s="291"/>
      <c r="D1108" s="15"/>
      <c r="E1108" s="15"/>
      <c r="F1108" s="15"/>
    </row>
    <row r="1109" spans="2:6" x14ac:dyDescent="0.45">
      <c r="B1109" s="291"/>
      <c r="D1109" s="15"/>
      <c r="E1109" s="15"/>
      <c r="F1109" s="15"/>
    </row>
    <row r="1110" spans="2:6" x14ac:dyDescent="0.45">
      <c r="B1110" s="291"/>
      <c r="D1110" s="15"/>
      <c r="E1110" s="15"/>
      <c r="F1110" s="15"/>
    </row>
    <row r="1111" spans="2:6" x14ac:dyDescent="0.45">
      <c r="B1111" s="291"/>
      <c r="D1111" s="15"/>
      <c r="E1111" s="15"/>
      <c r="F1111" s="15"/>
    </row>
    <row r="1112" spans="2:6" x14ac:dyDescent="0.45">
      <c r="B1112" s="291"/>
      <c r="D1112" s="15"/>
      <c r="E1112" s="15"/>
      <c r="F1112" s="15"/>
    </row>
    <row r="1113" spans="2:6" x14ac:dyDescent="0.45">
      <c r="B1113" s="291"/>
      <c r="D1113" s="15"/>
      <c r="E1113" s="15"/>
      <c r="F1113" s="15"/>
    </row>
    <row r="1114" spans="2:6" x14ac:dyDescent="0.45">
      <c r="B1114" s="291"/>
      <c r="D1114" s="15"/>
      <c r="E1114" s="15"/>
      <c r="F1114" s="15"/>
    </row>
    <row r="1115" spans="2:6" x14ac:dyDescent="0.45">
      <c r="B1115" s="291"/>
      <c r="D1115" s="15"/>
      <c r="E1115" s="15"/>
      <c r="F1115" s="15"/>
    </row>
    <row r="1116" spans="2:6" x14ac:dyDescent="0.45">
      <c r="B1116" s="291"/>
      <c r="D1116" s="15"/>
      <c r="E1116" s="15"/>
      <c r="F1116" s="15"/>
    </row>
    <row r="1117" spans="2:6" x14ac:dyDescent="0.45">
      <c r="B1117" s="291"/>
      <c r="D1117" s="15"/>
      <c r="E1117" s="15"/>
      <c r="F1117" s="15"/>
    </row>
    <row r="1118" spans="2:6" x14ac:dyDescent="0.45">
      <c r="B1118" s="291"/>
      <c r="D1118" s="15"/>
      <c r="E1118" s="15"/>
      <c r="F1118" s="15"/>
    </row>
    <row r="1119" spans="2:6" x14ac:dyDescent="0.45">
      <c r="B1119" s="291"/>
      <c r="D1119" s="15"/>
      <c r="E1119" s="15"/>
      <c r="F1119" s="15"/>
    </row>
    <row r="1120" spans="2:6" x14ac:dyDescent="0.45">
      <c r="B1120" s="291"/>
      <c r="D1120" s="15"/>
      <c r="E1120" s="15"/>
      <c r="F1120" s="15"/>
    </row>
    <row r="1121" spans="2:6" x14ac:dyDescent="0.45">
      <c r="B1121" s="291"/>
      <c r="D1121" s="15"/>
      <c r="E1121" s="15"/>
      <c r="F1121" s="15"/>
    </row>
    <row r="1122" spans="2:6" x14ac:dyDescent="0.45">
      <c r="B1122" s="291"/>
      <c r="D1122" s="15"/>
      <c r="E1122" s="15"/>
      <c r="F1122" s="15"/>
    </row>
    <row r="1123" spans="2:6" x14ac:dyDescent="0.45">
      <c r="B1123" s="291"/>
      <c r="D1123" s="15"/>
      <c r="E1123" s="15"/>
      <c r="F1123" s="15"/>
    </row>
    <row r="1124" spans="2:6" x14ac:dyDescent="0.45">
      <c r="B1124" s="291"/>
      <c r="D1124" s="15"/>
      <c r="E1124" s="15"/>
      <c r="F1124" s="15"/>
    </row>
    <row r="1125" spans="2:6" x14ac:dyDescent="0.45">
      <c r="B1125" s="291"/>
      <c r="D1125" s="15"/>
      <c r="E1125" s="15"/>
      <c r="F1125" s="15"/>
    </row>
    <row r="1126" spans="2:6" x14ac:dyDescent="0.45">
      <c r="B1126" s="291"/>
      <c r="D1126" s="15"/>
      <c r="E1126" s="15"/>
      <c r="F1126" s="15"/>
    </row>
    <row r="1127" spans="2:6" x14ac:dyDescent="0.45">
      <c r="B1127" s="291"/>
      <c r="D1127" s="15"/>
      <c r="E1127" s="15"/>
      <c r="F1127" s="15"/>
    </row>
    <row r="1128" spans="2:6" x14ac:dyDescent="0.45">
      <c r="B1128" s="291"/>
      <c r="D1128" s="15"/>
      <c r="E1128" s="15"/>
      <c r="F1128" s="15"/>
    </row>
    <row r="1129" spans="2:6" x14ac:dyDescent="0.45">
      <c r="B1129" s="291"/>
      <c r="D1129" s="15"/>
      <c r="E1129" s="15"/>
      <c r="F1129" s="15"/>
    </row>
    <row r="1130" spans="2:6" x14ac:dyDescent="0.45">
      <c r="B1130" s="291"/>
      <c r="D1130" s="15"/>
      <c r="E1130" s="15"/>
      <c r="F1130" s="15"/>
    </row>
    <row r="1131" spans="2:6" x14ac:dyDescent="0.45">
      <c r="B1131" s="291"/>
      <c r="D1131" s="15"/>
      <c r="E1131" s="15"/>
      <c r="F1131" s="15"/>
    </row>
    <row r="1132" spans="2:6" x14ac:dyDescent="0.45">
      <c r="B1132" s="291"/>
      <c r="D1132" s="15"/>
      <c r="E1132" s="15"/>
      <c r="F1132" s="15"/>
    </row>
    <row r="1133" spans="2:6" x14ac:dyDescent="0.45">
      <c r="B1133" s="291"/>
      <c r="D1133" s="15"/>
      <c r="E1133" s="15"/>
      <c r="F1133" s="15"/>
    </row>
    <row r="1134" spans="2:6" x14ac:dyDescent="0.45">
      <c r="B1134" s="291"/>
      <c r="D1134" s="15"/>
      <c r="E1134" s="15"/>
      <c r="F1134" s="15"/>
    </row>
    <row r="1135" spans="2:6" x14ac:dyDescent="0.45">
      <c r="B1135" s="291"/>
      <c r="D1135" s="15"/>
      <c r="E1135" s="15"/>
      <c r="F1135" s="15"/>
    </row>
    <row r="1136" spans="2:6" x14ac:dyDescent="0.45">
      <c r="B1136" s="291"/>
      <c r="D1136" s="15"/>
      <c r="E1136" s="15"/>
      <c r="F1136" s="15"/>
    </row>
    <row r="1137" spans="2:6" x14ac:dyDescent="0.45">
      <c r="B1137" s="291"/>
      <c r="D1137" s="15"/>
      <c r="E1137" s="15"/>
      <c r="F1137" s="15"/>
    </row>
    <row r="1138" spans="2:6" x14ac:dyDescent="0.45">
      <c r="B1138" s="291"/>
      <c r="D1138" s="15"/>
      <c r="E1138" s="15"/>
      <c r="F1138" s="15"/>
    </row>
    <row r="1139" spans="2:6" x14ac:dyDescent="0.45">
      <c r="B1139" s="291"/>
      <c r="D1139" s="15"/>
      <c r="E1139" s="15"/>
      <c r="F1139" s="15"/>
    </row>
    <row r="1140" spans="2:6" x14ac:dyDescent="0.45">
      <c r="B1140" s="291"/>
      <c r="D1140" s="15"/>
      <c r="E1140" s="15"/>
      <c r="F1140" s="15"/>
    </row>
    <row r="1141" spans="2:6" x14ac:dyDescent="0.45">
      <c r="B1141" s="291"/>
      <c r="D1141" s="15"/>
      <c r="E1141" s="15"/>
      <c r="F1141" s="15"/>
    </row>
    <row r="1142" spans="2:6" x14ac:dyDescent="0.45">
      <c r="B1142" s="291"/>
      <c r="D1142" s="15"/>
      <c r="E1142" s="15"/>
      <c r="F1142" s="15"/>
    </row>
    <row r="1143" spans="2:6" x14ac:dyDescent="0.45">
      <c r="B1143" s="291"/>
      <c r="D1143" s="15"/>
      <c r="E1143" s="15"/>
      <c r="F1143" s="15"/>
    </row>
    <row r="1144" spans="2:6" x14ac:dyDescent="0.45">
      <c r="B1144" s="291"/>
      <c r="D1144" s="15"/>
      <c r="E1144" s="15"/>
      <c r="F1144" s="15"/>
    </row>
    <row r="1145" spans="2:6" x14ac:dyDescent="0.45">
      <c r="B1145" s="291"/>
      <c r="D1145" s="15"/>
      <c r="E1145" s="15"/>
      <c r="F1145" s="15"/>
    </row>
    <row r="1146" spans="2:6" x14ac:dyDescent="0.45">
      <c r="B1146" s="291"/>
      <c r="D1146" s="15"/>
      <c r="E1146" s="15"/>
      <c r="F1146" s="15"/>
    </row>
    <row r="1147" spans="2:6" x14ac:dyDescent="0.45">
      <c r="B1147" s="291"/>
      <c r="D1147" s="15"/>
      <c r="E1147" s="15"/>
      <c r="F1147" s="15"/>
    </row>
    <row r="1148" spans="2:6" x14ac:dyDescent="0.45">
      <c r="B1148" s="291"/>
      <c r="D1148" s="15"/>
      <c r="E1148" s="15"/>
      <c r="F1148" s="15"/>
    </row>
    <row r="1149" spans="2:6" x14ac:dyDescent="0.45">
      <c r="B1149" s="291"/>
      <c r="D1149" s="15"/>
      <c r="E1149" s="15"/>
      <c r="F1149" s="15"/>
    </row>
    <row r="1150" spans="2:6" x14ac:dyDescent="0.45">
      <c r="B1150" s="291"/>
      <c r="D1150" s="15"/>
      <c r="E1150" s="15"/>
      <c r="F1150" s="15"/>
    </row>
    <row r="1151" spans="2:6" x14ac:dyDescent="0.45">
      <c r="B1151" s="291"/>
      <c r="D1151" s="15"/>
      <c r="E1151" s="15"/>
      <c r="F1151" s="15"/>
    </row>
    <row r="1152" spans="2:6" x14ac:dyDescent="0.45">
      <c r="B1152" s="291"/>
      <c r="D1152" s="15"/>
      <c r="E1152" s="15"/>
      <c r="F1152" s="15"/>
    </row>
    <row r="1153" spans="2:6" x14ac:dyDescent="0.45">
      <c r="B1153" s="291"/>
      <c r="D1153" s="15"/>
      <c r="E1153" s="15"/>
      <c r="F1153" s="15"/>
    </row>
    <row r="1154" spans="2:6" x14ac:dyDescent="0.45">
      <c r="B1154" s="291"/>
      <c r="D1154" s="15"/>
      <c r="E1154" s="15"/>
      <c r="F1154" s="15"/>
    </row>
    <row r="1155" spans="2:6" x14ac:dyDescent="0.45">
      <c r="B1155" s="291"/>
      <c r="D1155" s="15"/>
      <c r="E1155" s="15"/>
      <c r="F1155" s="15"/>
    </row>
    <row r="1156" spans="2:6" x14ac:dyDescent="0.45">
      <c r="B1156" s="291"/>
      <c r="D1156" s="15"/>
      <c r="E1156" s="15"/>
      <c r="F1156" s="15"/>
    </row>
    <row r="1157" spans="2:6" x14ac:dyDescent="0.45">
      <c r="B1157" s="291"/>
      <c r="D1157" s="15"/>
      <c r="E1157" s="15"/>
      <c r="F1157" s="15"/>
    </row>
    <row r="1158" spans="2:6" x14ac:dyDescent="0.45">
      <c r="B1158" s="291"/>
      <c r="D1158" s="15"/>
      <c r="E1158" s="15"/>
      <c r="F1158" s="15"/>
    </row>
    <row r="1159" spans="2:6" x14ac:dyDescent="0.45">
      <c r="B1159" s="291"/>
      <c r="D1159" s="15"/>
      <c r="E1159" s="15"/>
      <c r="F1159" s="15"/>
    </row>
    <row r="1160" spans="2:6" x14ac:dyDescent="0.45">
      <c r="B1160" s="291"/>
      <c r="D1160" s="15"/>
      <c r="E1160" s="15"/>
      <c r="F1160" s="15"/>
    </row>
    <row r="1161" spans="2:6" x14ac:dyDescent="0.45">
      <c r="B1161" s="291"/>
      <c r="D1161" s="15"/>
      <c r="E1161" s="15"/>
      <c r="F1161" s="15"/>
    </row>
    <row r="1162" spans="2:6" x14ac:dyDescent="0.45">
      <c r="B1162" s="291"/>
      <c r="D1162" s="15"/>
      <c r="E1162" s="15"/>
      <c r="F1162" s="15"/>
    </row>
    <row r="1163" spans="2:6" x14ac:dyDescent="0.45">
      <c r="B1163" s="291"/>
      <c r="D1163" s="15"/>
      <c r="E1163" s="15"/>
      <c r="F1163" s="15"/>
    </row>
    <row r="1164" spans="2:6" x14ac:dyDescent="0.45">
      <c r="B1164" s="291"/>
      <c r="D1164" s="15"/>
      <c r="E1164" s="15"/>
      <c r="F1164" s="15"/>
    </row>
    <row r="1165" spans="2:6" x14ac:dyDescent="0.45">
      <c r="B1165" s="291"/>
      <c r="D1165" s="15"/>
      <c r="E1165" s="15"/>
      <c r="F1165" s="15"/>
    </row>
    <row r="1166" spans="2:6" x14ac:dyDescent="0.45">
      <c r="B1166" s="291"/>
      <c r="D1166" s="15"/>
      <c r="E1166" s="15"/>
      <c r="F1166" s="15"/>
    </row>
    <row r="1167" spans="2:6" x14ac:dyDescent="0.45">
      <c r="B1167" s="291"/>
      <c r="D1167" s="15"/>
      <c r="E1167" s="15"/>
      <c r="F1167" s="15"/>
    </row>
    <row r="1168" spans="2:6" x14ac:dyDescent="0.45">
      <c r="B1168" s="291"/>
      <c r="D1168" s="15"/>
      <c r="E1168" s="15"/>
      <c r="F1168" s="15"/>
    </row>
    <row r="1169" spans="2:6" x14ac:dyDescent="0.45">
      <c r="B1169" s="291"/>
      <c r="D1169" s="15"/>
      <c r="E1169" s="15"/>
      <c r="F1169" s="15"/>
    </row>
    <row r="1170" spans="2:6" x14ac:dyDescent="0.45">
      <c r="B1170" s="291"/>
      <c r="D1170" s="15"/>
      <c r="E1170" s="15"/>
      <c r="F1170" s="15"/>
    </row>
    <row r="1171" spans="2:6" x14ac:dyDescent="0.45">
      <c r="B1171" s="291"/>
      <c r="D1171" s="15"/>
      <c r="E1171" s="15"/>
      <c r="F1171" s="15"/>
    </row>
    <row r="1172" spans="2:6" x14ac:dyDescent="0.45">
      <c r="B1172" s="291"/>
      <c r="D1172" s="15"/>
      <c r="E1172" s="15"/>
      <c r="F1172" s="15"/>
    </row>
    <row r="1173" spans="2:6" x14ac:dyDescent="0.45">
      <c r="B1173" s="291"/>
      <c r="D1173" s="15"/>
      <c r="E1173" s="15"/>
      <c r="F1173" s="15"/>
    </row>
    <row r="1174" spans="2:6" x14ac:dyDescent="0.45">
      <c r="B1174" s="291"/>
      <c r="D1174" s="15"/>
      <c r="E1174" s="15"/>
      <c r="F1174" s="15"/>
    </row>
    <row r="1175" spans="2:6" x14ac:dyDescent="0.45">
      <c r="B1175" s="291"/>
      <c r="D1175" s="15"/>
      <c r="E1175" s="15"/>
      <c r="F1175" s="15"/>
    </row>
    <row r="1176" spans="2:6" x14ac:dyDescent="0.45">
      <c r="B1176" s="291"/>
      <c r="D1176" s="15"/>
      <c r="E1176" s="15"/>
      <c r="F1176" s="15"/>
    </row>
    <row r="1177" spans="2:6" x14ac:dyDescent="0.45">
      <c r="B1177" s="291"/>
      <c r="D1177" s="15"/>
      <c r="E1177" s="15"/>
      <c r="F1177" s="15"/>
    </row>
    <row r="1178" spans="2:6" x14ac:dyDescent="0.45">
      <c r="B1178" s="291"/>
      <c r="D1178" s="15"/>
      <c r="E1178" s="15"/>
      <c r="F1178" s="15"/>
    </row>
    <row r="1179" spans="2:6" x14ac:dyDescent="0.45">
      <c r="B1179" s="291"/>
      <c r="D1179" s="15"/>
      <c r="E1179" s="15"/>
      <c r="F1179" s="15"/>
    </row>
    <row r="1180" spans="2:6" x14ac:dyDescent="0.45">
      <c r="B1180" s="291"/>
      <c r="D1180" s="15"/>
      <c r="E1180" s="15"/>
      <c r="F1180" s="15"/>
    </row>
    <row r="1181" spans="2:6" x14ac:dyDescent="0.45">
      <c r="B1181" s="291"/>
      <c r="D1181" s="15"/>
      <c r="E1181" s="15"/>
      <c r="F1181" s="15"/>
    </row>
    <row r="1182" spans="2:6" x14ac:dyDescent="0.45">
      <c r="B1182" s="291"/>
      <c r="D1182" s="15"/>
      <c r="E1182" s="15"/>
      <c r="F1182" s="15"/>
    </row>
    <row r="1183" spans="2:6" x14ac:dyDescent="0.45">
      <c r="B1183" s="291"/>
      <c r="D1183" s="15"/>
      <c r="E1183" s="15"/>
      <c r="F1183" s="15"/>
    </row>
    <row r="1184" spans="2:6" x14ac:dyDescent="0.45">
      <c r="B1184" s="291"/>
      <c r="D1184" s="15"/>
      <c r="E1184" s="15"/>
      <c r="F1184" s="15"/>
    </row>
    <row r="1185" spans="2:6" x14ac:dyDescent="0.45">
      <c r="B1185" s="291"/>
      <c r="D1185" s="15"/>
      <c r="E1185" s="15"/>
      <c r="F1185" s="15"/>
    </row>
    <row r="1186" spans="2:6" x14ac:dyDescent="0.45">
      <c r="B1186" s="291"/>
      <c r="D1186" s="15"/>
      <c r="E1186" s="15"/>
      <c r="F1186" s="15"/>
    </row>
    <row r="1187" spans="2:6" x14ac:dyDescent="0.45">
      <c r="B1187" s="291"/>
      <c r="D1187" s="15"/>
      <c r="E1187" s="15"/>
      <c r="F1187" s="15"/>
    </row>
    <row r="1188" spans="2:6" x14ac:dyDescent="0.45">
      <c r="B1188" s="291"/>
      <c r="D1188" s="15"/>
      <c r="E1188" s="15"/>
      <c r="F1188" s="15"/>
    </row>
    <row r="1189" spans="2:6" x14ac:dyDescent="0.45">
      <c r="B1189" s="291"/>
      <c r="D1189" s="15"/>
      <c r="E1189" s="15"/>
      <c r="F1189" s="15"/>
    </row>
    <row r="1190" spans="2:6" x14ac:dyDescent="0.45">
      <c r="B1190" s="291"/>
      <c r="D1190" s="15"/>
      <c r="E1190" s="15"/>
      <c r="F1190" s="15"/>
    </row>
    <row r="1191" spans="2:6" x14ac:dyDescent="0.45">
      <c r="B1191" s="291"/>
      <c r="D1191" s="15"/>
      <c r="E1191" s="15"/>
      <c r="F1191" s="15"/>
    </row>
    <row r="1192" spans="2:6" x14ac:dyDescent="0.45">
      <c r="B1192" s="291"/>
      <c r="D1192" s="15"/>
      <c r="E1192" s="15"/>
      <c r="F1192" s="15"/>
    </row>
    <row r="1193" spans="2:6" x14ac:dyDescent="0.45">
      <c r="B1193" s="291"/>
      <c r="D1193" s="15"/>
      <c r="E1193" s="15"/>
      <c r="F1193" s="15"/>
    </row>
    <row r="1194" spans="2:6" x14ac:dyDescent="0.45">
      <c r="B1194" s="291"/>
      <c r="D1194" s="15"/>
      <c r="E1194" s="15"/>
      <c r="F1194" s="15"/>
    </row>
    <row r="1195" spans="2:6" x14ac:dyDescent="0.45">
      <c r="B1195" s="291"/>
      <c r="D1195" s="15"/>
      <c r="E1195" s="15"/>
      <c r="F1195" s="15"/>
    </row>
    <row r="1196" spans="2:6" x14ac:dyDescent="0.45">
      <c r="B1196" s="291"/>
      <c r="D1196" s="15"/>
      <c r="E1196" s="15"/>
      <c r="F1196" s="15"/>
    </row>
    <row r="1197" spans="2:6" x14ac:dyDescent="0.45">
      <c r="B1197" s="291"/>
      <c r="D1197" s="15"/>
      <c r="E1197" s="15"/>
      <c r="F1197" s="15"/>
    </row>
    <row r="1198" spans="2:6" x14ac:dyDescent="0.45">
      <c r="B1198" s="291"/>
      <c r="D1198" s="15"/>
      <c r="E1198" s="15"/>
      <c r="F1198" s="15"/>
    </row>
    <row r="1199" spans="2:6" x14ac:dyDescent="0.45">
      <c r="B1199" s="291"/>
      <c r="D1199" s="15"/>
      <c r="E1199" s="15"/>
      <c r="F1199" s="15"/>
    </row>
    <row r="1200" spans="2:6" x14ac:dyDescent="0.45">
      <c r="B1200" s="291"/>
      <c r="D1200" s="15"/>
      <c r="E1200" s="15"/>
      <c r="F1200" s="15"/>
    </row>
    <row r="1201" spans="2:6" x14ac:dyDescent="0.45">
      <c r="B1201" s="291"/>
      <c r="D1201" s="15"/>
      <c r="E1201" s="15"/>
      <c r="F1201" s="15"/>
    </row>
    <row r="1202" spans="2:6" x14ac:dyDescent="0.45">
      <c r="B1202" s="291"/>
      <c r="D1202" s="15"/>
      <c r="E1202" s="15"/>
      <c r="F1202" s="15"/>
    </row>
    <row r="1203" spans="2:6" x14ac:dyDescent="0.45">
      <c r="B1203" s="291"/>
      <c r="D1203" s="15"/>
      <c r="E1203" s="15"/>
      <c r="F1203" s="15"/>
    </row>
    <row r="1204" spans="2:6" x14ac:dyDescent="0.45">
      <c r="B1204" s="291"/>
      <c r="D1204" s="15"/>
      <c r="E1204" s="15"/>
      <c r="F1204" s="15"/>
    </row>
    <row r="1205" spans="2:6" x14ac:dyDescent="0.45">
      <c r="B1205" s="291"/>
      <c r="D1205" s="15"/>
      <c r="E1205" s="15"/>
      <c r="F1205" s="15"/>
    </row>
    <row r="1206" spans="2:6" x14ac:dyDescent="0.45">
      <c r="B1206" s="291"/>
      <c r="D1206" s="15"/>
      <c r="E1206" s="15"/>
      <c r="F1206" s="15"/>
    </row>
    <row r="1207" spans="2:6" x14ac:dyDescent="0.45">
      <c r="B1207" s="291"/>
      <c r="D1207" s="15"/>
      <c r="E1207" s="15"/>
      <c r="F1207" s="15"/>
    </row>
    <row r="1208" spans="2:6" x14ac:dyDescent="0.45">
      <c r="B1208" s="291"/>
      <c r="D1208" s="15"/>
      <c r="E1208" s="15"/>
      <c r="F1208" s="15"/>
    </row>
    <row r="1209" spans="2:6" x14ac:dyDescent="0.45">
      <c r="B1209" s="291"/>
      <c r="D1209" s="15"/>
      <c r="E1209" s="15"/>
      <c r="F1209" s="15"/>
    </row>
    <row r="1210" spans="2:6" x14ac:dyDescent="0.45">
      <c r="B1210" s="291"/>
      <c r="D1210" s="15"/>
      <c r="E1210" s="15"/>
      <c r="F1210" s="15"/>
    </row>
    <row r="1211" spans="2:6" x14ac:dyDescent="0.45">
      <c r="B1211" s="291"/>
      <c r="D1211" s="15"/>
      <c r="E1211" s="15"/>
      <c r="F1211" s="15"/>
    </row>
    <row r="1212" spans="2:6" x14ac:dyDescent="0.45">
      <c r="B1212" s="291"/>
      <c r="D1212" s="15"/>
      <c r="E1212" s="15"/>
      <c r="F1212" s="15"/>
    </row>
    <row r="1213" spans="2:6" x14ac:dyDescent="0.45">
      <c r="B1213" s="291"/>
      <c r="D1213" s="15"/>
      <c r="E1213" s="15"/>
      <c r="F1213" s="15"/>
    </row>
    <row r="1214" spans="2:6" x14ac:dyDescent="0.45">
      <c r="B1214" s="291"/>
      <c r="D1214" s="15"/>
      <c r="E1214" s="15"/>
      <c r="F1214" s="15"/>
    </row>
    <row r="1215" spans="2:6" x14ac:dyDescent="0.45">
      <c r="B1215" s="291"/>
      <c r="D1215" s="15"/>
      <c r="E1215" s="15"/>
      <c r="F1215" s="15"/>
    </row>
    <row r="1216" spans="2:6" x14ac:dyDescent="0.45">
      <c r="B1216" s="291"/>
      <c r="D1216" s="15"/>
      <c r="E1216" s="15"/>
      <c r="F1216" s="15"/>
    </row>
    <row r="1217" spans="2:6" x14ac:dyDescent="0.45">
      <c r="B1217" s="291"/>
      <c r="D1217" s="15"/>
      <c r="E1217" s="15"/>
      <c r="F1217" s="15"/>
    </row>
    <row r="1218" spans="2:6" x14ac:dyDescent="0.45">
      <c r="B1218" s="291"/>
      <c r="D1218" s="15"/>
      <c r="E1218" s="15"/>
      <c r="F1218" s="15"/>
    </row>
    <row r="1219" spans="2:6" x14ac:dyDescent="0.45">
      <c r="B1219" s="291"/>
      <c r="D1219" s="15"/>
      <c r="E1219" s="15"/>
      <c r="F1219" s="15"/>
    </row>
    <row r="1220" spans="2:6" x14ac:dyDescent="0.45">
      <c r="B1220" s="291"/>
      <c r="D1220" s="15"/>
      <c r="E1220" s="15"/>
      <c r="F1220" s="15"/>
    </row>
    <row r="1221" spans="2:6" x14ac:dyDescent="0.45">
      <c r="B1221" s="291"/>
      <c r="D1221" s="15"/>
      <c r="E1221" s="15"/>
      <c r="F1221" s="15"/>
    </row>
    <row r="1222" spans="2:6" x14ac:dyDescent="0.45">
      <c r="B1222" s="291"/>
      <c r="D1222" s="15"/>
      <c r="E1222" s="15"/>
      <c r="F1222" s="15"/>
    </row>
    <row r="1223" spans="2:6" x14ac:dyDescent="0.45">
      <c r="B1223" s="291"/>
      <c r="D1223" s="15"/>
      <c r="E1223" s="15"/>
      <c r="F1223" s="15"/>
    </row>
    <row r="1224" spans="2:6" x14ac:dyDescent="0.45">
      <c r="B1224" s="291"/>
      <c r="D1224" s="15"/>
      <c r="E1224" s="15"/>
      <c r="F1224" s="15"/>
    </row>
    <row r="1225" spans="2:6" x14ac:dyDescent="0.45">
      <c r="B1225" s="291"/>
      <c r="D1225" s="15"/>
      <c r="E1225" s="15"/>
      <c r="F1225" s="15"/>
    </row>
    <row r="1226" spans="2:6" x14ac:dyDescent="0.45">
      <c r="B1226" s="291"/>
      <c r="D1226" s="15"/>
      <c r="E1226" s="15"/>
      <c r="F1226" s="15"/>
    </row>
    <row r="1227" spans="2:6" x14ac:dyDescent="0.45">
      <c r="B1227" s="291"/>
      <c r="D1227" s="15"/>
      <c r="E1227" s="15"/>
      <c r="F1227" s="15"/>
    </row>
    <row r="1228" spans="2:6" x14ac:dyDescent="0.45">
      <c r="B1228" s="291"/>
      <c r="D1228" s="15"/>
      <c r="E1228" s="15"/>
      <c r="F1228" s="15"/>
    </row>
    <row r="1229" spans="2:6" x14ac:dyDescent="0.45">
      <c r="B1229" s="291"/>
      <c r="D1229" s="15"/>
      <c r="E1229" s="15"/>
      <c r="F1229" s="15"/>
    </row>
    <row r="1230" spans="2:6" x14ac:dyDescent="0.45">
      <c r="B1230" s="291"/>
      <c r="D1230" s="15"/>
      <c r="E1230" s="15"/>
      <c r="F1230" s="15"/>
    </row>
    <row r="1231" spans="2:6" x14ac:dyDescent="0.45">
      <c r="B1231" s="291"/>
      <c r="D1231" s="15"/>
      <c r="E1231" s="15"/>
      <c r="F1231" s="15"/>
    </row>
    <row r="1232" spans="2:6" x14ac:dyDescent="0.45">
      <c r="B1232" s="291"/>
      <c r="D1232" s="15"/>
      <c r="E1232" s="15"/>
      <c r="F1232" s="15"/>
    </row>
    <row r="1233" spans="2:6" x14ac:dyDescent="0.45">
      <c r="B1233" s="291"/>
      <c r="D1233" s="15"/>
      <c r="E1233" s="15"/>
      <c r="F1233" s="15"/>
    </row>
    <row r="1234" spans="2:6" x14ac:dyDescent="0.45">
      <c r="B1234" s="291"/>
      <c r="D1234" s="15"/>
      <c r="E1234" s="15"/>
      <c r="F1234" s="15"/>
    </row>
    <row r="1235" spans="2:6" x14ac:dyDescent="0.45">
      <c r="B1235" s="291"/>
      <c r="D1235" s="15"/>
      <c r="E1235" s="15"/>
      <c r="F1235" s="15"/>
    </row>
    <row r="1236" spans="2:6" x14ac:dyDescent="0.45">
      <c r="B1236" s="291"/>
      <c r="D1236" s="15"/>
      <c r="E1236" s="15"/>
      <c r="F1236" s="15"/>
    </row>
    <row r="1237" spans="2:6" x14ac:dyDescent="0.45">
      <c r="B1237" s="291"/>
      <c r="D1237" s="15"/>
      <c r="E1237" s="15"/>
      <c r="F1237" s="15"/>
    </row>
    <row r="1238" spans="2:6" x14ac:dyDescent="0.45">
      <c r="B1238" s="291"/>
      <c r="D1238" s="15"/>
      <c r="E1238" s="15"/>
      <c r="F1238" s="15"/>
    </row>
    <row r="1239" spans="2:6" x14ac:dyDescent="0.45">
      <c r="B1239" s="291"/>
      <c r="D1239" s="15"/>
      <c r="E1239" s="15"/>
      <c r="F1239" s="15"/>
    </row>
    <row r="1240" spans="2:6" x14ac:dyDescent="0.45">
      <c r="B1240" s="291"/>
      <c r="D1240" s="15"/>
      <c r="E1240" s="15"/>
      <c r="F1240" s="15"/>
    </row>
    <row r="1241" spans="2:6" x14ac:dyDescent="0.45">
      <c r="B1241" s="291"/>
      <c r="D1241" s="15"/>
      <c r="E1241" s="15"/>
      <c r="F1241" s="15"/>
    </row>
    <row r="1242" spans="2:6" x14ac:dyDescent="0.45">
      <c r="B1242" s="291"/>
      <c r="D1242" s="15"/>
      <c r="E1242" s="15"/>
      <c r="F1242" s="15"/>
    </row>
    <row r="1243" spans="2:6" x14ac:dyDescent="0.45">
      <c r="B1243" s="291"/>
      <c r="D1243" s="15"/>
      <c r="E1243" s="15"/>
      <c r="F1243" s="15"/>
    </row>
    <row r="1244" spans="2:6" x14ac:dyDescent="0.45">
      <c r="B1244" s="291"/>
      <c r="D1244" s="15"/>
      <c r="E1244" s="15"/>
      <c r="F1244" s="15"/>
    </row>
    <row r="1245" spans="2:6" x14ac:dyDescent="0.45">
      <c r="B1245" s="291"/>
      <c r="D1245" s="15"/>
      <c r="E1245" s="15"/>
      <c r="F1245" s="15"/>
    </row>
    <row r="1246" spans="2:6" x14ac:dyDescent="0.45">
      <c r="B1246" s="291"/>
      <c r="D1246" s="15"/>
      <c r="E1246" s="15"/>
      <c r="F1246" s="15"/>
    </row>
    <row r="1247" spans="2:6" x14ac:dyDescent="0.45">
      <c r="B1247" s="291"/>
      <c r="D1247" s="15"/>
      <c r="E1247" s="15"/>
      <c r="F1247" s="15"/>
    </row>
    <row r="1248" spans="2:6" x14ac:dyDescent="0.45">
      <c r="B1248" s="291"/>
      <c r="D1248" s="15"/>
      <c r="E1248" s="15"/>
      <c r="F1248" s="15"/>
    </row>
    <row r="1249" spans="2:6" x14ac:dyDescent="0.45">
      <c r="B1249" s="291"/>
      <c r="D1249" s="15"/>
      <c r="E1249" s="15"/>
      <c r="F1249" s="15"/>
    </row>
    <row r="1250" spans="2:6" x14ac:dyDescent="0.45">
      <c r="B1250" s="291"/>
      <c r="D1250" s="15"/>
      <c r="E1250" s="15"/>
      <c r="F1250" s="15"/>
    </row>
    <row r="1251" spans="2:6" x14ac:dyDescent="0.45">
      <c r="B1251" s="291"/>
      <c r="D1251" s="15"/>
      <c r="E1251" s="15"/>
      <c r="F1251" s="15"/>
    </row>
    <row r="1252" spans="2:6" x14ac:dyDescent="0.45">
      <c r="B1252" s="291"/>
      <c r="D1252" s="15"/>
      <c r="E1252" s="15"/>
      <c r="F1252" s="15"/>
    </row>
  </sheetData>
  <mergeCells count="12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74"/>
  <sheetViews>
    <sheetView zoomScale="80" zoomScaleNormal="80" zoomScalePageLayoutView="80" workbookViewId="0">
      <pane xSplit="2" ySplit="1" topLeftCell="C53" activePane="bottomRight" state="frozen"/>
      <selection pane="topRight" activeCell="C1" sqref="C1"/>
      <selection pane="bottomLeft" activeCell="A2" sqref="A2"/>
      <selection pane="bottomRight" activeCell="A60" sqref="A60"/>
    </sheetView>
  </sheetViews>
  <sheetFormatPr defaultColWidth="8.86328125" defaultRowHeight="15.75" x14ac:dyDescent="0.45"/>
  <cols>
    <col min="1" max="1" width="43.73046875" bestFit="1" customWidth="1"/>
    <col min="2" max="2" width="10.86328125" style="17" bestFit="1" customWidth="1"/>
    <col min="3" max="3" width="10.1328125" bestFit="1" customWidth="1"/>
    <col min="4" max="4" width="10.86328125" bestFit="1" customWidth="1"/>
    <col min="5" max="28" width="12.86328125" bestFit="1" customWidth="1"/>
    <col min="29" max="38" width="13.59765625" bestFit="1" customWidth="1"/>
    <col min="39" max="39" width="11" style="15" bestFit="1" customWidth="1"/>
    <col min="40" max="40" width="43.73046875" bestFit="1" customWidth="1"/>
    <col min="41" max="41" width="42.3984375" customWidth="1"/>
    <col min="43" max="43" width="25" bestFit="1" customWidth="1"/>
  </cols>
  <sheetData>
    <row r="1" spans="1:42" ht="36.75" customHeight="1" x14ac:dyDescent="0.45">
      <c r="A1" s="76"/>
      <c r="B1" s="303"/>
      <c r="C1" s="14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4" t="s">
        <v>31</v>
      </c>
      <c r="S1" s="14" t="s">
        <v>32</v>
      </c>
      <c r="T1" s="14" t="s">
        <v>33</v>
      </c>
      <c r="U1" s="14" t="s">
        <v>34</v>
      </c>
      <c r="V1" s="14" t="s">
        <v>35</v>
      </c>
      <c r="W1" s="14" t="s">
        <v>36</v>
      </c>
      <c r="X1" s="14" t="s">
        <v>37</v>
      </c>
      <c r="Y1" s="14" t="s">
        <v>38</v>
      </c>
      <c r="Z1" s="14" t="s">
        <v>39</v>
      </c>
      <c r="AA1" s="14" t="s">
        <v>40</v>
      </c>
      <c r="AB1" s="14" t="s">
        <v>41</v>
      </c>
      <c r="AC1" s="14" t="s">
        <v>42</v>
      </c>
      <c r="AD1" s="14" t="s">
        <v>43</v>
      </c>
      <c r="AE1" s="14" t="s">
        <v>44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49</v>
      </c>
      <c r="AK1" s="14" t="s">
        <v>50</v>
      </c>
      <c r="AL1" s="14" t="s">
        <v>51</v>
      </c>
      <c r="AM1" s="25"/>
      <c r="AN1" s="76"/>
      <c r="AO1" s="10"/>
      <c r="AP1" s="10"/>
    </row>
    <row r="2" spans="1:42" ht="21.75" customHeight="1" x14ac:dyDescent="0.45">
      <c r="A2" s="77" t="s">
        <v>52</v>
      </c>
      <c r="B2" s="30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5"/>
      <c r="AN2" s="77" t="s">
        <v>52</v>
      </c>
      <c r="AO2" s="10"/>
      <c r="AP2" s="10"/>
    </row>
    <row r="3" spans="1:42" ht="16.5" customHeight="1" x14ac:dyDescent="0.45">
      <c r="A3" s="78" t="s">
        <v>53</v>
      </c>
      <c r="B3" s="44"/>
      <c r="C3" s="63">
        <v>10000</v>
      </c>
      <c r="D3" s="63">
        <v>15000</v>
      </c>
      <c r="E3" s="63">
        <v>25000</v>
      </c>
      <c r="F3" s="63">
        <v>25000</v>
      </c>
      <c r="G3" s="63">
        <v>25000</v>
      </c>
      <c r="H3" s="63">
        <v>25000</v>
      </c>
      <c r="I3" s="63">
        <v>25000</v>
      </c>
      <c r="J3" s="63">
        <v>25000</v>
      </c>
      <c r="K3" s="63">
        <v>25000</v>
      </c>
      <c r="L3" s="63">
        <v>25000</v>
      </c>
      <c r="M3" s="63">
        <v>25000</v>
      </c>
      <c r="N3" s="63">
        <v>25000</v>
      </c>
      <c r="O3" s="63">
        <v>30000</v>
      </c>
      <c r="P3" s="63">
        <v>30000</v>
      </c>
      <c r="Q3" s="63">
        <v>30000</v>
      </c>
      <c r="R3" s="63">
        <v>30000</v>
      </c>
      <c r="S3" s="63">
        <v>30000</v>
      </c>
      <c r="T3" s="63">
        <v>30000</v>
      </c>
      <c r="U3" s="63">
        <v>30000</v>
      </c>
      <c r="V3" s="63">
        <v>30000</v>
      </c>
      <c r="W3" s="63">
        <v>30000</v>
      </c>
      <c r="X3" s="63">
        <v>30000</v>
      </c>
      <c r="Y3" s="63">
        <v>30000</v>
      </c>
      <c r="Z3" s="63">
        <v>30000</v>
      </c>
      <c r="AA3" s="63">
        <v>40000</v>
      </c>
      <c r="AB3" s="63">
        <v>40000</v>
      </c>
      <c r="AC3" s="63">
        <v>40000</v>
      </c>
      <c r="AD3" s="63">
        <v>40000</v>
      </c>
      <c r="AE3" s="63">
        <v>40000</v>
      </c>
      <c r="AF3" s="63">
        <v>40000</v>
      </c>
      <c r="AG3" s="63">
        <v>40000</v>
      </c>
      <c r="AH3" s="63">
        <v>40000</v>
      </c>
      <c r="AI3" s="63">
        <v>40000</v>
      </c>
      <c r="AJ3" s="63">
        <v>40000</v>
      </c>
      <c r="AK3" s="63">
        <v>40000</v>
      </c>
      <c r="AL3" s="63">
        <v>40000</v>
      </c>
      <c r="AM3" s="79">
        <f>SUM(C3:AL3)</f>
        <v>1115000</v>
      </c>
      <c r="AN3" s="78" t="s">
        <v>53</v>
      </c>
    </row>
    <row r="4" spans="1:42" x14ac:dyDescent="0.45">
      <c r="A4" s="81" t="s">
        <v>54</v>
      </c>
      <c r="B4" s="45" t="s">
        <v>55</v>
      </c>
      <c r="C4" s="64">
        <v>0.4</v>
      </c>
      <c r="D4" s="64">
        <v>0.4</v>
      </c>
      <c r="E4" s="64">
        <v>0.4</v>
      </c>
      <c r="F4" s="64">
        <v>0.4</v>
      </c>
      <c r="G4" s="64">
        <v>0.4</v>
      </c>
      <c r="H4" s="64">
        <v>0.4</v>
      </c>
      <c r="I4" s="64">
        <v>0.4</v>
      </c>
      <c r="J4" s="64">
        <v>0.4</v>
      </c>
      <c r="K4" s="64">
        <v>0.4</v>
      </c>
      <c r="L4" s="64">
        <v>0.4</v>
      </c>
      <c r="M4" s="64">
        <v>0.4</v>
      </c>
      <c r="N4" s="64">
        <v>0.4</v>
      </c>
      <c r="O4" s="64">
        <v>0.4</v>
      </c>
      <c r="P4" s="64">
        <v>0.4</v>
      </c>
      <c r="Q4" s="64">
        <v>0.4</v>
      </c>
      <c r="R4" s="64">
        <v>0.4</v>
      </c>
      <c r="S4" s="64">
        <v>0.4</v>
      </c>
      <c r="T4" s="64">
        <v>0.4</v>
      </c>
      <c r="U4" s="64">
        <v>0.4</v>
      </c>
      <c r="V4" s="64">
        <v>0.4</v>
      </c>
      <c r="W4" s="64">
        <v>0.4</v>
      </c>
      <c r="X4" s="64">
        <v>0.4</v>
      </c>
      <c r="Y4" s="64">
        <v>0.4</v>
      </c>
      <c r="Z4" s="64">
        <v>0.4</v>
      </c>
      <c r="AA4" s="64">
        <v>0.4</v>
      </c>
      <c r="AB4" s="64">
        <v>0.4</v>
      </c>
      <c r="AC4" s="64">
        <v>0.4</v>
      </c>
      <c r="AD4" s="64">
        <v>0.4</v>
      </c>
      <c r="AE4" s="64">
        <v>0.4</v>
      </c>
      <c r="AF4" s="64">
        <v>0.4</v>
      </c>
      <c r="AG4" s="64">
        <v>0.4</v>
      </c>
      <c r="AH4" s="64">
        <v>0.4</v>
      </c>
      <c r="AI4" s="64">
        <v>0.4</v>
      </c>
      <c r="AJ4" s="64">
        <v>0.4</v>
      </c>
      <c r="AK4" s="64">
        <v>0.4</v>
      </c>
      <c r="AL4" s="64">
        <v>0.4</v>
      </c>
      <c r="AM4" s="82" t="s">
        <v>56</v>
      </c>
      <c r="AN4" s="81" t="s">
        <v>54</v>
      </c>
    </row>
    <row r="5" spans="1:42" x14ac:dyDescent="0.45">
      <c r="A5" s="78" t="s">
        <v>57</v>
      </c>
      <c r="B5" s="303"/>
      <c r="C5" s="63">
        <f>Costs!C21</f>
        <v>3000</v>
      </c>
      <c r="D5" s="63">
        <f>Costs!D21</f>
        <v>3000</v>
      </c>
      <c r="E5" s="63">
        <f>Costs!E21</f>
        <v>3000</v>
      </c>
      <c r="F5" s="63">
        <f>Costs!F21</f>
        <v>3000</v>
      </c>
      <c r="G5" s="63">
        <f>Costs!G21</f>
        <v>3000</v>
      </c>
      <c r="H5" s="63">
        <f>Costs!H21</f>
        <v>3000</v>
      </c>
      <c r="I5" s="63">
        <f>Costs!I21</f>
        <v>3000</v>
      </c>
      <c r="J5" s="63">
        <f>Costs!J21</f>
        <v>3000</v>
      </c>
      <c r="K5" s="63">
        <f>Costs!K21</f>
        <v>3000</v>
      </c>
      <c r="L5" s="63">
        <f>Costs!L21</f>
        <v>3000</v>
      </c>
      <c r="M5" s="63">
        <f>Costs!M21</f>
        <v>3000</v>
      </c>
      <c r="N5" s="63">
        <f>Costs!N21</f>
        <v>3000</v>
      </c>
      <c r="O5" s="63">
        <f>Costs!O21</f>
        <v>3000</v>
      </c>
      <c r="P5" s="63">
        <f>Costs!P21</f>
        <v>3000</v>
      </c>
      <c r="Q5" s="63">
        <f>Costs!Q21</f>
        <v>3000</v>
      </c>
      <c r="R5" s="63">
        <f>Costs!R21</f>
        <v>3000</v>
      </c>
      <c r="S5" s="63">
        <f>Costs!S21</f>
        <v>3000</v>
      </c>
      <c r="T5" s="63">
        <f>Costs!T21</f>
        <v>3000</v>
      </c>
      <c r="U5" s="63">
        <f>Costs!U21</f>
        <v>3000</v>
      </c>
      <c r="V5" s="63">
        <f>Costs!V21</f>
        <v>3000</v>
      </c>
      <c r="W5" s="63">
        <f>Costs!W21</f>
        <v>3000</v>
      </c>
      <c r="X5" s="63">
        <f>Costs!X21</f>
        <v>3000</v>
      </c>
      <c r="Y5" s="63">
        <f>Costs!Y21</f>
        <v>3000</v>
      </c>
      <c r="Z5" s="63">
        <f>Costs!Z21</f>
        <v>3000</v>
      </c>
      <c r="AA5" s="63">
        <f>Costs!AA21</f>
        <v>3000</v>
      </c>
      <c r="AB5" s="63">
        <f>Costs!AB21</f>
        <v>3000</v>
      </c>
      <c r="AC5" s="63">
        <f>Costs!AC21</f>
        <v>3000</v>
      </c>
      <c r="AD5" s="63">
        <f>Costs!AD21</f>
        <v>3000</v>
      </c>
      <c r="AE5" s="63">
        <f>Costs!AE21</f>
        <v>3000</v>
      </c>
      <c r="AF5" s="63">
        <f>Costs!AF21</f>
        <v>3000</v>
      </c>
      <c r="AG5" s="63">
        <f>Costs!AG21</f>
        <v>3000</v>
      </c>
      <c r="AH5" s="63">
        <f>Costs!AH21</f>
        <v>3000</v>
      </c>
      <c r="AI5" s="63">
        <f>Costs!AI21</f>
        <v>3000</v>
      </c>
      <c r="AJ5" s="63">
        <f>Costs!AJ21</f>
        <v>3000</v>
      </c>
      <c r="AK5" s="63">
        <f>Costs!AK21</f>
        <v>3000</v>
      </c>
      <c r="AL5" s="63">
        <f>Costs!AL21</f>
        <v>3000</v>
      </c>
      <c r="AM5" s="79">
        <f>SUM(C5:AL5)</f>
        <v>108000</v>
      </c>
      <c r="AN5" s="78" t="s">
        <v>57</v>
      </c>
    </row>
    <row r="6" spans="1:42" x14ac:dyDescent="0.45">
      <c r="A6" s="80"/>
      <c r="B6" s="30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79"/>
      <c r="AN6" s="80"/>
    </row>
    <row r="7" spans="1:42" ht="18" x14ac:dyDescent="0.45">
      <c r="A7" s="80" t="s">
        <v>58</v>
      </c>
      <c r="B7" s="303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79"/>
      <c r="AN7" s="80" t="s">
        <v>58</v>
      </c>
    </row>
    <row r="8" spans="1:42" s="1" customFormat="1" x14ac:dyDescent="0.45">
      <c r="A8" s="83" t="s">
        <v>59</v>
      </c>
      <c r="B8" s="26" t="s">
        <v>60</v>
      </c>
      <c r="C8" s="66">
        <f>C3/C4</f>
        <v>25000</v>
      </c>
      <c r="D8" s="66">
        <f t="shared" ref="D8:AL8" si="0">D3/D4</f>
        <v>37500</v>
      </c>
      <c r="E8" s="66">
        <f t="shared" si="0"/>
        <v>62500</v>
      </c>
      <c r="F8" s="66">
        <f t="shared" si="0"/>
        <v>62500</v>
      </c>
      <c r="G8" s="66">
        <f t="shared" si="0"/>
        <v>62500</v>
      </c>
      <c r="H8" s="66">
        <f t="shared" si="0"/>
        <v>62500</v>
      </c>
      <c r="I8" s="66">
        <f t="shared" si="0"/>
        <v>62500</v>
      </c>
      <c r="J8" s="66">
        <f t="shared" si="0"/>
        <v>62500</v>
      </c>
      <c r="K8" s="66">
        <f t="shared" si="0"/>
        <v>62500</v>
      </c>
      <c r="L8" s="66">
        <f t="shared" si="0"/>
        <v>62500</v>
      </c>
      <c r="M8" s="66">
        <f t="shared" si="0"/>
        <v>62500</v>
      </c>
      <c r="N8" s="66">
        <f t="shared" si="0"/>
        <v>62500</v>
      </c>
      <c r="O8" s="66">
        <f t="shared" si="0"/>
        <v>75000</v>
      </c>
      <c r="P8" s="66">
        <f t="shared" si="0"/>
        <v>75000</v>
      </c>
      <c r="Q8" s="66">
        <f t="shared" si="0"/>
        <v>75000</v>
      </c>
      <c r="R8" s="66">
        <f t="shared" si="0"/>
        <v>75000</v>
      </c>
      <c r="S8" s="66">
        <f t="shared" si="0"/>
        <v>75000</v>
      </c>
      <c r="T8" s="66">
        <f t="shared" si="0"/>
        <v>75000</v>
      </c>
      <c r="U8" s="66">
        <f t="shared" si="0"/>
        <v>75000</v>
      </c>
      <c r="V8" s="66">
        <f t="shared" si="0"/>
        <v>75000</v>
      </c>
      <c r="W8" s="66">
        <f t="shared" si="0"/>
        <v>75000</v>
      </c>
      <c r="X8" s="66">
        <f t="shared" si="0"/>
        <v>75000</v>
      </c>
      <c r="Y8" s="66">
        <f t="shared" si="0"/>
        <v>75000</v>
      </c>
      <c r="Z8" s="66">
        <f t="shared" si="0"/>
        <v>75000</v>
      </c>
      <c r="AA8" s="66">
        <f t="shared" si="0"/>
        <v>100000</v>
      </c>
      <c r="AB8" s="66">
        <f t="shared" si="0"/>
        <v>100000</v>
      </c>
      <c r="AC8" s="66">
        <f t="shared" si="0"/>
        <v>100000</v>
      </c>
      <c r="AD8" s="66">
        <f t="shared" si="0"/>
        <v>100000</v>
      </c>
      <c r="AE8" s="66">
        <f t="shared" si="0"/>
        <v>100000</v>
      </c>
      <c r="AF8" s="66">
        <f t="shared" si="0"/>
        <v>100000</v>
      </c>
      <c r="AG8" s="66">
        <f t="shared" si="0"/>
        <v>100000</v>
      </c>
      <c r="AH8" s="66">
        <f t="shared" si="0"/>
        <v>100000</v>
      </c>
      <c r="AI8" s="66">
        <f t="shared" si="0"/>
        <v>100000</v>
      </c>
      <c r="AJ8" s="66">
        <f t="shared" si="0"/>
        <v>100000</v>
      </c>
      <c r="AK8" s="66">
        <f t="shared" si="0"/>
        <v>100000</v>
      </c>
      <c r="AL8" s="66">
        <f t="shared" si="0"/>
        <v>100000</v>
      </c>
      <c r="AM8" s="84"/>
      <c r="AN8" s="83" t="s">
        <v>59</v>
      </c>
    </row>
    <row r="9" spans="1:42" s="1" customFormat="1" ht="16.5" customHeight="1" x14ac:dyDescent="0.45">
      <c r="A9" s="83" t="s">
        <v>61</v>
      </c>
      <c r="B9" s="26"/>
      <c r="C9" s="66">
        <v>40000</v>
      </c>
      <c r="D9" s="66">
        <v>40000</v>
      </c>
      <c r="E9" s="66">
        <v>40000</v>
      </c>
      <c r="F9" s="66">
        <v>40000</v>
      </c>
      <c r="G9" s="66">
        <v>40000</v>
      </c>
      <c r="H9" s="66">
        <v>40000</v>
      </c>
      <c r="I9" s="66">
        <v>40000</v>
      </c>
      <c r="J9" s="66">
        <v>40000</v>
      </c>
      <c r="K9" s="66">
        <v>40000</v>
      </c>
      <c r="L9" s="66">
        <v>40000</v>
      </c>
      <c r="M9" s="66">
        <v>40000</v>
      </c>
      <c r="N9" s="66">
        <v>40000</v>
      </c>
      <c r="O9" s="66">
        <v>40000</v>
      </c>
      <c r="P9" s="66">
        <v>40000</v>
      </c>
      <c r="Q9" s="66">
        <v>40000</v>
      </c>
      <c r="R9" s="66">
        <v>40000</v>
      </c>
      <c r="S9" s="66">
        <v>40000</v>
      </c>
      <c r="T9" s="66">
        <v>40000</v>
      </c>
      <c r="U9" s="66">
        <v>40000</v>
      </c>
      <c r="V9" s="66">
        <v>40000</v>
      </c>
      <c r="W9" s="66">
        <v>40000</v>
      </c>
      <c r="X9" s="66">
        <v>40000</v>
      </c>
      <c r="Y9" s="66">
        <v>40000</v>
      </c>
      <c r="Z9" s="66">
        <v>40000</v>
      </c>
      <c r="AA9" s="66">
        <v>40000</v>
      </c>
      <c r="AB9" s="66">
        <v>40000</v>
      </c>
      <c r="AC9" s="66">
        <v>40000</v>
      </c>
      <c r="AD9" s="66">
        <v>40000</v>
      </c>
      <c r="AE9" s="66">
        <v>40000</v>
      </c>
      <c r="AF9" s="66">
        <v>40000</v>
      </c>
      <c r="AG9" s="66">
        <v>40000</v>
      </c>
      <c r="AH9" s="66">
        <v>40000</v>
      </c>
      <c r="AI9" s="66">
        <v>40000</v>
      </c>
      <c r="AJ9" s="66">
        <v>40000</v>
      </c>
      <c r="AK9" s="66">
        <v>40000</v>
      </c>
      <c r="AL9" s="66">
        <v>40000</v>
      </c>
      <c r="AM9" s="84"/>
      <c r="AN9" s="83" t="s">
        <v>61</v>
      </c>
    </row>
    <row r="10" spans="1:42" ht="17.25" customHeight="1" x14ac:dyDescent="0.45">
      <c r="A10" s="85" t="s">
        <v>62</v>
      </c>
      <c r="B10" s="46"/>
      <c r="C10" s="67">
        <f>0.15</f>
        <v>0.15</v>
      </c>
      <c r="D10" s="67">
        <f>C10-(C10*2%)</f>
        <v>0.14699999999999999</v>
      </c>
      <c r="E10" s="67">
        <f t="shared" ref="E10:AL10" si="1">D10-(D10*2%)</f>
        <v>0.14405999999999999</v>
      </c>
      <c r="F10" s="67">
        <f t="shared" si="1"/>
        <v>0.14117879999999999</v>
      </c>
      <c r="G10" s="67">
        <f t="shared" si="1"/>
        <v>0.138355224</v>
      </c>
      <c r="H10" s="67">
        <f t="shared" si="1"/>
        <v>0.13558811951999999</v>
      </c>
      <c r="I10" s="67">
        <f t="shared" si="1"/>
        <v>0.1328763571296</v>
      </c>
      <c r="J10" s="67">
        <f t="shared" si="1"/>
        <v>0.13021882998700801</v>
      </c>
      <c r="K10" s="67">
        <f t="shared" si="1"/>
        <v>0.12761445338726785</v>
      </c>
      <c r="L10" s="67">
        <f t="shared" si="1"/>
        <v>0.1250621643195225</v>
      </c>
      <c r="M10" s="67">
        <f t="shared" si="1"/>
        <v>0.12256092103313204</v>
      </c>
      <c r="N10" s="67">
        <f t="shared" si="1"/>
        <v>0.12010970261246941</v>
      </c>
      <c r="O10" s="67">
        <f t="shared" si="1"/>
        <v>0.11770750856022003</v>
      </c>
      <c r="P10" s="67">
        <f t="shared" si="1"/>
        <v>0.11535335838901563</v>
      </c>
      <c r="Q10" s="67">
        <f t="shared" si="1"/>
        <v>0.11304629122123531</v>
      </c>
      <c r="R10" s="67">
        <f t="shared" si="1"/>
        <v>0.11078536539681061</v>
      </c>
      <c r="S10" s="67">
        <f t="shared" si="1"/>
        <v>0.10856965808887439</v>
      </c>
      <c r="T10" s="67">
        <f t="shared" si="1"/>
        <v>0.10639826492709691</v>
      </c>
      <c r="U10" s="67">
        <f t="shared" si="1"/>
        <v>0.10427029962855497</v>
      </c>
      <c r="V10" s="67">
        <f t="shared" si="1"/>
        <v>0.10218489363598388</v>
      </c>
      <c r="W10" s="67">
        <f t="shared" si="1"/>
        <v>0.1001411957632642</v>
      </c>
      <c r="X10" s="67">
        <f t="shared" si="1"/>
        <v>9.8138371847998923E-2</v>
      </c>
      <c r="Y10" s="67">
        <f t="shared" si="1"/>
        <v>9.6175604411038951E-2</v>
      </c>
      <c r="Z10" s="67">
        <f t="shared" si="1"/>
        <v>9.4252092322818171E-2</v>
      </c>
      <c r="AA10" s="67">
        <f t="shared" si="1"/>
        <v>9.2367050476361803E-2</v>
      </c>
      <c r="AB10" s="67">
        <f t="shared" si="1"/>
        <v>9.0519709466834561E-2</v>
      </c>
      <c r="AC10" s="67">
        <f t="shared" si="1"/>
        <v>8.8709315277497869E-2</v>
      </c>
      <c r="AD10" s="67">
        <f t="shared" si="1"/>
        <v>8.6935128971947911E-2</v>
      </c>
      <c r="AE10" s="67">
        <f t="shared" si="1"/>
        <v>8.5196426392508948E-2</v>
      </c>
      <c r="AF10" s="67">
        <f t="shared" si="1"/>
        <v>8.3492497864658774E-2</v>
      </c>
      <c r="AG10" s="67">
        <f t="shared" si="1"/>
        <v>8.1822647907365598E-2</v>
      </c>
      <c r="AH10" s="67">
        <f t="shared" si="1"/>
        <v>8.018619494921829E-2</v>
      </c>
      <c r="AI10" s="67">
        <f t="shared" si="1"/>
        <v>7.8582471050233929E-2</v>
      </c>
      <c r="AJ10" s="67">
        <f t="shared" si="1"/>
        <v>7.7010821629229245E-2</v>
      </c>
      <c r="AK10" s="67">
        <f t="shared" si="1"/>
        <v>7.5470605196644655E-2</v>
      </c>
      <c r="AL10" s="67">
        <f t="shared" si="1"/>
        <v>7.3961193092711763E-2</v>
      </c>
      <c r="AM10" s="86"/>
      <c r="AN10" s="85" t="s">
        <v>62</v>
      </c>
    </row>
    <row r="11" spans="1:42" s="1" customFormat="1" x14ac:dyDescent="0.45">
      <c r="A11" s="83" t="s">
        <v>63</v>
      </c>
      <c r="B11" s="26"/>
      <c r="C11" s="66">
        <v>25000</v>
      </c>
      <c r="D11" s="66">
        <f>C11+(C11*D10)</f>
        <v>28675</v>
      </c>
      <c r="E11" s="66">
        <f t="shared" ref="E11:AL11" si="2">D11+(D11*E10)</f>
        <v>32805.9205</v>
      </c>
      <c r="F11" s="66">
        <f t="shared" si="2"/>
        <v>37437.420989085396</v>
      </c>
      <c r="G11" s="66">
        <f t="shared" si="2"/>
        <v>42617.083756012609</v>
      </c>
      <c r="H11" s="66">
        <f t="shared" si="2"/>
        <v>48395.454001916696</v>
      </c>
      <c r="I11" s="66">
        <f t="shared" si="2"/>
        <v>54826.065631324505</v>
      </c>
      <c r="J11" s="66">
        <f t="shared" si="2"/>
        <v>61965.451750626497</v>
      </c>
      <c r="K11" s="66">
        <f t="shared" si="2"/>
        <v>69873.139004677811</v>
      </c>
      <c r="L11" s="66">
        <f t="shared" si="2"/>
        <v>78611.624996401661</v>
      </c>
      <c r="M11" s="66">
        <f t="shared" si="2"/>
        <v>88246.338159871841</v>
      </c>
      <c r="N11" s="66">
        <f t="shared" si="2"/>
        <v>98845.579592893453</v>
      </c>
      <c r="O11" s="66">
        <f t="shared" si="2"/>
        <v>110480.44649896387</v>
      </c>
      <c r="P11" s="66">
        <f t="shared" si="2"/>
        <v>123224.73703893731</v>
      </c>
      <c r="Q11" s="66">
        <f t="shared" si="2"/>
        <v>137154.83654790116</v>
      </c>
      <c r="R11" s="66">
        <f t="shared" si="2"/>
        <v>152349.58523080021</v>
      </c>
      <c r="S11" s="66">
        <f t="shared" si="2"/>
        <v>168890.12760929001</v>
      </c>
      <c r="T11" s="66">
        <f t="shared" si="2"/>
        <v>186859.74415023444</v>
      </c>
      <c r="U11" s="66">
        <f t="shared" si="2"/>
        <v>206343.66566129451</v>
      </c>
      <c r="V11" s="66">
        <f t="shared" si="2"/>
        <v>227428.87118935291</v>
      </c>
      <c r="W11" s="66">
        <f t="shared" si="2"/>
        <v>250203.87030134408</v>
      </c>
      <c r="X11" s="66">
        <f t="shared" si="2"/>
        <v>274758.47076278587</v>
      </c>
      <c r="Y11" s="66">
        <f t="shared" si="2"/>
        <v>301183.53275544959</v>
      </c>
      <c r="Z11" s="66">
        <f t="shared" si="2"/>
        <v>329570.71089082875</v>
      </c>
      <c r="AA11" s="66">
        <f t="shared" si="2"/>
        <v>360012.18537921237</v>
      </c>
      <c r="AB11" s="66">
        <f t="shared" si="2"/>
        <v>392600.38380425889</v>
      </c>
      <c r="AC11" s="66">
        <f t="shared" si="2"/>
        <v>427427.69502921758</v>
      </c>
      <c r="AD11" s="66">
        <f t="shared" si="2"/>
        <v>464586.17682276503</v>
      </c>
      <c r="AE11" s="66">
        <f t="shared" si="2"/>
        <v>504167.2588394229</v>
      </c>
      <c r="AF11" s="66">
        <f t="shared" si="2"/>
        <v>546261.44262150431</v>
      </c>
      <c r="AG11" s="66">
        <f t="shared" si="2"/>
        <v>590958.00030649325</v>
      </c>
      <c r="AH11" s="66">
        <f t="shared" si="2"/>
        <v>638344.67372586997</v>
      </c>
      <c r="AI11" s="66">
        <f t="shared" si="2"/>
        <v>688507.37556900422</v>
      </c>
      <c r="AJ11" s="66">
        <f t="shared" si="2"/>
        <v>741529.89425935759</v>
      </c>
      <c r="AK11" s="66">
        <f t="shared" si="2"/>
        <v>797493.60415051528</v>
      </c>
      <c r="AL11" s="66">
        <f t="shared" si="2"/>
        <v>856477.18259729422</v>
      </c>
      <c r="AM11" s="84"/>
      <c r="AN11" s="83" t="s">
        <v>63</v>
      </c>
    </row>
    <row r="12" spans="1:42" x14ac:dyDescent="0.45">
      <c r="A12" s="80" t="s">
        <v>64</v>
      </c>
      <c r="B12" s="30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86"/>
      <c r="AN12" s="80" t="s">
        <v>64</v>
      </c>
    </row>
    <row r="13" spans="1:42" ht="18" x14ac:dyDescent="0.45">
      <c r="A13" s="77" t="s">
        <v>65</v>
      </c>
      <c r="B13" s="30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87"/>
      <c r="AN13" s="77" t="s">
        <v>65</v>
      </c>
    </row>
    <row r="14" spans="1:42" x14ac:dyDescent="0.45">
      <c r="A14" s="88" t="s">
        <v>66</v>
      </c>
      <c r="B14" s="42" t="s">
        <v>67</v>
      </c>
      <c r="C14" s="71">
        <v>7.4999999999999997E-2</v>
      </c>
      <c r="D14" s="72">
        <f>C14+(C14*1%)</f>
        <v>7.5749999999999998E-2</v>
      </c>
      <c r="E14" s="72">
        <f t="shared" ref="E14:J14" si="3">D14+(D14*1%)</f>
        <v>7.6507499999999992E-2</v>
      </c>
      <c r="F14" s="72">
        <f t="shared" si="3"/>
        <v>7.7272574999999996E-2</v>
      </c>
      <c r="G14" s="72">
        <f t="shared" si="3"/>
        <v>7.8045300749999991E-2</v>
      </c>
      <c r="H14" s="72">
        <f t="shared" si="3"/>
        <v>7.8825753757499992E-2</v>
      </c>
      <c r="I14" s="72">
        <f t="shared" si="3"/>
        <v>7.9614011295074991E-2</v>
      </c>
      <c r="J14" s="72">
        <f t="shared" si="3"/>
        <v>8.0410151408025737E-2</v>
      </c>
      <c r="K14" s="72">
        <f>J14+(J14*0.9%)</f>
        <v>8.1133842770697975E-2</v>
      </c>
      <c r="L14" s="72">
        <f t="shared" ref="L14:AL14" si="4">K14+(K14*0.9%)</f>
        <v>8.1864047355634253E-2</v>
      </c>
      <c r="M14" s="72">
        <f t="shared" si="4"/>
        <v>8.2600823781834962E-2</v>
      </c>
      <c r="N14" s="72">
        <f t="shared" si="4"/>
        <v>8.3344231195871477E-2</v>
      </c>
      <c r="O14" s="72">
        <f t="shared" si="4"/>
        <v>8.4094329276634322E-2</v>
      </c>
      <c r="P14" s="72">
        <f t="shared" si="4"/>
        <v>8.4851178240124031E-2</v>
      </c>
      <c r="Q14" s="72">
        <f t="shared" si="4"/>
        <v>8.5614838844285154E-2</v>
      </c>
      <c r="R14" s="72">
        <f t="shared" si="4"/>
        <v>8.6385372393883719E-2</v>
      </c>
      <c r="S14" s="72">
        <f t="shared" si="4"/>
        <v>8.7162840745428669E-2</v>
      </c>
      <c r="T14" s="72">
        <f t="shared" si="4"/>
        <v>8.7947306312137527E-2</v>
      </c>
      <c r="U14" s="72">
        <f t="shared" si="4"/>
        <v>8.8738832068946769E-2</v>
      </c>
      <c r="V14" s="72">
        <f t="shared" si="4"/>
        <v>8.9537481557567286E-2</v>
      </c>
      <c r="W14" s="72">
        <f t="shared" si="4"/>
        <v>9.0343318891585395E-2</v>
      </c>
      <c r="X14" s="72">
        <f t="shared" si="4"/>
        <v>9.1156408761609659E-2</v>
      </c>
      <c r="Y14" s="72">
        <f t="shared" si="4"/>
        <v>9.197681644046414E-2</v>
      </c>
      <c r="Z14" s="72">
        <f t="shared" si="4"/>
        <v>9.280460778842832E-2</v>
      </c>
      <c r="AA14" s="72">
        <f t="shared" si="4"/>
        <v>9.3639849258524172E-2</v>
      </c>
      <c r="AB14" s="72">
        <f t="shared" si="4"/>
        <v>9.4482607901850896E-2</v>
      </c>
      <c r="AC14" s="72">
        <f t="shared" si="4"/>
        <v>9.5332951372967559E-2</v>
      </c>
      <c r="AD14" s="72">
        <f t="shared" si="4"/>
        <v>9.6190947935324261E-2</v>
      </c>
      <c r="AE14" s="72">
        <f t="shared" si="4"/>
        <v>9.7056666466742186E-2</v>
      </c>
      <c r="AF14" s="72">
        <f t="shared" si="4"/>
        <v>9.793017646494287E-2</v>
      </c>
      <c r="AG14" s="72">
        <f t="shared" si="4"/>
        <v>9.8811548053127349E-2</v>
      </c>
      <c r="AH14" s="72">
        <f t="shared" si="4"/>
        <v>9.9700851985605493E-2</v>
      </c>
      <c r="AI14" s="72">
        <f t="shared" si="4"/>
        <v>0.10059815965347595</v>
      </c>
      <c r="AJ14" s="72">
        <f t="shared" si="4"/>
        <v>0.10150354309035722</v>
      </c>
      <c r="AK14" s="72">
        <f t="shared" si="4"/>
        <v>0.10241707497817044</v>
      </c>
      <c r="AL14" s="72">
        <f t="shared" si="4"/>
        <v>0.10333882865297397</v>
      </c>
      <c r="AM14" s="42" t="s">
        <v>68</v>
      </c>
      <c r="AN14" s="88" t="s">
        <v>66</v>
      </c>
    </row>
    <row r="15" spans="1:42" x14ac:dyDescent="0.45">
      <c r="A15" s="88" t="s">
        <v>69</v>
      </c>
      <c r="B15" s="42" t="s">
        <v>70</v>
      </c>
      <c r="C15" s="71">
        <v>0.02</v>
      </c>
      <c r="D15" s="71">
        <f>C15+(C15*2.5%)</f>
        <v>2.0500000000000001E-2</v>
      </c>
      <c r="E15" s="71">
        <f t="shared" ref="E15:AL15" si="5">D15+(D15*2.5%)</f>
        <v>2.10125E-2</v>
      </c>
      <c r="F15" s="71">
        <f t="shared" si="5"/>
        <v>2.15378125E-2</v>
      </c>
      <c r="G15" s="71">
        <f t="shared" si="5"/>
        <v>2.20762578125E-2</v>
      </c>
      <c r="H15" s="71">
        <f t="shared" si="5"/>
        <v>2.26281642578125E-2</v>
      </c>
      <c r="I15" s="71">
        <f t="shared" si="5"/>
        <v>2.3193868364257811E-2</v>
      </c>
      <c r="J15" s="71">
        <f t="shared" si="5"/>
        <v>2.3773715073364256E-2</v>
      </c>
      <c r="K15" s="71">
        <f t="shared" si="5"/>
        <v>2.4368057950198363E-2</v>
      </c>
      <c r="L15" s="71">
        <f t="shared" si="5"/>
        <v>2.4977259398953323E-2</v>
      </c>
      <c r="M15" s="71">
        <f t="shared" si="5"/>
        <v>2.5601690883927157E-2</v>
      </c>
      <c r="N15" s="71">
        <f t="shared" si="5"/>
        <v>2.6241733156025335E-2</v>
      </c>
      <c r="O15" s="71">
        <f t="shared" si="5"/>
        <v>2.6897776484925969E-2</v>
      </c>
      <c r="P15" s="71">
        <f t="shared" si="5"/>
        <v>2.7570220897049118E-2</v>
      </c>
      <c r="Q15" s="71">
        <f t="shared" si="5"/>
        <v>2.8259476419475345E-2</v>
      </c>
      <c r="R15" s="71">
        <f t="shared" si="5"/>
        <v>2.8965963329962229E-2</v>
      </c>
      <c r="S15" s="71">
        <f t="shared" si="5"/>
        <v>2.9690112413211286E-2</v>
      </c>
      <c r="T15" s="71">
        <f t="shared" si="5"/>
        <v>3.0432365223541567E-2</v>
      </c>
      <c r="U15" s="71">
        <f t="shared" si="5"/>
        <v>3.1193174354130104E-2</v>
      </c>
      <c r="V15" s="71">
        <f t="shared" si="5"/>
        <v>3.197300371298336E-2</v>
      </c>
      <c r="W15" s="71">
        <f t="shared" si="5"/>
        <v>3.2772328805807945E-2</v>
      </c>
      <c r="X15" s="71">
        <f t="shared" si="5"/>
        <v>3.3591637025953143E-2</v>
      </c>
      <c r="Y15" s="71">
        <f t="shared" si="5"/>
        <v>3.4431427951601971E-2</v>
      </c>
      <c r="Z15" s="71">
        <f t="shared" si="5"/>
        <v>3.5292213650392021E-2</v>
      </c>
      <c r="AA15" s="71">
        <f t="shared" si="5"/>
        <v>3.6174518991651819E-2</v>
      </c>
      <c r="AB15" s="71">
        <f t="shared" si="5"/>
        <v>3.7078881966443114E-2</v>
      </c>
      <c r="AC15" s="71">
        <f t="shared" si="5"/>
        <v>3.800585401560419E-2</v>
      </c>
      <c r="AD15" s="71">
        <f t="shared" si="5"/>
        <v>3.8956000365994295E-2</v>
      </c>
      <c r="AE15" s="71">
        <f t="shared" si="5"/>
        <v>3.9929900375144149E-2</v>
      </c>
      <c r="AF15" s="71">
        <f t="shared" si="5"/>
        <v>4.0928147884522752E-2</v>
      </c>
      <c r="AG15" s="71">
        <f t="shared" si="5"/>
        <v>4.1951351581635821E-2</v>
      </c>
      <c r="AH15" s="71">
        <f t="shared" si="5"/>
        <v>4.3000135371176716E-2</v>
      </c>
      <c r="AI15" s="71">
        <f t="shared" si="5"/>
        <v>4.4075138755456135E-2</v>
      </c>
      <c r="AJ15" s="71">
        <f t="shared" si="5"/>
        <v>4.5177017224342537E-2</v>
      </c>
      <c r="AK15" s="71">
        <f t="shared" si="5"/>
        <v>4.6306442654951104E-2</v>
      </c>
      <c r="AL15" s="71">
        <f t="shared" si="5"/>
        <v>4.7464103721324882E-2</v>
      </c>
      <c r="AM15" s="42" t="s">
        <v>70</v>
      </c>
      <c r="AN15" s="88" t="s">
        <v>69</v>
      </c>
    </row>
    <row r="16" spans="1:42" s="1" customFormat="1" x14ac:dyDescent="0.45">
      <c r="A16" s="89" t="s">
        <v>71</v>
      </c>
      <c r="B16" s="26" t="s">
        <v>60</v>
      </c>
      <c r="C16" s="73">
        <f t="shared" ref="C16:AL16" si="6">(C8+C9)*C14+(C11*C15)</f>
        <v>5375</v>
      </c>
      <c r="D16" s="73">
        <f t="shared" si="6"/>
        <v>6458.4624999999996</v>
      </c>
      <c r="E16" s="73">
        <f t="shared" si="6"/>
        <v>8531.3531545062488</v>
      </c>
      <c r="F16" s="73">
        <f t="shared" si="6"/>
        <v>8726.7590912464857</v>
      </c>
      <c r="G16" s="73">
        <f t="shared" si="6"/>
        <v>8940.4690550896394</v>
      </c>
      <c r="H16" s="73">
        <f t="shared" si="6"/>
        <v>9174.7400426305303</v>
      </c>
      <c r="I16" s="73">
        <f t="shared" si="6"/>
        <v>9432.0647069282859</v>
      </c>
      <c r="J16" s="73">
        <f t="shared" si="6"/>
        <v>9715.1895136343319</v>
      </c>
      <c r="K16" s="73">
        <f t="shared" si="6"/>
        <v>10018.891584424797</v>
      </c>
      <c r="L16" s="73">
        <f t="shared" si="6"/>
        <v>10354.567803260879</v>
      </c>
      <c r="M16" s="73">
        <f t="shared" si="6"/>
        <v>10725.839908845626</v>
      </c>
      <c r="N16" s="73">
        <f t="shared" si="6"/>
        <v>11136.663020906199</v>
      </c>
      <c r="O16" s="73">
        <f t="shared" si="6"/>
        <v>12642.526222696899</v>
      </c>
      <c r="P16" s="73">
        <f t="shared" si="6"/>
        <v>13155.218717758555</v>
      </c>
      <c r="Q16" s="73">
        <f t="shared" si="6"/>
        <v>13721.6303363352</v>
      </c>
      <c r="R16" s="73">
        <f t="shared" si="6"/>
        <v>14347.270324426943</v>
      </c>
      <c r="S16" s="73">
        <f t="shared" si="6"/>
        <v>15038.093559925717</v>
      </c>
      <c r="T16" s="73">
        <f t="shared" si="6"/>
        <v>15800.524205453286</v>
      </c>
      <c r="U16" s="73">
        <f t="shared" si="6"/>
        <v>16641.479627771965</v>
      </c>
      <c r="V16" s="73">
        <f t="shared" si="6"/>
        <v>17568.394522097034</v>
      </c>
      <c r="W16" s="73">
        <f t="shared" si="6"/>
        <v>18589.245178533693</v>
      </c>
      <c r="X16" s="73">
        <f t="shared" si="6"/>
        <v>19712.573827254571</v>
      </c>
      <c r="Y16" s="73">
        <f t="shared" si="6"/>
        <v>20947.51299893159</v>
      </c>
      <c r="Z16" s="73">
        <f t="shared" si="6"/>
        <v>22303.809837339966</v>
      </c>
      <c r="AA16" s="73">
        <f t="shared" si="6"/>
        <v>26132.846533419775</v>
      </c>
      <c r="AB16" s="73">
        <f t="shared" si="6"/>
        <v>27784.748397317504</v>
      </c>
      <c r="AC16" s="73">
        <f t="shared" si="6"/>
        <v>29591.367771722093</v>
      </c>
      <c r="AD16" s="73">
        <f t="shared" si="6"/>
        <v>31565.151985288918</v>
      </c>
      <c r="AE16" s="73">
        <f t="shared" si="6"/>
        <v>33719.281723211578</v>
      </c>
      <c r="AF16" s="73">
        <f t="shared" si="6"/>
        <v>36067.693812317666</v>
      </c>
      <c r="AG16" s="73">
        <f t="shared" si="6"/>
        <v>38625.103568275976</v>
      </c>
      <c r="AH16" s="73">
        <f t="shared" si="6"/>
        <v>41407.026661666809</v>
      </c>
      <c r="AI16" s="73">
        <f t="shared" si="6"/>
        <v>44429.800463845444</v>
      </c>
      <c r="AJ16" s="73">
        <f t="shared" si="6"/>
        <v>47710.604837969906</v>
      </c>
      <c r="AK16" s="73">
        <f t="shared" si="6"/>
        <v>51267.482345229975</v>
      </c>
      <c r="AL16" s="73">
        <f t="shared" si="6"/>
        <v>55119.35784116244</v>
      </c>
      <c r="AM16" s="26" t="s">
        <v>60</v>
      </c>
      <c r="AN16" s="89" t="s">
        <v>71</v>
      </c>
    </row>
    <row r="17" spans="1:40" s="1" customFormat="1" x14ac:dyDescent="0.45">
      <c r="A17" s="89" t="s">
        <v>72</v>
      </c>
      <c r="B17" s="26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26"/>
      <c r="AN17" s="89" t="s">
        <v>72</v>
      </c>
    </row>
    <row r="18" spans="1:40" x14ac:dyDescent="0.45">
      <c r="A18" s="90" t="s">
        <v>73</v>
      </c>
      <c r="B18" s="26" t="s">
        <v>60</v>
      </c>
      <c r="C18" s="74">
        <f>C16</f>
        <v>5375</v>
      </c>
      <c r="D18" s="74">
        <f t="shared" ref="D18:AL18" si="7">D16</f>
        <v>6458.4624999999996</v>
      </c>
      <c r="E18" s="74">
        <f t="shared" si="7"/>
        <v>8531.3531545062488</v>
      </c>
      <c r="F18" s="74">
        <f t="shared" si="7"/>
        <v>8726.7590912464857</v>
      </c>
      <c r="G18" s="74">
        <f t="shared" si="7"/>
        <v>8940.4690550896394</v>
      </c>
      <c r="H18" s="74">
        <f t="shared" si="7"/>
        <v>9174.7400426305303</v>
      </c>
      <c r="I18" s="74">
        <f t="shared" si="7"/>
        <v>9432.0647069282859</v>
      </c>
      <c r="J18" s="74">
        <f t="shared" si="7"/>
        <v>9715.1895136343319</v>
      </c>
      <c r="K18" s="74">
        <f t="shared" si="7"/>
        <v>10018.891584424797</v>
      </c>
      <c r="L18" s="74">
        <f t="shared" si="7"/>
        <v>10354.567803260879</v>
      </c>
      <c r="M18" s="74">
        <f t="shared" si="7"/>
        <v>10725.839908845626</v>
      </c>
      <c r="N18" s="74">
        <f t="shared" si="7"/>
        <v>11136.663020906199</v>
      </c>
      <c r="O18" s="74">
        <f t="shared" si="7"/>
        <v>12642.526222696899</v>
      </c>
      <c r="P18" s="74">
        <f t="shared" si="7"/>
        <v>13155.218717758555</v>
      </c>
      <c r="Q18" s="74">
        <f t="shared" si="7"/>
        <v>13721.6303363352</v>
      </c>
      <c r="R18" s="74">
        <f t="shared" si="7"/>
        <v>14347.270324426943</v>
      </c>
      <c r="S18" s="74">
        <f t="shared" si="7"/>
        <v>15038.093559925717</v>
      </c>
      <c r="T18" s="74">
        <f t="shared" si="7"/>
        <v>15800.524205453286</v>
      </c>
      <c r="U18" s="74">
        <f t="shared" si="7"/>
        <v>16641.479627771965</v>
      </c>
      <c r="V18" s="74">
        <f t="shared" si="7"/>
        <v>17568.394522097034</v>
      </c>
      <c r="W18" s="74">
        <f t="shared" si="7"/>
        <v>18589.245178533693</v>
      </c>
      <c r="X18" s="74">
        <f t="shared" si="7"/>
        <v>19712.573827254571</v>
      </c>
      <c r="Y18" s="74">
        <f t="shared" si="7"/>
        <v>20947.51299893159</v>
      </c>
      <c r="Z18" s="74">
        <f t="shared" si="7"/>
        <v>22303.809837339966</v>
      </c>
      <c r="AA18" s="74">
        <f t="shared" si="7"/>
        <v>26132.846533419775</v>
      </c>
      <c r="AB18" s="74">
        <f t="shared" si="7"/>
        <v>27784.748397317504</v>
      </c>
      <c r="AC18" s="74">
        <f t="shared" si="7"/>
        <v>29591.367771722093</v>
      </c>
      <c r="AD18" s="74">
        <f t="shared" si="7"/>
        <v>31565.151985288918</v>
      </c>
      <c r="AE18" s="74">
        <f t="shared" si="7"/>
        <v>33719.281723211578</v>
      </c>
      <c r="AF18" s="74">
        <f t="shared" si="7"/>
        <v>36067.693812317666</v>
      </c>
      <c r="AG18" s="74">
        <f t="shared" si="7"/>
        <v>38625.103568275976</v>
      </c>
      <c r="AH18" s="74">
        <f t="shared" si="7"/>
        <v>41407.026661666809</v>
      </c>
      <c r="AI18" s="74">
        <f t="shared" si="7"/>
        <v>44429.800463845444</v>
      </c>
      <c r="AJ18" s="74">
        <f t="shared" si="7"/>
        <v>47710.604837969906</v>
      </c>
      <c r="AK18" s="74">
        <f t="shared" si="7"/>
        <v>51267.482345229975</v>
      </c>
      <c r="AL18" s="74">
        <f t="shared" si="7"/>
        <v>55119.35784116244</v>
      </c>
      <c r="AM18" s="26" t="s">
        <v>60</v>
      </c>
      <c r="AN18" s="90" t="s">
        <v>73</v>
      </c>
    </row>
    <row r="19" spans="1:40" x14ac:dyDescent="0.45">
      <c r="A19" s="80"/>
      <c r="B19" s="26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26"/>
      <c r="AN19" s="80"/>
    </row>
    <row r="20" spans="1:40" ht="18" x14ac:dyDescent="0.45">
      <c r="A20" s="77" t="s">
        <v>74</v>
      </c>
      <c r="B20" s="303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87"/>
      <c r="AN20" s="77" t="s">
        <v>75</v>
      </c>
    </row>
    <row r="21" spans="1:40" x14ac:dyDescent="0.45">
      <c r="A21" s="54" t="s">
        <v>76</v>
      </c>
      <c r="B21" s="42" t="s">
        <v>77</v>
      </c>
      <c r="C21" s="55" t="s">
        <v>78</v>
      </c>
      <c r="D21" s="55">
        <v>0.15</v>
      </c>
      <c r="E21" s="56">
        <f>D21+(D21*1%)</f>
        <v>0.1515</v>
      </c>
      <c r="F21" s="56">
        <f t="shared" ref="F21:P21" si="8">E21+(E21*1%)</f>
        <v>0.15301499999999998</v>
      </c>
      <c r="G21" s="56">
        <f t="shared" si="8"/>
        <v>0.15454514999999999</v>
      </c>
      <c r="H21" s="56">
        <f t="shared" si="8"/>
        <v>0.15609060149999998</v>
      </c>
      <c r="I21" s="56">
        <f t="shared" si="8"/>
        <v>0.15765150751499998</v>
      </c>
      <c r="J21" s="56">
        <f t="shared" si="8"/>
        <v>0.15922802259014998</v>
      </c>
      <c r="K21" s="56">
        <f t="shared" si="8"/>
        <v>0.16082030281605147</v>
      </c>
      <c r="L21" s="56">
        <f t="shared" si="8"/>
        <v>0.16242850584421198</v>
      </c>
      <c r="M21" s="56">
        <f t="shared" si="8"/>
        <v>0.16405279090265409</v>
      </c>
      <c r="N21" s="56">
        <f t="shared" si="8"/>
        <v>0.16569331881168065</v>
      </c>
      <c r="O21" s="56">
        <f t="shared" si="8"/>
        <v>0.16735025199979744</v>
      </c>
      <c r="P21" s="56">
        <f t="shared" si="8"/>
        <v>0.16902375451979543</v>
      </c>
      <c r="Q21" s="56">
        <f>P21+(P21*0.5%)</f>
        <v>0.16986887329239442</v>
      </c>
      <c r="R21" s="56">
        <f t="shared" ref="R21:AL21" si="9">Q21+(Q21*0.5%)</f>
        <v>0.17071821765885639</v>
      </c>
      <c r="S21" s="56">
        <f t="shared" si="9"/>
        <v>0.17157180874715067</v>
      </c>
      <c r="T21" s="56">
        <f t="shared" si="9"/>
        <v>0.17242966779088642</v>
      </c>
      <c r="U21" s="56">
        <f t="shared" si="9"/>
        <v>0.17329181612984085</v>
      </c>
      <c r="V21" s="56">
        <f t="shared" si="9"/>
        <v>0.17415827521049004</v>
      </c>
      <c r="W21" s="56">
        <f t="shared" si="9"/>
        <v>0.17502906658654249</v>
      </c>
      <c r="X21" s="56">
        <f t="shared" si="9"/>
        <v>0.1759042119194752</v>
      </c>
      <c r="Y21" s="56">
        <f t="shared" si="9"/>
        <v>0.17678373297907257</v>
      </c>
      <c r="Z21" s="56">
        <f t="shared" si="9"/>
        <v>0.17766765164396794</v>
      </c>
      <c r="AA21" s="56">
        <f t="shared" si="9"/>
        <v>0.17855598990218779</v>
      </c>
      <c r="AB21" s="56">
        <f t="shared" si="9"/>
        <v>0.17944876985169875</v>
      </c>
      <c r="AC21" s="56">
        <f t="shared" si="9"/>
        <v>0.18034601370095724</v>
      </c>
      <c r="AD21" s="56">
        <f t="shared" si="9"/>
        <v>0.18124774376946201</v>
      </c>
      <c r="AE21" s="56">
        <f t="shared" si="9"/>
        <v>0.18215398248830933</v>
      </c>
      <c r="AF21" s="56">
        <f t="shared" si="9"/>
        <v>0.18306475240075087</v>
      </c>
      <c r="AG21" s="56">
        <f t="shared" si="9"/>
        <v>0.18398007616275464</v>
      </c>
      <c r="AH21" s="56">
        <f t="shared" si="9"/>
        <v>0.18489997654356841</v>
      </c>
      <c r="AI21" s="56">
        <f t="shared" si="9"/>
        <v>0.18582447642628624</v>
      </c>
      <c r="AJ21" s="56">
        <f t="shared" si="9"/>
        <v>0.18675359880841769</v>
      </c>
      <c r="AK21" s="56">
        <f t="shared" si="9"/>
        <v>0.18768736680245979</v>
      </c>
      <c r="AL21" s="56">
        <f t="shared" si="9"/>
        <v>0.18862580363647208</v>
      </c>
      <c r="AM21" s="42" t="s">
        <v>79</v>
      </c>
      <c r="AN21" s="54" t="s">
        <v>76</v>
      </c>
    </row>
    <row r="22" spans="1:40" s="1" customFormat="1" x14ac:dyDescent="0.45">
      <c r="A22" s="57" t="s">
        <v>80</v>
      </c>
      <c r="B22" s="26" t="s">
        <v>60</v>
      </c>
      <c r="C22" s="58" t="s">
        <v>78</v>
      </c>
      <c r="D22" s="59">
        <f t="shared" ref="D22:AL22" si="10">C16*D21</f>
        <v>806.25</v>
      </c>
      <c r="E22" s="59">
        <f t="shared" si="10"/>
        <v>978.45706874999996</v>
      </c>
      <c r="F22" s="59">
        <f t="shared" si="10"/>
        <v>1305.4250029367736</v>
      </c>
      <c r="G22" s="59">
        <f t="shared" si="10"/>
        <v>1348.6782927705517</v>
      </c>
      <c r="H22" s="59">
        <f t="shared" si="10"/>
        <v>1395.5231925010783</v>
      </c>
      <c r="I22" s="59">
        <f t="shared" si="10"/>
        <v>1446.4115987789382</v>
      </c>
      <c r="J22" s="59">
        <f t="shared" si="10"/>
        <v>1501.8490122265334</v>
      </c>
      <c r="K22" s="59">
        <f t="shared" si="10"/>
        <v>1562.3997194980011</v>
      </c>
      <c r="L22" s="59">
        <f t="shared" si="10"/>
        <v>1627.3535902732692</v>
      </c>
      <c r="M22" s="59">
        <f t="shared" si="10"/>
        <v>1698.6957467157115</v>
      </c>
      <c r="N22" s="59">
        <f t="shared" si="10"/>
        <v>1777.200011539406</v>
      </c>
      <c r="O22" s="59">
        <f t="shared" si="10"/>
        <v>1863.7233629854779</v>
      </c>
      <c r="P22" s="59">
        <f t="shared" si="10"/>
        <v>2136.8872487751973</v>
      </c>
      <c r="Q22" s="59">
        <f t="shared" si="10"/>
        <v>2234.6621815006633</v>
      </c>
      <c r="R22" s="59">
        <f t="shared" si="10"/>
        <v>2342.5322743928396</v>
      </c>
      <c r="S22" s="59">
        <f t="shared" si="10"/>
        <v>2461.5871201462496</v>
      </c>
      <c r="T22" s="59">
        <f t="shared" si="10"/>
        <v>2593.01347674626</v>
      </c>
      <c r="U22" s="59">
        <f t="shared" si="10"/>
        <v>2738.1015353665107</v>
      </c>
      <c r="V22" s="59">
        <f t="shared" si="10"/>
        <v>2898.2513889232732</v>
      </c>
      <c r="W22" s="59">
        <f t="shared" si="10"/>
        <v>3074.9796946267702</v>
      </c>
      <c r="X22" s="59">
        <f t="shared" si="10"/>
        <v>3269.9265233078731</v>
      </c>
      <c r="Y22" s="59">
        <f t="shared" si="10"/>
        <v>3484.8623878076269</v>
      </c>
      <c r="Z22" s="59">
        <f t="shared" si="10"/>
        <v>3721.6954423016682</v>
      </c>
      <c r="AA22" s="59">
        <f t="shared" si="10"/>
        <v>3982.4788440963916</v>
      </c>
      <c r="AB22" s="59">
        <f t="shared" si="10"/>
        <v>4689.5071631454084</v>
      </c>
      <c r="AC22" s="59">
        <f t="shared" si="10"/>
        <v>5010.8686151402726</v>
      </c>
      <c r="AD22" s="59">
        <f t="shared" si="10"/>
        <v>5363.3686436770022</v>
      </c>
      <c r="AE22" s="59">
        <f t="shared" si="10"/>
        <v>5749.7181419691397</v>
      </c>
      <c r="AF22" s="59">
        <f t="shared" si="10"/>
        <v>6172.8119597908917</v>
      </c>
      <c r="AG22" s="59">
        <f t="shared" si="10"/>
        <v>6635.7370546051179</v>
      </c>
      <c r="AH22" s="59">
        <f t="shared" si="10"/>
        <v>7141.7807437671281</v>
      </c>
      <c r="AI22" s="59">
        <f t="shared" si="10"/>
        <v>7694.4390497735103</v>
      </c>
      <c r="AJ22" s="59">
        <f t="shared" si="10"/>
        <v>8297.4251309630417</v>
      </c>
      <c r="AK22" s="59">
        <f t="shared" si="10"/>
        <v>8954.6777905912695</v>
      </c>
      <c r="AL22" s="59">
        <f t="shared" si="10"/>
        <v>9670.370057787648</v>
      </c>
      <c r="AM22" s="26" t="s">
        <v>60</v>
      </c>
      <c r="AN22" s="57" t="s">
        <v>80</v>
      </c>
    </row>
    <row r="23" spans="1:40" x14ac:dyDescent="0.45">
      <c r="A23" s="60" t="s">
        <v>81</v>
      </c>
      <c r="B23" s="43">
        <v>7.4999999999999997E-2</v>
      </c>
      <c r="C23" s="61">
        <v>0</v>
      </c>
      <c r="D23" s="62">
        <f>D22-(D22*$B$23)</f>
        <v>745.78125</v>
      </c>
      <c r="E23" s="62">
        <f t="shared" ref="E23:AK23" si="11">(D23+E22)-(D23+E22)*$B$23</f>
        <v>1594.9204448437499</v>
      </c>
      <c r="F23" s="62">
        <f t="shared" si="11"/>
        <v>2682.8195391969844</v>
      </c>
      <c r="G23" s="62">
        <f t="shared" si="11"/>
        <v>3729.1354945699709</v>
      </c>
      <c r="H23" s="62">
        <f t="shared" si="11"/>
        <v>4740.3092855407203</v>
      </c>
      <c r="I23" s="62">
        <f t="shared" si="11"/>
        <v>5722.7168179956843</v>
      </c>
      <c r="J23" s="62">
        <f t="shared" si="11"/>
        <v>6682.7233929555514</v>
      </c>
      <c r="K23" s="62">
        <f t="shared" si="11"/>
        <v>7626.7388790195355</v>
      </c>
      <c r="L23" s="62">
        <f t="shared" si="11"/>
        <v>8560.0355340958449</v>
      </c>
      <c r="M23" s="62">
        <f t="shared" si="11"/>
        <v>9489.3264347506902</v>
      </c>
      <c r="N23" s="62">
        <f t="shared" si="11"/>
        <v>10421.536962818338</v>
      </c>
      <c r="O23" s="62">
        <f t="shared" si="11"/>
        <v>11363.865801368531</v>
      </c>
      <c r="P23" s="62">
        <f t="shared" si="11"/>
        <v>12488.196571382949</v>
      </c>
      <c r="Q23" s="62">
        <f t="shared" si="11"/>
        <v>13618.644346417341</v>
      </c>
      <c r="R23" s="62">
        <f t="shared" si="11"/>
        <v>14764.088374249417</v>
      </c>
      <c r="S23" s="62">
        <f t="shared" si="11"/>
        <v>15933.749832315991</v>
      </c>
      <c r="T23" s="62">
        <f t="shared" si="11"/>
        <v>17137.256060882581</v>
      </c>
      <c r="U23" s="62">
        <f t="shared" si="11"/>
        <v>18384.705776530409</v>
      </c>
      <c r="V23" s="62">
        <f t="shared" si="11"/>
        <v>19686.735378044654</v>
      </c>
      <c r="W23" s="62">
        <f t="shared" si="11"/>
        <v>21054.586442221069</v>
      </c>
      <c r="X23" s="62">
        <f t="shared" si="11"/>
        <v>22500.174493114271</v>
      </c>
      <c r="Y23" s="62">
        <f t="shared" si="11"/>
        <v>24036.159114852759</v>
      </c>
      <c r="Z23" s="62">
        <f t="shared" si="11"/>
        <v>25676.015465367847</v>
      </c>
      <c r="AA23" s="62">
        <f t="shared" si="11"/>
        <v>27434.107236254422</v>
      </c>
      <c r="AB23" s="62">
        <f t="shared" si="11"/>
        <v>29714.343319444844</v>
      </c>
      <c r="AC23" s="62">
        <f t="shared" si="11"/>
        <v>32120.821039491235</v>
      </c>
      <c r="AD23" s="62">
        <f t="shared" si="11"/>
        <v>34672.875456930618</v>
      </c>
      <c r="AE23" s="62">
        <f t="shared" si="11"/>
        <v>37390.899078982278</v>
      </c>
      <c r="AF23" s="62">
        <f t="shared" si="11"/>
        <v>40296.432710865178</v>
      </c>
      <c r="AG23" s="62">
        <f t="shared" si="11"/>
        <v>43412.257033060021</v>
      </c>
      <c r="AH23" s="62">
        <f t="shared" si="11"/>
        <v>46762.484943565112</v>
      </c>
      <c r="AI23" s="62">
        <f t="shared" si="11"/>
        <v>50372.654693838223</v>
      </c>
      <c r="AJ23" s="62">
        <f t="shared" si="11"/>
        <v>54269.82383794117</v>
      </c>
      <c r="AK23" s="62">
        <f t="shared" si="11"/>
        <v>58482.664006392508</v>
      </c>
      <c r="AL23" s="62">
        <f>(AK23+AL22)-(AK23+AL22)*$B$23</f>
        <v>63041.556509366645</v>
      </c>
      <c r="AM23" s="43">
        <v>7.4999999999999997E-2</v>
      </c>
      <c r="AN23" s="60" t="s">
        <v>81</v>
      </c>
    </row>
    <row r="24" spans="1:40" x14ac:dyDescent="0.45">
      <c r="A24" s="93" t="s">
        <v>82</v>
      </c>
      <c r="B24" s="44" t="s">
        <v>83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87"/>
      <c r="AN24" s="93" t="s">
        <v>82</v>
      </c>
    </row>
    <row r="25" spans="1:40" s="1" customFormat="1" x14ac:dyDescent="0.45">
      <c r="A25" s="80" t="s">
        <v>84</v>
      </c>
      <c r="B25" s="47" t="e">
        <f>SUM(C25:Z25,AB25)</f>
        <v>#REF!</v>
      </c>
      <c r="C25" s="94" t="e">
        <f>#REF!</f>
        <v>#REF!</v>
      </c>
      <c r="D25" s="94" t="e">
        <f>#REF!</f>
        <v>#REF!</v>
      </c>
      <c r="E25" s="94" t="e">
        <f>#REF!</f>
        <v>#REF!</v>
      </c>
      <c r="F25" s="94" t="e">
        <f>#REF!</f>
        <v>#REF!</v>
      </c>
      <c r="G25" s="94" t="e">
        <f>#REF!</f>
        <v>#REF!</v>
      </c>
      <c r="H25" s="94" t="e">
        <f>#REF!</f>
        <v>#REF!</v>
      </c>
      <c r="I25" s="94" t="e">
        <f>#REF!</f>
        <v>#REF!</v>
      </c>
      <c r="J25" s="94" t="e">
        <f>#REF!</f>
        <v>#REF!</v>
      </c>
      <c r="K25" s="94" t="e">
        <f>#REF!</f>
        <v>#REF!</v>
      </c>
      <c r="L25" s="94" t="e">
        <f>#REF!</f>
        <v>#REF!</v>
      </c>
      <c r="M25" s="94" t="e">
        <f>#REF!</f>
        <v>#REF!</v>
      </c>
      <c r="N25" s="94" t="e">
        <f>#REF!</f>
        <v>#REF!</v>
      </c>
      <c r="O25" s="94" t="e">
        <f>#REF!</f>
        <v>#REF!</v>
      </c>
      <c r="P25" s="94" t="e">
        <f>#REF!</f>
        <v>#REF!</v>
      </c>
      <c r="Q25" s="94" t="e">
        <f>#REF!</f>
        <v>#REF!</v>
      </c>
      <c r="R25" s="94" t="e">
        <f>#REF!</f>
        <v>#REF!</v>
      </c>
      <c r="S25" s="94" t="e">
        <f>#REF!</f>
        <v>#REF!</v>
      </c>
      <c r="T25" s="94" t="e">
        <f>#REF!</f>
        <v>#REF!</v>
      </c>
      <c r="U25" s="94" t="e">
        <f>#REF!</f>
        <v>#REF!</v>
      </c>
      <c r="V25" s="94" t="e">
        <f>#REF!</f>
        <v>#REF!</v>
      </c>
      <c r="W25" s="94" t="e">
        <f>#REF!</f>
        <v>#REF!</v>
      </c>
      <c r="X25" s="94" t="e">
        <f>#REF!</f>
        <v>#REF!</v>
      </c>
      <c r="Y25" s="94" t="e">
        <f>#REF!</f>
        <v>#REF!</v>
      </c>
      <c r="Z25" s="94" t="e">
        <f>#REF!</f>
        <v>#REF!</v>
      </c>
      <c r="AA25" s="94" t="e">
        <f>#REF!</f>
        <v>#REF!</v>
      </c>
      <c r="AB25" s="94" t="e">
        <f>#REF!</f>
        <v>#REF!</v>
      </c>
      <c r="AC25" s="94" t="e">
        <f>#REF!</f>
        <v>#REF!</v>
      </c>
      <c r="AD25" s="94" t="e">
        <f>#REF!</f>
        <v>#REF!</v>
      </c>
      <c r="AE25" s="94" t="e">
        <f>#REF!</f>
        <v>#REF!</v>
      </c>
      <c r="AF25" s="94" t="e">
        <f>#REF!</f>
        <v>#REF!</v>
      </c>
      <c r="AG25" s="94" t="e">
        <f>#REF!</f>
        <v>#REF!</v>
      </c>
      <c r="AH25" s="94" t="e">
        <f>#REF!</f>
        <v>#REF!</v>
      </c>
      <c r="AI25" s="94" t="e">
        <f>#REF!</f>
        <v>#REF!</v>
      </c>
      <c r="AJ25" s="94" t="e">
        <f>#REF!</f>
        <v>#REF!</v>
      </c>
      <c r="AK25" s="94" t="e">
        <f>#REF!</f>
        <v>#REF!</v>
      </c>
      <c r="AL25" s="94" t="e">
        <f>#REF!</f>
        <v>#REF!</v>
      </c>
      <c r="AM25" s="84"/>
      <c r="AN25" s="80" t="s">
        <v>84</v>
      </c>
    </row>
    <row r="26" spans="1:40" x14ac:dyDescent="0.45">
      <c r="A26" s="76" t="s">
        <v>85</v>
      </c>
      <c r="B26" s="304" t="e">
        <f>SUM(C26:Z26,AB26)</f>
        <v>#REF!</v>
      </c>
      <c r="C26" s="68"/>
      <c r="D26" s="68"/>
      <c r="E26" s="95" t="e">
        <f>C25*20%</f>
        <v>#REF!</v>
      </c>
      <c r="F26" s="95" t="e">
        <f t="shared" ref="F26:Z26" si="12">D25*20%</f>
        <v>#REF!</v>
      </c>
      <c r="G26" s="95" t="e">
        <f t="shared" si="12"/>
        <v>#REF!</v>
      </c>
      <c r="H26" s="95" t="e">
        <f t="shared" si="12"/>
        <v>#REF!</v>
      </c>
      <c r="I26" s="95" t="e">
        <f t="shared" si="12"/>
        <v>#REF!</v>
      </c>
      <c r="J26" s="95" t="e">
        <f t="shared" si="12"/>
        <v>#REF!</v>
      </c>
      <c r="K26" s="95" t="e">
        <f t="shared" si="12"/>
        <v>#REF!</v>
      </c>
      <c r="L26" s="95" t="e">
        <f t="shared" si="12"/>
        <v>#REF!</v>
      </c>
      <c r="M26" s="95" t="e">
        <f t="shared" si="12"/>
        <v>#REF!</v>
      </c>
      <c r="N26" s="95" t="e">
        <f t="shared" si="12"/>
        <v>#REF!</v>
      </c>
      <c r="O26" s="95" t="e">
        <f t="shared" si="12"/>
        <v>#REF!</v>
      </c>
      <c r="P26" s="95" t="e">
        <f t="shared" si="12"/>
        <v>#REF!</v>
      </c>
      <c r="Q26" s="95" t="e">
        <f t="shared" si="12"/>
        <v>#REF!</v>
      </c>
      <c r="R26" s="95" t="e">
        <f t="shared" si="12"/>
        <v>#REF!</v>
      </c>
      <c r="S26" s="95" t="e">
        <f t="shared" si="12"/>
        <v>#REF!</v>
      </c>
      <c r="T26" s="95" t="e">
        <f t="shared" si="12"/>
        <v>#REF!</v>
      </c>
      <c r="U26" s="95" t="e">
        <f t="shared" si="12"/>
        <v>#REF!</v>
      </c>
      <c r="V26" s="95" t="e">
        <f t="shared" si="12"/>
        <v>#REF!</v>
      </c>
      <c r="W26" s="95" t="e">
        <f t="shared" si="12"/>
        <v>#REF!</v>
      </c>
      <c r="X26" s="95" t="e">
        <f t="shared" si="12"/>
        <v>#REF!</v>
      </c>
      <c r="Y26" s="95" t="e">
        <f t="shared" si="12"/>
        <v>#REF!</v>
      </c>
      <c r="Z26" s="95" t="e">
        <f t="shared" si="12"/>
        <v>#REF!</v>
      </c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87"/>
      <c r="AN26" s="76" t="s">
        <v>85</v>
      </c>
    </row>
    <row r="27" spans="1:40" s="12" customFormat="1" x14ac:dyDescent="0.45">
      <c r="A27" s="96" t="s">
        <v>86</v>
      </c>
      <c r="B27" s="48" t="e">
        <f>B25-B26</f>
        <v>#REF!</v>
      </c>
      <c r="C27" s="97" t="e">
        <f>SUM($C25:C25)-SUM($C26:C26)</f>
        <v>#REF!</v>
      </c>
      <c r="D27" s="97" t="e">
        <f>SUM($C25:D25)-SUM($C26:D26)</f>
        <v>#REF!</v>
      </c>
      <c r="E27" s="97" t="e">
        <f>SUM($C25:E25)-SUM($C26:E26)</f>
        <v>#REF!</v>
      </c>
      <c r="F27" s="97" t="e">
        <f>SUM($C25:F25)-SUM($C26:F26)</f>
        <v>#REF!</v>
      </c>
      <c r="G27" s="97" t="e">
        <f>SUM($C25:G25)-SUM($C26:G26)</f>
        <v>#REF!</v>
      </c>
      <c r="H27" s="97" t="e">
        <f>SUM($C25:H25)-SUM($C26:H26)</f>
        <v>#REF!</v>
      </c>
      <c r="I27" s="97" t="e">
        <f>SUM($C25:I25)-SUM($C26:I26)</f>
        <v>#REF!</v>
      </c>
      <c r="J27" s="97" t="e">
        <f>SUM($C25:J25)-SUM($C26:J26)</f>
        <v>#REF!</v>
      </c>
      <c r="K27" s="97" t="e">
        <f>SUM($C25:K25)-SUM($C26:K26)</f>
        <v>#REF!</v>
      </c>
      <c r="L27" s="97" t="e">
        <f>SUM($C25:L25)-SUM($C26:L26)</f>
        <v>#REF!</v>
      </c>
      <c r="M27" s="97" t="e">
        <f>SUM($C25:M25)-SUM($C26:M26)</f>
        <v>#REF!</v>
      </c>
      <c r="N27" s="97" t="e">
        <f>SUM($C25:N25)-SUM($C26:N26)</f>
        <v>#REF!</v>
      </c>
      <c r="O27" s="97" t="e">
        <f>SUM($C25:O25)-SUM($C26:O26)</f>
        <v>#REF!</v>
      </c>
      <c r="P27" s="97" t="e">
        <f>SUM($C25:P25)-SUM($C26:P26)</f>
        <v>#REF!</v>
      </c>
      <c r="Q27" s="97" t="e">
        <f>SUM($C25:Q25)-SUM($C26:Q26)</f>
        <v>#REF!</v>
      </c>
      <c r="R27" s="97" t="e">
        <f>SUM($C25:R25)-SUM($C26:R26)</f>
        <v>#REF!</v>
      </c>
      <c r="S27" s="97" t="e">
        <f>SUM($C25:S25)-SUM($C26:S26)</f>
        <v>#REF!</v>
      </c>
      <c r="T27" s="97" t="e">
        <f>SUM($C25:T25)-SUM($C26:T26)</f>
        <v>#REF!</v>
      </c>
      <c r="U27" s="97" t="e">
        <f>SUM($C25:U25)-SUM($C26:U26)</f>
        <v>#REF!</v>
      </c>
      <c r="V27" s="97" t="e">
        <f>SUM($C25:V25)-SUM($C26:V26)</f>
        <v>#REF!</v>
      </c>
      <c r="W27" s="97" t="e">
        <f>SUM($C25:W25)-SUM($C26:W26)</f>
        <v>#REF!</v>
      </c>
      <c r="X27" s="97" t="e">
        <f>SUM($C25:X25)-SUM($C26:X26)</f>
        <v>#REF!</v>
      </c>
      <c r="Y27" s="97" t="e">
        <f>SUM($C25:Y25)-SUM($C26:Y26)</f>
        <v>#REF!</v>
      </c>
      <c r="Z27" s="97" t="e">
        <f>SUM($C25:Z25)-SUM($C26:Z26)</f>
        <v>#REF!</v>
      </c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96" t="s">
        <v>86</v>
      </c>
    </row>
    <row r="28" spans="1:40" s="1" customFormat="1" x14ac:dyDescent="0.45">
      <c r="A28" s="92" t="s">
        <v>87</v>
      </c>
      <c r="B28" s="47" t="e">
        <f>SUM(C28:Z28,AB28)</f>
        <v>#REF!</v>
      </c>
      <c r="C28" s="100" t="e">
        <f>C25</f>
        <v>#REF!</v>
      </c>
      <c r="D28" s="100" t="e">
        <f>D25-D26</f>
        <v>#REF!</v>
      </c>
      <c r="E28" s="100" t="e">
        <f t="shared" ref="E28:Z28" si="13">E25-E26</f>
        <v>#REF!</v>
      </c>
      <c r="F28" s="100" t="e">
        <f t="shared" si="13"/>
        <v>#REF!</v>
      </c>
      <c r="G28" s="100" t="e">
        <f t="shared" si="13"/>
        <v>#REF!</v>
      </c>
      <c r="H28" s="100" t="e">
        <f t="shared" si="13"/>
        <v>#REF!</v>
      </c>
      <c r="I28" s="100" t="e">
        <f t="shared" si="13"/>
        <v>#REF!</v>
      </c>
      <c r="J28" s="100" t="e">
        <f t="shared" si="13"/>
        <v>#REF!</v>
      </c>
      <c r="K28" s="100" t="e">
        <f t="shared" si="13"/>
        <v>#REF!</v>
      </c>
      <c r="L28" s="100" t="e">
        <f t="shared" si="13"/>
        <v>#REF!</v>
      </c>
      <c r="M28" s="100" t="e">
        <f t="shared" si="13"/>
        <v>#REF!</v>
      </c>
      <c r="N28" s="100" t="e">
        <f t="shared" si="13"/>
        <v>#REF!</v>
      </c>
      <c r="O28" s="100" t="e">
        <f t="shared" si="13"/>
        <v>#REF!</v>
      </c>
      <c r="P28" s="100" t="e">
        <f t="shared" si="13"/>
        <v>#REF!</v>
      </c>
      <c r="Q28" s="100" t="e">
        <f t="shared" si="13"/>
        <v>#REF!</v>
      </c>
      <c r="R28" s="100" t="e">
        <f t="shared" si="13"/>
        <v>#REF!</v>
      </c>
      <c r="S28" s="100" t="e">
        <f t="shared" si="13"/>
        <v>#REF!</v>
      </c>
      <c r="T28" s="100" t="e">
        <f t="shared" si="13"/>
        <v>#REF!</v>
      </c>
      <c r="U28" s="100" t="e">
        <f t="shared" si="13"/>
        <v>#REF!</v>
      </c>
      <c r="V28" s="100" t="e">
        <f t="shared" si="13"/>
        <v>#REF!</v>
      </c>
      <c r="W28" s="100" t="e">
        <f t="shared" si="13"/>
        <v>#REF!</v>
      </c>
      <c r="X28" s="100" t="e">
        <f t="shared" si="13"/>
        <v>#REF!</v>
      </c>
      <c r="Y28" s="100" t="e">
        <f t="shared" si="13"/>
        <v>#REF!</v>
      </c>
      <c r="Z28" s="100" t="e">
        <f t="shared" si="13"/>
        <v>#REF!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25"/>
      <c r="AN28" s="92" t="s">
        <v>87</v>
      </c>
    </row>
    <row r="29" spans="1:40" x14ac:dyDescent="0.45">
      <c r="A29" s="102" t="s">
        <v>88</v>
      </c>
      <c r="B29" s="304">
        <f>SUM(C29:Z29)</f>
        <v>3216933.6000000006</v>
      </c>
      <c r="C29" s="103">
        <f>IF($A$29="Costs - original",Costs!C39,#REF!)</f>
        <v>113066.3</v>
      </c>
      <c r="D29" s="103">
        <f>IF($A$29="Costs - original",Costs!D39,#REF!)</f>
        <v>93520.3</v>
      </c>
      <c r="E29" s="103">
        <f>IF($A$29="Costs - original",Costs!E39,#REF!)</f>
        <v>98520.3</v>
      </c>
      <c r="F29" s="103">
        <f>IF($A$29="Costs - original",Costs!F39,#REF!)</f>
        <v>106127.3</v>
      </c>
      <c r="G29" s="103">
        <f>IF($A$29="Costs - original",Costs!G39,#REF!)</f>
        <v>105127.3</v>
      </c>
      <c r="H29" s="103">
        <f>IF($A$29="Costs - original",Costs!H39,#REF!)</f>
        <v>107627.3</v>
      </c>
      <c r="I29" s="103">
        <f>IF($A$29="Costs - original",Costs!I39,#REF!)</f>
        <v>109127.3</v>
      </c>
      <c r="J29" s="103">
        <f>IF($A$29="Costs - original",Costs!J39,#REF!)</f>
        <v>110265.3</v>
      </c>
      <c r="K29" s="103">
        <f>IF($A$29="Costs - original",Costs!K39,#REF!)</f>
        <v>113110.3</v>
      </c>
      <c r="L29" s="103">
        <f>IF($A$29="Costs - original",Costs!L39,#REF!)</f>
        <v>117010.3</v>
      </c>
      <c r="M29" s="103">
        <f>IF($A$29="Costs - original",Costs!M39,#REF!)</f>
        <v>120010.3</v>
      </c>
      <c r="N29" s="103">
        <f>IF($A$29="Costs - original",Costs!N39,#REF!)</f>
        <v>122010.3</v>
      </c>
      <c r="O29" s="103">
        <f>IF($A$29="Costs - original",Costs!O39,#REF!)</f>
        <v>175930</v>
      </c>
      <c r="P29" s="103">
        <f>IF($A$29="Costs - original",Costs!P39,#REF!)</f>
        <v>147401</v>
      </c>
      <c r="Q29" s="103">
        <f>IF($A$29="Costs - original",Costs!Q39,#REF!)</f>
        <v>147401</v>
      </c>
      <c r="R29" s="103">
        <f>IF($A$29="Costs - original",Costs!R39,#REF!)</f>
        <v>149901</v>
      </c>
      <c r="S29" s="103">
        <f>IF($A$29="Costs - original",Costs!S39,#REF!)</f>
        <v>155470</v>
      </c>
      <c r="T29" s="103">
        <f>IF($A$29="Costs - original",Costs!T39,#REF!)</f>
        <v>155470</v>
      </c>
      <c r="U29" s="103">
        <f>IF($A$29="Costs - original",Costs!U39,#REF!)</f>
        <v>157108</v>
      </c>
      <c r="V29" s="103">
        <f>IF($A$29="Costs - original",Costs!V39,#REF!)</f>
        <v>158246</v>
      </c>
      <c r="W29" s="103">
        <f>IF($A$29="Costs - original",Costs!W39,#REF!)</f>
        <v>158246</v>
      </c>
      <c r="X29" s="103">
        <f>IF($A$29="Costs - original",Costs!X39,#REF!)</f>
        <v>165246</v>
      </c>
      <c r="Y29" s="103">
        <f>IF($A$29="Costs - original",Costs!Y39,#REF!)</f>
        <v>165246</v>
      </c>
      <c r="Z29" s="103">
        <f>IF($A$29="Costs - original",Costs!Z39,#REF!)</f>
        <v>165746</v>
      </c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87"/>
      <c r="AN29" s="102" t="s">
        <v>88</v>
      </c>
    </row>
    <row r="30" spans="1:40" x14ac:dyDescent="0.45">
      <c r="A30" s="76" t="s">
        <v>89</v>
      </c>
      <c r="B30" s="304" t="e">
        <f>SUM(C30:Z30,AB30)</f>
        <v>#REF!</v>
      </c>
      <c r="C30" s="104" t="e">
        <f>C28-C29</f>
        <v>#REF!</v>
      </c>
      <c r="D30" s="104" t="e">
        <f t="shared" ref="D30:Z30" si="14">D28-D29</f>
        <v>#REF!</v>
      </c>
      <c r="E30" s="104" t="e">
        <f t="shared" si="14"/>
        <v>#REF!</v>
      </c>
      <c r="F30" s="104" t="e">
        <f t="shared" si="14"/>
        <v>#REF!</v>
      </c>
      <c r="G30" s="104" t="e">
        <f t="shared" si="14"/>
        <v>#REF!</v>
      </c>
      <c r="H30" s="104" t="e">
        <f t="shared" si="14"/>
        <v>#REF!</v>
      </c>
      <c r="I30" s="104" t="e">
        <f t="shared" si="14"/>
        <v>#REF!</v>
      </c>
      <c r="J30" s="104" t="e">
        <f t="shared" si="14"/>
        <v>#REF!</v>
      </c>
      <c r="K30" s="104" t="e">
        <f t="shared" si="14"/>
        <v>#REF!</v>
      </c>
      <c r="L30" s="104" t="e">
        <f t="shared" si="14"/>
        <v>#REF!</v>
      </c>
      <c r="M30" s="104" t="e">
        <f t="shared" si="14"/>
        <v>#REF!</v>
      </c>
      <c r="N30" s="104" t="e">
        <f t="shared" si="14"/>
        <v>#REF!</v>
      </c>
      <c r="O30" s="104" t="e">
        <f t="shared" si="14"/>
        <v>#REF!</v>
      </c>
      <c r="P30" s="104" t="e">
        <f t="shared" si="14"/>
        <v>#REF!</v>
      </c>
      <c r="Q30" s="104" t="e">
        <f t="shared" si="14"/>
        <v>#REF!</v>
      </c>
      <c r="R30" s="104" t="e">
        <f t="shared" si="14"/>
        <v>#REF!</v>
      </c>
      <c r="S30" s="104" t="e">
        <f t="shared" si="14"/>
        <v>#REF!</v>
      </c>
      <c r="T30" s="105" t="e">
        <f t="shared" si="14"/>
        <v>#REF!</v>
      </c>
      <c r="U30" s="105" t="e">
        <f t="shared" si="14"/>
        <v>#REF!</v>
      </c>
      <c r="V30" s="105" t="e">
        <f t="shared" si="14"/>
        <v>#REF!</v>
      </c>
      <c r="W30" s="105" t="e">
        <f t="shared" si="14"/>
        <v>#REF!</v>
      </c>
      <c r="X30" s="105" t="e">
        <f t="shared" si="14"/>
        <v>#REF!</v>
      </c>
      <c r="Y30" s="105" t="e">
        <f t="shared" si="14"/>
        <v>#REF!</v>
      </c>
      <c r="Z30" s="105" t="e">
        <f t="shared" si="14"/>
        <v>#REF!</v>
      </c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87"/>
      <c r="AN30" s="76" t="s">
        <v>89</v>
      </c>
    </row>
    <row r="31" spans="1:40" x14ac:dyDescent="0.45">
      <c r="A31" s="80" t="s">
        <v>90</v>
      </c>
      <c r="B31" s="303" t="s">
        <v>91</v>
      </c>
      <c r="C31" s="106" t="e">
        <f>C30</f>
        <v>#REF!</v>
      </c>
      <c r="D31" s="106" t="e">
        <f>C31+D30</f>
        <v>#REF!</v>
      </c>
      <c r="E31" s="106" t="e">
        <f t="shared" ref="E31:Z31" si="15">D31+E30</f>
        <v>#REF!</v>
      </c>
      <c r="F31" s="106" t="e">
        <f t="shared" si="15"/>
        <v>#REF!</v>
      </c>
      <c r="G31" s="106" t="e">
        <f t="shared" si="15"/>
        <v>#REF!</v>
      </c>
      <c r="H31" s="107" t="e">
        <f t="shared" si="15"/>
        <v>#REF!</v>
      </c>
      <c r="I31" s="106" t="e">
        <f t="shared" si="15"/>
        <v>#REF!</v>
      </c>
      <c r="J31" s="106" t="e">
        <f t="shared" si="15"/>
        <v>#REF!</v>
      </c>
      <c r="K31" s="106" t="e">
        <f t="shared" si="15"/>
        <v>#REF!</v>
      </c>
      <c r="L31" s="106" t="e">
        <f t="shared" si="15"/>
        <v>#REF!</v>
      </c>
      <c r="M31" s="106" t="e">
        <f t="shared" si="15"/>
        <v>#REF!</v>
      </c>
      <c r="N31" s="106" t="e">
        <f t="shared" si="15"/>
        <v>#REF!</v>
      </c>
      <c r="O31" s="106" t="e">
        <f t="shared" si="15"/>
        <v>#REF!</v>
      </c>
      <c r="P31" s="106" t="e">
        <f t="shared" si="15"/>
        <v>#REF!</v>
      </c>
      <c r="Q31" s="106" t="e">
        <f t="shared" si="15"/>
        <v>#REF!</v>
      </c>
      <c r="R31" s="106" t="e">
        <f t="shared" si="15"/>
        <v>#REF!</v>
      </c>
      <c r="S31" s="106" t="e">
        <f t="shared" si="15"/>
        <v>#REF!</v>
      </c>
      <c r="T31" s="106" t="e">
        <f t="shared" si="15"/>
        <v>#REF!</v>
      </c>
      <c r="U31" s="106" t="e">
        <f t="shared" si="15"/>
        <v>#REF!</v>
      </c>
      <c r="V31" s="106" t="e">
        <f t="shared" si="15"/>
        <v>#REF!</v>
      </c>
      <c r="W31" s="106" t="e">
        <f t="shared" si="15"/>
        <v>#REF!</v>
      </c>
      <c r="X31" s="105" t="e">
        <f t="shared" si="15"/>
        <v>#REF!</v>
      </c>
      <c r="Y31" s="105" t="e">
        <f t="shared" si="15"/>
        <v>#REF!</v>
      </c>
      <c r="Z31" s="108" t="e">
        <f t="shared" si="15"/>
        <v>#REF!</v>
      </c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87"/>
      <c r="AN31" s="80" t="s">
        <v>90</v>
      </c>
    </row>
    <row r="32" spans="1:40" x14ac:dyDescent="0.45">
      <c r="A32" s="76" t="s">
        <v>92</v>
      </c>
      <c r="B32" s="303" t="s">
        <v>91</v>
      </c>
      <c r="C32" s="68"/>
      <c r="D32" s="68"/>
      <c r="E32" s="95" t="e">
        <f>E26</f>
        <v>#REF!</v>
      </c>
      <c r="F32" s="95" t="e">
        <f t="shared" ref="F32:Z32" si="16">F26+E32</f>
        <v>#REF!</v>
      </c>
      <c r="G32" s="95" t="e">
        <f t="shared" si="16"/>
        <v>#REF!</v>
      </c>
      <c r="H32" s="95" t="e">
        <f t="shared" si="16"/>
        <v>#REF!</v>
      </c>
      <c r="I32" s="95" t="e">
        <f t="shared" si="16"/>
        <v>#REF!</v>
      </c>
      <c r="J32" s="95" t="e">
        <f t="shared" si="16"/>
        <v>#REF!</v>
      </c>
      <c r="K32" s="95" t="e">
        <f t="shared" si="16"/>
        <v>#REF!</v>
      </c>
      <c r="L32" s="95" t="e">
        <f t="shared" si="16"/>
        <v>#REF!</v>
      </c>
      <c r="M32" s="95" t="e">
        <f t="shared" si="16"/>
        <v>#REF!</v>
      </c>
      <c r="N32" s="95" t="e">
        <f t="shared" si="16"/>
        <v>#REF!</v>
      </c>
      <c r="O32" s="95" t="e">
        <f t="shared" si="16"/>
        <v>#REF!</v>
      </c>
      <c r="P32" s="95" t="e">
        <f t="shared" si="16"/>
        <v>#REF!</v>
      </c>
      <c r="Q32" s="95" t="e">
        <f t="shared" si="16"/>
        <v>#REF!</v>
      </c>
      <c r="R32" s="95" t="e">
        <f t="shared" si="16"/>
        <v>#REF!</v>
      </c>
      <c r="S32" s="95" t="e">
        <f t="shared" si="16"/>
        <v>#REF!</v>
      </c>
      <c r="T32" s="95" t="e">
        <f t="shared" si="16"/>
        <v>#REF!</v>
      </c>
      <c r="U32" s="95" t="e">
        <f t="shared" si="16"/>
        <v>#REF!</v>
      </c>
      <c r="V32" s="95" t="e">
        <f t="shared" si="16"/>
        <v>#REF!</v>
      </c>
      <c r="W32" s="95" t="e">
        <f t="shared" si="16"/>
        <v>#REF!</v>
      </c>
      <c r="X32" s="95" t="e">
        <f t="shared" si="16"/>
        <v>#REF!</v>
      </c>
      <c r="Y32" s="95" t="e">
        <f t="shared" si="16"/>
        <v>#REF!</v>
      </c>
      <c r="Z32" s="103" t="e">
        <f t="shared" si="16"/>
        <v>#REF!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87"/>
      <c r="AN32" s="76" t="s">
        <v>92</v>
      </c>
    </row>
    <row r="33" spans="1:40" x14ac:dyDescent="0.45">
      <c r="A33" s="76"/>
      <c r="B33" s="304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75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87"/>
      <c r="AN33" s="76"/>
    </row>
    <row r="34" spans="1:40" x14ac:dyDescent="0.45">
      <c r="A34" s="76"/>
      <c r="B34" s="304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75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87"/>
      <c r="AN34" s="76"/>
    </row>
    <row r="35" spans="1:40" ht="18" x14ac:dyDescent="0.45">
      <c r="A35" s="77" t="s">
        <v>93</v>
      </c>
      <c r="B35" s="30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5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87"/>
      <c r="AN35" s="77" t="s">
        <v>93</v>
      </c>
    </row>
    <row r="36" spans="1:40" x14ac:dyDescent="0.45">
      <c r="A36" s="146" t="s">
        <v>94</v>
      </c>
      <c r="B36" s="304"/>
      <c r="C36" s="147"/>
      <c r="D36" s="147">
        <f>D22*0.45</f>
        <v>362.8125</v>
      </c>
      <c r="E36" s="147">
        <f t="shared" ref="E36:AL36" si="17">E22*0.45</f>
        <v>440.30568093749997</v>
      </c>
      <c r="F36" s="147">
        <f t="shared" si="17"/>
        <v>587.44125132154818</v>
      </c>
      <c r="G36" s="147">
        <f t="shared" si="17"/>
        <v>606.90523174674831</v>
      </c>
      <c r="H36" s="147">
        <f t="shared" si="17"/>
        <v>627.98543662548525</v>
      </c>
      <c r="I36" s="147">
        <f t="shared" si="17"/>
        <v>650.88521945052219</v>
      </c>
      <c r="J36" s="147">
        <f t="shared" si="17"/>
        <v>675.83205550194009</v>
      </c>
      <c r="K36" s="147">
        <f t="shared" si="17"/>
        <v>703.07987377410052</v>
      </c>
      <c r="L36" s="147">
        <f t="shared" si="17"/>
        <v>732.30911562297115</v>
      </c>
      <c r="M36" s="147">
        <f t="shared" si="17"/>
        <v>764.41308602207016</v>
      </c>
      <c r="N36" s="147">
        <f t="shared" si="17"/>
        <v>799.74000519273272</v>
      </c>
      <c r="O36" s="147">
        <f t="shared" si="17"/>
        <v>838.67551334346513</v>
      </c>
      <c r="P36" s="147">
        <f t="shared" si="17"/>
        <v>961.59926194883883</v>
      </c>
      <c r="Q36" s="147">
        <f t="shared" si="17"/>
        <v>1005.5979816752986</v>
      </c>
      <c r="R36" s="147">
        <f t="shared" si="17"/>
        <v>1054.1395234767779</v>
      </c>
      <c r="S36" s="147">
        <f t="shared" si="17"/>
        <v>1107.7142040658123</v>
      </c>
      <c r="T36" s="147">
        <f t="shared" si="17"/>
        <v>1166.856064535817</v>
      </c>
      <c r="U36" s="147">
        <f t="shared" si="17"/>
        <v>1232.1456909149299</v>
      </c>
      <c r="V36" s="147">
        <f t="shared" si="17"/>
        <v>1304.213125015473</v>
      </c>
      <c r="W36" s="147">
        <f t="shared" si="17"/>
        <v>1383.7408625820467</v>
      </c>
      <c r="X36" s="147">
        <f t="shared" si="17"/>
        <v>1471.466935488543</v>
      </c>
      <c r="Y36" s="147">
        <f t="shared" si="17"/>
        <v>1568.1880745134322</v>
      </c>
      <c r="Z36" s="147">
        <f t="shared" si="17"/>
        <v>1674.7629490357508</v>
      </c>
      <c r="AA36" s="147">
        <f t="shared" si="17"/>
        <v>1792.1154798433763</v>
      </c>
      <c r="AB36" s="147">
        <f t="shared" si="17"/>
        <v>2110.2782234154338</v>
      </c>
      <c r="AC36" s="147">
        <f t="shared" si="17"/>
        <v>2254.8908768131228</v>
      </c>
      <c r="AD36" s="147">
        <f t="shared" si="17"/>
        <v>2413.5158896546509</v>
      </c>
      <c r="AE36" s="147">
        <f t="shared" si="17"/>
        <v>2587.3731638861127</v>
      </c>
      <c r="AF36" s="147">
        <f t="shared" si="17"/>
        <v>2777.7653819059014</v>
      </c>
      <c r="AG36" s="147">
        <f t="shared" si="17"/>
        <v>2986.0816745723032</v>
      </c>
      <c r="AH36" s="147">
        <f t="shared" si="17"/>
        <v>3213.8013346952075</v>
      </c>
      <c r="AI36" s="147">
        <f t="shared" si="17"/>
        <v>3462.4975723980797</v>
      </c>
      <c r="AJ36" s="147">
        <f t="shared" si="17"/>
        <v>3733.841308933369</v>
      </c>
      <c r="AK36" s="147">
        <f t="shared" si="17"/>
        <v>4029.6050057660714</v>
      </c>
      <c r="AL36" s="147">
        <f t="shared" si="17"/>
        <v>4351.6665260044419</v>
      </c>
      <c r="AM36" s="87"/>
      <c r="AN36" s="146" t="s">
        <v>94</v>
      </c>
    </row>
    <row r="37" spans="1:40" x14ac:dyDescent="0.45">
      <c r="A37" s="150" t="s">
        <v>95</v>
      </c>
      <c r="B37" s="304"/>
      <c r="C37" s="151"/>
      <c r="D37" s="151"/>
      <c r="E37" s="151"/>
      <c r="F37" s="151">
        <f>F22*0.35</f>
        <v>456.89875102787073</v>
      </c>
      <c r="G37" s="151">
        <f t="shared" ref="G37:AL37" si="18">G22*0.35</f>
        <v>472.03740246969306</v>
      </c>
      <c r="H37" s="151">
        <f t="shared" si="18"/>
        <v>488.43311737537738</v>
      </c>
      <c r="I37" s="151">
        <f t="shared" si="18"/>
        <v>506.24405957262837</v>
      </c>
      <c r="J37" s="151">
        <f t="shared" si="18"/>
        <v>525.64715427928672</v>
      </c>
      <c r="K37" s="151">
        <f t="shared" si="18"/>
        <v>546.83990182430034</v>
      </c>
      <c r="L37" s="151">
        <f t="shared" si="18"/>
        <v>569.57375659564423</v>
      </c>
      <c r="M37" s="151">
        <f t="shared" si="18"/>
        <v>594.54351135049899</v>
      </c>
      <c r="N37" s="151">
        <f t="shared" si="18"/>
        <v>622.02000403879208</v>
      </c>
      <c r="O37" s="151">
        <f t="shared" si="18"/>
        <v>652.30317704491722</v>
      </c>
      <c r="P37" s="151">
        <f t="shared" si="18"/>
        <v>747.91053707131903</v>
      </c>
      <c r="Q37" s="151">
        <f t="shared" si="18"/>
        <v>782.13176352523215</v>
      </c>
      <c r="R37" s="151">
        <f t="shared" si="18"/>
        <v>819.88629603749382</v>
      </c>
      <c r="S37" s="151">
        <f t="shared" si="18"/>
        <v>861.55549205118734</v>
      </c>
      <c r="T37" s="151">
        <f t="shared" si="18"/>
        <v>907.55471686119097</v>
      </c>
      <c r="U37" s="151">
        <f t="shared" si="18"/>
        <v>958.33553737827867</v>
      </c>
      <c r="V37" s="151">
        <f t="shared" si="18"/>
        <v>1014.3879861231455</v>
      </c>
      <c r="W37" s="151">
        <f t="shared" si="18"/>
        <v>1076.2428931193695</v>
      </c>
      <c r="X37" s="151">
        <f t="shared" si="18"/>
        <v>1144.4742831577555</v>
      </c>
      <c r="Y37" s="151">
        <f t="shared" si="18"/>
        <v>1219.7018357326692</v>
      </c>
      <c r="Z37" s="151">
        <f t="shared" si="18"/>
        <v>1302.5934048055838</v>
      </c>
      <c r="AA37" s="151">
        <f t="shared" si="18"/>
        <v>1393.8675954337371</v>
      </c>
      <c r="AB37" s="151">
        <f t="shared" si="18"/>
        <v>1641.3275071008929</v>
      </c>
      <c r="AC37" s="151">
        <f t="shared" si="18"/>
        <v>1753.8040152990952</v>
      </c>
      <c r="AD37" s="151">
        <f t="shared" si="18"/>
        <v>1877.1790252869507</v>
      </c>
      <c r="AE37" s="151">
        <f t="shared" si="18"/>
        <v>2012.4013496891987</v>
      </c>
      <c r="AF37" s="151">
        <f t="shared" si="18"/>
        <v>2160.4841859268117</v>
      </c>
      <c r="AG37" s="151">
        <f t="shared" si="18"/>
        <v>2322.5079691117912</v>
      </c>
      <c r="AH37" s="151">
        <f t="shared" si="18"/>
        <v>2499.6232603184949</v>
      </c>
      <c r="AI37" s="151">
        <f t="shared" si="18"/>
        <v>2693.0536674207283</v>
      </c>
      <c r="AJ37" s="151">
        <f t="shared" si="18"/>
        <v>2904.0987958370642</v>
      </c>
      <c r="AK37" s="151">
        <f t="shared" si="18"/>
        <v>3134.1372267069441</v>
      </c>
      <c r="AL37" s="151">
        <f t="shared" si="18"/>
        <v>3384.6295202256765</v>
      </c>
      <c r="AM37" s="87"/>
      <c r="AN37" s="150" t="s">
        <v>95</v>
      </c>
    </row>
    <row r="38" spans="1:40" x14ac:dyDescent="0.45">
      <c r="A38" s="148" t="s">
        <v>96</v>
      </c>
      <c r="B38" s="304"/>
      <c r="C38" s="149"/>
      <c r="D38" s="149"/>
      <c r="E38" s="149"/>
      <c r="F38" s="149"/>
      <c r="G38" s="149"/>
      <c r="H38" s="149">
        <f>H22*0.7</f>
        <v>976.86623475075476</v>
      </c>
      <c r="I38" s="149">
        <f t="shared" ref="I38:AL38" si="19">I22*0.7</f>
        <v>1012.4881191452567</v>
      </c>
      <c r="J38" s="149">
        <f t="shared" si="19"/>
        <v>1051.2943085585734</v>
      </c>
      <c r="K38" s="149">
        <f t="shared" si="19"/>
        <v>1093.6798036486007</v>
      </c>
      <c r="L38" s="149">
        <f t="shared" si="19"/>
        <v>1139.1475131912885</v>
      </c>
      <c r="M38" s="149">
        <f t="shared" si="19"/>
        <v>1189.087022700998</v>
      </c>
      <c r="N38" s="149">
        <f t="shared" si="19"/>
        <v>1244.0400080775842</v>
      </c>
      <c r="O38" s="149">
        <f t="shared" si="19"/>
        <v>1304.6063540898344</v>
      </c>
      <c r="P38" s="149">
        <f t="shared" si="19"/>
        <v>1495.8210741426381</v>
      </c>
      <c r="Q38" s="149">
        <f t="shared" si="19"/>
        <v>1564.2635270504643</v>
      </c>
      <c r="R38" s="149">
        <f t="shared" si="19"/>
        <v>1639.7725920749876</v>
      </c>
      <c r="S38" s="149">
        <f t="shared" si="19"/>
        <v>1723.1109841023747</v>
      </c>
      <c r="T38" s="149">
        <f t="shared" si="19"/>
        <v>1815.1094337223819</v>
      </c>
      <c r="U38" s="149">
        <f t="shared" si="19"/>
        <v>1916.6710747565573</v>
      </c>
      <c r="V38" s="149">
        <f t="shared" si="19"/>
        <v>2028.7759722462911</v>
      </c>
      <c r="W38" s="149">
        <f t="shared" si="19"/>
        <v>2152.4857862387389</v>
      </c>
      <c r="X38" s="149">
        <f t="shared" si="19"/>
        <v>2288.948566315511</v>
      </c>
      <c r="Y38" s="149">
        <f t="shared" si="19"/>
        <v>2439.4036714653384</v>
      </c>
      <c r="Z38" s="149">
        <f t="shared" si="19"/>
        <v>2605.1868096111675</v>
      </c>
      <c r="AA38" s="149">
        <f t="shared" si="19"/>
        <v>2787.7351908674741</v>
      </c>
      <c r="AB38" s="149">
        <f t="shared" si="19"/>
        <v>3282.6550142017859</v>
      </c>
      <c r="AC38" s="149">
        <f t="shared" si="19"/>
        <v>3507.6080305981905</v>
      </c>
      <c r="AD38" s="149">
        <f t="shared" si="19"/>
        <v>3754.3580505739014</v>
      </c>
      <c r="AE38" s="149">
        <f t="shared" si="19"/>
        <v>4024.8026993783974</v>
      </c>
      <c r="AF38" s="149">
        <f t="shared" si="19"/>
        <v>4320.9683718536235</v>
      </c>
      <c r="AG38" s="149">
        <f t="shared" si="19"/>
        <v>4645.0159382235825</v>
      </c>
      <c r="AH38" s="149">
        <f t="shared" si="19"/>
        <v>4999.2465206369898</v>
      </c>
      <c r="AI38" s="149">
        <f t="shared" si="19"/>
        <v>5386.1073348414566</v>
      </c>
      <c r="AJ38" s="149">
        <f t="shared" si="19"/>
        <v>5808.1975916741285</v>
      </c>
      <c r="AK38" s="149">
        <f t="shared" si="19"/>
        <v>6268.2744534138883</v>
      </c>
      <c r="AL38" s="149">
        <f t="shared" si="19"/>
        <v>6769.259040451353</v>
      </c>
      <c r="AM38" s="87"/>
      <c r="AN38" s="148" t="s">
        <v>96</v>
      </c>
    </row>
    <row r="39" spans="1:40" x14ac:dyDescent="0.45">
      <c r="A39" s="119" t="s">
        <v>97</v>
      </c>
      <c r="B39" s="304"/>
      <c r="C39" s="152"/>
      <c r="D39" s="153">
        <f>D36+D37+D38</f>
        <v>362.8125</v>
      </c>
      <c r="E39" s="153">
        <f t="shared" ref="E39:AL39" si="20">E36+E37+E38</f>
        <v>440.30568093749997</v>
      </c>
      <c r="F39" s="153">
        <f t="shared" si="20"/>
        <v>1044.3400023494189</v>
      </c>
      <c r="G39" s="153">
        <f t="shared" si="20"/>
        <v>1078.9426342164413</v>
      </c>
      <c r="H39" s="153">
        <f t="shared" si="20"/>
        <v>2093.2847887516173</v>
      </c>
      <c r="I39" s="153">
        <f t="shared" si="20"/>
        <v>2169.6173981684074</v>
      </c>
      <c r="J39" s="153">
        <f t="shared" si="20"/>
        <v>2252.7735183398004</v>
      </c>
      <c r="K39" s="153">
        <f t="shared" si="20"/>
        <v>2343.5995792470017</v>
      </c>
      <c r="L39" s="153">
        <f t="shared" si="20"/>
        <v>2441.0303854099038</v>
      </c>
      <c r="M39" s="153">
        <f t="shared" si="20"/>
        <v>2548.0436200735671</v>
      </c>
      <c r="N39" s="153">
        <f t="shared" si="20"/>
        <v>2665.8000173091086</v>
      </c>
      <c r="O39" s="153">
        <f t="shared" si="20"/>
        <v>2795.5850444782168</v>
      </c>
      <c r="P39" s="153">
        <f t="shared" si="20"/>
        <v>3205.3308731627958</v>
      </c>
      <c r="Q39" s="153">
        <f t="shared" si="20"/>
        <v>3351.9932722509948</v>
      </c>
      <c r="R39" s="153">
        <f t="shared" si="20"/>
        <v>3513.7984115892596</v>
      </c>
      <c r="S39" s="153">
        <f t="shared" si="20"/>
        <v>3692.380680219374</v>
      </c>
      <c r="T39" s="153">
        <f t="shared" si="20"/>
        <v>3889.5202151193898</v>
      </c>
      <c r="U39" s="153">
        <f t="shared" si="20"/>
        <v>4107.1523030497656</v>
      </c>
      <c r="V39" s="153">
        <f t="shared" si="20"/>
        <v>4347.3770833849103</v>
      </c>
      <c r="W39" s="153">
        <f t="shared" si="20"/>
        <v>4612.4695419401551</v>
      </c>
      <c r="X39" s="153">
        <f t="shared" si="20"/>
        <v>4904.8897849618097</v>
      </c>
      <c r="Y39" s="153">
        <f t="shared" si="20"/>
        <v>5227.2935817114394</v>
      </c>
      <c r="Z39" s="153">
        <f t="shared" si="20"/>
        <v>5582.5431634525021</v>
      </c>
      <c r="AA39" s="153">
        <f t="shared" si="20"/>
        <v>5973.7182661445877</v>
      </c>
      <c r="AB39" s="153">
        <f t="shared" si="20"/>
        <v>7034.2607447181126</v>
      </c>
      <c r="AC39" s="153">
        <f t="shared" si="20"/>
        <v>7516.3029227104089</v>
      </c>
      <c r="AD39" s="153">
        <f t="shared" si="20"/>
        <v>8045.0529655155024</v>
      </c>
      <c r="AE39" s="153">
        <f t="shared" si="20"/>
        <v>8624.577212953709</v>
      </c>
      <c r="AF39" s="153">
        <f t="shared" si="20"/>
        <v>9259.2179396863357</v>
      </c>
      <c r="AG39" s="153">
        <f t="shared" si="20"/>
        <v>9953.6055819076755</v>
      </c>
      <c r="AH39" s="153">
        <f t="shared" si="20"/>
        <v>10712.671115650694</v>
      </c>
      <c r="AI39" s="153">
        <f t="shared" si="20"/>
        <v>11541.658574660265</v>
      </c>
      <c r="AJ39" s="153">
        <f t="shared" si="20"/>
        <v>12446.137696444563</v>
      </c>
      <c r="AK39" s="153">
        <f t="shared" si="20"/>
        <v>13432.016685886905</v>
      </c>
      <c r="AL39" s="153">
        <f t="shared" si="20"/>
        <v>14505.55508668147</v>
      </c>
      <c r="AM39" s="87"/>
      <c r="AN39" s="119" t="s">
        <v>97</v>
      </c>
    </row>
    <row r="40" spans="1:40" x14ac:dyDescent="0.45">
      <c r="A40" s="60" t="s">
        <v>98</v>
      </c>
      <c r="B40" s="43">
        <v>7.4999999999999997E-2</v>
      </c>
      <c r="C40" s="62"/>
      <c r="D40" s="62">
        <f>D39-(D39*$B$23)</f>
        <v>335.6015625</v>
      </c>
      <c r="E40" s="62">
        <f>(D40+E39)-(D40+E39)*$B$23</f>
        <v>717.71420017968751</v>
      </c>
      <c r="F40" s="62">
        <f t="shared" ref="F40:AL40" si="21">(E40+F39)-(E40+F39)*$B$23</f>
        <v>1629.9001373394235</v>
      </c>
      <c r="G40" s="62">
        <f t="shared" si="21"/>
        <v>2505.6795636891748</v>
      </c>
      <c r="H40" s="62">
        <f t="shared" si="21"/>
        <v>4254.0420260077326</v>
      </c>
      <c r="I40" s="62">
        <f t="shared" si="21"/>
        <v>5941.8849673629293</v>
      </c>
      <c r="J40" s="62">
        <f t="shared" si="21"/>
        <v>7580.0590992750258</v>
      </c>
      <c r="K40" s="62">
        <f t="shared" si="21"/>
        <v>9179.3842776328765</v>
      </c>
      <c r="L40" s="62">
        <f t="shared" si="21"/>
        <v>10748.883563314572</v>
      </c>
      <c r="M40" s="62">
        <f t="shared" si="21"/>
        <v>12299.65764463403</v>
      </c>
      <c r="N40" s="62">
        <f t="shared" si="21"/>
        <v>13843.048337297403</v>
      </c>
      <c r="O40" s="62">
        <f t="shared" si="21"/>
        <v>15390.735878142448</v>
      </c>
      <c r="P40" s="62">
        <f t="shared" si="21"/>
        <v>17201.36174495735</v>
      </c>
      <c r="Q40" s="62">
        <f t="shared" si="21"/>
        <v>19011.85339091772</v>
      </c>
      <c r="R40" s="62">
        <f t="shared" si="21"/>
        <v>20836.22791731896</v>
      </c>
      <c r="S40" s="62">
        <f t="shared" si="21"/>
        <v>22688.962952722955</v>
      </c>
      <c r="T40" s="62">
        <f t="shared" si="21"/>
        <v>24585.096930254167</v>
      </c>
      <c r="U40" s="62">
        <f t="shared" si="21"/>
        <v>26540.330540806139</v>
      </c>
      <c r="V40" s="62">
        <f t="shared" si="21"/>
        <v>28571.129552376718</v>
      </c>
      <c r="W40" s="62">
        <f t="shared" si="21"/>
        <v>30694.829162243106</v>
      </c>
      <c r="X40" s="62">
        <f t="shared" si="21"/>
        <v>32929.740026164545</v>
      </c>
      <c r="Y40" s="62">
        <f t="shared" si="21"/>
        <v>35295.256087285285</v>
      </c>
      <c r="Z40" s="62">
        <f t="shared" si="21"/>
        <v>37811.964306932452</v>
      </c>
      <c r="AA40" s="62">
        <f t="shared" si="21"/>
        <v>40501.75638009626</v>
      </c>
      <c r="AB40" s="62">
        <f t="shared" si="21"/>
        <v>43970.815840453295</v>
      </c>
      <c r="AC40" s="62">
        <f t="shared" si="21"/>
        <v>47625.584855926427</v>
      </c>
      <c r="AD40" s="62">
        <f t="shared" si="21"/>
        <v>51495.339984833787</v>
      </c>
      <c r="AE40" s="62">
        <f t="shared" si="21"/>
        <v>55610.923407953429</v>
      </c>
      <c r="AF40" s="62">
        <f t="shared" si="21"/>
        <v>60004.880746566785</v>
      </c>
      <c r="AG40" s="62">
        <f t="shared" si="21"/>
        <v>64711.599853838881</v>
      </c>
      <c r="AH40" s="62">
        <f t="shared" si="21"/>
        <v>69767.450646777856</v>
      </c>
      <c r="AI40" s="62">
        <f t="shared" si="21"/>
        <v>75210.926029830269</v>
      </c>
      <c r="AJ40" s="62">
        <f t="shared" si="21"/>
        <v>81082.783946804222</v>
      </c>
      <c r="AK40" s="62">
        <f t="shared" si="21"/>
        <v>87426.190585239296</v>
      </c>
      <c r="AL40" s="62">
        <f t="shared" si="21"/>
        <v>94286.864746526713</v>
      </c>
      <c r="AM40" s="43">
        <v>7.4999999999999997E-2</v>
      </c>
      <c r="AN40" s="60" t="s">
        <v>98</v>
      </c>
    </row>
    <row r="41" spans="1:40" x14ac:dyDescent="0.45">
      <c r="A41" s="294" t="s">
        <v>99</v>
      </c>
      <c r="B41" s="304"/>
      <c r="C41" s="68"/>
      <c r="D41" s="292">
        <f>D39+D22</f>
        <v>1169.0625</v>
      </c>
      <c r="E41" s="292">
        <f t="shared" ref="E41:AL41" si="22">E39+E22</f>
        <v>1418.7627496875</v>
      </c>
      <c r="F41" s="292">
        <f t="shared" si="22"/>
        <v>2349.7650052861927</v>
      </c>
      <c r="G41" s="292">
        <f t="shared" si="22"/>
        <v>2427.6209269869933</v>
      </c>
      <c r="H41" s="292">
        <f t="shared" si="22"/>
        <v>3488.8079812526958</v>
      </c>
      <c r="I41" s="292">
        <f t="shared" si="22"/>
        <v>3616.0289969473456</v>
      </c>
      <c r="J41" s="292">
        <f t="shared" si="22"/>
        <v>3754.6225305663338</v>
      </c>
      <c r="K41" s="292">
        <f t="shared" si="22"/>
        <v>3905.9992987450028</v>
      </c>
      <c r="L41" s="292">
        <f t="shared" si="22"/>
        <v>4068.383975683173</v>
      </c>
      <c r="M41" s="292">
        <f t="shared" si="22"/>
        <v>4246.7393667892784</v>
      </c>
      <c r="N41" s="292">
        <f t="shared" si="22"/>
        <v>4443.0000288485144</v>
      </c>
      <c r="O41" s="292">
        <f t="shared" si="22"/>
        <v>4659.3084074636945</v>
      </c>
      <c r="P41" s="292">
        <f t="shared" si="22"/>
        <v>5342.2181219379927</v>
      </c>
      <c r="Q41" s="292">
        <f t="shared" si="22"/>
        <v>5586.6554537516586</v>
      </c>
      <c r="R41" s="292">
        <f t="shared" si="22"/>
        <v>5856.3306859820987</v>
      </c>
      <c r="S41" s="292">
        <f t="shared" si="22"/>
        <v>6153.9678003656236</v>
      </c>
      <c r="T41" s="292">
        <f t="shared" si="22"/>
        <v>6482.5336918656503</v>
      </c>
      <c r="U41" s="292">
        <f t="shared" si="22"/>
        <v>6845.2538384162763</v>
      </c>
      <c r="V41" s="292">
        <f t="shared" si="22"/>
        <v>7245.6284723081835</v>
      </c>
      <c r="W41" s="292">
        <f t="shared" si="22"/>
        <v>7687.4492365669248</v>
      </c>
      <c r="X41" s="292">
        <f t="shared" si="22"/>
        <v>8174.8163082696828</v>
      </c>
      <c r="Y41" s="292">
        <f t="shared" si="22"/>
        <v>8712.1559695190663</v>
      </c>
      <c r="Z41" s="292">
        <f t="shared" si="22"/>
        <v>9304.2386057541698</v>
      </c>
      <c r="AA41" s="292">
        <f t="shared" si="22"/>
        <v>9956.1971102409789</v>
      </c>
      <c r="AB41" s="292">
        <f t="shared" si="22"/>
        <v>11723.767907863521</v>
      </c>
      <c r="AC41" s="292">
        <f t="shared" si="22"/>
        <v>12527.171537850681</v>
      </c>
      <c r="AD41" s="292">
        <f t="shared" si="22"/>
        <v>13408.421609192505</v>
      </c>
      <c r="AE41" s="292">
        <f t="shared" si="22"/>
        <v>14374.295354922848</v>
      </c>
      <c r="AF41" s="292">
        <f t="shared" si="22"/>
        <v>15432.029899477227</v>
      </c>
      <c r="AG41" s="292">
        <f t="shared" si="22"/>
        <v>16589.342636512793</v>
      </c>
      <c r="AH41" s="292">
        <f t="shared" si="22"/>
        <v>17854.451859417823</v>
      </c>
      <c r="AI41" s="292">
        <f t="shared" si="22"/>
        <v>19236.097624433776</v>
      </c>
      <c r="AJ41" s="292">
        <f t="shared" si="22"/>
        <v>20743.562827407604</v>
      </c>
      <c r="AK41" s="292">
        <f t="shared" si="22"/>
        <v>22386.694476478173</v>
      </c>
      <c r="AL41" s="292">
        <f t="shared" si="22"/>
        <v>24175.925144469118</v>
      </c>
      <c r="AM41" s="87"/>
      <c r="AN41" s="76"/>
    </row>
    <row r="42" spans="1:40" x14ac:dyDescent="0.45">
      <c r="A42" s="76"/>
      <c r="B42" s="303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87"/>
      <c r="AN42" s="76"/>
    </row>
    <row r="43" spans="1:40" ht="18" x14ac:dyDescent="0.45">
      <c r="A43" s="77" t="s">
        <v>100</v>
      </c>
      <c r="B43" s="303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87"/>
      <c r="AN43" s="77" t="s">
        <v>100</v>
      </c>
    </row>
    <row r="44" spans="1:40" x14ac:dyDescent="0.45">
      <c r="A44" s="109" t="s">
        <v>101</v>
      </c>
      <c r="B44" s="41"/>
      <c r="C44" s="110"/>
      <c r="D44" s="111">
        <v>3</v>
      </c>
      <c r="E44" s="111">
        <v>3</v>
      </c>
      <c r="F44" s="111">
        <v>3</v>
      </c>
      <c r="G44" s="111">
        <v>3</v>
      </c>
      <c r="H44" s="111">
        <v>3</v>
      </c>
      <c r="I44" s="111">
        <v>3</v>
      </c>
      <c r="J44" s="111">
        <v>3</v>
      </c>
      <c r="K44" s="111">
        <v>3</v>
      </c>
      <c r="L44" s="111">
        <v>3</v>
      </c>
      <c r="M44" s="111">
        <v>3</v>
      </c>
      <c r="N44" s="111">
        <v>3</v>
      </c>
      <c r="O44" s="111">
        <v>3</v>
      </c>
      <c r="P44" s="111">
        <v>3</v>
      </c>
      <c r="Q44" s="111">
        <v>3</v>
      </c>
      <c r="R44" s="111">
        <v>3</v>
      </c>
      <c r="S44" s="111">
        <v>3</v>
      </c>
      <c r="T44" s="111">
        <v>3</v>
      </c>
      <c r="U44" s="111">
        <v>3</v>
      </c>
      <c r="V44" s="111">
        <v>3</v>
      </c>
      <c r="W44" s="111">
        <v>3</v>
      </c>
      <c r="X44" s="111">
        <v>3</v>
      </c>
      <c r="Y44" s="111">
        <v>3</v>
      </c>
      <c r="Z44" s="111">
        <v>3</v>
      </c>
      <c r="AA44" s="111">
        <v>3</v>
      </c>
      <c r="AB44" s="111">
        <v>3</v>
      </c>
      <c r="AC44" s="111">
        <v>3</v>
      </c>
      <c r="AD44" s="111">
        <v>3</v>
      </c>
      <c r="AE44" s="111">
        <v>3</v>
      </c>
      <c r="AF44" s="111">
        <v>3</v>
      </c>
      <c r="AG44" s="111">
        <v>3</v>
      </c>
      <c r="AH44" s="111">
        <v>3</v>
      </c>
      <c r="AI44" s="111">
        <v>3</v>
      </c>
      <c r="AJ44" s="111">
        <v>3</v>
      </c>
      <c r="AK44" s="111">
        <v>3</v>
      </c>
      <c r="AL44" s="111">
        <v>3</v>
      </c>
      <c r="AM44" s="41">
        <v>4.5</v>
      </c>
      <c r="AN44" s="109" t="s">
        <v>101</v>
      </c>
    </row>
    <row r="45" spans="1:40" s="1" customFormat="1" ht="14.25" x14ac:dyDescent="0.45">
      <c r="A45" s="112" t="s">
        <v>102</v>
      </c>
      <c r="B45" s="49"/>
      <c r="C45" s="113"/>
      <c r="D45" s="114">
        <f>D44*52/12</f>
        <v>13</v>
      </c>
      <c r="E45" s="114">
        <f t="shared" ref="E45:AL45" si="23">E44*52/12</f>
        <v>13</v>
      </c>
      <c r="F45" s="114">
        <f t="shared" si="23"/>
        <v>13</v>
      </c>
      <c r="G45" s="114">
        <f t="shared" si="23"/>
        <v>13</v>
      </c>
      <c r="H45" s="114">
        <f t="shared" si="23"/>
        <v>13</v>
      </c>
      <c r="I45" s="114">
        <f t="shared" si="23"/>
        <v>13</v>
      </c>
      <c r="J45" s="114">
        <f t="shared" si="23"/>
        <v>13</v>
      </c>
      <c r="K45" s="114">
        <f t="shared" si="23"/>
        <v>13</v>
      </c>
      <c r="L45" s="114">
        <f t="shared" si="23"/>
        <v>13</v>
      </c>
      <c r="M45" s="114">
        <f t="shared" si="23"/>
        <v>13</v>
      </c>
      <c r="N45" s="114">
        <f t="shared" si="23"/>
        <v>13</v>
      </c>
      <c r="O45" s="114">
        <f t="shared" si="23"/>
        <v>13</v>
      </c>
      <c r="P45" s="114">
        <f t="shared" si="23"/>
        <v>13</v>
      </c>
      <c r="Q45" s="114">
        <f t="shared" si="23"/>
        <v>13</v>
      </c>
      <c r="R45" s="114">
        <f t="shared" si="23"/>
        <v>13</v>
      </c>
      <c r="S45" s="114">
        <f t="shared" si="23"/>
        <v>13</v>
      </c>
      <c r="T45" s="114">
        <f t="shared" si="23"/>
        <v>13</v>
      </c>
      <c r="U45" s="114">
        <f t="shared" si="23"/>
        <v>13</v>
      </c>
      <c r="V45" s="114">
        <f t="shared" si="23"/>
        <v>13</v>
      </c>
      <c r="W45" s="114">
        <f t="shared" si="23"/>
        <v>13</v>
      </c>
      <c r="X45" s="114">
        <f t="shared" si="23"/>
        <v>13</v>
      </c>
      <c r="Y45" s="114">
        <f t="shared" si="23"/>
        <v>13</v>
      </c>
      <c r="Z45" s="114">
        <f t="shared" si="23"/>
        <v>13</v>
      </c>
      <c r="AA45" s="114">
        <f t="shared" si="23"/>
        <v>13</v>
      </c>
      <c r="AB45" s="114">
        <f t="shared" si="23"/>
        <v>13</v>
      </c>
      <c r="AC45" s="114">
        <f t="shared" si="23"/>
        <v>13</v>
      </c>
      <c r="AD45" s="114">
        <f t="shared" si="23"/>
        <v>13</v>
      </c>
      <c r="AE45" s="114">
        <f t="shared" si="23"/>
        <v>13</v>
      </c>
      <c r="AF45" s="114">
        <f t="shared" si="23"/>
        <v>13</v>
      </c>
      <c r="AG45" s="114">
        <f t="shared" si="23"/>
        <v>13</v>
      </c>
      <c r="AH45" s="114">
        <f t="shared" si="23"/>
        <v>13</v>
      </c>
      <c r="AI45" s="114">
        <f t="shared" si="23"/>
        <v>13</v>
      </c>
      <c r="AJ45" s="114">
        <f t="shared" si="23"/>
        <v>13</v>
      </c>
      <c r="AK45" s="114">
        <f t="shared" si="23"/>
        <v>13</v>
      </c>
      <c r="AL45" s="114">
        <f t="shared" si="23"/>
        <v>13</v>
      </c>
      <c r="AM45" s="115"/>
      <c r="AN45" s="112" t="s">
        <v>102</v>
      </c>
    </row>
    <row r="46" spans="1:40" ht="14.25" x14ac:dyDescent="0.45">
      <c r="A46" s="76" t="s">
        <v>103</v>
      </c>
      <c r="B46" s="49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7"/>
      <c r="AN46" s="76" t="s">
        <v>103</v>
      </c>
    </row>
    <row r="47" spans="1:40" ht="18" x14ac:dyDescent="0.45">
      <c r="A47" s="77" t="s">
        <v>104</v>
      </c>
      <c r="B47" s="303"/>
      <c r="C47" s="70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7"/>
      <c r="AN47" s="77" t="s">
        <v>104</v>
      </c>
    </row>
    <row r="48" spans="1:40" x14ac:dyDescent="0.45">
      <c r="A48" s="119" t="s">
        <v>105</v>
      </c>
      <c r="B48" s="303"/>
      <c r="C48" s="120">
        <f>C44*C23</f>
        <v>0</v>
      </c>
      <c r="D48" s="155">
        <f>D45*(D23+D40)</f>
        <v>14057.9765625</v>
      </c>
      <c r="E48" s="155">
        <f>E45*(E23+E40)</f>
        <v>30064.250385304684</v>
      </c>
      <c r="F48" s="155">
        <f t="shared" ref="F48:AL48" si="24">F45*(F23+F40)</f>
        <v>56065.3557949733</v>
      </c>
      <c r="G48" s="155">
        <f t="shared" si="24"/>
        <v>81052.595757368894</v>
      </c>
      <c r="H48" s="155">
        <f t="shared" si="24"/>
        <v>116926.56705012989</v>
      </c>
      <c r="I48" s="155">
        <f t="shared" si="24"/>
        <v>151639.82320966196</v>
      </c>
      <c r="J48" s="155">
        <f t="shared" si="24"/>
        <v>185416.1723989975</v>
      </c>
      <c r="K48" s="155">
        <f t="shared" si="24"/>
        <v>218479.60103648136</v>
      </c>
      <c r="L48" s="155">
        <f t="shared" si="24"/>
        <v>251015.94826633541</v>
      </c>
      <c r="M48" s="155">
        <f t="shared" si="24"/>
        <v>283256.79303200135</v>
      </c>
      <c r="N48" s="155">
        <f t="shared" si="24"/>
        <v>315439.60890150466</v>
      </c>
      <c r="O48" s="155">
        <f t="shared" si="24"/>
        <v>347809.82183364272</v>
      </c>
      <c r="P48" s="155">
        <f t="shared" si="24"/>
        <v>385964.25811242388</v>
      </c>
      <c r="Q48" s="155">
        <f t="shared" si="24"/>
        <v>424196.47058535583</v>
      </c>
      <c r="R48" s="155">
        <f t="shared" si="24"/>
        <v>462804.11179038894</v>
      </c>
      <c r="S48" s="155">
        <f t="shared" si="24"/>
        <v>502095.26620550628</v>
      </c>
      <c r="T48" s="155">
        <f t="shared" si="24"/>
        <v>542390.58888477774</v>
      </c>
      <c r="U48" s="155">
        <f t="shared" si="24"/>
        <v>584025.47212537518</v>
      </c>
      <c r="V48" s="155">
        <f t="shared" si="24"/>
        <v>627352.24409547786</v>
      </c>
      <c r="W48" s="155">
        <f t="shared" si="24"/>
        <v>672742.40285803424</v>
      </c>
      <c r="X48" s="155">
        <f t="shared" si="24"/>
        <v>720588.88875062461</v>
      </c>
      <c r="Y48" s="155">
        <f t="shared" si="24"/>
        <v>771308.39762779453</v>
      </c>
      <c r="Z48" s="155">
        <f t="shared" si="24"/>
        <v>825343.73703990388</v>
      </c>
      <c r="AA48" s="155">
        <f t="shared" si="24"/>
        <v>883166.22701255896</v>
      </c>
      <c r="AB48" s="155">
        <f t="shared" si="24"/>
        <v>957907.06907867594</v>
      </c>
      <c r="AC48" s="155">
        <f t="shared" si="24"/>
        <v>1036703.2766404295</v>
      </c>
      <c r="AD48" s="155">
        <f t="shared" si="24"/>
        <v>1120186.8007429373</v>
      </c>
      <c r="AE48" s="155">
        <f t="shared" si="24"/>
        <v>1209023.6923301641</v>
      </c>
      <c r="AF48" s="155">
        <f t="shared" si="24"/>
        <v>1303917.0749466156</v>
      </c>
      <c r="AG48" s="155">
        <f t="shared" si="24"/>
        <v>1405610.1395296857</v>
      </c>
      <c r="AH48" s="155">
        <f t="shared" si="24"/>
        <v>1514889.1626744587</v>
      </c>
      <c r="AI48" s="155">
        <f t="shared" si="24"/>
        <v>1632586.5494076903</v>
      </c>
      <c r="AJ48" s="155">
        <f t="shared" si="24"/>
        <v>1759583.9012016901</v>
      </c>
      <c r="AK48" s="155">
        <f t="shared" si="24"/>
        <v>1896815.1096912134</v>
      </c>
      <c r="AL48" s="155">
        <f t="shared" si="24"/>
        <v>2045269.4763266137</v>
      </c>
      <c r="AM48" s="303"/>
      <c r="AN48" s="119" t="s">
        <v>105</v>
      </c>
    </row>
    <row r="49" spans="1:40" s="13" customFormat="1" x14ac:dyDescent="0.45">
      <c r="A49" s="121" t="s">
        <v>106</v>
      </c>
      <c r="B49" s="50">
        <v>2.5000000000000001E-2</v>
      </c>
      <c r="C49" s="122">
        <f>C48</f>
        <v>0</v>
      </c>
      <c r="D49" s="123">
        <f>D48*2.5%</f>
        <v>351.44941406250001</v>
      </c>
      <c r="E49" s="123">
        <f t="shared" ref="E49:AL49" si="25">E48*2.5%</f>
        <v>751.60625963261714</v>
      </c>
      <c r="F49" s="123">
        <f t="shared" si="25"/>
        <v>1401.6338948743326</v>
      </c>
      <c r="G49" s="123">
        <f t="shared" si="25"/>
        <v>2026.3148939342225</v>
      </c>
      <c r="H49" s="123">
        <f t="shared" si="25"/>
        <v>2923.1641762532472</v>
      </c>
      <c r="I49" s="123">
        <f t="shared" si="25"/>
        <v>3790.9955802415493</v>
      </c>
      <c r="J49" s="123">
        <f t="shared" si="25"/>
        <v>4635.4043099749379</v>
      </c>
      <c r="K49" s="123">
        <f t="shared" si="25"/>
        <v>5461.9900259120341</v>
      </c>
      <c r="L49" s="123">
        <f t="shared" si="25"/>
        <v>6275.3987066583859</v>
      </c>
      <c r="M49" s="123">
        <f t="shared" si="25"/>
        <v>7081.4198258000342</v>
      </c>
      <c r="N49" s="123">
        <f t="shared" si="25"/>
        <v>7885.9902225376172</v>
      </c>
      <c r="O49" s="123">
        <f t="shared" si="25"/>
        <v>8695.2455458410677</v>
      </c>
      <c r="P49" s="123">
        <f t="shared" si="25"/>
        <v>9649.1064528105981</v>
      </c>
      <c r="Q49" s="123">
        <f t="shared" si="25"/>
        <v>10604.911764633896</v>
      </c>
      <c r="R49" s="123">
        <f t="shared" si="25"/>
        <v>11570.102794759725</v>
      </c>
      <c r="S49" s="123">
        <f t="shared" si="25"/>
        <v>12552.381655137659</v>
      </c>
      <c r="T49" s="123">
        <f t="shared" si="25"/>
        <v>13559.764722119444</v>
      </c>
      <c r="U49" s="123">
        <f t="shared" si="25"/>
        <v>14600.636803134381</v>
      </c>
      <c r="V49" s="123">
        <f t="shared" si="25"/>
        <v>15683.806102386947</v>
      </c>
      <c r="W49" s="123">
        <f t="shared" si="25"/>
        <v>16818.560071450858</v>
      </c>
      <c r="X49" s="123">
        <f t="shared" si="25"/>
        <v>18014.722218765615</v>
      </c>
      <c r="Y49" s="123">
        <f t="shared" si="25"/>
        <v>19282.709940694866</v>
      </c>
      <c r="Z49" s="123">
        <f t="shared" si="25"/>
        <v>20633.593425997598</v>
      </c>
      <c r="AA49" s="123">
        <f t="shared" si="25"/>
        <v>22079.155675313974</v>
      </c>
      <c r="AB49" s="123">
        <f t="shared" si="25"/>
        <v>23947.6767269669</v>
      </c>
      <c r="AC49" s="123">
        <f t="shared" si="25"/>
        <v>25917.581916010738</v>
      </c>
      <c r="AD49" s="123">
        <f t="shared" si="25"/>
        <v>28004.670018573433</v>
      </c>
      <c r="AE49" s="123">
        <f t="shared" si="25"/>
        <v>30225.592308254105</v>
      </c>
      <c r="AF49" s="123">
        <f t="shared" si="25"/>
        <v>32597.92687366539</v>
      </c>
      <c r="AG49" s="123">
        <f t="shared" si="25"/>
        <v>35140.253488242146</v>
      </c>
      <c r="AH49" s="123">
        <f t="shared" si="25"/>
        <v>37872.229066861466</v>
      </c>
      <c r="AI49" s="123">
        <f t="shared" si="25"/>
        <v>40814.663735192262</v>
      </c>
      <c r="AJ49" s="123">
        <f t="shared" si="25"/>
        <v>43989.597530042258</v>
      </c>
      <c r="AK49" s="123">
        <f t="shared" si="25"/>
        <v>47420.37774228034</v>
      </c>
      <c r="AL49" s="123">
        <f t="shared" si="25"/>
        <v>51131.736908165345</v>
      </c>
      <c r="AM49" s="124"/>
      <c r="AN49" s="121" t="s">
        <v>106</v>
      </c>
    </row>
    <row r="50" spans="1:40" x14ac:dyDescent="0.45">
      <c r="A50" s="125" t="s">
        <v>107</v>
      </c>
      <c r="B50" s="51"/>
      <c r="C50" s="126"/>
      <c r="D50" s="127">
        <f>D48-D49</f>
        <v>13706.527148437501</v>
      </c>
      <c r="E50" s="127">
        <f t="shared" ref="E50:AL50" si="26">E48-E49</f>
        <v>29312.644125672068</v>
      </c>
      <c r="F50" s="127">
        <f t="shared" si="26"/>
        <v>54663.721900098964</v>
      </c>
      <c r="G50" s="127">
        <f t="shared" si="26"/>
        <v>79026.280863434673</v>
      </c>
      <c r="H50" s="127">
        <f t="shared" si="26"/>
        <v>114003.40287387664</v>
      </c>
      <c r="I50" s="127">
        <f t="shared" si="26"/>
        <v>147848.82762942041</v>
      </c>
      <c r="J50" s="127">
        <f t="shared" si="26"/>
        <v>180780.76808902257</v>
      </c>
      <c r="K50" s="127">
        <f t="shared" si="26"/>
        <v>213017.61101056932</v>
      </c>
      <c r="L50" s="127">
        <f t="shared" si="26"/>
        <v>244740.54955967702</v>
      </c>
      <c r="M50" s="127">
        <f t="shared" si="26"/>
        <v>276175.3732062013</v>
      </c>
      <c r="N50" s="127">
        <f t="shared" si="26"/>
        <v>307553.61867896706</v>
      </c>
      <c r="O50" s="127">
        <f t="shared" si="26"/>
        <v>339114.57628780167</v>
      </c>
      <c r="P50" s="127">
        <f t="shared" si="26"/>
        <v>376315.1516596133</v>
      </c>
      <c r="Q50" s="127">
        <f t="shared" si="26"/>
        <v>413591.55882072193</v>
      </c>
      <c r="R50" s="127">
        <f t="shared" si="26"/>
        <v>451234.00899562921</v>
      </c>
      <c r="S50" s="127">
        <f t="shared" si="26"/>
        <v>489542.88455036865</v>
      </c>
      <c r="T50" s="127">
        <f t="shared" si="26"/>
        <v>528830.8241626583</v>
      </c>
      <c r="U50" s="127">
        <f t="shared" si="26"/>
        <v>569424.83532224083</v>
      </c>
      <c r="V50" s="127">
        <f t="shared" si="26"/>
        <v>611668.43799309095</v>
      </c>
      <c r="W50" s="127">
        <f t="shared" si="26"/>
        <v>655923.84278658335</v>
      </c>
      <c r="X50" s="127">
        <f t="shared" si="26"/>
        <v>702574.16653185897</v>
      </c>
      <c r="Y50" s="127">
        <f t="shared" si="26"/>
        <v>752025.68768709968</v>
      </c>
      <c r="Z50" s="127">
        <f t="shared" si="26"/>
        <v>804710.14361390623</v>
      </c>
      <c r="AA50" s="127">
        <f t="shared" si="26"/>
        <v>861087.07133724494</v>
      </c>
      <c r="AB50" s="127">
        <f t="shared" si="26"/>
        <v>933959.39235170907</v>
      </c>
      <c r="AC50" s="127">
        <f t="shared" si="26"/>
        <v>1010785.6947244188</v>
      </c>
      <c r="AD50" s="127">
        <f t="shared" si="26"/>
        <v>1092182.1307243637</v>
      </c>
      <c r="AE50" s="127">
        <f t="shared" si="26"/>
        <v>1178798.1000219099</v>
      </c>
      <c r="AF50" s="127">
        <f t="shared" si="26"/>
        <v>1271319.1480729503</v>
      </c>
      <c r="AG50" s="127">
        <f t="shared" si="26"/>
        <v>1370469.8860414436</v>
      </c>
      <c r="AH50" s="127">
        <f t="shared" si="26"/>
        <v>1477016.9336075971</v>
      </c>
      <c r="AI50" s="127">
        <f t="shared" si="26"/>
        <v>1591771.885672498</v>
      </c>
      <c r="AJ50" s="127">
        <f t="shared" si="26"/>
        <v>1715594.3036716478</v>
      </c>
      <c r="AK50" s="127">
        <f t="shared" si="26"/>
        <v>1849394.7319489331</v>
      </c>
      <c r="AL50" s="127">
        <f t="shared" si="26"/>
        <v>1994137.7394184484</v>
      </c>
      <c r="AM50" s="128"/>
      <c r="AN50" s="125" t="s">
        <v>107</v>
      </c>
    </row>
    <row r="51" spans="1:40" x14ac:dyDescent="0.45">
      <c r="A51" s="121" t="s">
        <v>108</v>
      </c>
      <c r="B51" s="51"/>
      <c r="C51" s="122"/>
      <c r="D51" s="122">
        <f>(INDEX('Dividend Model'!$W$4:$W$39, COLUMN()-2,1))*1.5</f>
        <v>913.16770833333317</v>
      </c>
      <c r="E51" s="122">
        <f>(INDEX('Dividend Model'!$W$4:$W$39, COLUMN()-2,1))*1.5</f>
        <v>2620.607945079375</v>
      </c>
      <c r="F51" s="122">
        <f>(INDEX('Dividend Model'!$W$4:$W$39, COLUMN()-2,1))*1.5</f>
        <v>5426.2945309906081</v>
      </c>
      <c r="G51" s="122">
        <f>(INDEX('Dividend Model'!$W$4:$W$39, COLUMN()-2,1))*1.5</f>
        <v>8986.3107682542468</v>
      </c>
      <c r="H51" s="122">
        <f>(INDEX('Dividend Model'!$W$4:$W$39, COLUMN()-2,1))*1.5</f>
        <v>13525.125090705567</v>
      </c>
      <c r="I51" s="122">
        <f>(INDEX('Dividend Model'!$W$4:$W$39, COLUMN()-2,1))*1.5</f>
        <v>18711.38785946598</v>
      </c>
      <c r="J51" s="122">
        <f>(INDEX('Dividend Model'!$W$4:$W$39, COLUMN()-2,1))*1.5</f>
        <v>24876.446376918422</v>
      </c>
      <c r="K51" s="122">
        <f>(INDEX('Dividend Model'!$W$4:$W$39, COLUMN()-2,1))*1.5</f>
        <v>31766.072621311127</v>
      </c>
      <c r="L51" s="122">
        <f>(INDEX('Dividend Model'!$W$4:$W$39, COLUMN()-2,1))*1.5</f>
        <v>39095.369747367273</v>
      </c>
      <c r="M51" s="122">
        <f>(INDEX('Dividend Model'!$W$4:$W$39, COLUMN()-2,1))*1.5</f>
        <v>46972.210180145768</v>
      </c>
      <c r="N51" s="122">
        <f>(INDEX('Dividend Model'!$W$4:$W$39, COLUMN()-2,1))*1.5</f>
        <v>55326.290383514264</v>
      </c>
      <c r="O51" s="122">
        <f>(INDEX('Dividend Model'!$W$4:$W$39, COLUMN()-2,1))*1.5</f>
        <v>64099.024311242581</v>
      </c>
      <c r="P51" s="122">
        <f>(INDEX('Dividend Model'!$W$4:$W$39, COLUMN()-2,1))*1.5</f>
        <v>73370.54359037774</v>
      </c>
      <c r="Q51" s="122">
        <f>(INDEX('Dividend Model'!$W$4:$W$39, COLUMN()-2,1))*1.5</f>
        <v>83075.231382695201</v>
      </c>
      <c r="R51" s="122">
        <f>(INDEX('Dividend Model'!$W$4:$W$39, COLUMN()-2,1))*1.5</f>
        <v>93158.989679946957</v>
      </c>
      <c r="S51" s="122">
        <f>(INDEX('Dividend Model'!$W$4:$W$39, COLUMN()-2,1))*1.5</f>
        <v>103577.89391553737</v>
      </c>
      <c r="T51" s="122">
        <f>(INDEX('Dividend Model'!$W$4:$W$39, COLUMN()-2,1))*1.5</f>
        <v>114297.00485539521</v>
      </c>
      <c r="U51" s="122">
        <f>(INDEX('Dividend Model'!$W$4:$W$39, COLUMN()-2,1))*1.5</f>
        <v>125289.31847009045</v>
      </c>
      <c r="V51" s="122">
        <f>(INDEX('Dividend Model'!$W$4:$W$39, COLUMN()-2,1))*1.5</f>
        <v>136534.83680728011</v>
      </c>
      <c r="W51" s="122">
        <f>(INDEX('Dividend Model'!$W$4:$W$39, COLUMN()-2,1))*1.5</f>
        <v>148242.75285366899</v>
      </c>
      <c r="X51" s="122">
        <f>(INDEX('Dividend Model'!$W$4:$W$39, COLUMN()-2,1))*1.5</f>
        <v>160418.09386622219</v>
      </c>
      <c r="Y51" s="122">
        <f>(INDEX('Dividend Model'!$W$4:$W$39, COLUMN()-2,1))*1.5</f>
        <v>173070.82873965226</v>
      </c>
      <c r="Z51" s="122">
        <f>(INDEX('Dividend Model'!$W$4:$W$39, COLUMN()-2,1))*1.5</f>
        <v>186215.62876522975</v>
      </c>
      <c r="AA51" s="122">
        <f>(INDEX('Dividend Model'!$W$4:$W$39, COLUMN()-2,1))*1.5</f>
        <v>199871.65528929629</v>
      </c>
      <c r="AB51" s="122">
        <f>(INDEX('Dividend Model'!$W$4:$W$39, COLUMN()-2,1))*1.5</f>
        <v>214251.95879586699</v>
      </c>
      <c r="AC51" s="122">
        <f>(INDEX('Dividend Model'!$W$4:$W$39, COLUMN()-2,1))*1.5</f>
        <v>229361.87028996053</v>
      </c>
      <c r="AD51" s="122">
        <f>(INDEX('Dividend Model'!$W$4:$W$39, COLUMN()-2,1))*1.5</f>
        <v>245213.01663597004</v>
      </c>
      <c r="AE51" s="122">
        <f>(INDEX('Dividend Model'!$W$4:$W$39, COLUMN()-2,1))*1.5</f>
        <v>261822.94698719104</v>
      </c>
      <c r="AF51" s="122">
        <f>(INDEX('Dividend Model'!$W$4:$W$39, COLUMN()-2,1))*1.5</f>
        <v>279214.79564941523</v>
      </c>
      <c r="AG51" s="122">
        <f>(INDEX('Dividend Model'!$W$4:$W$39, COLUMN()-2,1))*1.5</f>
        <v>297416.97678299644</v>
      </c>
      <c r="AH51" s="122">
        <f>(INDEX('Dividend Model'!$W$4:$W$39, COLUMN()-2,1))*1.5</f>
        <v>316462.90681185719</v>
      </c>
      <c r="AI51" s="122">
        <f>(INDEX('Dividend Model'!$W$4:$W$39, COLUMN()-2,1))*1.5</f>
        <v>336390.75082959607</v>
      </c>
      <c r="AJ51" s="122">
        <f>(INDEX('Dividend Model'!$W$4:$W$39, COLUMN()-2,1))*1.5</f>
        <v>357243.18967647391</v>
      </c>
      <c r="AK51" s="122">
        <f>(INDEX('Dividend Model'!$W$4:$W$39, COLUMN()-2,1))*1.5</f>
        <v>379067.20471039525</v>
      </c>
      <c r="AL51" s="122">
        <f>(INDEX('Dividend Model'!$W$4:$W$39, COLUMN()-2,1))*1.5</f>
        <v>401913.87761346274</v>
      </c>
      <c r="AM51" s="128"/>
      <c r="AN51" s="121" t="s">
        <v>109</v>
      </c>
    </row>
    <row r="52" spans="1:40" x14ac:dyDescent="0.45">
      <c r="A52" s="145" t="s">
        <v>110</v>
      </c>
      <c r="B52" s="51"/>
      <c r="C52" s="126"/>
      <c r="D52" s="133">
        <f>D50-D51</f>
        <v>12793.359440104168</v>
      </c>
      <c r="E52" s="133">
        <f t="shared" ref="E52:AL52" si="27">E50-E51</f>
        <v>26692.036180592695</v>
      </c>
      <c r="F52" s="133">
        <f t="shared" si="27"/>
        <v>49237.427369108358</v>
      </c>
      <c r="G52" s="133">
        <f t="shared" si="27"/>
        <v>70039.970095180426</v>
      </c>
      <c r="H52" s="133">
        <f t="shared" si="27"/>
        <v>100478.27778317107</v>
      </c>
      <c r="I52" s="133">
        <f t="shared" si="27"/>
        <v>129137.43976995444</v>
      </c>
      <c r="J52" s="133">
        <f t="shared" si="27"/>
        <v>155904.32171210414</v>
      </c>
      <c r="K52" s="133">
        <f t="shared" si="27"/>
        <v>181251.5383892582</v>
      </c>
      <c r="L52" s="133">
        <f t="shared" si="27"/>
        <v>205645.17981230974</v>
      </c>
      <c r="M52" s="133">
        <f t="shared" si="27"/>
        <v>229203.16302605552</v>
      </c>
      <c r="N52" s="133">
        <f t="shared" si="27"/>
        <v>252227.32829545281</v>
      </c>
      <c r="O52" s="133">
        <f t="shared" si="27"/>
        <v>275015.5519765591</v>
      </c>
      <c r="P52" s="133">
        <f t="shared" si="27"/>
        <v>302944.60806923558</v>
      </c>
      <c r="Q52" s="133">
        <f t="shared" si="27"/>
        <v>330516.32743802672</v>
      </c>
      <c r="R52" s="133">
        <f t="shared" si="27"/>
        <v>358075.01931568224</v>
      </c>
      <c r="S52" s="133">
        <f t="shared" si="27"/>
        <v>385964.99063483125</v>
      </c>
      <c r="T52" s="133">
        <f t="shared" si="27"/>
        <v>414533.81930726313</v>
      </c>
      <c r="U52" s="133">
        <f t="shared" si="27"/>
        <v>444135.51685215038</v>
      </c>
      <c r="V52" s="133">
        <f t="shared" si="27"/>
        <v>475133.60118581087</v>
      </c>
      <c r="W52" s="133">
        <f t="shared" si="27"/>
        <v>507681.08993291436</v>
      </c>
      <c r="X52" s="133">
        <f t="shared" si="27"/>
        <v>542156.07266563678</v>
      </c>
      <c r="Y52" s="133">
        <f t="shared" si="27"/>
        <v>578954.85894744738</v>
      </c>
      <c r="Z52" s="133">
        <f t="shared" si="27"/>
        <v>618494.51484867651</v>
      </c>
      <c r="AA52" s="133">
        <f t="shared" si="27"/>
        <v>661215.41604794865</v>
      </c>
      <c r="AB52" s="133">
        <f t="shared" si="27"/>
        <v>719707.43355584214</v>
      </c>
      <c r="AC52" s="133">
        <f t="shared" si="27"/>
        <v>781423.82443445828</v>
      </c>
      <c r="AD52" s="133">
        <f t="shared" si="27"/>
        <v>846969.11408839375</v>
      </c>
      <c r="AE52" s="133">
        <f t="shared" si="27"/>
        <v>916975.15303471894</v>
      </c>
      <c r="AF52" s="133">
        <f t="shared" si="27"/>
        <v>992104.35242353508</v>
      </c>
      <c r="AG52" s="133">
        <f t="shared" si="27"/>
        <v>1073052.9092584471</v>
      </c>
      <c r="AH52" s="133">
        <f t="shared" si="27"/>
        <v>1160554.02679574</v>
      </c>
      <c r="AI52" s="133">
        <f t="shared" si="27"/>
        <v>1255381.134842902</v>
      </c>
      <c r="AJ52" s="133">
        <f t="shared" si="27"/>
        <v>1358351.1139951739</v>
      </c>
      <c r="AK52" s="133">
        <f t="shared" si="27"/>
        <v>1470327.5272385378</v>
      </c>
      <c r="AL52" s="133">
        <f t="shared" si="27"/>
        <v>1592223.8618049857</v>
      </c>
      <c r="AM52" s="128"/>
      <c r="AN52" s="145" t="s">
        <v>110</v>
      </c>
    </row>
    <row r="53" spans="1:40" x14ac:dyDescent="0.45">
      <c r="A53" s="121" t="s">
        <v>111</v>
      </c>
      <c r="B53" s="51">
        <v>0.15</v>
      </c>
      <c r="C53" s="122"/>
      <c r="D53" s="104">
        <f>D52*15%</f>
        <v>1919.0039160156252</v>
      </c>
      <c r="E53" s="104">
        <f>E52*15%</f>
        <v>4003.8054270889043</v>
      </c>
      <c r="F53" s="104">
        <f t="shared" ref="F53:AL53" si="28">F52*15%</f>
        <v>7385.6141053662532</v>
      </c>
      <c r="G53" s="104">
        <f t="shared" si="28"/>
        <v>10505.995514277063</v>
      </c>
      <c r="H53" s="104">
        <f t="shared" si="28"/>
        <v>15071.741667475661</v>
      </c>
      <c r="I53" s="104">
        <f t="shared" si="28"/>
        <v>19370.615965493165</v>
      </c>
      <c r="J53" s="104">
        <f t="shared" si="28"/>
        <v>23385.648256815621</v>
      </c>
      <c r="K53" s="104">
        <f t="shared" si="28"/>
        <v>27187.73075838873</v>
      </c>
      <c r="L53" s="104">
        <f t="shared" si="28"/>
        <v>30846.776971846459</v>
      </c>
      <c r="M53" s="104">
        <f t="shared" si="28"/>
        <v>34380.474453908326</v>
      </c>
      <c r="N53" s="104">
        <f t="shared" si="28"/>
        <v>37834.09924431792</v>
      </c>
      <c r="O53" s="104">
        <f t="shared" si="28"/>
        <v>41252.332796483861</v>
      </c>
      <c r="P53" s="104">
        <f t="shared" si="28"/>
        <v>45441.691210385332</v>
      </c>
      <c r="Q53" s="104">
        <f t="shared" si="28"/>
        <v>49577.44911570401</v>
      </c>
      <c r="R53" s="104">
        <f t="shared" si="28"/>
        <v>53711.252897352337</v>
      </c>
      <c r="S53" s="104">
        <f t="shared" si="28"/>
        <v>57894.748595224686</v>
      </c>
      <c r="T53" s="104">
        <f t="shared" si="28"/>
        <v>62180.072896089463</v>
      </c>
      <c r="U53" s="104">
        <f t="shared" si="28"/>
        <v>66620.327527822548</v>
      </c>
      <c r="V53" s="104">
        <f t="shared" si="28"/>
        <v>71270.040177871633</v>
      </c>
      <c r="W53" s="104">
        <f t="shared" si="28"/>
        <v>76152.163489937157</v>
      </c>
      <c r="X53" s="104">
        <f t="shared" si="28"/>
        <v>81323.410899845519</v>
      </c>
      <c r="Y53" s="104">
        <f t="shared" si="28"/>
        <v>86843.228842117111</v>
      </c>
      <c r="Z53" s="104">
        <f t="shared" si="28"/>
        <v>92774.177227301479</v>
      </c>
      <c r="AA53" s="104">
        <f t="shared" si="28"/>
        <v>99182.312407192294</v>
      </c>
      <c r="AB53" s="104">
        <f t="shared" si="28"/>
        <v>107956.11503337632</v>
      </c>
      <c r="AC53" s="104">
        <f t="shared" si="28"/>
        <v>117213.57366516873</v>
      </c>
      <c r="AD53" s="104">
        <f t="shared" si="28"/>
        <v>127045.36711325905</v>
      </c>
      <c r="AE53" s="104">
        <f t="shared" si="28"/>
        <v>137546.27295520782</v>
      </c>
      <c r="AF53" s="104">
        <f t="shared" si="28"/>
        <v>148815.65286353027</v>
      </c>
      <c r="AG53" s="104">
        <f t="shared" si="28"/>
        <v>160957.93638876706</v>
      </c>
      <c r="AH53" s="104">
        <f t="shared" si="28"/>
        <v>174083.104019361</v>
      </c>
      <c r="AI53" s="104">
        <f t="shared" si="28"/>
        <v>188307.17022643529</v>
      </c>
      <c r="AJ53" s="104">
        <f t="shared" si="28"/>
        <v>203752.66709927609</v>
      </c>
      <c r="AK53" s="104">
        <f t="shared" si="28"/>
        <v>220549.12908578067</v>
      </c>
      <c r="AL53" s="104">
        <f t="shared" si="28"/>
        <v>238833.57927074784</v>
      </c>
      <c r="AM53" s="128"/>
      <c r="AN53" s="121" t="s">
        <v>111</v>
      </c>
    </row>
    <row r="54" spans="1:40" s="1" customFormat="1" x14ac:dyDescent="0.45">
      <c r="A54" s="130" t="s">
        <v>112</v>
      </c>
      <c r="B54" s="26"/>
      <c r="C54" s="131">
        <f>C49-C50</f>
        <v>0</v>
      </c>
      <c r="D54" s="131">
        <f>D50-D51-D53</f>
        <v>10874.355524088543</v>
      </c>
      <c r="E54" s="131">
        <f t="shared" ref="E54:AL54" si="29">E50-E51-E53</f>
        <v>22688.230753503791</v>
      </c>
      <c r="F54" s="131">
        <f t="shared" si="29"/>
        <v>41851.813263742108</v>
      </c>
      <c r="G54" s="131">
        <f t="shared" si="29"/>
        <v>59533.974580903363</v>
      </c>
      <c r="H54" s="131">
        <f t="shared" si="29"/>
        <v>85406.536115695402</v>
      </c>
      <c r="I54" s="131">
        <f t="shared" si="29"/>
        <v>109766.82380446127</v>
      </c>
      <c r="J54" s="131">
        <f t="shared" si="29"/>
        <v>132518.67345528852</v>
      </c>
      <c r="K54" s="131">
        <f t="shared" si="29"/>
        <v>154063.80763086947</v>
      </c>
      <c r="L54" s="131">
        <f t="shared" si="29"/>
        <v>174798.40284046327</v>
      </c>
      <c r="M54" s="131">
        <f t="shared" si="29"/>
        <v>194822.68857214719</v>
      </c>
      <c r="N54" s="131">
        <f t="shared" si="29"/>
        <v>214393.2290511349</v>
      </c>
      <c r="O54" s="131">
        <f t="shared" si="29"/>
        <v>233763.21918007525</v>
      </c>
      <c r="P54" s="131">
        <f t="shared" si="29"/>
        <v>257502.91685885025</v>
      </c>
      <c r="Q54" s="131">
        <f t="shared" si="29"/>
        <v>280938.87832232274</v>
      </c>
      <c r="R54" s="131">
        <f t="shared" si="29"/>
        <v>304363.76641832991</v>
      </c>
      <c r="S54" s="131">
        <f t="shared" si="29"/>
        <v>328070.24203960656</v>
      </c>
      <c r="T54" s="131">
        <f t="shared" si="29"/>
        <v>352353.74641117366</v>
      </c>
      <c r="U54" s="131">
        <f t="shared" si="29"/>
        <v>377515.18932432786</v>
      </c>
      <c r="V54" s="131">
        <f t="shared" si="29"/>
        <v>403863.56100793922</v>
      </c>
      <c r="W54" s="131">
        <f t="shared" si="29"/>
        <v>431528.92644297722</v>
      </c>
      <c r="X54" s="131">
        <f t="shared" si="29"/>
        <v>460832.66176579124</v>
      </c>
      <c r="Y54" s="131">
        <f t="shared" si="29"/>
        <v>492111.63010533026</v>
      </c>
      <c r="Z54" s="131">
        <f t="shared" si="29"/>
        <v>525720.33762137499</v>
      </c>
      <c r="AA54" s="131">
        <f t="shared" si="29"/>
        <v>562033.10364075634</v>
      </c>
      <c r="AB54" s="131">
        <f t="shared" si="29"/>
        <v>611751.31852246588</v>
      </c>
      <c r="AC54" s="131">
        <f t="shared" si="29"/>
        <v>664210.25076928956</v>
      </c>
      <c r="AD54" s="131">
        <f t="shared" si="29"/>
        <v>719923.74697513471</v>
      </c>
      <c r="AE54" s="131">
        <f t="shared" si="29"/>
        <v>779428.88007951109</v>
      </c>
      <c r="AF54" s="131">
        <f t="shared" si="29"/>
        <v>843288.69956000475</v>
      </c>
      <c r="AG54" s="131">
        <f t="shared" si="29"/>
        <v>912094.97286968003</v>
      </c>
      <c r="AH54" s="131">
        <f t="shared" si="29"/>
        <v>986470.92277637904</v>
      </c>
      <c r="AI54" s="131">
        <f t="shared" si="29"/>
        <v>1067073.9646164668</v>
      </c>
      <c r="AJ54" s="131">
        <f t="shared" si="29"/>
        <v>1154598.4468958979</v>
      </c>
      <c r="AK54" s="131">
        <f t="shared" si="29"/>
        <v>1249778.3981527572</v>
      </c>
      <c r="AL54" s="131">
        <f t="shared" si="29"/>
        <v>1353390.282534238</v>
      </c>
      <c r="AM54" s="124">
        <f>SUM(D54:AL54)</f>
        <v>16553326.598482978</v>
      </c>
      <c r="AN54" s="130" t="s">
        <v>112</v>
      </c>
    </row>
    <row r="55" spans="1:40" s="1" customFormat="1" x14ac:dyDescent="0.45">
      <c r="A55" s="80"/>
      <c r="B55" s="26"/>
      <c r="C55" s="132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124"/>
      <c r="AN55" s="80"/>
    </row>
    <row r="56" spans="1:40" s="1" customFormat="1" ht="18" x14ac:dyDescent="0.45">
      <c r="A56" s="77" t="s">
        <v>113</v>
      </c>
      <c r="B56" s="26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24"/>
      <c r="AN56" s="80" t="s">
        <v>113</v>
      </c>
    </row>
    <row r="57" spans="1:40" s="1" customFormat="1" x14ac:dyDescent="0.45">
      <c r="A57" s="76" t="s">
        <v>114</v>
      </c>
      <c r="B57" s="26"/>
      <c r="C57" s="132">
        <v>500000</v>
      </c>
      <c r="AM57" s="124"/>
      <c r="AN57" s="80"/>
    </row>
    <row r="58" spans="1:40" s="1" customFormat="1" x14ac:dyDescent="0.45">
      <c r="A58" s="76" t="s">
        <v>115</v>
      </c>
      <c r="B58" s="26"/>
      <c r="C58" s="132"/>
      <c r="D58" s="132">
        <f t="shared" ref="D58:AL58" si="30">C63</f>
        <v>386933.7</v>
      </c>
      <c r="E58" s="132">
        <f t="shared" si="30"/>
        <v>299287.75552408857</v>
      </c>
      <c r="F58" s="132">
        <f t="shared" si="30"/>
        <v>218455.68627759238</v>
      </c>
      <c r="G58" s="132">
        <f t="shared" si="30"/>
        <v>145322.36598637988</v>
      </c>
      <c r="H58" s="132">
        <f t="shared" si="30"/>
        <v>87766.13051633045</v>
      </c>
      <c r="I58" s="132">
        <f t="shared" si="30"/>
        <v>44638.186127082241</v>
      </c>
      <c r="J58" s="132">
        <f t="shared" si="30"/>
        <v>17320.397188232717</v>
      </c>
      <c r="K58" s="132">
        <f t="shared" si="30"/>
        <v>4359.766044635966</v>
      </c>
      <c r="L58" s="132">
        <f t="shared" si="30"/>
        <v>3238.9987122380116</v>
      </c>
      <c r="M58" s="132">
        <f t="shared" si="30"/>
        <v>12373.739090856427</v>
      </c>
      <c r="N58" s="132">
        <f t="shared" si="30"/>
        <v>32198.424654130009</v>
      </c>
      <c r="O58" s="132">
        <f t="shared" si="30"/>
        <v>63425.232629295468</v>
      </c>
      <c r="P58" s="132">
        <f t="shared" si="30"/>
        <v>54021.645081276307</v>
      </c>
      <c r="Q58" s="132">
        <f t="shared" si="30"/>
        <v>89528.298917420383</v>
      </c>
      <c r="R58" s="132">
        <f t="shared" si="30"/>
        <v>141222.97629522262</v>
      </c>
      <c r="S58" s="132">
        <f t="shared" si="30"/>
        <v>206616.41036652582</v>
      </c>
      <c r="T58" s="132">
        <f t="shared" si="30"/>
        <v>282854.00681782374</v>
      </c>
      <c r="U58" s="132">
        <f t="shared" si="30"/>
        <v>375924.68435561494</v>
      </c>
      <c r="V58" s="132">
        <f t="shared" si="30"/>
        <v>484819.68882527866</v>
      </c>
      <c r="W58" s="132">
        <f t="shared" si="30"/>
        <v>610883.28552419972</v>
      </c>
      <c r="X58" s="132">
        <f t="shared" si="30"/>
        <v>756186.92446203739</v>
      </c>
      <c r="Y58" s="132">
        <f t="shared" si="30"/>
        <v>914888.11671988852</v>
      </c>
      <c r="Z58" s="132">
        <f t="shared" si="30"/>
        <v>1095379.3012728635</v>
      </c>
      <c r="AA58" s="132">
        <f t="shared" si="30"/>
        <v>1298800.235298296</v>
      </c>
      <c r="AB58" s="132">
        <f t="shared" si="30"/>
        <v>1521180.9119239708</v>
      </c>
      <c r="AC58" s="132">
        <f t="shared" si="30"/>
        <v>1267287.2636645907</v>
      </c>
      <c r="AD58" s="132">
        <f t="shared" si="30"/>
        <v>1547043.0388762096</v>
      </c>
      <c r="AE58" s="132">
        <f t="shared" si="30"/>
        <v>1863731.497027694</v>
      </c>
      <c r="AF58" s="132">
        <f t="shared" si="30"/>
        <v>2191482.6009926163</v>
      </c>
      <c r="AG58" s="132">
        <f t="shared" si="30"/>
        <v>2592407.165855323</v>
      </c>
      <c r="AH58" s="132">
        <f t="shared" si="30"/>
        <v>3040942.9471845143</v>
      </c>
      <c r="AI58" s="132">
        <f t="shared" si="30"/>
        <v>3542061.6587699195</v>
      </c>
      <c r="AJ58" s="132">
        <f t="shared" si="30"/>
        <v>4099556.9149981635</v>
      </c>
      <c r="AK58" s="132">
        <f t="shared" si="30"/>
        <v>4718277.0969764516</v>
      </c>
      <c r="AL58" s="132">
        <f t="shared" si="30"/>
        <v>5403584.1445655189</v>
      </c>
      <c r="AM58" s="124"/>
      <c r="AN58" s="80"/>
    </row>
    <row r="59" spans="1:40" x14ac:dyDescent="0.45">
      <c r="A59" s="129" t="s">
        <v>116</v>
      </c>
      <c r="B59" s="52"/>
      <c r="C59" s="122">
        <f>Costs!C36</f>
        <v>113066.3</v>
      </c>
      <c r="D59" s="122">
        <f>Costs!D36</f>
        <v>93520.3</v>
      </c>
      <c r="E59" s="122">
        <f>Costs!E36</f>
        <v>98520.3</v>
      </c>
      <c r="F59" s="122">
        <f>Costs!F36</f>
        <v>106127.3</v>
      </c>
      <c r="G59" s="122">
        <f>Costs!G36</f>
        <v>105127.3</v>
      </c>
      <c r="H59" s="122">
        <f>Costs!H36</f>
        <v>107627.3</v>
      </c>
      <c r="I59" s="122">
        <f>Costs!I36</f>
        <v>109127.3</v>
      </c>
      <c r="J59" s="122">
        <f>Costs!J36</f>
        <v>110265.3</v>
      </c>
      <c r="K59" s="122">
        <f>Costs!K36</f>
        <v>113110.3</v>
      </c>
      <c r="L59" s="122">
        <f>Costs!L36</f>
        <v>117010.3</v>
      </c>
      <c r="M59" s="122">
        <f>Costs!M36</f>
        <v>120010.3</v>
      </c>
      <c r="N59" s="122">
        <f>Costs!N36</f>
        <v>122010.3</v>
      </c>
      <c r="O59" s="122">
        <f>Costs!O36</f>
        <v>175930</v>
      </c>
      <c r="P59" s="122">
        <f>Costs!P36</f>
        <v>147401</v>
      </c>
      <c r="Q59" s="122">
        <f>Costs!Q36</f>
        <v>147401</v>
      </c>
      <c r="R59" s="122">
        <f>Costs!R36</f>
        <v>149901</v>
      </c>
      <c r="S59" s="122">
        <f>Costs!S36</f>
        <v>155470</v>
      </c>
      <c r="T59" s="122">
        <f>Costs!T36</f>
        <v>155470</v>
      </c>
      <c r="U59" s="122">
        <f>Costs!U36</f>
        <v>157108</v>
      </c>
      <c r="V59" s="122">
        <f>Costs!V36</f>
        <v>158246</v>
      </c>
      <c r="W59" s="122">
        <f>Costs!W36</f>
        <v>158246</v>
      </c>
      <c r="X59" s="122">
        <f>Costs!X36</f>
        <v>165246</v>
      </c>
      <c r="Y59" s="122">
        <f>Costs!Y36</f>
        <v>165246</v>
      </c>
      <c r="Z59" s="122">
        <f>Costs!Z36</f>
        <v>165746</v>
      </c>
      <c r="AA59" s="122">
        <f>Costs!AA36</f>
        <v>172117</v>
      </c>
      <c r="AB59" s="122">
        <f>Costs!AB36</f>
        <v>183117</v>
      </c>
      <c r="AC59" s="122">
        <f>Costs!AC36</f>
        <v>186117</v>
      </c>
      <c r="AD59" s="122">
        <f>Costs!AD36</f>
        <v>188117</v>
      </c>
      <c r="AE59" s="122">
        <f>Costs!AE36</f>
        <v>218646</v>
      </c>
      <c r="AF59" s="122">
        <f>Costs!AF36</f>
        <v>190117</v>
      </c>
      <c r="AG59" s="122">
        <f>Costs!AG36</f>
        <v>190617</v>
      </c>
      <c r="AH59" s="122">
        <f>Costs!AH36</f>
        <v>190048</v>
      </c>
      <c r="AI59" s="122">
        <f>Costs!AI36</f>
        <v>190048</v>
      </c>
      <c r="AJ59" s="122">
        <f>Costs!AJ36</f>
        <v>190048</v>
      </c>
      <c r="AK59" s="122">
        <f>Costs!AK36</f>
        <v>190048</v>
      </c>
      <c r="AL59" s="122">
        <f>Costs!AL36</f>
        <v>190048</v>
      </c>
      <c r="AM59" s="128">
        <f>SUM(C59:AL59)</f>
        <v>5496021.6000000006</v>
      </c>
      <c r="AN59" s="129" t="s">
        <v>116</v>
      </c>
    </row>
    <row r="60" spans="1:40" x14ac:dyDescent="0.45">
      <c r="A60" s="129" t="s">
        <v>117</v>
      </c>
      <c r="B60" s="52"/>
      <c r="C60" s="122">
        <f>'P &amp; L - Goal.com'!C23+'P &amp; L - The Sun'!C23+'P &amp; L - Mirror'!C23</f>
        <v>0</v>
      </c>
      <c r="D60" s="122">
        <f>'P &amp; L - Goal.com'!D23+'P &amp; L - The Sun'!D23+'P &amp; L - Mirror'!D23</f>
        <v>5000</v>
      </c>
      <c r="E60" s="122">
        <f>'P &amp; L - Goal.com'!E23+'P &amp; L - The Sun'!E23+'P &amp; L - Mirror'!E23</f>
        <v>5000</v>
      </c>
      <c r="F60" s="122">
        <f>'P &amp; L - Goal.com'!F23+'P &amp; L - The Sun'!F23+'P &amp; L - Mirror'!F23</f>
        <v>8857.8335549546064</v>
      </c>
      <c r="G60" s="122">
        <f>'P &amp; L - Goal.com'!G23+'P &amp; L - The Sun'!G23+'P &amp; L - Mirror'!G23</f>
        <v>11962.910050952798</v>
      </c>
      <c r="H60" s="122">
        <f>'P &amp; L - Goal.com'!H23+'P &amp; L - The Sun'!H23+'P &amp; L - Mirror'!H23</f>
        <v>20907.180504943608</v>
      </c>
      <c r="I60" s="122">
        <f>'P &amp; L - Goal.com'!I23+'P &amp; L - The Sun'!I23+'P &amp; L - Mirror'!I23</f>
        <v>27957.312743310769</v>
      </c>
      <c r="J60" s="122">
        <f>'P &amp; L - Goal.com'!J23+'P &amp; L - The Sun'!J23+'P &amp; L - Mirror'!J23</f>
        <v>35214.004598885258</v>
      </c>
      <c r="K60" s="122">
        <f>'P &amp; L - Goal.com'!K23+'P &amp; L - The Sun'!K23+'P &amp; L - Mirror'!K23</f>
        <v>42074.274963267424</v>
      </c>
      <c r="L60" s="122">
        <f>'P &amp; L - Goal.com'!L23+'P &amp; L - The Sun'!L23+'P &amp; L - Mirror'!L23</f>
        <v>48653.362461844859</v>
      </c>
      <c r="M60" s="122">
        <f>'P &amp; L - Goal.com'!M23+'P &amp; L - The Sun'!M23+'P &amp; L - Mirror'!M23</f>
        <v>54987.703008873621</v>
      </c>
      <c r="N60" s="122">
        <f>'P &amp; L - Goal.com'!N23+'P &amp; L - The Sun'!N23+'P &amp; L - Mirror'!N23</f>
        <v>61156.12107596943</v>
      </c>
      <c r="O60" s="122">
        <f>'P &amp; L - Goal.com'!O23+'P &amp; L - The Sun'!O23+'P &amp; L - Mirror'!O23</f>
        <v>67236.806728094409</v>
      </c>
      <c r="P60" s="122">
        <f>'P &amp; L - Goal.com'!P23+'P &amp; L - The Sun'!P23+'P &amp; L - Mirror'!P23</f>
        <v>74595.263022706218</v>
      </c>
      <c r="Q60" s="122">
        <f>'P &amp; L - Goal.com'!Q23+'P &amp; L - The Sun'!Q23+'P &amp; L - Mirror'!Q23</f>
        <v>81843.200944520504</v>
      </c>
      <c r="R60" s="122">
        <f>'P &amp; L - Goal.com'!R23+'P &amp; L - The Sun'!R23+'P &amp; L - Mirror'!R23</f>
        <v>89069.33234702675</v>
      </c>
      <c r="S60" s="122">
        <f>'P &amp; L - Goal.com'!S23+'P &amp; L - The Sun'!S23+'P &amp; L - Mirror'!S23</f>
        <v>96362.645588308587</v>
      </c>
      <c r="T60" s="122">
        <f>'P &amp; L - Goal.com'!T23+'P &amp; L - The Sun'!T23+'P &amp; L - Mirror'!T23</f>
        <v>103813.06887338238</v>
      </c>
      <c r="U60" s="122">
        <f>'P &amp; L - Goal.com'!U23+'P &amp; L - The Sun'!U23+'P &amp; L - Mirror'!U23</f>
        <v>111512.18485466414</v>
      </c>
      <c r="V60" s="122">
        <f>'P &amp; L - Goal.com'!V23+'P &amp; L - The Sun'!V23+'P &amp; L - Mirror'!V23</f>
        <v>119553.96430901813</v>
      </c>
      <c r="W60" s="122">
        <f>'P &amp; L - Goal.com'!W23+'P &amp; L - The Sun'!W23+'P &amp; L - Mirror'!W23</f>
        <v>127979.28750513963</v>
      </c>
      <c r="X60" s="122">
        <f>'P &amp; L - Goal.com'!X23+'P &amp; L - The Sun'!X23+'P &amp; L - Mirror'!X23</f>
        <v>136885.46950794006</v>
      </c>
      <c r="Y60" s="122">
        <f>'P &amp; L - Goal.com'!Y23+'P &amp; L - The Sun'!Y23+'P &amp; L - Mirror'!Y23</f>
        <v>146374.445552355</v>
      </c>
      <c r="Z60" s="122">
        <f>'P &amp; L - Goal.com'!Z23+'P &amp; L - The Sun'!Z23+'P &amp; L - Mirror'!Z23</f>
        <v>156553.40359594242</v>
      </c>
      <c r="AA60" s="122">
        <f>'P &amp; L - Goal.com'!AA23+'P &amp; L - The Sun'!AA23+'P &amp; L - Mirror'!AA23</f>
        <v>167535.42701508157</v>
      </c>
      <c r="AB60" s="122">
        <f>'P &amp; L - Goal.com'!AB23+'P &amp; L - The Sun'!AB23+'P &amp; L - Mirror'!AB23</f>
        <v>182527.96678184587</v>
      </c>
      <c r="AC60" s="122">
        <f>'P &amp; L - Goal.com'!AC23+'P &amp; L - The Sun'!AC23+'P &amp; L - Mirror'!AC23</f>
        <v>198337.4755576707</v>
      </c>
      <c r="AD60" s="122">
        <f>'P &amp; L - Goal.com'!AD23+'P &amp; L - The Sun'!AD23+'P &amp; L - Mirror'!AD23</f>
        <v>215118.28882365042</v>
      </c>
      <c r="AE60" s="122">
        <f>'P &amp; L - Goal.com'!AE23+'P &amp; L - The Sun'!AE23+'P &amp; L - Mirror'!AE23</f>
        <v>233031.77611458857</v>
      </c>
      <c r="AF60" s="122">
        <f>'P &amp; L - Goal.com'!AF23+'P &amp; L - The Sun'!AF23+'P &amp; L - Mirror'!AF23</f>
        <v>252247.13469729785</v>
      </c>
      <c r="AG60" s="122">
        <f>'P &amp; L - Goal.com'!AG23+'P &amp; L - The Sun'!AG23+'P &amp; L - Mirror'!AG23</f>
        <v>272942.19154048903</v>
      </c>
      <c r="AH60" s="122">
        <f>'P &amp; L - Goal.com'!AH23+'P &amp; L - The Sun'!AH23+'P &amp; L - Mirror'!AH23</f>
        <v>295304.21119097376</v>
      </c>
      <c r="AI60" s="122">
        <f>'P &amp; L - Goal.com'!AI23+'P &amp; L - The Sun'!AI23+'P &amp; L - Mirror'!AI23</f>
        <v>319530.70838822308</v>
      </c>
      <c r="AJ60" s="122">
        <f>'P &amp; L - Goal.com'!AJ23+'P &amp; L - The Sun'!AJ23+'P &amp; L - Mirror'!AJ23</f>
        <v>345830.26491761021</v>
      </c>
      <c r="AK60" s="122">
        <f>'P &amp; L - Goal.com'!AK23+'P &amp; L - The Sun'!AK23+'P &amp; L - Mirror'!AK23</f>
        <v>374423.35056368995</v>
      </c>
      <c r="AL60" s="122">
        <f>'P &amp; L - Goal.com'!AL23+'P &amp; L - The Sun'!AL23+'P &amp; L - Mirror'!AL23</f>
        <v>405543.14821165602</v>
      </c>
      <c r="AM60" s="128">
        <f>SUM(C60:AL60)</f>
        <v>4895921.7195948781</v>
      </c>
      <c r="AN60" s="129" t="s">
        <v>117</v>
      </c>
    </row>
    <row r="61" spans="1:40" x14ac:dyDescent="0.45">
      <c r="A61" s="129" t="s">
        <v>118</v>
      </c>
      <c r="B61" s="5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>
        <v>500000</v>
      </c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8"/>
      <c r="AN61" s="129"/>
    </row>
    <row r="62" spans="1:40" x14ac:dyDescent="0.45">
      <c r="A62" s="76" t="s">
        <v>119</v>
      </c>
      <c r="B62" s="44"/>
      <c r="C62" s="176">
        <f>(C54+C57)-(C59+C60)</f>
        <v>386933.7</v>
      </c>
      <c r="D62" s="176">
        <f t="shared" ref="D62:S62" si="31">(D54+D58)-(D59+D60)</f>
        <v>299287.75552408857</v>
      </c>
      <c r="E62" s="176">
        <f t="shared" si="31"/>
        <v>218455.68627759238</v>
      </c>
      <c r="F62" s="176">
        <f t="shared" si="31"/>
        <v>145322.36598637988</v>
      </c>
      <c r="G62" s="176">
        <f t="shared" si="31"/>
        <v>87766.13051633045</v>
      </c>
      <c r="H62" s="176">
        <f t="shared" si="31"/>
        <v>44638.186127082241</v>
      </c>
      <c r="I62" s="176">
        <f t="shared" si="31"/>
        <v>17320.397188232717</v>
      </c>
      <c r="J62" s="176">
        <f t="shared" si="31"/>
        <v>4359.766044635966</v>
      </c>
      <c r="K62" s="176">
        <f t="shared" si="31"/>
        <v>3238.9987122380116</v>
      </c>
      <c r="L62" s="176">
        <f t="shared" si="31"/>
        <v>12373.739090856427</v>
      </c>
      <c r="M62" s="176">
        <f t="shared" si="31"/>
        <v>32198.424654130009</v>
      </c>
      <c r="N62" s="176">
        <f t="shared" si="31"/>
        <v>63425.232629295468</v>
      </c>
      <c r="O62" s="176">
        <f t="shared" si="31"/>
        <v>54021.645081276307</v>
      </c>
      <c r="P62" s="176">
        <f t="shared" si="31"/>
        <v>89528.298917420383</v>
      </c>
      <c r="Q62" s="176">
        <f t="shared" si="31"/>
        <v>141222.97629522262</v>
      </c>
      <c r="R62" s="176">
        <f t="shared" si="31"/>
        <v>206616.41036652582</v>
      </c>
      <c r="S62" s="176">
        <f t="shared" si="31"/>
        <v>282854.00681782374</v>
      </c>
      <c r="T62" s="176">
        <f>(T54+T58)-(T59+T60+T61)</f>
        <v>375924.68435561494</v>
      </c>
      <c r="U62" s="176">
        <f t="shared" ref="U62:AL62" si="32">(U54+U58)-(U59+U60+U61)</f>
        <v>484819.68882527866</v>
      </c>
      <c r="V62" s="176">
        <f t="shared" si="32"/>
        <v>610883.28552419972</v>
      </c>
      <c r="W62" s="176">
        <f t="shared" si="32"/>
        <v>756186.92446203739</v>
      </c>
      <c r="X62" s="176">
        <f t="shared" si="32"/>
        <v>914888.11671988852</v>
      </c>
      <c r="Y62" s="176">
        <f t="shared" si="32"/>
        <v>1095379.3012728635</v>
      </c>
      <c r="Z62" s="176">
        <f t="shared" si="32"/>
        <v>1298800.235298296</v>
      </c>
      <c r="AA62" s="176">
        <f t="shared" si="32"/>
        <v>1521180.9119239708</v>
      </c>
      <c r="AB62" s="176">
        <f t="shared" si="32"/>
        <v>1267287.2636645907</v>
      </c>
      <c r="AC62" s="176">
        <f t="shared" si="32"/>
        <v>1547043.0388762096</v>
      </c>
      <c r="AD62" s="176">
        <f t="shared" si="32"/>
        <v>1863731.497027694</v>
      </c>
      <c r="AE62" s="176">
        <f t="shared" si="32"/>
        <v>2191482.6009926163</v>
      </c>
      <c r="AF62" s="176">
        <f t="shared" si="32"/>
        <v>2592407.165855323</v>
      </c>
      <c r="AG62" s="176">
        <f t="shared" si="32"/>
        <v>3040942.9471845143</v>
      </c>
      <c r="AH62" s="176">
        <f t="shared" si="32"/>
        <v>3542061.6587699195</v>
      </c>
      <c r="AI62" s="176">
        <f t="shared" si="32"/>
        <v>4099556.9149981635</v>
      </c>
      <c r="AJ62" s="176">
        <f t="shared" si="32"/>
        <v>4718277.0969764516</v>
      </c>
      <c r="AK62" s="176">
        <f t="shared" si="32"/>
        <v>5403584.1445655189</v>
      </c>
      <c r="AL62" s="176">
        <f t="shared" si="32"/>
        <v>6161383.2788881008</v>
      </c>
      <c r="AM62" s="124"/>
      <c r="AN62" s="76" t="s">
        <v>119</v>
      </c>
    </row>
    <row r="63" spans="1:40" x14ac:dyDescent="0.45">
      <c r="A63" s="92" t="s">
        <v>90</v>
      </c>
      <c r="B63" s="44"/>
      <c r="C63" s="177">
        <f t="shared" ref="C63:AL63" si="33">C62</f>
        <v>386933.7</v>
      </c>
      <c r="D63" s="177">
        <f t="shared" si="33"/>
        <v>299287.75552408857</v>
      </c>
      <c r="E63" s="177">
        <f t="shared" si="33"/>
        <v>218455.68627759238</v>
      </c>
      <c r="F63" s="177">
        <f t="shared" si="33"/>
        <v>145322.36598637988</v>
      </c>
      <c r="G63" s="177">
        <f t="shared" si="33"/>
        <v>87766.13051633045</v>
      </c>
      <c r="H63" s="177">
        <f t="shared" si="33"/>
        <v>44638.186127082241</v>
      </c>
      <c r="I63" s="177">
        <f t="shared" si="33"/>
        <v>17320.397188232717</v>
      </c>
      <c r="J63" s="177">
        <f t="shared" si="33"/>
        <v>4359.766044635966</v>
      </c>
      <c r="K63" s="177">
        <f t="shared" si="33"/>
        <v>3238.9987122380116</v>
      </c>
      <c r="L63" s="177">
        <f t="shared" si="33"/>
        <v>12373.739090856427</v>
      </c>
      <c r="M63" s="177">
        <f t="shared" si="33"/>
        <v>32198.424654130009</v>
      </c>
      <c r="N63" s="177">
        <f t="shared" si="33"/>
        <v>63425.232629295468</v>
      </c>
      <c r="O63" s="177">
        <f t="shared" si="33"/>
        <v>54021.645081276307</v>
      </c>
      <c r="P63" s="177">
        <f t="shared" si="33"/>
        <v>89528.298917420383</v>
      </c>
      <c r="Q63" s="177">
        <f t="shared" si="33"/>
        <v>141222.97629522262</v>
      </c>
      <c r="R63" s="177">
        <f t="shared" si="33"/>
        <v>206616.41036652582</v>
      </c>
      <c r="S63" s="177">
        <f t="shared" si="33"/>
        <v>282854.00681782374</v>
      </c>
      <c r="T63" s="177">
        <f t="shared" si="33"/>
        <v>375924.68435561494</v>
      </c>
      <c r="U63" s="177">
        <f t="shared" si="33"/>
        <v>484819.68882527866</v>
      </c>
      <c r="V63" s="177">
        <f t="shared" si="33"/>
        <v>610883.28552419972</v>
      </c>
      <c r="W63" s="177">
        <f t="shared" si="33"/>
        <v>756186.92446203739</v>
      </c>
      <c r="X63" s="177">
        <f t="shared" si="33"/>
        <v>914888.11671988852</v>
      </c>
      <c r="Y63" s="177">
        <f t="shared" si="33"/>
        <v>1095379.3012728635</v>
      </c>
      <c r="Z63" s="177">
        <f t="shared" si="33"/>
        <v>1298800.235298296</v>
      </c>
      <c r="AA63" s="177">
        <f t="shared" si="33"/>
        <v>1521180.9119239708</v>
      </c>
      <c r="AB63" s="177">
        <f t="shared" si="33"/>
        <v>1267287.2636645907</v>
      </c>
      <c r="AC63" s="177">
        <f t="shared" si="33"/>
        <v>1547043.0388762096</v>
      </c>
      <c r="AD63" s="177">
        <f t="shared" si="33"/>
        <v>1863731.497027694</v>
      </c>
      <c r="AE63" s="177">
        <f t="shared" si="33"/>
        <v>2191482.6009926163</v>
      </c>
      <c r="AF63" s="177">
        <f t="shared" si="33"/>
        <v>2592407.165855323</v>
      </c>
      <c r="AG63" s="177">
        <f t="shared" si="33"/>
        <v>3040942.9471845143</v>
      </c>
      <c r="AH63" s="177">
        <f t="shared" si="33"/>
        <v>3542061.6587699195</v>
      </c>
      <c r="AI63" s="177">
        <f t="shared" si="33"/>
        <v>4099556.9149981635</v>
      </c>
      <c r="AJ63" s="177">
        <f t="shared" si="33"/>
        <v>4718277.0969764516</v>
      </c>
      <c r="AK63" s="177">
        <f t="shared" si="33"/>
        <v>5403584.1445655189</v>
      </c>
      <c r="AL63" s="177">
        <f t="shared" si="33"/>
        <v>6161383.2788881008</v>
      </c>
      <c r="AM63" s="124">
        <f>AL63</f>
        <v>6161383.2788881008</v>
      </c>
      <c r="AN63" s="92" t="s">
        <v>90</v>
      </c>
    </row>
    <row r="64" spans="1:40" x14ac:dyDescent="0.45">
      <c r="A64" s="76"/>
      <c r="B64" s="160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134"/>
      <c r="AN64" s="76"/>
    </row>
    <row r="65" spans="1:40" x14ac:dyDescent="0.45">
      <c r="A65" s="76"/>
      <c r="B65" s="160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134"/>
      <c r="AN65" s="76"/>
    </row>
    <row r="66" spans="1:40" x14ac:dyDescent="0.45">
      <c r="A66" s="76" t="s">
        <v>120</v>
      </c>
      <c r="B66" s="160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134"/>
      <c r="AN66" s="76" t="s">
        <v>120</v>
      </c>
    </row>
    <row r="67" spans="1:40" s="1" customFormat="1" x14ac:dyDescent="0.45">
      <c r="A67" s="80" t="s">
        <v>121</v>
      </c>
      <c r="B67" s="18"/>
      <c r="C67" s="137" t="e">
        <f t="shared" ref="C67:Z67" si="34">C25</f>
        <v>#REF!</v>
      </c>
      <c r="D67" s="137" t="e">
        <f t="shared" si="34"/>
        <v>#REF!</v>
      </c>
      <c r="E67" s="137" t="e">
        <f t="shared" si="34"/>
        <v>#REF!</v>
      </c>
      <c r="F67" s="137" t="e">
        <f t="shared" si="34"/>
        <v>#REF!</v>
      </c>
      <c r="G67" s="137" t="e">
        <f t="shared" si="34"/>
        <v>#REF!</v>
      </c>
      <c r="H67" s="137" t="e">
        <f t="shared" si="34"/>
        <v>#REF!</v>
      </c>
      <c r="I67" s="137" t="e">
        <f t="shared" si="34"/>
        <v>#REF!</v>
      </c>
      <c r="J67" s="137" t="e">
        <f t="shared" si="34"/>
        <v>#REF!</v>
      </c>
      <c r="K67" s="137" t="e">
        <f t="shared" si="34"/>
        <v>#REF!</v>
      </c>
      <c r="L67" s="137" t="e">
        <f t="shared" si="34"/>
        <v>#REF!</v>
      </c>
      <c r="M67" s="137" t="e">
        <f t="shared" si="34"/>
        <v>#REF!</v>
      </c>
      <c r="N67" s="137" t="e">
        <f t="shared" si="34"/>
        <v>#REF!</v>
      </c>
      <c r="O67" s="137" t="e">
        <f t="shared" si="34"/>
        <v>#REF!</v>
      </c>
      <c r="P67" s="137" t="e">
        <f t="shared" si="34"/>
        <v>#REF!</v>
      </c>
      <c r="Q67" s="137" t="e">
        <f t="shared" si="34"/>
        <v>#REF!</v>
      </c>
      <c r="R67" s="137" t="e">
        <f t="shared" si="34"/>
        <v>#REF!</v>
      </c>
      <c r="S67" s="137" t="e">
        <f t="shared" si="34"/>
        <v>#REF!</v>
      </c>
      <c r="T67" s="137" t="e">
        <f t="shared" si="34"/>
        <v>#REF!</v>
      </c>
      <c r="U67" s="137" t="e">
        <f t="shared" si="34"/>
        <v>#REF!</v>
      </c>
      <c r="V67" s="137" t="e">
        <f t="shared" si="34"/>
        <v>#REF!</v>
      </c>
      <c r="W67" s="137" t="e">
        <f t="shared" si="34"/>
        <v>#REF!</v>
      </c>
      <c r="X67" s="137" t="e">
        <f t="shared" si="34"/>
        <v>#REF!</v>
      </c>
      <c r="Y67" s="137" t="e">
        <f t="shared" si="34"/>
        <v>#REF!</v>
      </c>
      <c r="Z67" s="137" t="e">
        <f t="shared" si="34"/>
        <v>#REF!</v>
      </c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10"/>
      <c r="AN67" s="80" t="s">
        <v>121</v>
      </c>
    </row>
    <row r="68" spans="1:40" x14ac:dyDescent="0.45">
      <c r="A68" s="76" t="s">
        <v>122</v>
      </c>
      <c r="B68" s="160"/>
      <c r="C68" s="138" t="e">
        <f>C27/#REF!</f>
        <v>#REF!</v>
      </c>
      <c r="D68" s="138" t="e">
        <f>D27/#REF!</f>
        <v>#REF!</v>
      </c>
      <c r="E68" s="138" t="e">
        <f>E27/#REF!</f>
        <v>#REF!</v>
      </c>
      <c r="F68" s="138" t="e">
        <f>F27/#REF!</f>
        <v>#REF!</v>
      </c>
      <c r="G68" s="138" t="e">
        <f>G27/#REF!</f>
        <v>#REF!</v>
      </c>
      <c r="H68" s="138" t="e">
        <f>H27/#REF!</f>
        <v>#REF!</v>
      </c>
      <c r="I68" s="138" t="e">
        <f>I27/#REF!</f>
        <v>#REF!</v>
      </c>
      <c r="J68" s="138" t="e">
        <f>J27/#REF!</f>
        <v>#REF!</v>
      </c>
      <c r="K68" s="138" t="e">
        <f>K27/#REF!</f>
        <v>#REF!</v>
      </c>
      <c r="L68" s="138" t="e">
        <f>L27/#REF!</f>
        <v>#REF!</v>
      </c>
      <c r="M68" s="138" t="e">
        <f>M27/#REF!</f>
        <v>#REF!</v>
      </c>
      <c r="N68" s="138" t="e">
        <f>N27/#REF!</f>
        <v>#REF!</v>
      </c>
      <c r="O68" s="138" t="e">
        <f>O27/#REF!</f>
        <v>#REF!</v>
      </c>
      <c r="P68" s="138" t="e">
        <f>P27/#REF!</f>
        <v>#REF!</v>
      </c>
      <c r="Q68" s="138" t="e">
        <f>Q27/#REF!</f>
        <v>#REF!</v>
      </c>
      <c r="R68" s="138" t="e">
        <f>R27/#REF!</f>
        <v>#REF!</v>
      </c>
      <c r="S68" s="138" t="e">
        <f>S27/#REF!</f>
        <v>#REF!</v>
      </c>
      <c r="T68" s="138" t="e">
        <f>T27/#REF!</f>
        <v>#REF!</v>
      </c>
      <c r="U68" s="138" t="e">
        <f>U27/#REF!</f>
        <v>#REF!</v>
      </c>
      <c r="V68" s="138" t="e">
        <f>V27/#REF!</f>
        <v>#REF!</v>
      </c>
      <c r="W68" s="138" t="e">
        <f>W27/#REF!</f>
        <v>#REF!</v>
      </c>
      <c r="X68" s="138" t="e">
        <f>X27/#REF!</f>
        <v>#REF!</v>
      </c>
      <c r="Y68" s="138" t="e">
        <f>Y27/#REF!</f>
        <v>#REF!</v>
      </c>
      <c r="Z68" s="138" t="e">
        <f>Z27/#REF!</f>
        <v>#REF!</v>
      </c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134"/>
      <c r="AN68" s="76" t="s">
        <v>122</v>
      </c>
    </row>
    <row r="69" spans="1:40" x14ac:dyDescent="0.45">
      <c r="A69" s="76" t="s">
        <v>123</v>
      </c>
      <c r="B69" s="160"/>
      <c r="C69" s="109">
        <v>150</v>
      </c>
      <c r="D69" s="109">
        <f>C69+20</f>
        <v>170</v>
      </c>
      <c r="E69" s="109">
        <f>D69+20</f>
        <v>190</v>
      </c>
      <c r="F69" s="109">
        <f>E69+20</f>
        <v>210</v>
      </c>
      <c r="G69" s="109">
        <f>F69+30</f>
        <v>240</v>
      </c>
      <c r="H69" s="109">
        <f>G69+30</f>
        <v>270</v>
      </c>
      <c r="I69" s="109">
        <f>H69+30</f>
        <v>300</v>
      </c>
      <c r="J69" s="109">
        <f>I69+30</f>
        <v>330</v>
      </c>
      <c r="K69" s="109">
        <f t="shared" ref="K69:Z69" si="35">J69+40</f>
        <v>370</v>
      </c>
      <c r="L69" s="109">
        <f t="shared" si="35"/>
        <v>410</v>
      </c>
      <c r="M69" s="109">
        <f t="shared" si="35"/>
        <v>450</v>
      </c>
      <c r="N69" s="109">
        <f t="shared" si="35"/>
        <v>490</v>
      </c>
      <c r="O69" s="109">
        <f t="shared" si="35"/>
        <v>530</v>
      </c>
      <c r="P69" s="109">
        <f t="shared" si="35"/>
        <v>570</v>
      </c>
      <c r="Q69" s="109">
        <f t="shared" si="35"/>
        <v>610</v>
      </c>
      <c r="R69" s="109">
        <f t="shared" si="35"/>
        <v>650</v>
      </c>
      <c r="S69" s="109">
        <f t="shared" si="35"/>
        <v>690</v>
      </c>
      <c r="T69" s="109">
        <f t="shared" si="35"/>
        <v>730</v>
      </c>
      <c r="U69" s="109">
        <f t="shared" si="35"/>
        <v>770</v>
      </c>
      <c r="V69" s="109">
        <f t="shared" si="35"/>
        <v>810</v>
      </c>
      <c r="W69" s="109">
        <f t="shared" si="35"/>
        <v>850</v>
      </c>
      <c r="X69" s="109">
        <f t="shared" si="35"/>
        <v>890</v>
      </c>
      <c r="Y69" s="109">
        <f t="shared" si="35"/>
        <v>930</v>
      </c>
      <c r="Z69" s="109">
        <f t="shared" si="35"/>
        <v>970</v>
      </c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134"/>
      <c r="AN69" s="76" t="s">
        <v>123</v>
      </c>
    </row>
    <row r="70" spans="1:40" x14ac:dyDescent="0.45">
      <c r="A70" s="76" t="s">
        <v>124</v>
      </c>
      <c r="B70" s="160"/>
      <c r="C70" s="138" t="e">
        <f t="shared" ref="C70:Z70" si="36">C27/C69</f>
        <v>#REF!</v>
      </c>
      <c r="D70" s="138" t="e">
        <f t="shared" si="36"/>
        <v>#REF!</v>
      </c>
      <c r="E70" s="138" t="e">
        <f t="shared" si="36"/>
        <v>#REF!</v>
      </c>
      <c r="F70" s="138" t="e">
        <f t="shared" si="36"/>
        <v>#REF!</v>
      </c>
      <c r="G70" s="138" t="e">
        <f t="shared" si="36"/>
        <v>#REF!</v>
      </c>
      <c r="H70" s="138" t="e">
        <f t="shared" si="36"/>
        <v>#REF!</v>
      </c>
      <c r="I70" s="138" t="e">
        <f t="shared" si="36"/>
        <v>#REF!</v>
      </c>
      <c r="J70" s="138" t="e">
        <f t="shared" si="36"/>
        <v>#REF!</v>
      </c>
      <c r="K70" s="138" t="e">
        <f t="shared" si="36"/>
        <v>#REF!</v>
      </c>
      <c r="L70" s="138" t="e">
        <f t="shared" si="36"/>
        <v>#REF!</v>
      </c>
      <c r="M70" s="138" t="e">
        <f t="shared" si="36"/>
        <v>#REF!</v>
      </c>
      <c r="N70" s="138" t="e">
        <f t="shared" si="36"/>
        <v>#REF!</v>
      </c>
      <c r="O70" s="138" t="e">
        <f t="shared" si="36"/>
        <v>#REF!</v>
      </c>
      <c r="P70" s="138" t="e">
        <f t="shared" si="36"/>
        <v>#REF!</v>
      </c>
      <c r="Q70" s="138" t="e">
        <f t="shared" si="36"/>
        <v>#REF!</v>
      </c>
      <c r="R70" s="138" t="e">
        <f t="shared" si="36"/>
        <v>#REF!</v>
      </c>
      <c r="S70" s="138" t="e">
        <f t="shared" si="36"/>
        <v>#REF!</v>
      </c>
      <c r="T70" s="138" t="e">
        <f t="shared" si="36"/>
        <v>#REF!</v>
      </c>
      <c r="U70" s="138" t="e">
        <f t="shared" si="36"/>
        <v>#REF!</v>
      </c>
      <c r="V70" s="138" t="e">
        <f t="shared" si="36"/>
        <v>#REF!</v>
      </c>
      <c r="W70" s="138" t="e">
        <f t="shared" si="36"/>
        <v>#REF!</v>
      </c>
      <c r="X70" s="138" t="e">
        <f t="shared" si="36"/>
        <v>#REF!</v>
      </c>
      <c r="Y70" s="138" t="e">
        <f t="shared" si="36"/>
        <v>#REF!</v>
      </c>
      <c r="Z70" s="138" t="e">
        <f t="shared" si="36"/>
        <v>#REF!</v>
      </c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134"/>
      <c r="AN70" s="76" t="s">
        <v>124</v>
      </c>
    </row>
    <row r="71" spans="1:40" x14ac:dyDescent="0.45">
      <c r="A71" s="76" t="s">
        <v>125</v>
      </c>
      <c r="B71" s="160"/>
      <c r="C71" s="139">
        <v>0</v>
      </c>
      <c r="D71" s="140" t="e">
        <f t="shared" ref="D71:Z71" si="37">(D70-C70)/C70</f>
        <v>#REF!</v>
      </c>
      <c r="E71" s="140" t="e">
        <f t="shared" si="37"/>
        <v>#REF!</v>
      </c>
      <c r="F71" s="140" t="e">
        <f t="shared" si="37"/>
        <v>#REF!</v>
      </c>
      <c r="G71" s="140" t="e">
        <f t="shared" si="37"/>
        <v>#REF!</v>
      </c>
      <c r="H71" s="140" t="e">
        <f t="shared" si="37"/>
        <v>#REF!</v>
      </c>
      <c r="I71" s="140" t="e">
        <f t="shared" si="37"/>
        <v>#REF!</v>
      </c>
      <c r="J71" s="140" t="e">
        <f t="shared" si="37"/>
        <v>#REF!</v>
      </c>
      <c r="K71" s="140" t="e">
        <f t="shared" si="37"/>
        <v>#REF!</v>
      </c>
      <c r="L71" s="140" t="e">
        <f t="shared" si="37"/>
        <v>#REF!</v>
      </c>
      <c r="M71" s="140" t="e">
        <f t="shared" si="37"/>
        <v>#REF!</v>
      </c>
      <c r="N71" s="140" t="e">
        <f t="shared" si="37"/>
        <v>#REF!</v>
      </c>
      <c r="O71" s="140" t="e">
        <f t="shared" si="37"/>
        <v>#REF!</v>
      </c>
      <c r="P71" s="140" t="e">
        <f t="shared" si="37"/>
        <v>#REF!</v>
      </c>
      <c r="Q71" s="140" t="e">
        <f t="shared" si="37"/>
        <v>#REF!</v>
      </c>
      <c r="R71" s="140" t="e">
        <f t="shared" si="37"/>
        <v>#REF!</v>
      </c>
      <c r="S71" s="140" t="e">
        <f t="shared" si="37"/>
        <v>#REF!</v>
      </c>
      <c r="T71" s="140" t="e">
        <f t="shared" si="37"/>
        <v>#REF!</v>
      </c>
      <c r="U71" s="140" t="e">
        <f t="shared" si="37"/>
        <v>#REF!</v>
      </c>
      <c r="V71" s="140" t="e">
        <f t="shared" si="37"/>
        <v>#REF!</v>
      </c>
      <c r="W71" s="140" t="e">
        <f t="shared" si="37"/>
        <v>#REF!</v>
      </c>
      <c r="X71" s="140" t="e">
        <f t="shared" si="37"/>
        <v>#REF!</v>
      </c>
      <c r="Y71" s="140" t="e">
        <f t="shared" si="37"/>
        <v>#REF!</v>
      </c>
      <c r="Z71" s="140" t="e">
        <f t="shared" si="37"/>
        <v>#REF!</v>
      </c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134"/>
      <c r="AN71" s="76" t="s">
        <v>125</v>
      </c>
    </row>
    <row r="72" spans="1:40" x14ac:dyDescent="0.45">
      <c r="A72" s="76"/>
      <c r="B72" s="160"/>
      <c r="C72" s="13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134"/>
      <c r="AN72" s="76"/>
    </row>
    <row r="73" spans="1:40" x14ac:dyDescent="0.45">
      <c r="A73" s="76"/>
      <c r="B73" s="160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134"/>
      <c r="AN73" s="76"/>
    </row>
    <row r="74" spans="1:40" x14ac:dyDescent="0.45">
      <c r="A74" s="76"/>
      <c r="B74" s="160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1"/>
      <c r="AN74" s="76"/>
    </row>
  </sheetData>
  <dataValidations disablePrompts="1" count="2">
    <dataValidation type="list" allowBlank="1" showInputMessage="1" showErrorMessage="1" sqref="A29 AN29" xr:uid="{00000000-0002-0000-0100-000000000000}">
      <formula1>"Costs - original, Costs - RD scenario"</formula1>
    </dataValidation>
    <dataValidation type="list" allowBlank="1" showInputMessage="1" showErrorMessage="1" sqref="B24" xr:uid="{00000000-0002-0000-0100-000001000000}">
      <formula1>player_types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AP31"/>
  <sheetViews>
    <sheetView zoomScale="80" zoomScaleNormal="80" zoomScalePageLayoutView="80" workbookViewId="0">
      <pane xSplit="1" topLeftCell="C1" activePane="topRight" state="frozen"/>
      <selection pane="topRight" activeCell="E31" sqref="E31"/>
    </sheetView>
  </sheetViews>
  <sheetFormatPr defaultColWidth="8.86328125" defaultRowHeight="15.75" x14ac:dyDescent="0.45"/>
  <cols>
    <col min="1" max="1" width="43.73046875" bestFit="1" customWidth="1"/>
    <col min="2" max="2" width="14.73046875" style="17" customWidth="1"/>
    <col min="3" max="3" width="8.1328125" bestFit="1" customWidth="1"/>
    <col min="4" max="4" width="10.1328125" bestFit="1" customWidth="1"/>
    <col min="5" max="7" width="13" bestFit="1" customWidth="1"/>
    <col min="8" max="38" width="12.86328125" bestFit="1" customWidth="1"/>
    <col min="39" max="39" width="12.3984375" style="15" bestFit="1" customWidth="1"/>
    <col min="40" max="40" width="43.73046875" bestFit="1" customWidth="1"/>
    <col min="41" max="41" width="42.3984375" customWidth="1"/>
    <col min="43" max="43" width="25" bestFit="1" customWidth="1"/>
  </cols>
  <sheetData>
    <row r="1" spans="1:42" ht="36.75" customHeight="1" x14ac:dyDescent="0.45">
      <c r="A1" s="76"/>
      <c r="B1" s="303"/>
      <c r="C1" s="14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4" t="s">
        <v>31</v>
      </c>
      <c r="S1" s="14" t="s">
        <v>32</v>
      </c>
      <c r="T1" s="14" t="s">
        <v>33</v>
      </c>
      <c r="U1" s="14" t="s">
        <v>34</v>
      </c>
      <c r="V1" s="14" t="s">
        <v>35</v>
      </c>
      <c r="W1" s="14" t="s">
        <v>36</v>
      </c>
      <c r="X1" s="14" t="s">
        <v>37</v>
      </c>
      <c r="Y1" s="14" t="s">
        <v>38</v>
      </c>
      <c r="Z1" s="14" t="s">
        <v>39</v>
      </c>
      <c r="AA1" s="14" t="s">
        <v>40</v>
      </c>
      <c r="AB1" s="14" t="s">
        <v>41</v>
      </c>
      <c r="AC1" s="14" t="s">
        <v>42</v>
      </c>
      <c r="AD1" s="14" t="s">
        <v>43</v>
      </c>
      <c r="AE1" s="14" t="s">
        <v>44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49</v>
      </c>
      <c r="AK1" s="14" t="s">
        <v>50</v>
      </c>
      <c r="AL1" s="14" t="s">
        <v>51</v>
      </c>
      <c r="AM1" s="25"/>
      <c r="AN1" s="76"/>
      <c r="AO1" s="10"/>
      <c r="AP1" s="10"/>
    </row>
    <row r="2" spans="1:42" ht="18" x14ac:dyDescent="0.45">
      <c r="A2" s="77" t="s">
        <v>126</v>
      </c>
      <c r="B2" s="30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5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87"/>
      <c r="AN2" s="77" t="s">
        <v>93</v>
      </c>
    </row>
    <row r="3" spans="1:42" x14ac:dyDescent="0.45">
      <c r="A3" s="119" t="s">
        <v>127</v>
      </c>
      <c r="B3" s="304"/>
      <c r="C3" s="153">
        <f>'P &amp; L - Consolidated'!C37</f>
        <v>0</v>
      </c>
      <c r="D3" s="153">
        <f>'P &amp; L - Consolidated'!D37</f>
        <v>0</v>
      </c>
      <c r="E3" s="153">
        <f>'P &amp; L - Consolidated'!E37</f>
        <v>0</v>
      </c>
      <c r="F3" s="153">
        <f>'P &amp; L - Consolidated'!F37</f>
        <v>456.89875102787073</v>
      </c>
      <c r="G3" s="153">
        <f>'P &amp; L - Consolidated'!G37</f>
        <v>472.03740246969306</v>
      </c>
      <c r="H3" s="153">
        <f>'P &amp; L - Consolidated'!H37</f>
        <v>488.43311737537738</v>
      </c>
      <c r="I3" s="153">
        <f>'P &amp; L - Consolidated'!I37</f>
        <v>506.24405957262837</v>
      </c>
      <c r="J3" s="153">
        <f>'P &amp; L - Consolidated'!J37</f>
        <v>525.64715427928672</v>
      </c>
      <c r="K3" s="153">
        <f>'P &amp; L - Consolidated'!K37</f>
        <v>546.83990182430034</v>
      </c>
      <c r="L3" s="153">
        <f>'P &amp; L - Consolidated'!L37</f>
        <v>569.57375659564423</v>
      </c>
      <c r="M3" s="153">
        <f>'P &amp; L - Consolidated'!M37</f>
        <v>594.54351135049899</v>
      </c>
      <c r="N3" s="153">
        <f>'P &amp; L - Consolidated'!N37</f>
        <v>622.02000403879208</v>
      </c>
      <c r="O3" s="153">
        <f>'P &amp; L - Consolidated'!O37</f>
        <v>652.30317704491722</v>
      </c>
      <c r="P3" s="153">
        <f>'P &amp; L - Consolidated'!P37</f>
        <v>747.91053707131903</v>
      </c>
      <c r="Q3" s="153">
        <f>'P &amp; L - Consolidated'!Q37</f>
        <v>782.13176352523215</v>
      </c>
      <c r="R3" s="153">
        <f>'P &amp; L - Consolidated'!R37</f>
        <v>819.88629603749382</v>
      </c>
      <c r="S3" s="153">
        <f>'P &amp; L - Consolidated'!S37</f>
        <v>861.55549205118734</v>
      </c>
      <c r="T3" s="153">
        <f>'P &amp; L - Consolidated'!T37</f>
        <v>907.55471686119097</v>
      </c>
      <c r="U3" s="153">
        <f>'P &amp; L - Consolidated'!U37</f>
        <v>958.33553737827867</v>
      </c>
      <c r="V3" s="153">
        <f>'P &amp; L - Consolidated'!V37</f>
        <v>1014.3879861231455</v>
      </c>
      <c r="W3" s="153">
        <f>'P &amp; L - Consolidated'!W37</f>
        <v>1076.2428931193695</v>
      </c>
      <c r="X3" s="153">
        <f>'P &amp; L - Consolidated'!X37</f>
        <v>1144.4742831577555</v>
      </c>
      <c r="Y3" s="153">
        <f>'P &amp; L - Consolidated'!Y37</f>
        <v>1219.7018357326692</v>
      </c>
      <c r="Z3" s="153">
        <f>'P &amp; L - Consolidated'!Z37</f>
        <v>1302.5934048055838</v>
      </c>
      <c r="AA3" s="153">
        <f>'P &amp; L - Consolidated'!AA37</f>
        <v>1393.8675954337371</v>
      </c>
      <c r="AB3" s="153">
        <f>'P &amp; L - Consolidated'!AB37</f>
        <v>1641.3275071008929</v>
      </c>
      <c r="AC3" s="153">
        <f>'P &amp; L - Consolidated'!AC37</f>
        <v>1753.8040152990952</v>
      </c>
      <c r="AD3" s="153">
        <f>'P &amp; L - Consolidated'!AD37</f>
        <v>1877.1790252869507</v>
      </c>
      <c r="AE3" s="153">
        <f>'P &amp; L - Consolidated'!AE37</f>
        <v>2012.4013496891987</v>
      </c>
      <c r="AF3" s="153">
        <f>'P &amp; L - Consolidated'!AF37</f>
        <v>2160.4841859268117</v>
      </c>
      <c r="AG3" s="153">
        <f>'P &amp; L - Consolidated'!AG37</f>
        <v>2322.5079691117912</v>
      </c>
      <c r="AH3" s="153">
        <f>'P &amp; L - Consolidated'!AH37</f>
        <v>2499.6232603184949</v>
      </c>
      <c r="AI3" s="153">
        <f>'P &amp; L - Consolidated'!AI37</f>
        <v>2693.0536674207283</v>
      </c>
      <c r="AJ3" s="153">
        <f>'P &amp; L - Consolidated'!AJ37</f>
        <v>2904.0987958370642</v>
      </c>
      <c r="AK3" s="153">
        <f>'P &amp; L - Consolidated'!AK37</f>
        <v>3134.1372267069441</v>
      </c>
      <c r="AL3" s="153">
        <f>'P &amp; L - Consolidated'!AL37</f>
        <v>3384.6295202256765</v>
      </c>
      <c r="AM3" s="87"/>
      <c r="AN3" s="119" t="s">
        <v>97</v>
      </c>
    </row>
    <row r="4" spans="1:42" x14ac:dyDescent="0.45">
      <c r="A4" s="60" t="s">
        <v>98</v>
      </c>
      <c r="B4" s="43">
        <v>7.4999999999999997E-2</v>
      </c>
      <c r="C4" s="62"/>
      <c r="D4" s="62">
        <f>D3-(D3*$B$4)</f>
        <v>0</v>
      </c>
      <c r="E4" s="62">
        <f>E3-(E3*$B$4)</f>
        <v>0</v>
      </c>
      <c r="F4" s="62">
        <f>F3-(F3*$B$4)</f>
        <v>422.6313447007804</v>
      </c>
      <c r="G4" s="62">
        <f>G3+F4-(G3+F4)*$B$4</f>
        <v>827.56859113268797</v>
      </c>
      <c r="H4" s="62">
        <f t="shared" ref="H4:AL4" si="0">H3+G4-(H3+G4)*$B$4</f>
        <v>1217.3015803699604</v>
      </c>
      <c r="I4" s="62">
        <f t="shared" si="0"/>
        <v>1594.2797169468947</v>
      </c>
      <c r="J4" s="62">
        <f t="shared" si="0"/>
        <v>1960.9323558842179</v>
      </c>
      <c r="K4" s="62">
        <f t="shared" si="0"/>
        <v>2319.6893383803795</v>
      </c>
      <c r="L4" s="62">
        <f t="shared" si="0"/>
        <v>2672.5683628528218</v>
      </c>
      <c r="M4" s="62">
        <f t="shared" si="0"/>
        <v>3022.0784836380717</v>
      </c>
      <c r="N4" s="62">
        <f t="shared" si="0"/>
        <v>3370.7911011010992</v>
      </c>
      <c r="O4" s="62">
        <f t="shared" si="0"/>
        <v>3721.3622072850649</v>
      </c>
      <c r="P4" s="62">
        <f t="shared" si="0"/>
        <v>4134.0772885296547</v>
      </c>
      <c r="Q4" s="62">
        <f t="shared" si="0"/>
        <v>4547.4933731507699</v>
      </c>
      <c r="R4" s="62">
        <f t="shared" si="0"/>
        <v>4964.8261939991435</v>
      </c>
      <c r="S4" s="62">
        <f t="shared" si="0"/>
        <v>5389.403059596556</v>
      </c>
      <c r="T4" s="62">
        <f t="shared" si="0"/>
        <v>5824.685943223416</v>
      </c>
      <c r="U4" s="62">
        <f t="shared" si="0"/>
        <v>6274.2948695565674</v>
      </c>
      <c r="V4" s="62">
        <f t="shared" si="0"/>
        <v>6742.0316415037341</v>
      </c>
      <c r="W4" s="62">
        <f t="shared" si="0"/>
        <v>7231.9039445263716</v>
      </c>
      <c r="X4" s="62">
        <f t="shared" si="0"/>
        <v>7748.1498606078167</v>
      </c>
      <c r="Y4" s="62">
        <f t="shared" si="0"/>
        <v>8295.2628191149488</v>
      </c>
      <c r="Z4" s="62">
        <f t="shared" si="0"/>
        <v>8878.0170071264929</v>
      </c>
      <c r="AA4" s="62">
        <f t="shared" si="0"/>
        <v>9501.4932573682127</v>
      </c>
      <c r="AB4" s="62">
        <f t="shared" si="0"/>
        <v>10307.109207133923</v>
      </c>
      <c r="AC4" s="62">
        <f t="shared" si="0"/>
        <v>11156.344730750541</v>
      </c>
      <c r="AD4" s="62">
        <f t="shared" si="0"/>
        <v>12056.00947433468</v>
      </c>
      <c r="AE4" s="62">
        <f t="shared" si="0"/>
        <v>13013.280012222087</v>
      </c>
      <c r="AF4" s="62">
        <f t="shared" si="0"/>
        <v>14035.731883287732</v>
      </c>
      <c r="AG4" s="62">
        <f t="shared" si="0"/>
        <v>15131.37186346956</v>
      </c>
      <c r="AH4" s="62">
        <f t="shared" si="0"/>
        <v>16308.670489503951</v>
      </c>
      <c r="AI4" s="62">
        <f t="shared" si="0"/>
        <v>17576.59484515533</v>
      </c>
      <c r="AJ4" s="62">
        <f t="shared" si="0"/>
        <v>18944.641617917965</v>
      </c>
      <c r="AK4" s="62">
        <f t="shared" si="0"/>
        <v>20422.870431278043</v>
      </c>
      <c r="AL4" s="62">
        <f t="shared" si="0"/>
        <v>22021.937455140942</v>
      </c>
      <c r="AM4" s="43">
        <v>7.4999999999999997E-2</v>
      </c>
      <c r="AN4" s="60" t="s">
        <v>98</v>
      </c>
    </row>
    <row r="5" spans="1:42" x14ac:dyDescent="0.45">
      <c r="A5" s="76"/>
      <c r="B5" s="304"/>
      <c r="C5" s="68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87"/>
      <c r="AN5" s="76"/>
    </row>
    <row r="6" spans="1:42" ht="18" x14ac:dyDescent="0.45">
      <c r="A6" s="77" t="s">
        <v>100</v>
      </c>
      <c r="B6" s="30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87"/>
      <c r="AN6" s="77" t="s">
        <v>100</v>
      </c>
    </row>
    <row r="7" spans="1:42" x14ac:dyDescent="0.45">
      <c r="A7" s="109" t="s">
        <v>101</v>
      </c>
      <c r="B7" s="41"/>
      <c r="C7" s="110"/>
      <c r="D7" s="111">
        <v>3</v>
      </c>
      <c r="E7" s="111">
        <v>3</v>
      </c>
      <c r="F7" s="111">
        <v>3</v>
      </c>
      <c r="G7" s="111">
        <v>3</v>
      </c>
      <c r="H7" s="111">
        <v>3</v>
      </c>
      <c r="I7" s="111">
        <v>3</v>
      </c>
      <c r="J7" s="111">
        <v>3</v>
      </c>
      <c r="K7" s="111">
        <v>3</v>
      </c>
      <c r="L7" s="111">
        <v>3</v>
      </c>
      <c r="M7" s="111">
        <v>3</v>
      </c>
      <c r="N7" s="111">
        <v>3</v>
      </c>
      <c r="O7" s="111">
        <v>3</v>
      </c>
      <c r="P7" s="111">
        <v>3</v>
      </c>
      <c r="Q7" s="111">
        <v>3</v>
      </c>
      <c r="R7" s="111">
        <v>3</v>
      </c>
      <c r="S7" s="111">
        <v>3</v>
      </c>
      <c r="T7" s="111">
        <v>3</v>
      </c>
      <c r="U7" s="111">
        <v>3</v>
      </c>
      <c r="V7" s="111">
        <v>3</v>
      </c>
      <c r="W7" s="111">
        <v>3</v>
      </c>
      <c r="X7" s="111">
        <v>3</v>
      </c>
      <c r="Y7" s="111">
        <v>3</v>
      </c>
      <c r="Z7" s="111">
        <v>3</v>
      </c>
      <c r="AA7" s="111">
        <v>3</v>
      </c>
      <c r="AB7" s="111">
        <v>3</v>
      </c>
      <c r="AC7" s="111">
        <v>3</v>
      </c>
      <c r="AD7" s="111">
        <v>3</v>
      </c>
      <c r="AE7" s="111">
        <v>3</v>
      </c>
      <c r="AF7" s="111">
        <v>3</v>
      </c>
      <c r="AG7" s="111">
        <v>3</v>
      </c>
      <c r="AH7" s="111">
        <v>3</v>
      </c>
      <c r="AI7" s="111">
        <v>3</v>
      </c>
      <c r="AJ7" s="111">
        <v>3</v>
      </c>
      <c r="AK7" s="111">
        <v>3</v>
      </c>
      <c r="AL7" s="111">
        <v>3</v>
      </c>
      <c r="AM7" s="41">
        <v>4.5</v>
      </c>
      <c r="AN7" s="109" t="s">
        <v>101</v>
      </c>
    </row>
    <row r="8" spans="1:42" s="1" customFormat="1" ht="14.25" x14ac:dyDescent="0.45">
      <c r="A8" s="112" t="s">
        <v>102</v>
      </c>
      <c r="B8" s="49"/>
      <c r="C8" s="113"/>
      <c r="D8" s="156">
        <f>D7*52/12</f>
        <v>13</v>
      </c>
      <c r="E8" s="156">
        <f t="shared" ref="E8:AL8" si="1">E7*52/12</f>
        <v>13</v>
      </c>
      <c r="F8" s="156">
        <f t="shared" si="1"/>
        <v>13</v>
      </c>
      <c r="G8" s="156">
        <f t="shared" si="1"/>
        <v>13</v>
      </c>
      <c r="H8" s="156">
        <f t="shared" si="1"/>
        <v>13</v>
      </c>
      <c r="I8" s="156">
        <f t="shared" si="1"/>
        <v>13</v>
      </c>
      <c r="J8" s="156">
        <f t="shared" si="1"/>
        <v>13</v>
      </c>
      <c r="K8" s="156">
        <f t="shared" si="1"/>
        <v>13</v>
      </c>
      <c r="L8" s="156">
        <f t="shared" si="1"/>
        <v>13</v>
      </c>
      <c r="M8" s="156">
        <f t="shared" si="1"/>
        <v>13</v>
      </c>
      <c r="N8" s="156">
        <f t="shared" si="1"/>
        <v>13</v>
      </c>
      <c r="O8" s="156">
        <f t="shared" si="1"/>
        <v>13</v>
      </c>
      <c r="P8" s="156">
        <f t="shared" si="1"/>
        <v>13</v>
      </c>
      <c r="Q8" s="156">
        <f t="shared" si="1"/>
        <v>13</v>
      </c>
      <c r="R8" s="156">
        <f t="shared" si="1"/>
        <v>13</v>
      </c>
      <c r="S8" s="156">
        <f t="shared" si="1"/>
        <v>13</v>
      </c>
      <c r="T8" s="156">
        <f t="shared" si="1"/>
        <v>13</v>
      </c>
      <c r="U8" s="156">
        <f t="shared" si="1"/>
        <v>13</v>
      </c>
      <c r="V8" s="156">
        <f t="shared" si="1"/>
        <v>13</v>
      </c>
      <c r="W8" s="156">
        <f t="shared" si="1"/>
        <v>13</v>
      </c>
      <c r="X8" s="156">
        <f t="shared" si="1"/>
        <v>13</v>
      </c>
      <c r="Y8" s="156">
        <f t="shared" si="1"/>
        <v>13</v>
      </c>
      <c r="Z8" s="156">
        <f t="shared" si="1"/>
        <v>13</v>
      </c>
      <c r="AA8" s="156">
        <f t="shared" si="1"/>
        <v>13</v>
      </c>
      <c r="AB8" s="156">
        <f t="shared" si="1"/>
        <v>13</v>
      </c>
      <c r="AC8" s="156">
        <f t="shared" si="1"/>
        <v>13</v>
      </c>
      <c r="AD8" s="156">
        <f t="shared" si="1"/>
        <v>13</v>
      </c>
      <c r="AE8" s="156">
        <f t="shared" si="1"/>
        <v>13</v>
      </c>
      <c r="AF8" s="156">
        <f t="shared" si="1"/>
        <v>13</v>
      </c>
      <c r="AG8" s="156">
        <f t="shared" si="1"/>
        <v>13</v>
      </c>
      <c r="AH8" s="156">
        <f t="shared" si="1"/>
        <v>13</v>
      </c>
      <c r="AI8" s="156">
        <f t="shared" si="1"/>
        <v>13</v>
      </c>
      <c r="AJ8" s="156">
        <f t="shared" si="1"/>
        <v>13</v>
      </c>
      <c r="AK8" s="156">
        <f t="shared" si="1"/>
        <v>13</v>
      </c>
      <c r="AL8" s="156">
        <f t="shared" si="1"/>
        <v>13</v>
      </c>
      <c r="AM8" s="115"/>
      <c r="AN8" s="112" t="s">
        <v>102</v>
      </c>
    </row>
    <row r="9" spans="1:42" ht="14.25" x14ac:dyDescent="0.45">
      <c r="A9" s="76"/>
      <c r="B9" s="4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76"/>
    </row>
    <row r="10" spans="1:42" s="298" customFormat="1" ht="14.25" x14ac:dyDescent="0.45">
      <c r="A10" s="298" t="s">
        <v>128</v>
      </c>
      <c r="B10" s="49"/>
      <c r="D10" s="298">
        <v>0.56296296296296289</v>
      </c>
      <c r="E10" s="298">
        <v>0.75544659297817618</v>
      </c>
      <c r="F10" s="298">
        <v>0.83880473544534884</v>
      </c>
      <c r="G10" s="298">
        <v>0.96087434663628557</v>
      </c>
      <c r="H10" s="298">
        <v>1.0024903128803926</v>
      </c>
      <c r="I10" s="298">
        <v>1.0694114383428834</v>
      </c>
      <c r="J10" s="298">
        <v>1.1627673347501664</v>
      </c>
      <c r="K10" s="298">
        <v>1.260099164461856</v>
      </c>
      <c r="L10" s="298">
        <v>1.3498207590021785</v>
      </c>
      <c r="M10" s="298">
        <v>1.4371852617209369</v>
      </c>
      <c r="N10" s="298">
        <v>1.5200834109797698</v>
      </c>
      <c r="O10" s="298">
        <v>1.5972087114601661</v>
      </c>
      <c r="P10" s="298">
        <v>1.647504998415479</v>
      </c>
      <c r="Q10" s="298">
        <v>1.6972921478024214</v>
      </c>
      <c r="R10" s="298">
        <v>1.7445348690532259</v>
      </c>
      <c r="S10" s="298">
        <v>1.7878580839555416</v>
      </c>
      <c r="T10" s="298">
        <v>1.8263112642069157</v>
      </c>
      <c r="U10" s="298">
        <v>1.8592352763699584</v>
      </c>
      <c r="V10" s="298">
        <v>1.88618424518832</v>
      </c>
      <c r="W10" s="298">
        <v>1.9097510715448647</v>
      </c>
      <c r="X10" s="298">
        <v>1.929380494960327</v>
      </c>
      <c r="Y10" s="298">
        <v>1.9446789209394029</v>
      </c>
      <c r="Z10" s="298">
        <v>1.9553898699469543</v>
      </c>
      <c r="AA10" s="298">
        <v>1.9613759669759223</v>
      </c>
      <c r="AB10" s="298">
        <v>1.9384451472418058</v>
      </c>
      <c r="AC10" s="298">
        <v>1.9174270214405571</v>
      </c>
      <c r="AD10" s="298">
        <v>1.8971652550291307</v>
      </c>
      <c r="AE10" s="298">
        <v>1.8768302239379608</v>
      </c>
      <c r="AF10" s="298">
        <v>1.8558400751014059</v>
      </c>
      <c r="AG10" s="298">
        <v>1.8338042151918694</v>
      </c>
      <c r="AH10" s="298">
        <v>1.810481316574148</v>
      </c>
      <c r="AI10" s="298">
        <v>1.7857469842854872</v>
      </c>
      <c r="AJ10" s="298">
        <v>1.7595680670573983</v>
      </c>
      <c r="AK10" s="298">
        <v>1.7319817259495076</v>
      </c>
      <c r="AL10" s="298">
        <v>1.7030780766549196</v>
      </c>
      <c r="AM10" s="299"/>
    </row>
    <row r="11" spans="1:42" ht="14.25" x14ac:dyDescent="0.45">
      <c r="A11" s="76"/>
      <c r="B11" s="49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76"/>
    </row>
    <row r="12" spans="1:42" ht="18" x14ac:dyDescent="0.45">
      <c r="A12" s="77" t="s">
        <v>104</v>
      </c>
      <c r="B12" s="303"/>
      <c r="C12" s="70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7"/>
      <c r="AN12" s="77" t="s">
        <v>104</v>
      </c>
    </row>
    <row r="13" spans="1:42" x14ac:dyDescent="0.45">
      <c r="A13" s="119" t="s">
        <v>105</v>
      </c>
      <c r="B13" s="303"/>
      <c r="C13" s="120">
        <v>0</v>
      </c>
      <c r="D13" s="155">
        <f t="shared" ref="D13:AL13" si="2">D8*(D4)</f>
        <v>0</v>
      </c>
      <c r="E13" s="155">
        <f t="shared" si="2"/>
        <v>0</v>
      </c>
      <c r="F13" s="155">
        <f t="shared" si="2"/>
        <v>5494.2074811101456</v>
      </c>
      <c r="G13" s="155">
        <f t="shared" si="2"/>
        <v>10758.391684724944</v>
      </c>
      <c r="H13" s="155">
        <f t="shared" si="2"/>
        <v>15824.920544809485</v>
      </c>
      <c r="I13" s="155">
        <f t="shared" si="2"/>
        <v>20725.63632030963</v>
      </c>
      <c r="J13" s="155">
        <f t="shared" si="2"/>
        <v>25492.120626494834</v>
      </c>
      <c r="K13" s="155">
        <f t="shared" si="2"/>
        <v>30155.961398944932</v>
      </c>
      <c r="L13" s="155">
        <f t="shared" si="2"/>
        <v>34743.38871708668</v>
      </c>
      <c r="M13" s="155">
        <f t="shared" si="2"/>
        <v>39287.02028729493</v>
      </c>
      <c r="N13" s="155">
        <f t="shared" si="2"/>
        <v>43820.284314314289</v>
      </c>
      <c r="O13" s="155">
        <f t="shared" si="2"/>
        <v>48377.708694705841</v>
      </c>
      <c r="P13" s="155">
        <f t="shared" si="2"/>
        <v>53743.004750885513</v>
      </c>
      <c r="Q13" s="155">
        <f t="shared" si="2"/>
        <v>59117.413850960009</v>
      </c>
      <c r="R13" s="155">
        <f t="shared" si="2"/>
        <v>64542.740521988868</v>
      </c>
      <c r="S13" s="155">
        <f t="shared" si="2"/>
        <v>70062.239774755231</v>
      </c>
      <c r="T13" s="155">
        <f t="shared" si="2"/>
        <v>75720.917261904411</v>
      </c>
      <c r="U13" s="155">
        <f t="shared" si="2"/>
        <v>81565.833304235377</v>
      </c>
      <c r="V13" s="155">
        <f t="shared" si="2"/>
        <v>87646.411339548547</v>
      </c>
      <c r="W13" s="155">
        <f t="shared" si="2"/>
        <v>94014.751278842828</v>
      </c>
      <c r="X13" s="155">
        <f t="shared" si="2"/>
        <v>100725.94818790161</v>
      </c>
      <c r="Y13" s="155">
        <f t="shared" si="2"/>
        <v>107838.41664849434</v>
      </c>
      <c r="Z13" s="155">
        <f t="shared" si="2"/>
        <v>115414.22109264441</v>
      </c>
      <c r="AA13" s="155">
        <f t="shared" si="2"/>
        <v>123519.41234578677</v>
      </c>
      <c r="AB13" s="155">
        <f t="shared" si="2"/>
        <v>133992.41969274101</v>
      </c>
      <c r="AC13" s="155">
        <f t="shared" si="2"/>
        <v>145032.48149975704</v>
      </c>
      <c r="AD13" s="155">
        <f t="shared" si="2"/>
        <v>156728.12316635085</v>
      </c>
      <c r="AE13" s="155">
        <f t="shared" si="2"/>
        <v>169172.64015888714</v>
      </c>
      <c r="AF13" s="155">
        <f t="shared" si="2"/>
        <v>182464.51448274052</v>
      </c>
      <c r="AG13" s="155">
        <f t="shared" si="2"/>
        <v>196707.83422510428</v>
      </c>
      <c r="AH13" s="155">
        <f t="shared" si="2"/>
        <v>212012.71636355136</v>
      </c>
      <c r="AI13" s="155">
        <f t="shared" si="2"/>
        <v>228495.73298701929</v>
      </c>
      <c r="AJ13" s="155">
        <f t="shared" si="2"/>
        <v>246280.34103293356</v>
      </c>
      <c r="AK13" s="155">
        <f t="shared" si="2"/>
        <v>265497.31560661457</v>
      </c>
      <c r="AL13" s="155">
        <f t="shared" si="2"/>
        <v>286285.18691683223</v>
      </c>
      <c r="AM13" s="303"/>
      <c r="AN13" s="119" t="s">
        <v>105</v>
      </c>
    </row>
    <row r="14" spans="1:42" s="13" customFormat="1" x14ac:dyDescent="0.45">
      <c r="A14" s="121" t="s">
        <v>106</v>
      </c>
      <c r="B14" s="50">
        <v>2.5000000000000001E-2</v>
      </c>
      <c r="C14" s="122">
        <f>C13</f>
        <v>0</v>
      </c>
      <c r="D14" s="123">
        <f>D13*2.5%</f>
        <v>0</v>
      </c>
      <c r="E14" s="123">
        <f t="shared" ref="E14:AL14" si="3">E13*2.5%</f>
        <v>0</v>
      </c>
      <c r="F14" s="123">
        <f t="shared" si="3"/>
        <v>137.35518702775366</v>
      </c>
      <c r="G14" s="123">
        <f t="shared" si="3"/>
        <v>268.95979211812363</v>
      </c>
      <c r="H14" s="123">
        <f t="shared" si="3"/>
        <v>395.62301362023715</v>
      </c>
      <c r="I14" s="123">
        <f t="shared" si="3"/>
        <v>518.14090800774079</v>
      </c>
      <c r="J14" s="123">
        <f t="shared" si="3"/>
        <v>637.30301566237085</v>
      </c>
      <c r="K14" s="123">
        <f t="shared" si="3"/>
        <v>753.89903497362332</v>
      </c>
      <c r="L14" s="123">
        <f t="shared" si="3"/>
        <v>868.58471792716705</v>
      </c>
      <c r="M14" s="123">
        <f t="shared" si="3"/>
        <v>982.17550718237328</v>
      </c>
      <c r="N14" s="123">
        <f t="shared" si="3"/>
        <v>1095.5071078578574</v>
      </c>
      <c r="O14" s="123">
        <f t="shared" si="3"/>
        <v>1209.4427173676461</v>
      </c>
      <c r="P14" s="123">
        <f t="shared" si="3"/>
        <v>1343.575118772138</v>
      </c>
      <c r="Q14" s="123">
        <f t="shared" si="3"/>
        <v>1477.9353462740003</v>
      </c>
      <c r="R14" s="123">
        <f t="shared" si="3"/>
        <v>1613.5685130497218</v>
      </c>
      <c r="S14" s="123">
        <f t="shared" si="3"/>
        <v>1751.5559943688809</v>
      </c>
      <c r="T14" s="123">
        <f t="shared" si="3"/>
        <v>1893.0229315476104</v>
      </c>
      <c r="U14" s="123">
        <f t="shared" si="3"/>
        <v>2039.1458326058846</v>
      </c>
      <c r="V14" s="123">
        <f t="shared" si="3"/>
        <v>2191.160283488714</v>
      </c>
      <c r="W14" s="123">
        <f t="shared" si="3"/>
        <v>2350.3687819710708</v>
      </c>
      <c r="X14" s="123">
        <f t="shared" si="3"/>
        <v>2518.1487046975403</v>
      </c>
      <c r="Y14" s="123">
        <f t="shared" si="3"/>
        <v>2695.9604162123587</v>
      </c>
      <c r="Z14" s="123">
        <f t="shared" si="3"/>
        <v>2885.3555273161105</v>
      </c>
      <c r="AA14" s="123">
        <f t="shared" si="3"/>
        <v>3087.9853086446692</v>
      </c>
      <c r="AB14" s="123">
        <f t="shared" si="3"/>
        <v>3349.8104923185256</v>
      </c>
      <c r="AC14" s="123">
        <f t="shared" si="3"/>
        <v>3625.8120374939263</v>
      </c>
      <c r="AD14" s="123">
        <f t="shared" si="3"/>
        <v>3918.2030791587713</v>
      </c>
      <c r="AE14" s="123">
        <f t="shared" si="3"/>
        <v>4229.3160039721788</v>
      </c>
      <c r="AF14" s="123">
        <f t="shared" si="3"/>
        <v>4561.6128620685131</v>
      </c>
      <c r="AG14" s="123">
        <f t="shared" si="3"/>
        <v>4917.6958556276077</v>
      </c>
      <c r="AH14" s="123">
        <f t="shared" si="3"/>
        <v>5300.3179090887843</v>
      </c>
      <c r="AI14" s="123">
        <f t="shared" si="3"/>
        <v>5712.3933246754823</v>
      </c>
      <c r="AJ14" s="123">
        <f t="shared" si="3"/>
        <v>6157.0085258233394</v>
      </c>
      <c r="AK14" s="123">
        <f t="shared" si="3"/>
        <v>6637.4328901653644</v>
      </c>
      <c r="AL14" s="123">
        <f t="shared" si="3"/>
        <v>7157.1296729208061</v>
      </c>
      <c r="AM14" s="124"/>
      <c r="AN14" s="121" t="s">
        <v>106</v>
      </c>
    </row>
    <row r="15" spans="1:42" x14ac:dyDescent="0.45">
      <c r="A15" s="125" t="s">
        <v>107</v>
      </c>
      <c r="B15" s="51"/>
      <c r="C15" s="126"/>
      <c r="D15" s="127">
        <f>D13-D14</f>
        <v>0</v>
      </c>
      <c r="E15" s="127">
        <f>E13-E14</f>
        <v>0</v>
      </c>
      <c r="F15" s="127">
        <f t="shared" ref="F15:AL15" si="4">F13-F14</f>
        <v>5356.8522940823923</v>
      </c>
      <c r="G15" s="127">
        <f t="shared" si="4"/>
        <v>10489.431892606821</v>
      </c>
      <c r="H15" s="127">
        <f t="shared" si="4"/>
        <v>15429.297531189248</v>
      </c>
      <c r="I15" s="127">
        <f t="shared" si="4"/>
        <v>20207.495412301891</v>
      </c>
      <c r="J15" s="127">
        <f t="shared" si="4"/>
        <v>24854.817610832462</v>
      </c>
      <c r="K15" s="127">
        <f t="shared" si="4"/>
        <v>29402.062363971309</v>
      </c>
      <c r="L15" s="127">
        <f t="shared" si="4"/>
        <v>33874.803999159514</v>
      </c>
      <c r="M15" s="127">
        <f t="shared" si="4"/>
        <v>38304.844780112559</v>
      </c>
      <c r="N15" s="127">
        <f t="shared" si="4"/>
        <v>42724.777206456434</v>
      </c>
      <c r="O15" s="127">
        <f t="shared" si="4"/>
        <v>47168.265977338197</v>
      </c>
      <c r="P15" s="127">
        <f t="shared" si="4"/>
        <v>52399.429632113373</v>
      </c>
      <c r="Q15" s="127">
        <f t="shared" si="4"/>
        <v>57639.478504686005</v>
      </c>
      <c r="R15" s="127">
        <f t="shared" si="4"/>
        <v>62929.172008939146</v>
      </c>
      <c r="S15" s="127">
        <f t="shared" si="4"/>
        <v>68310.683780386345</v>
      </c>
      <c r="T15" s="127">
        <f t="shared" si="4"/>
        <v>73827.894330356794</v>
      </c>
      <c r="U15" s="127">
        <f t="shared" si="4"/>
        <v>79526.687471629499</v>
      </c>
      <c r="V15" s="127">
        <f t="shared" si="4"/>
        <v>85455.251056059831</v>
      </c>
      <c r="W15" s="127">
        <f t="shared" si="4"/>
        <v>91664.382496871753</v>
      </c>
      <c r="X15" s="127">
        <f t="shared" si="4"/>
        <v>98207.799483204071</v>
      </c>
      <c r="Y15" s="127">
        <f t="shared" si="4"/>
        <v>105142.45623228198</v>
      </c>
      <c r="Z15" s="127">
        <f t="shared" si="4"/>
        <v>112528.86556532831</v>
      </c>
      <c r="AA15" s="127">
        <f t="shared" si="4"/>
        <v>120431.4270371421</v>
      </c>
      <c r="AB15" s="127">
        <f t="shared" si="4"/>
        <v>130642.60920042248</v>
      </c>
      <c r="AC15" s="127">
        <f t="shared" si="4"/>
        <v>141406.66946226312</v>
      </c>
      <c r="AD15" s="127">
        <f t="shared" si="4"/>
        <v>152809.92008719209</v>
      </c>
      <c r="AE15" s="127">
        <f t="shared" si="4"/>
        <v>164943.32415491497</v>
      </c>
      <c r="AF15" s="127">
        <f t="shared" si="4"/>
        <v>177902.901620672</v>
      </c>
      <c r="AG15" s="127">
        <f t="shared" si="4"/>
        <v>191790.13836947666</v>
      </c>
      <c r="AH15" s="127">
        <f t="shared" si="4"/>
        <v>206712.39845446259</v>
      </c>
      <c r="AI15" s="127">
        <f t="shared" si="4"/>
        <v>222783.33966234382</v>
      </c>
      <c r="AJ15" s="127">
        <f t="shared" si="4"/>
        <v>240123.33250711023</v>
      </c>
      <c r="AK15" s="127">
        <f t="shared" si="4"/>
        <v>258859.88271644921</v>
      </c>
      <c r="AL15" s="127">
        <f t="shared" si="4"/>
        <v>279128.05724391143</v>
      </c>
      <c r="AM15" s="128"/>
      <c r="AN15" s="125" t="s">
        <v>129</v>
      </c>
    </row>
    <row r="16" spans="1:42" x14ac:dyDescent="0.45">
      <c r="A16" s="121" t="s">
        <v>109</v>
      </c>
      <c r="B16" s="51"/>
      <c r="C16" s="122">
        <f>(C3*C10)*1.5</f>
        <v>0</v>
      </c>
      <c r="D16" s="122">
        <f>(D4*D10)*1.5</f>
        <v>0</v>
      </c>
      <c r="E16" s="122">
        <f t="shared" ref="E16:AL16" si="5">(E4*E10)*1.5</f>
        <v>0</v>
      </c>
      <c r="F16" s="122">
        <f t="shared" si="5"/>
        <v>531.7577599239753</v>
      </c>
      <c r="G16" s="122">
        <f t="shared" si="5"/>
        <v>1192.7841439519993</v>
      </c>
      <c r="H16" s="122">
        <f t="shared" si="5"/>
        <v>1830.4995632623172</v>
      </c>
      <c r="I16" s="122">
        <f t="shared" si="5"/>
        <v>2557.411447831596</v>
      </c>
      <c r="J16" s="122">
        <f t="shared" si="5"/>
        <v>3420.1621336152848</v>
      </c>
      <c r="K16" s="122">
        <f t="shared" si="5"/>
        <v>4384.5578956562877</v>
      </c>
      <c r="L16" s="122">
        <f t="shared" si="5"/>
        <v>5411.232384046808</v>
      </c>
      <c r="M16" s="122">
        <f t="shared" si="5"/>
        <v>6514.9299846728909</v>
      </c>
      <c r="N16" s="122">
        <f t="shared" si="5"/>
        <v>7685.8254519930197</v>
      </c>
      <c r="O16" s="122">
        <f t="shared" si="5"/>
        <v>8915.6882039615066</v>
      </c>
      <c r="P16" s="122">
        <f t="shared" si="5"/>
        <v>10216.369495032775</v>
      </c>
      <c r="Q16" s="122">
        <f t="shared" si="5"/>
        <v>11577.637191648522</v>
      </c>
      <c r="R16" s="122">
        <f t="shared" si="5"/>
        <v>12991.968621330481</v>
      </c>
      <c r="S16" s="122">
        <f t="shared" si="5"/>
        <v>14453.231741691648</v>
      </c>
      <c r="T16" s="122">
        <f t="shared" si="5"/>
        <v>15956.534322864911</v>
      </c>
      <c r="U16" s="122">
        <f t="shared" si="5"/>
        <v>17498.085533739926</v>
      </c>
      <c r="V16" s="122">
        <f t="shared" si="5"/>
        <v>19075.070794148236</v>
      </c>
      <c r="W16" s="122">
        <f t="shared" si="5"/>
        <v>20716.704461053159</v>
      </c>
      <c r="X16" s="122">
        <f t="shared" si="5"/>
        <v>22423.693819629447</v>
      </c>
      <c r="Y16" s="122">
        <f t="shared" si="5"/>
        <v>24197.434121977811</v>
      </c>
      <c r="Z16" s="122">
        <f t="shared" si="5"/>
        <v>26039.976781427882</v>
      </c>
      <c r="AA16" s="122">
        <f t="shared" si="5"/>
        <v>27954.00078807868</v>
      </c>
      <c r="AB16" s="122">
        <f t="shared" si="5"/>
        <v>29969.64873699013</v>
      </c>
      <c r="AC16" s="122">
        <f t="shared" si="5"/>
        <v>32087.215270870598</v>
      </c>
      <c r="AD16" s="122">
        <f t="shared" si="5"/>
        <v>34308.363433514656</v>
      </c>
      <c r="AE16" s="122">
        <f t="shared" si="5"/>
        <v>36635.575859259254</v>
      </c>
      <c r="AF16" s="122">
        <f t="shared" si="5"/>
        <v>39072.110568575852</v>
      </c>
      <c r="AG16" s="122">
        <f t="shared" si="5"/>
        <v>41621.960257299201</v>
      </c>
      <c r="AH16" s="122">
        <f t="shared" si="5"/>
        <v>44289.8148291166</v>
      </c>
      <c r="AI16" s="122">
        <f t="shared" si="5"/>
        <v>47081.026858115954</v>
      </c>
      <c r="AJ16" s="122">
        <f t="shared" si="5"/>
        <v>50001.57964910259</v>
      </c>
      <c r="AK16" s="122">
        <f t="shared" si="5"/>
        <v>53058.057567612159</v>
      </c>
      <c r="AL16" s="122">
        <f t="shared" si="5"/>
        <v>56257.618327974553</v>
      </c>
      <c r="AM16" s="128"/>
      <c r="AN16" s="121" t="s">
        <v>109</v>
      </c>
    </row>
    <row r="17" spans="1:40" x14ac:dyDescent="0.45">
      <c r="A17" s="145" t="s">
        <v>110</v>
      </c>
      <c r="B17" s="51"/>
      <c r="C17" s="126"/>
      <c r="D17" s="133">
        <f>D15-D16</f>
        <v>0</v>
      </c>
      <c r="E17" s="133">
        <f>E15-E16</f>
        <v>0</v>
      </c>
      <c r="F17" s="133">
        <f t="shared" ref="F17:AL17" si="6">F15-F16</f>
        <v>4825.0945341584174</v>
      </c>
      <c r="G17" s="133">
        <f t="shared" si="6"/>
        <v>9296.647748654821</v>
      </c>
      <c r="H17" s="133">
        <f t="shared" si="6"/>
        <v>13598.79796792693</v>
      </c>
      <c r="I17" s="133">
        <f t="shared" si="6"/>
        <v>17650.083964470294</v>
      </c>
      <c r="J17" s="133">
        <f t="shared" si="6"/>
        <v>21434.655477217177</v>
      </c>
      <c r="K17" s="133">
        <f t="shared" si="6"/>
        <v>25017.504468315019</v>
      </c>
      <c r="L17" s="133">
        <f t="shared" si="6"/>
        <v>28463.571615112705</v>
      </c>
      <c r="M17" s="133">
        <f t="shared" si="6"/>
        <v>31789.914795439669</v>
      </c>
      <c r="N17" s="133">
        <f t="shared" si="6"/>
        <v>35038.951754463415</v>
      </c>
      <c r="O17" s="133">
        <f t="shared" si="6"/>
        <v>38252.577773376688</v>
      </c>
      <c r="P17" s="133">
        <f t="shared" si="6"/>
        <v>42183.060137080596</v>
      </c>
      <c r="Q17" s="133">
        <f t="shared" si="6"/>
        <v>46061.841313037483</v>
      </c>
      <c r="R17" s="133">
        <f t="shared" si="6"/>
        <v>49937.203387608664</v>
      </c>
      <c r="S17" s="133">
        <f t="shared" si="6"/>
        <v>53857.452038694697</v>
      </c>
      <c r="T17" s="133">
        <f t="shared" si="6"/>
        <v>57871.36000749188</v>
      </c>
      <c r="U17" s="133">
        <f t="shared" si="6"/>
        <v>62028.601937889573</v>
      </c>
      <c r="V17" s="133">
        <f t="shared" si="6"/>
        <v>66380.180261911592</v>
      </c>
      <c r="W17" s="133">
        <f t="shared" si="6"/>
        <v>70947.678035818593</v>
      </c>
      <c r="X17" s="133">
        <f t="shared" si="6"/>
        <v>75784.105663574621</v>
      </c>
      <c r="Y17" s="133">
        <f t="shared" si="6"/>
        <v>80945.022110304169</v>
      </c>
      <c r="Z17" s="133">
        <f t="shared" si="6"/>
        <v>86488.888783900416</v>
      </c>
      <c r="AA17" s="133">
        <f t="shared" si="6"/>
        <v>92477.426249063428</v>
      </c>
      <c r="AB17" s="133">
        <f t="shared" si="6"/>
        <v>100672.96046343235</v>
      </c>
      <c r="AC17" s="133">
        <f t="shared" si="6"/>
        <v>109319.45419139252</v>
      </c>
      <c r="AD17" s="133">
        <f t="shared" si="6"/>
        <v>118501.55665367743</v>
      </c>
      <c r="AE17" s="133">
        <f t="shared" si="6"/>
        <v>128307.74829565571</v>
      </c>
      <c r="AF17" s="133">
        <f t="shared" si="6"/>
        <v>138830.79105209614</v>
      </c>
      <c r="AG17" s="133">
        <f t="shared" si="6"/>
        <v>150168.17811217747</v>
      </c>
      <c r="AH17" s="133">
        <f t="shared" si="6"/>
        <v>162422.58362534599</v>
      </c>
      <c r="AI17" s="133">
        <f t="shared" si="6"/>
        <v>175702.31280422787</v>
      </c>
      <c r="AJ17" s="133">
        <f t="shared" si="6"/>
        <v>190121.75285800765</v>
      </c>
      <c r="AK17" s="133">
        <f t="shared" si="6"/>
        <v>205801.82514883706</v>
      </c>
      <c r="AL17" s="133">
        <f t="shared" si="6"/>
        <v>222870.43891593689</v>
      </c>
      <c r="AM17" s="128"/>
      <c r="AN17" s="145" t="s">
        <v>110</v>
      </c>
    </row>
    <row r="18" spans="1:40" x14ac:dyDescent="0.45">
      <c r="A18" s="121" t="s">
        <v>111</v>
      </c>
      <c r="B18" s="51">
        <v>0.15</v>
      </c>
      <c r="C18" s="122"/>
      <c r="D18" s="157">
        <f>D17*15%</f>
        <v>0</v>
      </c>
      <c r="E18" s="104">
        <f>E17*15%</f>
        <v>0</v>
      </c>
      <c r="F18" s="104">
        <f t="shared" ref="F18:AL18" si="7">F17*15%</f>
        <v>723.76418012376257</v>
      </c>
      <c r="G18" s="104">
        <f t="shared" si="7"/>
        <v>1394.4971622982232</v>
      </c>
      <c r="H18" s="104">
        <f t="shared" si="7"/>
        <v>2039.8196951890395</v>
      </c>
      <c r="I18" s="104">
        <f t="shared" si="7"/>
        <v>2647.5125946705439</v>
      </c>
      <c r="J18" s="104">
        <f t="shared" si="7"/>
        <v>3215.1983215825762</v>
      </c>
      <c r="K18" s="104">
        <f t="shared" si="7"/>
        <v>3752.6256702472529</v>
      </c>
      <c r="L18" s="104">
        <f t="shared" si="7"/>
        <v>4269.5357422669058</v>
      </c>
      <c r="M18" s="104">
        <f t="shared" si="7"/>
        <v>4768.4872193159499</v>
      </c>
      <c r="N18" s="104">
        <f t="shared" si="7"/>
        <v>5255.8427631695122</v>
      </c>
      <c r="O18" s="104">
        <f t="shared" si="7"/>
        <v>5737.8866660065032</v>
      </c>
      <c r="P18" s="104">
        <f t="shared" si="7"/>
        <v>6327.4590205620889</v>
      </c>
      <c r="Q18" s="104">
        <f t="shared" si="7"/>
        <v>6909.2761969556223</v>
      </c>
      <c r="R18" s="104">
        <f t="shared" si="7"/>
        <v>7490.5805081412991</v>
      </c>
      <c r="S18" s="104">
        <f t="shared" si="7"/>
        <v>8078.6178058042042</v>
      </c>
      <c r="T18" s="104">
        <f t="shared" si="7"/>
        <v>8680.7040011237823</v>
      </c>
      <c r="U18" s="104">
        <f t="shared" si="7"/>
        <v>9304.2902906834352</v>
      </c>
      <c r="V18" s="104">
        <f t="shared" si="7"/>
        <v>9957.0270392867387</v>
      </c>
      <c r="W18" s="104">
        <f t="shared" si="7"/>
        <v>10642.151705372789</v>
      </c>
      <c r="X18" s="104">
        <f t="shared" si="7"/>
        <v>11367.615849536192</v>
      </c>
      <c r="Y18" s="104">
        <f t="shared" si="7"/>
        <v>12141.753316545624</v>
      </c>
      <c r="Z18" s="104">
        <f t="shared" si="7"/>
        <v>12973.333317585062</v>
      </c>
      <c r="AA18" s="104">
        <f t="shared" si="7"/>
        <v>13871.613937359514</v>
      </c>
      <c r="AB18" s="104">
        <f t="shared" si="7"/>
        <v>15100.944069514851</v>
      </c>
      <c r="AC18" s="104">
        <f t="shared" si="7"/>
        <v>16397.918128708876</v>
      </c>
      <c r="AD18" s="104">
        <f t="shared" si="7"/>
        <v>17775.233498051613</v>
      </c>
      <c r="AE18" s="104">
        <f t="shared" si="7"/>
        <v>19246.162244348354</v>
      </c>
      <c r="AF18" s="104">
        <f t="shared" si="7"/>
        <v>20824.618657814422</v>
      </c>
      <c r="AG18" s="104">
        <f t="shared" si="7"/>
        <v>22525.226716826619</v>
      </c>
      <c r="AH18" s="104">
        <f t="shared" si="7"/>
        <v>24363.387543801899</v>
      </c>
      <c r="AI18" s="104">
        <f t="shared" si="7"/>
        <v>26355.34692063418</v>
      </c>
      <c r="AJ18" s="104">
        <f t="shared" si="7"/>
        <v>28518.262928701148</v>
      </c>
      <c r="AK18" s="104">
        <f t="shared" si="7"/>
        <v>30870.273772325556</v>
      </c>
      <c r="AL18" s="104">
        <f t="shared" si="7"/>
        <v>33430.565837390532</v>
      </c>
      <c r="AM18" s="128"/>
      <c r="AN18" s="121" t="s">
        <v>111</v>
      </c>
    </row>
    <row r="19" spans="1:40" s="1" customFormat="1" x14ac:dyDescent="0.45">
      <c r="A19" s="130" t="s">
        <v>112</v>
      </c>
      <c r="B19" s="26"/>
      <c r="C19" s="131">
        <f>C14-C15</f>
        <v>0</v>
      </c>
      <c r="D19" s="131">
        <f>D15-D16-D18</f>
        <v>0</v>
      </c>
      <c r="E19" s="131">
        <f t="shared" ref="E19:AL19" si="8">E15-E16-E18</f>
        <v>0</v>
      </c>
      <c r="F19" s="131">
        <f t="shared" si="8"/>
        <v>4101.3303540346551</v>
      </c>
      <c r="G19" s="131">
        <f t="shared" si="8"/>
        <v>7902.1505863565981</v>
      </c>
      <c r="H19" s="131">
        <f t="shared" si="8"/>
        <v>11558.978272737892</v>
      </c>
      <c r="I19" s="131">
        <f t="shared" si="8"/>
        <v>15002.571369799749</v>
      </c>
      <c r="J19" s="131">
        <f t="shared" si="8"/>
        <v>18219.457155634602</v>
      </c>
      <c r="K19" s="131">
        <f t="shared" si="8"/>
        <v>21264.878798067766</v>
      </c>
      <c r="L19" s="131">
        <f t="shared" si="8"/>
        <v>24194.035872845801</v>
      </c>
      <c r="M19" s="131">
        <f t="shared" si="8"/>
        <v>27021.427576123719</v>
      </c>
      <c r="N19" s="131">
        <f t="shared" si="8"/>
        <v>29783.108991293902</v>
      </c>
      <c r="O19" s="131">
        <f t="shared" si="8"/>
        <v>32514.691107370185</v>
      </c>
      <c r="P19" s="131">
        <f t="shared" si="8"/>
        <v>35855.601116518505</v>
      </c>
      <c r="Q19" s="131">
        <f t="shared" si="8"/>
        <v>39152.56511608186</v>
      </c>
      <c r="R19" s="131">
        <f t="shared" si="8"/>
        <v>42446.622879467366</v>
      </c>
      <c r="S19" s="131">
        <f t="shared" si="8"/>
        <v>45778.834232890491</v>
      </c>
      <c r="T19" s="131">
        <f t="shared" si="8"/>
        <v>49190.656006368095</v>
      </c>
      <c r="U19" s="131">
        <f t="shared" si="8"/>
        <v>52724.311647206137</v>
      </c>
      <c r="V19" s="131">
        <f t="shared" si="8"/>
        <v>56423.153222624853</v>
      </c>
      <c r="W19" s="131">
        <f t="shared" si="8"/>
        <v>60305.526330445806</v>
      </c>
      <c r="X19" s="131">
        <f t="shared" si="8"/>
        <v>64416.489814038432</v>
      </c>
      <c r="Y19" s="131">
        <f t="shared" si="8"/>
        <v>68803.268793758543</v>
      </c>
      <c r="Z19" s="131">
        <f t="shared" si="8"/>
        <v>73515.55546631536</v>
      </c>
      <c r="AA19" s="131">
        <f t="shared" si="8"/>
        <v>78605.812311703921</v>
      </c>
      <c r="AB19" s="131">
        <f t="shared" si="8"/>
        <v>85572.016393917496</v>
      </c>
      <c r="AC19" s="131">
        <f t="shared" si="8"/>
        <v>92921.536062683648</v>
      </c>
      <c r="AD19" s="131">
        <f t="shared" si="8"/>
        <v>100726.32315562581</v>
      </c>
      <c r="AE19" s="131">
        <f t="shared" si="8"/>
        <v>109061.58605130736</v>
      </c>
      <c r="AF19" s="131">
        <f t="shared" si="8"/>
        <v>118006.17239428172</v>
      </c>
      <c r="AG19" s="131">
        <f t="shared" si="8"/>
        <v>127642.95139535086</v>
      </c>
      <c r="AH19" s="131">
        <f t="shared" si="8"/>
        <v>138059.1960815441</v>
      </c>
      <c r="AI19" s="131">
        <f t="shared" si="8"/>
        <v>149346.96588359369</v>
      </c>
      <c r="AJ19" s="131">
        <f t="shared" si="8"/>
        <v>161603.4899293065</v>
      </c>
      <c r="AK19" s="131">
        <f t="shared" si="8"/>
        <v>174931.55137651152</v>
      </c>
      <c r="AL19" s="131">
        <f t="shared" si="8"/>
        <v>189439.87307854637</v>
      </c>
      <c r="AM19" s="124">
        <f>SUM(D19:AL19)</f>
        <v>2306092.6888243537</v>
      </c>
      <c r="AN19" s="130" t="s">
        <v>112</v>
      </c>
    </row>
    <row r="20" spans="1:40" s="1" customFormat="1" x14ac:dyDescent="0.45">
      <c r="A20" s="80"/>
      <c r="B20" s="26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24"/>
      <c r="AN20" s="80"/>
    </row>
    <row r="21" spans="1:40" x14ac:dyDescent="0.45">
      <c r="A21" s="76" t="s">
        <v>130</v>
      </c>
      <c r="B21" s="160"/>
      <c r="C21" s="76"/>
      <c r="D21" s="158">
        <v>0</v>
      </c>
      <c r="E21" s="158">
        <v>0</v>
      </c>
      <c r="F21" s="158">
        <v>3000</v>
      </c>
      <c r="G21" s="158">
        <v>3000</v>
      </c>
      <c r="H21" s="158">
        <v>3000</v>
      </c>
      <c r="I21" s="158">
        <v>3000</v>
      </c>
      <c r="J21" s="158">
        <v>3000</v>
      </c>
      <c r="K21" s="158">
        <v>3000</v>
      </c>
      <c r="L21" s="158">
        <v>3000</v>
      </c>
      <c r="M21" s="158">
        <v>3000</v>
      </c>
      <c r="N21" s="158">
        <v>3000</v>
      </c>
      <c r="O21" s="158">
        <v>3000</v>
      </c>
      <c r="P21" s="158">
        <v>3000</v>
      </c>
      <c r="Q21" s="158">
        <v>3000</v>
      </c>
      <c r="R21" s="158">
        <v>3000</v>
      </c>
      <c r="S21" s="158">
        <v>3000</v>
      </c>
      <c r="T21" s="158">
        <v>3000</v>
      </c>
      <c r="U21" s="158">
        <v>3000</v>
      </c>
      <c r="V21" s="158">
        <v>3000</v>
      </c>
      <c r="W21" s="158">
        <v>3000</v>
      </c>
      <c r="X21" s="158">
        <v>3000</v>
      </c>
      <c r="Y21" s="158">
        <v>3000</v>
      </c>
      <c r="Z21" s="158">
        <v>3000</v>
      </c>
      <c r="AA21" s="158">
        <v>3000</v>
      </c>
      <c r="AB21" s="158">
        <v>3000</v>
      </c>
      <c r="AC21" s="158">
        <v>3000</v>
      </c>
      <c r="AD21" s="158">
        <v>3000</v>
      </c>
      <c r="AE21" s="158">
        <v>3000</v>
      </c>
      <c r="AF21" s="158">
        <v>3000</v>
      </c>
      <c r="AG21" s="158">
        <v>3000</v>
      </c>
      <c r="AH21" s="158">
        <v>3000</v>
      </c>
      <c r="AI21" s="158">
        <v>3000</v>
      </c>
      <c r="AJ21" s="158">
        <v>3000</v>
      </c>
      <c r="AK21" s="158">
        <v>3000</v>
      </c>
      <c r="AL21" s="158">
        <v>3000</v>
      </c>
      <c r="AM21" s="134"/>
      <c r="AN21" s="76"/>
    </row>
    <row r="22" spans="1:40" x14ac:dyDescent="0.45">
      <c r="A22" s="76" t="s">
        <v>131</v>
      </c>
      <c r="B22" s="160"/>
      <c r="C22" s="161"/>
      <c r="D22" s="173">
        <f t="shared" ref="D22:AL22" si="9">D19/2</f>
        <v>0</v>
      </c>
      <c r="E22" s="173">
        <f t="shared" si="9"/>
        <v>0</v>
      </c>
      <c r="F22" s="162">
        <f t="shared" si="9"/>
        <v>2050.6651770173276</v>
      </c>
      <c r="G22" s="162">
        <f t="shared" si="9"/>
        <v>3951.075293178299</v>
      </c>
      <c r="H22" s="162">
        <f t="shared" si="9"/>
        <v>5779.4891363689458</v>
      </c>
      <c r="I22" s="162">
        <f t="shared" si="9"/>
        <v>7501.2856848998745</v>
      </c>
      <c r="J22" s="162">
        <f t="shared" si="9"/>
        <v>9109.7285778173009</v>
      </c>
      <c r="K22" s="162">
        <f t="shared" si="9"/>
        <v>10632.439399033883</v>
      </c>
      <c r="L22" s="162">
        <f t="shared" si="9"/>
        <v>12097.017936422901</v>
      </c>
      <c r="M22" s="162">
        <f t="shared" si="9"/>
        <v>13510.713788061859</v>
      </c>
      <c r="N22" s="162">
        <f t="shared" si="9"/>
        <v>14891.554495646951</v>
      </c>
      <c r="O22" s="162">
        <f t="shared" si="9"/>
        <v>16257.345553685092</v>
      </c>
      <c r="P22" s="162">
        <f t="shared" si="9"/>
        <v>17927.800558259252</v>
      </c>
      <c r="Q22" s="162">
        <f t="shared" si="9"/>
        <v>19576.28255804093</v>
      </c>
      <c r="R22" s="162">
        <f t="shared" si="9"/>
        <v>21223.311439733683</v>
      </c>
      <c r="S22" s="162">
        <f t="shared" si="9"/>
        <v>22889.417116445245</v>
      </c>
      <c r="T22" s="162">
        <f t="shared" si="9"/>
        <v>24595.328003184048</v>
      </c>
      <c r="U22" s="162">
        <f t="shared" si="9"/>
        <v>26362.155823603069</v>
      </c>
      <c r="V22" s="162">
        <f t="shared" si="9"/>
        <v>28211.576611312426</v>
      </c>
      <c r="W22" s="162">
        <f t="shared" si="9"/>
        <v>30152.763165222903</v>
      </c>
      <c r="X22" s="162">
        <f t="shared" si="9"/>
        <v>32208.244907019216</v>
      </c>
      <c r="Y22" s="162">
        <f t="shared" si="9"/>
        <v>34401.634396879272</v>
      </c>
      <c r="Z22" s="162">
        <f t="shared" si="9"/>
        <v>36757.77773315768</v>
      </c>
      <c r="AA22" s="162">
        <f t="shared" si="9"/>
        <v>39302.906155851961</v>
      </c>
      <c r="AB22" s="162">
        <f t="shared" si="9"/>
        <v>42786.008196958748</v>
      </c>
      <c r="AC22" s="162">
        <f t="shared" si="9"/>
        <v>46460.768031341824</v>
      </c>
      <c r="AD22" s="162">
        <f t="shared" si="9"/>
        <v>50363.161577812905</v>
      </c>
      <c r="AE22" s="162">
        <f t="shared" si="9"/>
        <v>54530.793025653678</v>
      </c>
      <c r="AF22" s="162">
        <f t="shared" si="9"/>
        <v>59003.086197140859</v>
      </c>
      <c r="AG22" s="162">
        <f t="shared" si="9"/>
        <v>63821.475697675429</v>
      </c>
      <c r="AH22" s="162">
        <f t="shared" si="9"/>
        <v>69029.598040772049</v>
      </c>
      <c r="AI22" s="162">
        <f t="shared" si="9"/>
        <v>74673.482941796843</v>
      </c>
      <c r="AJ22" s="162">
        <f t="shared" si="9"/>
        <v>80801.744964653248</v>
      </c>
      <c r="AK22" s="162">
        <f t="shared" si="9"/>
        <v>87465.775688255759</v>
      </c>
      <c r="AL22" s="162">
        <f t="shared" si="9"/>
        <v>94719.936539273185</v>
      </c>
      <c r="AM22" s="142"/>
      <c r="AN22" s="76"/>
    </row>
    <row r="23" spans="1:40" x14ac:dyDescent="0.45">
      <c r="A23" s="163" t="s">
        <v>132</v>
      </c>
      <c r="B23" s="164"/>
      <c r="C23" s="163"/>
      <c r="D23" s="166">
        <v>0</v>
      </c>
      <c r="E23" s="166">
        <v>0</v>
      </c>
      <c r="F23" s="165">
        <f>IF(F22&lt;3000,3000,F22)</f>
        <v>3000</v>
      </c>
      <c r="G23" s="166">
        <f>IF(G22&lt;3000,3000,G22)</f>
        <v>3951.075293178299</v>
      </c>
      <c r="H23" s="166">
        <f t="shared" ref="H23:AL23" si="10">IF(H22&lt;3000,3000,H22)</f>
        <v>5779.4891363689458</v>
      </c>
      <c r="I23" s="166">
        <f t="shared" si="10"/>
        <v>7501.2856848998745</v>
      </c>
      <c r="J23" s="166">
        <f t="shared" si="10"/>
        <v>9109.7285778173009</v>
      </c>
      <c r="K23" s="166">
        <f t="shared" si="10"/>
        <v>10632.439399033883</v>
      </c>
      <c r="L23" s="166">
        <f t="shared" si="10"/>
        <v>12097.017936422901</v>
      </c>
      <c r="M23" s="166">
        <f t="shared" si="10"/>
        <v>13510.713788061859</v>
      </c>
      <c r="N23" s="166">
        <f t="shared" si="10"/>
        <v>14891.554495646951</v>
      </c>
      <c r="O23" s="166">
        <f t="shared" si="10"/>
        <v>16257.345553685092</v>
      </c>
      <c r="P23" s="166">
        <f t="shared" si="10"/>
        <v>17927.800558259252</v>
      </c>
      <c r="Q23" s="166">
        <f t="shared" si="10"/>
        <v>19576.28255804093</v>
      </c>
      <c r="R23" s="166">
        <f t="shared" si="10"/>
        <v>21223.311439733683</v>
      </c>
      <c r="S23" s="166">
        <f t="shared" si="10"/>
        <v>22889.417116445245</v>
      </c>
      <c r="T23" s="166">
        <f t="shared" si="10"/>
        <v>24595.328003184048</v>
      </c>
      <c r="U23" s="166">
        <f t="shared" si="10"/>
        <v>26362.155823603069</v>
      </c>
      <c r="V23" s="166">
        <f t="shared" si="10"/>
        <v>28211.576611312426</v>
      </c>
      <c r="W23" s="166">
        <f t="shared" si="10"/>
        <v>30152.763165222903</v>
      </c>
      <c r="X23" s="166">
        <f t="shared" si="10"/>
        <v>32208.244907019216</v>
      </c>
      <c r="Y23" s="166">
        <f t="shared" si="10"/>
        <v>34401.634396879272</v>
      </c>
      <c r="Z23" s="166">
        <f t="shared" si="10"/>
        <v>36757.77773315768</v>
      </c>
      <c r="AA23" s="166">
        <f t="shared" si="10"/>
        <v>39302.906155851961</v>
      </c>
      <c r="AB23" s="166">
        <f t="shared" si="10"/>
        <v>42786.008196958748</v>
      </c>
      <c r="AC23" s="166">
        <f t="shared" si="10"/>
        <v>46460.768031341824</v>
      </c>
      <c r="AD23" s="166">
        <f t="shared" si="10"/>
        <v>50363.161577812905</v>
      </c>
      <c r="AE23" s="166">
        <f t="shared" si="10"/>
        <v>54530.793025653678</v>
      </c>
      <c r="AF23" s="166">
        <f t="shared" si="10"/>
        <v>59003.086197140859</v>
      </c>
      <c r="AG23" s="166">
        <f t="shared" si="10"/>
        <v>63821.475697675429</v>
      </c>
      <c r="AH23" s="166">
        <f t="shared" si="10"/>
        <v>69029.598040772049</v>
      </c>
      <c r="AI23" s="166">
        <f t="shared" si="10"/>
        <v>74673.482941796843</v>
      </c>
      <c r="AJ23" s="166">
        <f t="shared" si="10"/>
        <v>80801.744964653248</v>
      </c>
      <c r="AK23" s="166">
        <f t="shared" si="10"/>
        <v>87465.775688255759</v>
      </c>
      <c r="AL23" s="166">
        <f t="shared" si="10"/>
        <v>94719.936539273185</v>
      </c>
      <c r="AM23" s="142"/>
      <c r="AN23" s="76"/>
    </row>
    <row r="24" spans="1:40" x14ac:dyDescent="0.45">
      <c r="A24" s="76"/>
      <c r="B24" s="18"/>
      <c r="C24" s="80"/>
      <c r="D24" s="167"/>
      <c r="E24" s="167"/>
      <c r="F24" s="167"/>
      <c r="G24" s="16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42"/>
      <c r="AN24" s="76"/>
    </row>
    <row r="25" spans="1:40" x14ac:dyDescent="0.45">
      <c r="A25" s="80"/>
      <c r="B25" s="18"/>
      <c r="C25" s="80"/>
      <c r="D25" s="167"/>
      <c r="E25" s="167"/>
      <c r="F25" s="167"/>
      <c r="G25" s="16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42"/>
      <c r="AN25" s="76"/>
    </row>
    <row r="26" spans="1:40" x14ac:dyDescent="0.45">
      <c r="A26" s="174" t="s">
        <v>133</v>
      </c>
      <c r="B26" s="175">
        <f>SUM(C23:N23)</f>
        <v>80473.304311430009</v>
      </c>
      <c r="C26" s="80"/>
      <c r="D26" s="167"/>
      <c r="E26" s="167"/>
      <c r="F26" s="167"/>
      <c r="G26" s="167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42"/>
      <c r="AN26" s="76"/>
    </row>
    <row r="27" spans="1:40" x14ac:dyDescent="0.45">
      <c r="A27" s="174" t="s">
        <v>134</v>
      </c>
      <c r="B27" s="175">
        <f>SUM(O23:Z23)</f>
        <v>310563.63786654279</v>
      </c>
      <c r="C27" s="80"/>
      <c r="D27" s="167"/>
      <c r="E27" s="167"/>
      <c r="F27" s="167"/>
      <c r="G27" s="16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42"/>
      <c r="AN27" s="76"/>
    </row>
    <row r="28" spans="1:40" x14ac:dyDescent="0.45">
      <c r="A28" s="174" t="s">
        <v>135</v>
      </c>
      <c r="B28" s="175">
        <f>SUM(AA23:AL23)</f>
        <v>762958.73705718643</v>
      </c>
      <c r="C28" s="76"/>
      <c r="D28" s="7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4"/>
      <c r="AN28" s="76"/>
    </row>
    <row r="29" spans="1:40" x14ac:dyDescent="0.45">
      <c r="A29" s="168"/>
      <c r="B29" s="169"/>
    </row>
    <row r="30" spans="1:40" x14ac:dyDescent="0.45">
      <c r="A30" s="168"/>
      <c r="B30" s="170"/>
      <c r="AM30" s="16"/>
    </row>
    <row r="31" spans="1:40" x14ac:dyDescent="0.45">
      <c r="B31" s="305"/>
    </row>
  </sheetData>
  <pageMargins left="0.25" right="0.25" top="0.75" bottom="0.75" header="0.3" footer="0.3"/>
  <pageSetup paperSize="9" fitToWidth="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AP31"/>
  <sheetViews>
    <sheetView zoomScale="80" zoomScaleNormal="80" zoomScalePageLayoutView="80" workbookViewId="0">
      <pane xSplit="1" topLeftCell="B1" activePane="topRight" state="frozen"/>
      <selection pane="topRight" activeCell="A19" sqref="A19"/>
    </sheetView>
  </sheetViews>
  <sheetFormatPr defaultColWidth="8.86328125" defaultRowHeight="15.75" x14ac:dyDescent="0.45"/>
  <cols>
    <col min="1" max="1" width="43.73046875" bestFit="1" customWidth="1"/>
    <col min="2" max="2" width="16.3984375" style="17" customWidth="1"/>
    <col min="3" max="3" width="8.1328125" bestFit="1" customWidth="1"/>
    <col min="4" max="4" width="10.1328125" bestFit="1" customWidth="1"/>
    <col min="5" max="7" width="13" bestFit="1" customWidth="1"/>
    <col min="8" max="38" width="12.86328125" bestFit="1" customWidth="1"/>
    <col min="39" max="39" width="11" style="15" bestFit="1" customWidth="1"/>
    <col min="40" max="40" width="43.73046875" bestFit="1" customWidth="1"/>
    <col min="41" max="41" width="42.3984375" customWidth="1"/>
    <col min="43" max="43" width="25" bestFit="1" customWidth="1"/>
  </cols>
  <sheetData>
    <row r="1" spans="1:42" ht="36.75" customHeight="1" x14ac:dyDescent="0.45">
      <c r="A1" s="76"/>
      <c r="B1" s="303"/>
      <c r="C1" s="14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4" t="s">
        <v>31</v>
      </c>
      <c r="S1" s="14" t="s">
        <v>32</v>
      </c>
      <c r="T1" s="14" t="s">
        <v>33</v>
      </c>
      <c r="U1" s="14" t="s">
        <v>34</v>
      </c>
      <c r="V1" s="14" t="s">
        <v>35</v>
      </c>
      <c r="W1" s="14" t="s">
        <v>36</v>
      </c>
      <c r="X1" s="14" t="s">
        <v>37</v>
      </c>
      <c r="Y1" s="14" t="s">
        <v>38</v>
      </c>
      <c r="Z1" s="14" t="s">
        <v>39</v>
      </c>
      <c r="AA1" s="14" t="s">
        <v>40</v>
      </c>
      <c r="AB1" s="14" t="s">
        <v>41</v>
      </c>
      <c r="AC1" s="14" t="s">
        <v>42</v>
      </c>
      <c r="AD1" s="14" t="s">
        <v>43</v>
      </c>
      <c r="AE1" s="14" t="s">
        <v>44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49</v>
      </c>
      <c r="AK1" s="14" t="s">
        <v>50</v>
      </c>
      <c r="AL1" s="14" t="s">
        <v>51</v>
      </c>
      <c r="AM1" s="25"/>
      <c r="AN1" s="76"/>
      <c r="AO1" s="10"/>
      <c r="AP1" s="10"/>
    </row>
    <row r="2" spans="1:42" ht="18" x14ac:dyDescent="0.45">
      <c r="A2" s="77" t="s">
        <v>126</v>
      </c>
      <c r="B2" s="30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5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87"/>
      <c r="AN2" s="77" t="s">
        <v>93</v>
      </c>
    </row>
    <row r="3" spans="1:42" x14ac:dyDescent="0.45">
      <c r="A3" s="119" t="s">
        <v>127</v>
      </c>
      <c r="B3" s="304"/>
      <c r="C3" s="153">
        <f>'P &amp; L - Consolidated'!C38</f>
        <v>0</v>
      </c>
      <c r="D3" s="153">
        <f>'P &amp; L - Consolidated'!D38</f>
        <v>0</v>
      </c>
      <c r="E3" s="153">
        <f>'P &amp; L - Consolidated'!E38</f>
        <v>0</v>
      </c>
      <c r="F3" s="153">
        <f>'P &amp; L - Consolidated'!F38</f>
        <v>0</v>
      </c>
      <c r="G3" s="153">
        <f>'P &amp; L - Consolidated'!G38</f>
        <v>0</v>
      </c>
      <c r="H3" s="153">
        <f>'P &amp; L - Consolidated'!H38</f>
        <v>976.86623475075476</v>
      </c>
      <c r="I3" s="153">
        <f>'P &amp; L - Consolidated'!I38</f>
        <v>1012.4881191452567</v>
      </c>
      <c r="J3" s="153">
        <f>'P &amp; L - Consolidated'!J38</f>
        <v>1051.2943085585734</v>
      </c>
      <c r="K3" s="153">
        <f>'P &amp; L - Consolidated'!K38</f>
        <v>1093.6798036486007</v>
      </c>
      <c r="L3" s="153">
        <f>'P &amp; L - Consolidated'!L38</f>
        <v>1139.1475131912885</v>
      </c>
      <c r="M3" s="153">
        <f>'P &amp; L - Consolidated'!M38</f>
        <v>1189.087022700998</v>
      </c>
      <c r="N3" s="153">
        <f>'P &amp; L - Consolidated'!N38</f>
        <v>1244.0400080775842</v>
      </c>
      <c r="O3" s="153">
        <f>'P &amp; L - Consolidated'!O38</f>
        <v>1304.6063540898344</v>
      </c>
      <c r="P3" s="153">
        <f>'P &amp; L - Consolidated'!P38</f>
        <v>1495.8210741426381</v>
      </c>
      <c r="Q3" s="153">
        <f>'P &amp; L - Consolidated'!Q38</f>
        <v>1564.2635270504643</v>
      </c>
      <c r="R3" s="153">
        <f>'P &amp; L - Consolidated'!R38</f>
        <v>1639.7725920749876</v>
      </c>
      <c r="S3" s="153">
        <f>'P &amp; L - Consolidated'!S38</f>
        <v>1723.1109841023747</v>
      </c>
      <c r="T3" s="153">
        <f>'P &amp; L - Consolidated'!T38</f>
        <v>1815.1094337223819</v>
      </c>
      <c r="U3" s="153">
        <f>'P &amp; L - Consolidated'!U38</f>
        <v>1916.6710747565573</v>
      </c>
      <c r="V3" s="153">
        <f>'P &amp; L - Consolidated'!V38</f>
        <v>2028.7759722462911</v>
      </c>
      <c r="W3" s="153">
        <f>'P &amp; L - Consolidated'!W38</f>
        <v>2152.4857862387389</v>
      </c>
      <c r="X3" s="153">
        <f>'P &amp; L - Consolidated'!X38</f>
        <v>2288.948566315511</v>
      </c>
      <c r="Y3" s="153">
        <f>'P &amp; L - Consolidated'!Y38</f>
        <v>2439.4036714653384</v>
      </c>
      <c r="Z3" s="153">
        <f>'P &amp; L - Consolidated'!Z38</f>
        <v>2605.1868096111675</v>
      </c>
      <c r="AA3" s="153">
        <f>'P &amp; L - Consolidated'!AA38</f>
        <v>2787.7351908674741</v>
      </c>
      <c r="AB3" s="153">
        <f>'P &amp; L - Consolidated'!AB38</f>
        <v>3282.6550142017859</v>
      </c>
      <c r="AC3" s="153">
        <f>'P &amp; L - Consolidated'!AC38</f>
        <v>3507.6080305981905</v>
      </c>
      <c r="AD3" s="153">
        <f>'P &amp; L - Consolidated'!AD38</f>
        <v>3754.3580505739014</v>
      </c>
      <c r="AE3" s="153">
        <f>'P &amp; L - Consolidated'!AE38</f>
        <v>4024.8026993783974</v>
      </c>
      <c r="AF3" s="153">
        <f>'P &amp; L - Consolidated'!AF38</f>
        <v>4320.9683718536235</v>
      </c>
      <c r="AG3" s="153">
        <f>'P &amp; L - Consolidated'!AG38</f>
        <v>4645.0159382235825</v>
      </c>
      <c r="AH3" s="153">
        <f>'P &amp; L - Consolidated'!AH38</f>
        <v>4999.2465206369898</v>
      </c>
      <c r="AI3" s="153">
        <f>'P &amp; L - Consolidated'!AI38</f>
        <v>5386.1073348414566</v>
      </c>
      <c r="AJ3" s="153">
        <f>'P &amp; L - Consolidated'!AJ38</f>
        <v>5808.1975916741285</v>
      </c>
      <c r="AK3" s="153">
        <f>'P &amp; L - Consolidated'!AK38</f>
        <v>6268.2744534138883</v>
      </c>
      <c r="AL3" s="153">
        <f>'P &amp; L - Consolidated'!AL38</f>
        <v>6769.259040451353</v>
      </c>
      <c r="AM3" s="87"/>
      <c r="AN3" s="119" t="s">
        <v>97</v>
      </c>
    </row>
    <row r="4" spans="1:42" x14ac:dyDescent="0.45">
      <c r="A4" s="60" t="s">
        <v>98</v>
      </c>
      <c r="B4" s="43">
        <v>7.4999999999999997E-2</v>
      </c>
      <c r="C4" s="62"/>
      <c r="D4" s="62">
        <f>D3-(D3*$B$4)</f>
        <v>0</v>
      </c>
      <c r="E4" s="62">
        <f>E3-(E3*$B$4)</f>
        <v>0</v>
      </c>
      <c r="F4" s="62">
        <f>F3-(F3*$B$4)</f>
        <v>0</v>
      </c>
      <c r="G4" s="62">
        <f>G3-(G3*$B$4)</f>
        <v>0</v>
      </c>
      <c r="H4" s="62">
        <f>H3-(H3*$B$4)</f>
        <v>903.60126714444812</v>
      </c>
      <c r="I4" s="62">
        <f>I3+H4-(I3+H4)*$B$4</f>
        <v>1772.382682317977</v>
      </c>
      <c r="J4" s="62">
        <f t="shared" ref="J4:AL4" si="0">J3+I4-(J3+I4)*$B$4</f>
        <v>2611.9012165608092</v>
      </c>
      <c r="K4" s="62">
        <f t="shared" si="0"/>
        <v>3427.6624436937041</v>
      </c>
      <c r="L4" s="62">
        <f t="shared" si="0"/>
        <v>4224.2992101186173</v>
      </c>
      <c r="M4" s="62">
        <f t="shared" si="0"/>
        <v>5007.3822653581447</v>
      </c>
      <c r="N4" s="62">
        <f t="shared" si="0"/>
        <v>5782.565602928049</v>
      </c>
      <c r="O4" s="62">
        <f t="shared" si="0"/>
        <v>6555.6340602415421</v>
      </c>
      <c r="P4" s="62">
        <f t="shared" si="0"/>
        <v>7447.5959993053666</v>
      </c>
      <c r="Q4" s="62">
        <f t="shared" si="0"/>
        <v>8335.970061879143</v>
      </c>
      <c r="R4" s="62">
        <f t="shared" si="0"/>
        <v>9227.5619549075709</v>
      </c>
      <c r="S4" s="62">
        <f t="shared" si="0"/>
        <v>10129.372468584201</v>
      </c>
      <c r="T4" s="62">
        <f t="shared" si="0"/>
        <v>11048.645759633589</v>
      </c>
      <c r="U4" s="62">
        <f t="shared" si="0"/>
        <v>11992.918071810886</v>
      </c>
      <c r="V4" s="62">
        <f t="shared" si="0"/>
        <v>12970.066990752888</v>
      </c>
      <c r="W4" s="62">
        <f t="shared" si="0"/>
        <v>13988.361318717254</v>
      </c>
      <c r="X4" s="62">
        <f t="shared" si="0"/>
        <v>15056.511643655309</v>
      </c>
      <c r="Y4" s="62">
        <f t="shared" si="0"/>
        <v>16183.721666486599</v>
      </c>
      <c r="Z4" s="62">
        <f t="shared" si="0"/>
        <v>17379.740340390435</v>
      </c>
      <c r="AA4" s="62">
        <f t="shared" si="0"/>
        <v>18654.914866413568</v>
      </c>
      <c r="AB4" s="62">
        <f t="shared" si="0"/>
        <v>20292.252139569202</v>
      </c>
      <c r="AC4" s="62">
        <f t="shared" si="0"/>
        <v>22014.870657404837</v>
      </c>
      <c r="AD4" s="62">
        <f t="shared" si="0"/>
        <v>23836.536554880335</v>
      </c>
      <c r="AE4" s="62">
        <f t="shared" si="0"/>
        <v>25771.738810189327</v>
      </c>
      <c r="AF4" s="62">
        <f t="shared" si="0"/>
        <v>27835.754143389728</v>
      </c>
      <c r="AG4" s="62">
        <f t="shared" si="0"/>
        <v>30044.712325492314</v>
      </c>
      <c r="AH4" s="62">
        <f t="shared" si="0"/>
        <v>32415.661932669605</v>
      </c>
      <c r="AI4" s="62">
        <f t="shared" si="0"/>
        <v>34966.636572447729</v>
      </c>
      <c r="AJ4" s="62">
        <f t="shared" si="0"/>
        <v>37716.721601812722</v>
      </c>
      <c r="AK4" s="62">
        <f t="shared" si="0"/>
        <v>40686.121351084614</v>
      </c>
      <c r="AL4" s="62">
        <f t="shared" si="0"/>
        <v>43896.22686217077</v>
      </c>
      <c r="AM4" s="43">
        <v>7.4999999999999997E-2</v>
      </c>
      <c r="AN4" s="60" t="s">
        <v>98</v>
      </c>
    </row>
    <row r="5" spans="1:42" x14ac:dyDescent="0.45">
      <c r="A5" s="76"/>
      <c r="B5" s="304"/>
      <c r="C5" s="68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87"/>
      <c r="AN5" s="76"/>
    </row>
    <row r="6" spans="1:42" ht="18" x14ac:dyDescent="0.45">
      <c r="A6" s="77" t="s">
        <v>100</v>
      </c>
      <c r="B6" s="30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87"/>
      <c r="AN6" s="77" t="s">
        <v>100</v>
      </c>
    </row>
    <row r="7" spans="1:42" x14ac:dyDescent="0.45">
      <c r="A7" s="109" t="s">
        <v>101</v>
      </c>
      <c r="B7" s="41"/>
      <c r="C7" s="110"/>
      <c r="D7" s="111">
        <v>3</v>
      </c>
      <c r="E7" s="111">
        <v>3</v>
      </c>
      <c r="F7" s="111">
        <v>3</v>
      </c>
      <c r="G7" s="111">
        <v>3</v>
      </c>
      <c r="H7" s="111">
        <v>3</v>
      </c>
      <c r="I7" s="111">
        <v>3</v>
      </c>
      <c r="J7" s="111">
        <v>3</v>
      </c>
      <c r="K7" s="111">
        <v>3</v>
      </c>
      <c r="L7" s="111">
        <v>3</v>
      </c>
      <c r="M7" s="111">
        <v>3</v>
      </c>
      <c r="N7" s="111">
        <v>3</v>
      </c>
      <c r="O7" s="111">
        <v>3</v>
      </c>
      <c r="P7" s="111">
        <v>3</v>
      </c>
      <c r="Q7" s="111">
        <v>3</v>
      </c>
      <c r="R7" s="111">
        <v>3</v>
      </c>
      <c r="S7" s="111">
        <v>3</v>
      </c>
      <c r="T7" s="111">
        <v>3</v>
      </c>
      <c r="U7" s="111">
        <v>3</v>
      </c>
      <c r="V7" s="111">
        <v>3</v>
      </c>
      <c r="W7" s="111">
        <v>3</v>
      </c>
      <c r="X7" s="111">
        <v>3</v>
      </c>
      <c r="Y7" s="111">
        <v>3</v>
      </c>
      <c r="Z7" s="111">
        <v>3</v>
      </c>
      <c r="AA7" s="111">
        <v>3</v>
      </c>
      <c r="AB7" s="111">
        <v>3</v>
      </c>
      <c r="AC7" s="111">
        <v>3</v>
      </c>
      <c r="AD7" s="111">
        <v>3</v>
      </c>
      <c r="AE7" s="111">
        <v>3</v>
      </c>
      <c r="AF7" s="111">
        <v>3</v>
      </c>
      <c r="AG7" s="111">
        <v>3</v>
      </c>
      <c r="AH7" s="111">
        <v>3</v>
      </c>
      <c r="AI7" s="111">
        <v>3</v>
      </c>
      <c r="AJ7" s="111">
        <v>3</v>
      </c>
      <c r="AK7" s="111">
        <v>3</v>
      </c>
      <c r="AL7" s="111">
        <v>3</v>
      </c>
      <c r="AM7" s="41">
        <v>4.5</v>
      </c>
      <c r="AN7" s="109" t="s">
        <v>101</v>
      </c>
    </row>
    <row r="8" spans="1:42" s="1" customFormat="1" ht="14.25" x14ac:dyDescent="0.45">
      <c r="A8" s="112" t="s">
        <v>102</v>
      </c>
      <c r="B8" s="49"/>
      <c r="C8" s="113"/>
      <c r="D8" s="156">
        <f>D7*52/12</f>
        <v>13</v>
      </c>
      <c r="E8" s="156">
        <f t="shared" ref="E8:AL8" si="1">E7*52/12</f>
        <v>13</v>
      </c>
      <c r="F8" s="156">
        <f t="shared" si="1"/>
        <v>13</v>
      </c>
      <c r="G8" s="156">
        <f t="shared" si="1"/>
        <v>13</v>
      </c>
      <c r="H8" s="156">
        <f t="shared" si="1"/>
        <v>13</v>
      </c>
      <c r="I8" s="156">
        <f t="shared" si="1"/>
        <v>13</v>
      </c>
      <c r="J8" s="156">
        <f t="shared" si="1"/>
        <v>13</v>
      </c>
      <c r="K8" s="156">
        <f t="shared" si="1"/>
        <v>13</v>
      </c>
      <c r="L8" s="156">
        <f t="shared" si="1"/>
        <v>13</v>
      </c>
      <c r="M8" s="156">
        <f t="shared" si="1"/>
        <v>13</v>
      </c>
      <c r="N8" s="156">
        <f t="shared" si="1"/>
        <v>13</v>
      </c>
      <c r="O8" s="156">
        <f t="shared" si="1"/>
        <v>13</v>
      </c>
      <c r="P8" s="156">
        <f t="shared" si="1"/>
        <v>13</v>
      </c>
      <c r="Q8" s="156">
        <f t="shared" si="1"/>
        <v>13</v>
      </c>
      <c r="R8" s="156">
        <f t="shared" si="1"/>
        <v>13</v>
      </c>
      <c r="S8" s="156">
        <f t="shared" si="1"/>
        <v>13</v>
      </c>
      <c r="T8" s="156">
        <f t="shared" si="1"/>
        <v>13</v>
      </c>
      <c r="U8" s="156">
        <f t="shared" si="1"/>
        <v>13</v>
      </c>
      <c r="V8" s="156">
        <f t="shared" si="1"/>
        <v>13</v>
      </c>
      <c r="W8" s="156">
        <f t="shared" si="1"/>
        <v>13</v>
      </c>
      <c r="X8" s="156">
        <f t="shared" si="1"/>
        <v>13</v>
      </c>
      <c r="Y8" s="156">
        <f t="shared" si="1"/>
        <v>13</v>
      </c>
      <c r="Z8" s="156">
        <f t="shared" si="1"/>
        <v>13</v>
      </c>
      <c r="AA8" s="156">
        <f t="shared" si="1"/>
        <v>13</v>
      </c>
      <c r="AB8" s="156">
        <f t="shared" si="1"/>
        <v>13</v>
      </c>
      <c r="AC8" s="156">
        <f t="shared" si="1"/>
        <v>13</v>
      </c>
      <c r="AD8" s="156">
        <f t="shared" si="1"/>
        <v>13</v>
      </c>
      <c r="AE8" s="156">
        <f t="shared" si="1"/>
        <v>13</v>
      </c>
      <c r="AF8" s="156">
        <f t="shared" si="1"/>
        <v>13</v>
      </c>
      <c r="AG8" s="156">
        <f t="shared" si="1"/>
        <v>13</v>
      </c>
      <c r="AH8" s="156">
        <f t="shared" si="1"/>
        <v>13</v>
      </c>
      <c r="AI8" s="156">
        <f t="shared" si="1"/>
        <v>13</v>
      </c>
      <c r="AJ8" s="156">
        <f t="shared" si="1"/>
        <v>13</v>
      </c>
      <c r="AK8" s="156">
        <f t="shared" si="1"/>
        <v>13</v>
      </c>
      <c r="AL8" s="156">
        <f t="shared" si="1"/>
        <v>13</v>
      </c>
      <c r="AM8" s="115"/>
      <c r="AN8" s="112" t="s">
        <v>102</v>
      </c>
    </row>
    <row r="9" spans="1:42" ht="14.25" x14ac:dyDescent="0.45">
      <c r="A9" s="76"/>
      <c r="B9" s="4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76"/>
    </row>
    <row r="10" spans="1:42" s="298" customFormat="1" ht="14.25" x14ac:dyDescent="0.45">
      <c r="A10" s="298" t="s">
        <v>128</v>
      </c>
      <c r="B10" s="49"/>
      <c r="D10" s="298">
        <v>0.56296296296296289</v>
      </c>
      <c r="E10" s="298">
        <v>0.75544659297817618</v>
      </c>
      <c r="F10" s="298">
        <v>0.83880473544534884</v>
      </c>
      <c r="G10" s="298">
        <v>0.96087434663628557</v>
      </c>
      <c r="H10" s="298">
        <v>1.0024903128803926</v>
      </c>
      <c r="I10" s="298">
        <v>1.0694114383428834</v>
      </c>
      <c r="J10" s="298">
        <v>1.1627673347501664</v>
      </c>
      <c r="K10" s="298">
        <v>1.260099164461856</v>
      </c>
      <c r="L10" s="298">
        <v>1.3498207590021785</v>
      </c>
      <c r="M10" s="298">
        <v>1.4371852617209369</v>
      </c>
      <c r="N10" s="298">
        <v>1.5200834109797698</v>
      </c>
      <c r="O10" s="298">
        <v>1.5972087114601661</v>
      </c>
      <c r="P10" s="298">
        <v>1.647504998415479</v>
      </c>
      <c r="Q10" s="298">
        <v>1.6972921478024214</v>
      </c>
      <c r="R10" s="298">
        <v>1.7445348690532259</v>
      </c>
      <c r="S10" s="298">
        <v>1.7878580839555416</v>
      </c>
      <c r="T10" s="298">
        <v>1.8263112642069157</v>
      </c>
      <c r="U10" s="298">
        <v>1.8592352763699584</v>
      </c>
      <c r="V10" s="298">
        <v>1.88618424518832</v>
      </c>
      <c r="W10" s="298">
        <v>1.9097510715448647</v>
      </c>
      <c r="X10" s="298">
        <v>1.929380494960327</v>
      </c>
      <c r="Y10" s="298">
        <v>1.9446789209394029</v>
      </c>
      <c r="Z10" s="298">
        <v>1.9553898699469543</v>
      </c>
      <c r="AA10" s="298">
        <v>1.9613759669759223</v>
      </c>
      <c r="AB10" s="298">
        <v>1.9384451472418058</v>
      </c>
      <c r="AC10" s="298">
        <v>1.9174270214405571</v>
      </c>
      <c r="AD10" s="298">
        <v>1.8971652550291307</v>
      </c>
      <c r="AE10" s="298">
        <v>1.8768302239379608</v>
      </c>
      <c r="AF10" s="298">
        <v>1.8558400751014059</v>
      </c>
      <c r="AG10" s="298">
        <v>1.8338042151918694</v>
      </c>
      <c r="AH10" s="298">
        <v>1.810481316574148</v>
      </c>
      <c r="AI10" s="298">
        <v>1.7857469842854872</v>
      </c>
      <c r="AJ10" s="298">
        <v>1.7595680670573983</v>
      </c>
      <c r="AK10" s="298">
        <v>1.7319817259495076</v>
      </c>
      <c r="AL10" s="298">
        <v>1.7030780766549196</v>
      </c>
      <c r="AM10" s="299"/>
    </row>
    <row r="11" spans="1:42" ht="14.25" x14ac:dyDescent="0.45">
      <c r="A11" s="76"/>
      <c r="B11" s="49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76"/>
    </row>
    <row r="12" spans="1:42" ht="18" x14ac:dyDescent="0.45">
      <c r="A12" s="77" t="s">
        <v>104</v>
      </c>
      <c r="B12" s="303"/>
      <c r="C12" s="70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7"/>
      <c r="AN12" s="77" t="s">
        <v>104</v>
      </c>
    </row>
    <row r="13" spans="1:42" x14ac:dyDescent="0.45">
      <c r="A13" s="119" t="s">
        <v>105</v>
      </c>
      <c r="B13" s="303"/>
      <c r="C13" s="120">
        <v>0</v>
      </c>
      <c r="D13" s="155">
        <f t="shared" ref="D13:AL13" si="2">D8*(D4)</f>
        <v>0</v>
      </c>
      <c r="E13" s="155">
        <f t="shared" si="2"/>
        <v>0</v>
      </c>
      <c r="F13" s="155">
        <f t="shared" si="2"/>
        <v>0</v>
      </c>
      <c r="G13" s="155">
        <f t="shared" si="2"/>
        <v>0</v>
      </c>
      <c r="H13" s="155">
        <f t="shared" si="2"/>
        <v>11746.816472877825</v>
      </c>
      <c r="I13" s="155">
        <f t="shared" si="2"/>
        <v>23040.974870133701</v>
      </c>
      <c r="J13" s="155">
        <f t="shared" si="2"/>
        <v>33954.715815290518</v>
      </c>
      <c r="K13" s="155">
        <f t="shared" si="2"/>
        <v>44559.611768018156</v>
      </c>
      <c r="L13" s="155">
        <f t="shared" si="2"/>
        <v>54915.889731542025</v>
      </c>
      <c r="M13" s="155">
        <f t="shared" si="2"/>
        <v>65095.96944965588</v>
      </c>
      <c r="N13" s="155">
        <f t="shared" si="2"/>
        <v>75173.352838064631</v>
      </c>
      <c r="O13" s="155">
        <f t="shared" si="2"/>
        <v>85223.242783140042</v>
      </c>
      <c r="P13" s="155">
        <f t="shared" si="2"/>
        <v>96818.747990969772</v>
      </c>
      <c r="Q13" s="155">
        <f t="shared" si="2"/>
        <v>108367.61080442886</v>
      </c>
      <c r="R13" s="155">
        <f t="shared" si="2"/>
        <v>119958.30541379843</v>
      </c>
      <c r="S13" s="155">
        <f t="shared" si="2"/>
        <v>131681.84209159462</v>
      </c>
      <c r="T13" s="155">
        <f t="shared" si="2"/>
        <v>143632.39487523667</v>
      </c>
      <c r="U13" s="155">
        <f t="shared" si="2"/>
        <v>155907.93493354152</v>
      </c>
      <c r="V13" s="155">
        <f t="shared" si="2"/>
        <v>168610.87087978754</v>
      </c>
      <c r="W13" s="155">
        <f t="shared" si="2"/>
        <v>181848.6971433243</v>
      </c>
      <c r="X13" s="155">
        <f t="shared" si="2"/>
        <v>195734.65136751902</v>
      </c>
      <c r="Y13" s="155">
        <f t="shared" si="2"/>
        <v>210388.38166432577</v>
      </c>
      <c r="Z13" s="155">
        <f t="shared" si="2"/>
        <v>225936.62442507566</v>
      </c>
      <c r="AA13" s="155">
        <f t="shared" si="2"/>
        <v>242513.89326337638</v>
      </c>
      <c r="AB13" s="155">
        <f t="shared" si="2"/>
        <v>263799.27781439963</v>
      </c>
      <c r="AC13" s="155">
        <f t="shared" si="2"/>
        <v>286193.31854626286</v>
      </c>
      <c r="AD13" s="155">
        <f t="shared" si="2"/>
        <v>309874.97521344433</v>
      </c>
      <c r="AE13" s="155">
        <f t="shared" si="2"/>
        <v>335032.60453246126</v>
      </c>
      <c r="AF13" s="155">
        <f t="shared" si="2"/>
        <v>361864.80386406649</v>
      </c>
      <c r="AG13" s="155">
        <f t="shared" si="2"/>
        <v>390581.26023140008</v>
      </c>
      <c r="AH13" s="155">
        <f t="shared" si="2"/>
        <v>421403.60512470489</v>
      </c>
      <c r="AI13" s="155">
        <f t="shared" si="2"/>
        <v>454566.2754418205</v>
      </c>
      <c r="AJ13" s="155">
        <f t="shared" si="2"/>
        <v>490317.38082356541</v>
      </c>
      <c r="AK13" s="155">
        <f t="shared" si="2"/>
        <v>528919.57756410004</v>
      </c>
      <c r="AL13" s="155">
        <f t="shared" si="2"/>
        <v>570650.94920822</v>
      </c>
      <c r="AM13" s="303"/>
      <c r="AN13" s="119" t="s">
        <v>105</v>
      </c>
    </row>
    <row r="14" spans="1:42" s="13" customFormat="1" x14ac:dyDescent="0.45">
      <c r="A14" s="121" t="s">
        <v>106</v>
      </c>
      <c r="B14" s="50">
        <v>2.5000000000000001E-2</v>
      </c>
      <c r="C14" s="122">
        <f>C13</f>
        <v>0</v>
      </c>
      <c r="D14" s="123">
        <f>D13*2.5%</f>
        <v>0</v>
      </c>
      <c r="E14" s="123">
        <f t="shared" ref="E14:AL14" si="3">E13*2.5%</f>
        <v>0</v>
      </c>
      <c r="F14" s="123">
        <f t="shared" si="3"/>
        <v>0</v>
      </c>
      <c r="G14" s="123">
        <f t="shared" si="3"/>
        <v>0</v>
      </c>
      <c r="H14" s="123">
        <f t="shared" si="3"/>
        <v>293.67041182194561</v>
      </c>
      <c r="I14" s="123">
        <f t="shared" si="3"/>
        <v>576.02437175334251</v>
      </c>
      <c r="J14" s="123">
        <f t="shared" si="3"/>
        <v>848.86789538226299</v>
      </c>
      <c r="K14" s="123">
        <f t="shared" si="3"/>
        <v>1113.9902942004539</v>
      </c>
      <c r="L14" s="123">
        <f t="shared" si="3"/>
        <v>1372.8972432885507</v>
      </c>
      <c r="M14" s="123">
        <f t="shared" si="3"/>
        <v>1627.3992362413971</v>
      </c>
      <c r="N14" s="123">
        <f t="shared" si="3"/>
        <v>1879.333820951616</v>
      </c>
      <c r="O14" s="123">
        <f t="shared" si="3"/>
        <v>2130.5810695785012</v>
      </c>
      <c r="P14" s="123">
        <f t="shared" si="3"/>
        <v>2420.4686997742442</v>
      </c>
      <c r="Q14" s="123">
        <f t="shared" si="3"/>
        <v>2709.1902701107215</v>
      </c>
      <c r="R14" s="123">
        <f t="shared" si="3"/>
        <v>2998.9576353449611</v>
      </c>
      <c r="S14" s="123">
        <f t="shared" si="3"/>
        <v>3292.0460522898657</v>
      </c>
      <c r="T14" s="123">
        <f t="shared" si="3"/>
        <v>3590.8098718809169</v>
      </c>
      <c r="U14" s="123">
        <f t="shared" si="3"/>
        <v>3897.6983733385382</v>
      </c>
      <c r="V14" s="123">
        <f t="shared" si="3"/>
        <v>4215.2717719946886</v>
      </c>
      <c r="W14" s="123">
        <f t="shared" si="3"/>
        <v>4546.2174285831079</v>
      </c>
      <c r="X14" s="123">
        <f t="shared" si="3"/>
        <v>4893.3662841879759</v>
      </c>
      <c r="Y14" s="123">
        <f t="shared" si="3"/>
        <v>5259.7095416081447</v>
      </c>
      <c r="Z14" s="123">
        <f t="shared" si="3"/>
        <v>5648.415610626892</v>
      </c>
      <c r="AA14" s="123">
        <f t="shared" si="3"/>
        <v>6062.8473315844094</v>
      </c>
      <c r="AB14" s="123">
        <f t="shared" si="3"/>
        <v>6594.9819453599912</v>
      </c>
      <c r="AC14" s="123">
        <f t="shared" si="3"/>
        <v>7154.8329636565722</v>
      </c>
      <c r="AD14" s="123">
        <f t="shared" si="3"/>
        <v>7746.8743803361085</v>
      </c>
      <c r="AE14" s="123">
        <f t="shared" si="3"/>
        <v>8375.8151133115316</v>
      </c>
      <c r="AF14" s="123">
        <f t="shared" si="3"/>
        <v>9046.6200966016622</v>
      </c>
      <c r="AG14" s="123">
        <f t="shared" si="3"/>
        <v>9764.5315057850021</v>
      </c>
      <c r="AH14" s="123">
        <f t="shared" si="3"/>
        <v>10535.090128117623</v>
      </c>
      <c r="AI14" s="123">
        <f t="shared" si="3"/>
        <v>11364.156886045514</v>
      </c>
      <c r="AJ14" s="123">
        <f t="shared" si="3"/>
        <v>12257.934520589137</v>
      </c>
      <c r="AK14" s="123">
        <f t="shared" si="3"/>
        <v>13222.989439102501</v>
      </c>
      <c r="AL14" s="123">
        <f t="shared" si="3"/>
        <v>14266.273730205501</v>
      </c>
      <c r="AM14" s="124"/>
      <c r="AN14" s="121" t="s">
        <v>106</v>
      </c>
    </row>
    <row r="15" spans="1:42" x14ac:dyDescent="0.45">
      <c r="A15" s="125" t="s">
        <v>107</v>
      </c>
      <c r="B15" s="51"/>
      <c r="C15" s="126"/>
      <c r="D15" s="127">
        <f>D13-D14</f>
        <v>0</v>
      </c>
      <c r="E15" s="127">
        <f>E13-E14</f>
        <v>0</v>
      </c>
      <c r="F15" s="127">
        <f t="shared" ref="F15:AL15" si="4">F13-F14</f>
        <v>0</v>
      </c>
      <c r="G15" s="127">
        <f t="shared" si="4"/>
        <v>0</v>
      </c>
      <c r="H15" s="127">
        <f t="shared" si="4"/>
        <v>11453.146061055879</v>
      </c>
      <c r="I15" s="127">
        <f t="shared" si="4"/>
        <v>22464.95049838036</v>
      </c>
      <c r="J15" s="127">
        <f t="shared" si="4"/>
        <v>33105.847919908258</v>
      </c>
      <c r="K15" s="127">
        <f t="shared" si="4"/>
        <v>43445.6214738177</v>
      </c>
      <c r="L15" s="127">
        <f t="shared" si="4"/>
        <v>53542.992488253476</v>
      </c>
      <c r="M15" s="127">
        <f t="shared" si="4"/>
        <v>63468.570213414481</v>
      </c>
      <c r="N15" s="127">
        <f t="shared" si="4"/>
        <v>73294.019017113009</v>
      </c>
      <c r="O15" s="127">
        <f t="shared" si="4"/>
        <v>83092.661713561538</v>
      </c>
      <c r="P15" s="127">
        <f t="shared" si="4"/>
        <v>94398.279291195533</v>
      </c>
      <c r="Q15" s="127">
        <f t="shared" si="4"/>
        <v>105658.42053431814</v>
      </c>
      <c r="R15" s="127">
        <f t="shared" si="4"/>
        <v>116959.34777845346</v>
      </c>
      <c r="S15" s="127">
        <f t="shared" si="4"/>
        <v>128389.79603930475</v>
      </c>
      <c r="T15" s="127">
        <f t="shared" si="4"/>
        <v>140041.58500335575</v>
      </c>
      <c r="U15" s="127">
        <f t="shared" si="4"/>
        <v>152010.23656020299</v>
      </c>
      <c r="V15" s="127">
        <f t="shared" si="4"/>
        <v>164395.59910779286</v>
      </c>
      <c r="W15" s="127">
        <f t="shared" si="4"/>
        <v>177302.4797147412</v>
      </c>
      <c r="X15" s="127">
        <f t="shared" si="4"/>
        <v>190841.28508333105</v>
      </c>
      <c r="Y15" s="127">
        <f t="shared" si="4"/>
        <v>205128.67212271763</v>
      </c>
      <c r="Z15" s="127">
        <f t="shared" si="4"/>
        <v>220288.20881444876</v>
      </c>
      <c r="AA15" s="127">
        <f t="shared" si="4"/>
        <v>236451.04593179197</v>
      </c>
      <c r="AB15" s="127">
        <f t="shared" si="4"/>
        <v>257204.29586903963</v>
      </c>
      <c r="AC15" s="127">
        <f t="shared" si="4"/>
        <v>279038.48558260628</v>
      </c>
      <c r="AD15" s="127">
        <f t="shared" si="4"/>
        <v>302128.10083310824</v>
      </c>
      <c r="AE15" s="127">
        <f t="shared" si="4"/>
        <v>326656.78941914975</v>
      </c>
      <c r="AF15" s="127">
        <f t="shared" si="4"/>
        <v>352818.18376746483</v>
      </c>
      <c r="AG15" s="127">
        <f t="shared" si="4"/>
        <v>380816.72872561507</v>
      </c>
      <c r="AH15" s="127">
        <f t="shared" si="4"/>
        <v>410868.51499658724</v>
      </c>
      <c r="AI15" s="127">
        <f t="shared" si="4"/>
        <v>443202.11855577497</v>
      </c>
      <c r="AJ15" s="127">
        <f t="shared" si="4"/>
        <v>478059.44630297628</v>
      </c>
      <c r="AK15" s="127">
        <f t="shared" si="4"/>
        <v>515696.58812499756</v>
      </c>
      <c r="AL15" s="127">
        <f t="shared" si="4"/>
        <v>556384.67547801451</v>
      </c>
      <c r="AM15" s="128"/>
      <c r="AN15" s="125" t="s">
        <v>129</v>
      </c>
    </row>
    <row r="16" spans="1:42" x14ac:dyDescent="0.45">
      <c r="A16" s="121" t="s">
        <v>109</v>
      </c>
      <c r="B16" s="51"/>
      <c r="C16" s="122">
        <f>(C3*C10)*1.5</f>
        <v>0</v>
      </c>
      <c r="D16" s="122">
        <f>(D4*D10)*1.5</f>
        <v>0</v>
      </c>
      <c r="E16" s="122">
        <f t="shared" ref="E16:AL16" si="5">(E4*E10)*1.5</f>
        <v>0</v>
      </c>
      <c r="F16" s="122">
        <f t="shared" si="5"/>
        <v>0</v>
      </c>
      <c r="G16" s="122">
        <f t="shared" si="5"/>
        <v>0</v>
      </c>
      <c r="H16" s="122">
        <f t="shared" si="5"/>
        <v>1358.7772755281355</v>
      </c>
      <c r="I16" s="122">
        <f t="shared" si="5"/>
        <v>2843.1094703875283</v>
      </c>
      <c r="J16" s="122">
        <f t="shared" si="5"/>
        <v>4555.5501243166937</v>
      </c>
      <c r="K16" s="122">
        <f t="shared" si="5"/>
        <v>6478.7918720335801</v>
      </c>
      <c r="L16" s="122">
        <f t="shared" si="5"/>
        <v>8553.0701490819229</v>
      </c>
      <c r="M16" s="122">
        <f t="shared" si="5"/>
        <v>10794.803987363284</v>
      </c>
      <c r="N16" s="122">
        <f t="shared" si="5"/>
        <v>13184.973068869738</v>
      </c>
      <c r="O16" s="122">
        <f t="shared" si="5"/>
        <v>15706.073745244154</v>
      </c>
      <c r="P16" s="122">
        <f t="shared" si="5"/>
        <v>18404.927452552074</v>
      </c>
      <c r="Q16" s="122">
        <f t="shared" si="5"/>
        <v>21222.864795515303</v>
      </c>
      <c r="R16" s="122">
        <f t="shared" si="5"/>
        <v>24146.705380027812</v>
      </c>
      <c r="S16" s="122">
        <f t="shared" si="5"/>
        <v>27164.820680032444</v>
      </c>
      <c r="T16" s="122">
        <f t="shared" si="5"/>
        <v>30267.399307576201</v>
      </c>
      <c r="U16" s="122">
        <f t="shared" si="5"/>
        <v>33446.484518588368</v>
      </c>
      <c r="V16" s="122">
        <f t="shared" si="5"/>
        <v>36695.904025492768</v>
      </c>
      <c r="W16" s="122">
        <f t="shared" si="5"/>
        <v>40071.432026365517</v>
      </c>
      <c r="X16" s="122">
        <f t="shared" si="5"/>
        <v>43574.609831117414</v>
      </c>
      <c r="Y16" s="122">
        <f t="shared" si="5"/>
        <v>47208.213580750191</v>
      </c>
      <c r="Z16" s="122">
        <f t="shared" si="5"/>
        <v>50976.252305861832</v>
      </c>
      <c r="AA16" s="122">
        <f t="shared" si="5"/>
        <v>54883.952527448135</v>
      </c>
      <c r="AB16" s="122">
        <f t="shared" si="5"/>
        <v>59003.126529832603</v>
      </c>
      <c r="AC16" s="122">
        <f t="shared" si="5"/>
        <v>63317.86180804031</v>
      </c>
      <c r="AD16" s="122">
        <f t="shared" si="5"/>
        <v>67832.773428226123</v>
      </c>
      <c r="AE16" s="122">
        <f t="shared" si="5"/>
        <v>72553.767483597403</v>
      </c>
      <c r="AF16" s="122">
        <f t="shared" si="5"/>
        <v>77488.062089958985</v>
      </c>
      <c r="AG16" s="122">
        <f t="shared" si="5"/>
        <v>82644.18016007237</v>
      </c>
      <c r="AH16" s="122">
        <f t="shared" si="5"/>
        <v>88031.925440223233</v>
      </c>
      <c r="AI16" s="122">
        <f t="shared" si="5"/>
        <v>93662.34871478274</v>
      </c>
      <c r="AJ16" s="122">
        <f t="shared" si="5"/>
        <v>99547.708386965445</v>
      </c>
      <c r="AK16" s="122">
        <f t="shared" si="5"/>
        <v>105701.42801976396</v>
      </c>
      <c r="AL16" s="122">
        <f t="shared" si="5"/>
        <v>112138.05242525073</v>
      </c>
      <c r="AM16" s="128"/>
      <c r="AN16" s="121" t="s">
        <v>109</v>
      </c>
    </row>
    <row r="17" spans="1:40" x14ac:dyDescent="0.45">
      <c r="A17" s="145" t="s">
        <v>110</v>
      </c>
      <c r="B17" s="51"/>
      <c r="C17" s="126"/>
      <c r="D17" s="133">
        <f>D15-D16</f>
        <v>0</v>
      </c>
      <c r="E17" s="133">
        <f>E15-E16</f>
        <v>0</v>
      </c>
      <c r="F17" s="133">
        <f t="shared" ref="F17:AL17" si="6">F15-F16</f>
        <v>0</v>
      </c>
      <c r="G17" s="133">
        <f t="shared" si="6"/>
        <v>0</v>
      </c>
      <c r="H17" s="133">
        <f t="shared" si="6"/>
        <v>10094.368785527744</v>
      </c>
      <c r="I17" s="133">
        <f t="shared" si="6"/>
        <v>19621.841027992832</v>
      </c>
      <c r="J17" s="133">
        <f t="shared" si="6"/>
        <v>28550.297795591563</v>
      </c>
      <c r="K17" s="133">
        <f t="shared" si="6"/>
        <v>36966.82960178412</v>
      </c>
      <c r="L17" s="133">
        <f t="shared" si="6"/>
        <v>44989.92233917155</v>
      </c>
      <c r="M17" s="133">
        <f t="shared" si="6"/>
        <v>52673.766226051201</v>
      </c>
      <c r="N17" s="133">
        <f t="shared" si="6"/>
        <v>60109.045948243271</v>
      </c>
      <c r="O17" s="133">
        <f t="shared" si="6"/>
        <v>67386.587968317384</v>
      </c>
      <c r="P17" s="133">
        <f t="shared" si="6"/>
        <v>75993.351838643459</v>
      </c>
      <c r="Q17" s="133">
        <f t="shared" si="6"/>
        <v>84435.555738802839</v>
      </c>
      <c r="R17" s="133">
        <f t="shared" si="6"/>
        <v>92812.642398425654</v>
      </c>
      <c r="S17" s="133">
        <f t="shared" si="6"/>
        <v>101224.97535927231</v>
      </c>
      <c r="T17" s="133">
        <f t="shared" si="6"/>
        <v>109774.18569577955</v>
      </c>
      <c r="U17" s="133">
        <f t="shared" si="6"/>
        <v>118563.75204161461</v>
      </c>
      <c r="V17" s="133">
        <f t="shared" si="6"/>
        <v>127699.6950823001</v>
      </c>
      <c r="W17" s="133">
        <f t="shared" si="6"/>
        <v>137231.04768837569</v>
      </c>
      <c r="X17" s="133">
        <f t="shared" si="6"/>
        <v>147266.67525221364</v>
      </c>
      <c r="Y17" s="133">
        <f t="shared" si="6"/>
        <v>157920.45854196744</v>
      </c>
      <c r="Z17" s="133">
        <f t="shared" si="6"/>
        <v>169311.95650858694</v>
      </c>
      <c r="AA17" s="133">
        <f t="shared" si="6"/>
        <v>181567.09340434385</v>
      </c>
      <c r="AB17" s="133">
        <f t="shared" si="6"/>
        <v>198201.16933920703</v>
      </c>
      <c r="AC17" s="133">
        <f t="shared" si="6"/>
        <v>215720.62377456599</v>
      </c>
      <c r="AD17" s="133">
        <f t="shared" si="6"/>
        <v>234295.32740488212</v>
      </c>
      <c r="AE17" s="133">
        <f t="shared" si="6"/>
        <v>254103.02193555236</v>
      </c>
      <c r="AF17" s="133">
        <f t="shared" si="6"/>
        <v>275330.12167750584</v>
      </c>
      <c r="AG17" s="133">
        <f t="shared" si="6"/>
        <v>298172.54856554267</v>
      </c>
      <c r="AH17" s="133">
        <f t="shared" si="6"/>
        <v>322836.58955636399</v>
      </c>
      <c r="AI17" s="133">
        <f t="shared" si="6"/>
        <v>349539.76984099223</v>
      </c>
      <c r="AJ17" s="133">
        <f t="shared" si="6"/>
        <v>378511.73791601084</v>
      </c>
      <c r="AK17" s="133">
        <f t="shared" si="6"/>
        <v>409995.1601052336</v>
      </c>
      <c r="AL17" s="133">
        <f t="shared" si="6"/>
        <v>444246.62305276375</v>
      </c>
      <c r="AM17" s="128"/>
      <c r="AN17" s="145" t="s">
        <v>110</v>
      </c>
    </row>
    <row r="18" spans="1:40" x14ac:dyDescent="0.45">
      <c r="A18" s="121" t="s">
        <v>111</v>
      </c>
      <c r="B18" s="51">
        <v>0.15</v>
      </c>
      <c r="C18" s="122"/>
      <c r="D18" s="157">
        <f>D17*15%</f>
        <v>0</v>
      </c>
      <c r="E18" s="104">
        <f>E17*15%</f>
        <v>0</v>
      </c>
      <c r="F18" s="104">
        <f t="shared" ref="F18:AL18" si="7">F17*15%</f>
        <v>0</v>
      </c>
      <c r="G18" s="104">
        <f t="shared" si="7"/>
        <v>0</v>
      </c>
      <c r="H18" s="104">
        <f t="shared" si="7"/>
        <v>1514.1553178291615</v>
      </c>
      <c r="I18" s="104">
        <f t="shared" si="7"/>
        <v>2943.2761541989248</v>
      </c>
      <c r="J18" s="104">
        <f t="shared" si="7"/>
        <v>4282.5446693387339</v>
      </c>
      <c r="K18" s="104">
        <f t="shared" si="7"/>
        <v>5545.024440267618</v>
      </c>
      <c r="L18" s="104">
        <f t="shared" si="7"/>
        <v>6748.4883508757321</v>
      </c>
      <c r="M18" s="104">
        <f t="shared" si="7"/>
        <v>7901.0649339076799</v>
      </c>
      <c r="N18" s="104">
        <f t="shared" si="7"/>
        <v>9016.3568922364902</v>
      </c>
      <c r="O18" s="104">
        <f t="shared" si="7"/>
        <v>10107.988195247608</v>
      </c>
      <c r="P18" s="104">
        <f t="shared" si="7"/>
        <v>11399.002775796518</v>
      </c>
      <c r="Q18" s="104">
        <f t="shared" si="7"/>
        <v>12665.333360820425</v>
      </c>
      <c r="R18" s="104">
        <f t="shared" si="7"/>
        <v>13921.896359763849</v>
      </c>
      <c r="S18" s="104">
        <f t="shared" si="7"/>
        <v>15183.746303890846</v>
      </c>
      <c r="T18" s="104">
        <f t="shared" si="7"/>
        <v>16466.127854366932</v>
      </c>
      <c r="U18" s="104">
        <f t="shared" si="7"/>
        <v>17784.562806242193</v>
      </c>
      <c r="V18" s="104">
        <f t="shared" si="7"/>
        <v>19154.954262345014</v>
      </c>
      <c r="W18" s="104">
        <f t="shared" si="7"/>
        <v>20584.657153256354</v>
      </c>
      <c r="X18" s="104">
        <f t="shared" si="7"/>
        <v>22090.001287832045</v>
      </c>
      <c r="Y18" s="104">
        <f t="shared" si="7"/>
        <v>23688.068781295115</v>
      </c>
      <c r="Z18" s="104">
        <f t="shared" si="7"/>
        <v>25396.79347628804</v>
      </c>
      <c r="AA18" s="104">
        <f t="shared" si="7"/>
        <v>27235.064010651575</v>
      </c>
      <c r="AB18" s="104">
        <f t="shared" si="7"/>
        <v>29730.175400881053</v>
      </c>
      <c r="AC18" s="104">
        <f t="shared" si="7"/>
        <v>32358.093566184896</v>
      </c>
      <c r="AD18" s="104">
        <f t="shared" si="7"/>
        <v>35144.299110732318</v>
      </c>
      <c r="AE18" s="104">
        <f t="shared" si="7"/>
        <v>38115.453290332851</v>
      </c>
      <c r="AF18" s="104">
        <f t="shared" si="7"/>
        <v>41299.518251625872</v>
      </c>
      <c r="AG18" s="104">
        <f t="shared" si="7"/>
        <v>44725.882284831401</v>
      </c>
      <c r="AH18" s="104">
        <f t="shared" si="7"/>
        <v>48425.4884334546</v>
      </c>
      <c r="AI18" s="104">
        <f t="shared" si="7"/>
        <v>52430.965476148835</v>
      </c>
      <c r="AJ18" s="104">
        <f t="shared" si="7"/>
        <v>56776.760687401627</v>
      </c>
      <c r="AK18" s="104">
        <f t="shared" si="7"/>
        <v>61499.274015785035</v>
      </c>
      <c r="AL18" s="104">
        <f t="shared" si="7"/>
        <v>66636.993457914563</v>
      </c>
      <c r="AM18" s="128"/>
      <c r="AN18" s="121" t="s">
        <v>111</v>
      </c>
    </row>
    <row r="19" spans="1:40" s="1" customFormat="1" x14ac:dyDescent="0.45">
      <c r="A19" s="130" t="s">
        <v>112</v>
      </c>
      <c r="B19" s="26"/>
      <c r="C19" s="131">
        <f>C14-C15</f>
        <v>0</v>
      </c>
      <c r="D19" s="131">
        <f>D15-D16-D18</f>
        <v>0</v>
      </c>
      <c r="E19" s="131">
        <f t="shared" ref="E19:AL19" si="8">E15-E16-E18</f>
        <v>0</v>
      </c>
      <c r="F19" s="131">
        <f t="shared" si="8"/>
        <v>0</v>
      </c>
      <c r="G19" s="131">
        <f t="shared" si="8"/>
        <v>0</v>
      </c>
      <c r="H19" s="131">
        <f t="shared" si="8"/>
        <v>8580.2134676985825</v>
      </c>
      <c r="I19" s="131">
        <f t="shared" si="8"/>
        <v>16678.564873793908</v>
      </c>
      <c r="J19" s="131">
        <f t="shared" si="8"/>
        <v>24267.753126252828</v>
      </c>
      <c r="K19" s="131">
        <f t="shared" si="8"/>
        <v>31421.805161516502</v>
      </c>
      <c r="L19" s="131">
        <f t="shared" si="8"/>
        <v>38241.433988295816</v>
      </c>
      <c r="M19" s="131">
        <f t="shared" si="8"/>
        <v>44772.701292143523</v>
      </c>
      <c r="N19" s="131">
        <f t="shared" si="8"/>
        <v>51092.689056006784</v>
      </c>
      <c r="O19" s="131">
        <f t="shared" si="8"/>
        <v>57278.599773069778</v>
      </c>
      <c r="P19" s="131">
        <f t="shared" si="8"/>
        <v>64594.349062846944</v>
      </c>
      <c r="Q19" s="131">
        <f t="shared" si="8"/>
        <v>71770.222377982413</v>
      </c>
      <c r="R19" s="131">
        <f t="shared" si="8"/>
        <v>78890.746038661804</v>
      </c>
      <c r="S19" s="131">
        <f t="shared" si="8"/>
        <v>86041.229055381467</v>
      </c>
      <c r="T19" s="131">
        <f t="shared" si="8"/>
        <v>93308.057841412621</v>
      </c>
      <c r="U19" s="131">
        <f t="shared" si="8"/>
        <v>100779.18923537243</v>
      </c>
      <c r="V19" s="131">
        <f t="shared" si="8"/>
        <v>108544.74081995508</v>
      </c>
      <c r="W19" s="131">
        <f t="shared" si="8"/>
        <v>116646.39053511934</v>
      </c>
      <c r="X19" s="131">
        <f t="shared" si="8"/>
        <v>125176.6739643816</v>
      </c>
      <c r="Y19" s="131">
        <f t="shared" si="8"/>
        <v>134232.38976067232</v>
      </c>
      <c r="Z19" s="131">
        <f t="shared" si="8"/>
        <v>143915.16303229891</v>
      </c>
      <c r="AA19" s="131">
        <f t="shared" si="8"/>
        <v>154332.02939369227</v>
      </c>
      <c r="AB19" s="131">
        <f t="shared" si="8"/>
        <v>168470.99393832596</v>
      </c>
      <c r="AC19" s="131">
        <f t="shared" si="8"/>
        <v>183362.5302083811</v>
      </c>
      <c r="AD19" s="131">
        <f t="shared" si="8"/>
        <v>199151.02829414979</v>
      </c>
      <c r="AE19" s="131">
        <f t="shared" si="8"/>
        <v>215987.56864521949</v>
      </c>
      <c r="AF19" s="131">
        <f t="shared" si="8"/>
        <v>234030.60342587996</v>
      </c>
      <c r="AG19" s="131">
        <f t="shared" si="8"/>
        <v>253446.66628071127</v>
      </c>
      <c r="AH19" s="131">
        <f t="shared" si="8"/>
        <v>274411.1011229094</v>
      </c>
      <c r="AI19" s="131">
        <f t="shared" si="8"/>
        <v>297108.80436484341</v>
      </c>
      <c r="AJ19" s="131">
        <f t="shared" si="8"/>
        <v>321734.9772286092</v>
      </c>
      <c r="AK19" s="131">
        <f t="shared" si="8"/>
        <v>348495.88608944858</v>
      </c>
      <c r="AL19" s="131">
        <f t="shared" si="8"/>
        <v>377609.62959484919</v>
      </c>
      <c r="AM19" s="124">
        <f>SUM(D19:AL19)</f>
        <v>4424374.7310498822</v>
      </c>
      <c r="AN19" s="130" t="s">
        <v>112</v>
      </c>
    </row>
    <row r="20" spans="1:40" s="1" customFormat="1" x14ac:dyDescent="0.45">
      <c r="A20" s="80"/>
      <c r="B20" s="26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24"/>
      <c r="AN20" s="80"/>
    </row>
    <row r="21" spans="1:40" x14ac:dyDescent="0.45">
      <c r="A21" s="76" t="s">
        <v>130</v>
      </c>
      <c r="B21" s="160"/>
      <c r="C21" s="76"/>
      <c r="D21" s="172">
        <v>0</v>
      </c>
      <c r="E21" s="172">
        <v>0</v>
      </c>
      <c r="F21" s="172">
        <v>0</v>
      </c>
      <c r="G21" s="172">
        <v>0</v>
      </c>
      <c r="H21" s="158">
        <v>5000</v>
      </c>
      <c r="I21" s="158">
        <v>5000</v>
      </c>
      <c r="J21" s="158">
        <v>5000</v>
      </c>
      <c r="K21" s="158">
        <v>5000</v>
      </c>
      <c r="L21" s="158">
        <v>5000</v>
      </c>
      <c r="M21" s="158">
        <v>5000</v>
      </c>
      <c r="N21" s="158">
        <v>5000</v>
      </c>
      <c r="O21" s="158">
        <v>5000</v>
      </c>
      <c r="P21" s="158">
        <v>5000</v>
      </c>
      <c r="Q21" s="158">
        <v>5000</v>
      </c>
      <c r="R21" s="158">
        <v>5000</v>
      </c>
      <c r="S21" s="158">
        <v>5000</v>
      </c>
      <c r="T21" s="158">
        <v>5000</v>
      </c>
      <c r="U21" s="158">
        <v>5000</v>
      </c>
      <c r="V21" s="158">
        <v>5000</v>
      </c>
      <c r="W21" s="158">
        <v>5000</v>
      </c>
      <c r="X21" s="158">
        <v>5000</v>
      </c>
      <c r="Y21" s="158">
        <v>5000</v>
      </c>
      <c r="Z21" s="158">
        <v>5000</v>
      </c>
      <c r="AA21" s="158">
        <v>5000</v>
      </c>
      <c r="AB21" s="158">
        <v>5000</v>
      </c>
      <c r="AC21" s="158">
        <v>5000</v>
      </c>
      <c r="AD21" s="158">
        <v>5000</v>
      </c>
      <c r="AE21" s="158">
        <v>5000</v>
      </c>
      <c r="AF21" s="158">
        <v>5000</v>
      </c>
      <c r="AG21" s="158">
        <v>5000</v>
      </c>
      <c r="AH21" s="158">
        <v>5000</v>
      </c>
      <c r="AI21" s="158">
        <v>5000</v>
      </c>
      <c r="AJ21" s="158">
        <v>5000</v>
      </c>
      <c r="AK21" s="158">
        <v>5000</v>
      </c>
      <c r="AL21" s="158">
        <v>5000</v>
      </c>
      <c r="AM21" s="134"/>
      <c r="AN21" s="76"/>
    </row>
    <row r="22" spans="1:40" x14ac:dyDescent="0.45">
      <c r="A22" s="76" t="s">
        <v>131</v>
      </c>
      <c r="B22" s="160"/>
      <c r="C22" s="161"/>
      <c r="D22" s="162">
        <f t="shared" ref="D22:AL22" si="9">D19/2</f>
        <v>0</v>
      </c>
      <c r="E22" s="162">
        <f t="shared" si="9"/>
        <v>0</v>
      </c>
      <c r="F22" s="162">
        <f t="shared" si="9"/>
        <v>0</v>
      </c>
      <c r="G22" s="162">
        <f t="shared" si="9"/>
        <v>0</v>
      </c>
      <c r="H22" s="162">
        <f t="shared" si="9"/>
        <v>4290.1067338492912</v>
      </c>
      <c r="I22" s="162">
        <f t="shared" si="9"/>
        <v>8339.2824368969541</v>
      </c>
      <c r="J22" s="162">
        <f t="shared" si="9"/>
        <v>12133.876563126414</v>
      </c>
      <c r="K22" s="162">
        <f t="shared" si="9"/>
        <v>15710.902580758251</v>
      </c>
      <c r="L22" s="162">
        <f t="shared" si="9"/>
        <v>19120.716994147908</v>
      </c>
      <c r="M22" s="162">
        <f t="shared" si="9"/>
        <v>22386.350646071762</v>
      </c>
      <c r="N22" s="162">
        <f t="shared" si="9"/>
        <v>25546.344528003392</v>
      </c>
      <c r="O22" s="162">
        <f t="shared" si="9"/>
        <v>28639.299886534889</v>
      </c>
      <c r="P22" s="162">
        <f t="shared" si="9"/>
        <v>32297.174531423472</v>
      </c>
      <c r="Q22" s="162">
        <f t="shared" si="9"/>
        <v>35885.111188991206</v>
      </c>
      <c r="R22" s="162">
        <f t="shared" si="9"/>
        <v>39445.373019330902</v>
      </c>
      <c r="S22" s="162">
        <f t="shared" si="9"/>
        <v>43020.614527690734</v>
      </c>
      <c r="T22" s="162">
        <f t="shared" si="9"/>
        <v>46654.028920706311</v>
      </c>
      <c r="U22" s="162">
        <f t="shared" si="9"/>
        <v>50389.594617686213</v>
      </c>
      <c r="V22" s="162">
        <f t="shared" si="9"/>
        <v>54272.370409977542</v>
      </c>
      <c r="W22" s="162">
        <f t="shared" si="9"/>
        <v>58323.195267559669</v>
      </c>
      <c r="X22" s="162">
        <f t="shared" si="9"/>
        <v>62588.336982190798</v>
      </c>
      <c r="Y22" s="162">
        <f t="shared" si="9"/>
        <v>67116.194880336159</v>
      </c>
      <c r="Z22" s="162">
        <f t="shared" si="9"/>
        <v>71957.581516149454</v>
      </c>
      <c r="AA22" s="162">
        <f t="shared" si="9"/>
        <v>77166.014696846134</v>
      </c>
      <c r="AB22" s="162">
        <f t="shared" si="9"/>
        <v>84235.496969162981</v>
      </c>
      <c r="AC22" s="162">
        <f t="shared" si="9"/>
        <v>91681.265104190548</v>
      </c>
      <c r="AD22" s="162">
        <f t="shared" si="9"/>
        <v>99575.514147074893</v>
      </c>
      <c r="AE22" s="162">
        <f t="shared" si="9"/>
        <v>107993.78432260975</v>
      </c>
      <c r="AF22" s="162">
        <f t="shared" si="9"/>
        <v>117015.30171293998</v>
      </c>
      <c r="AG22" s="162">
        <f t="shared" si="9"/>
        <v>126723.33314035564</v>
      </c>
      <c r="AH22" s="162">
        <f t="shared" si="9"/>
        <v>137205.5505614547</v>
      </c>
      <c r="AI22" s="162">
        <f t="shared" si="9"/>
        <v>148554.40218242171</v>
      </c>
      <c r="AJ22" s="162">
        <f t="shared" si="9"/>
        <v>160867.4886143046</v>
      </c>
      <c r="AK22" s="162">
        <f t="shared" si="9"/>
        <v>174247.94304472429</v>
      </c>
      <c r="AL22" s="162">
        <f t="shared" si="9"/>
        <v>188804.81479742459</v>
      </c>
      <c r="AM22" s="142"/>
      <c r="AN22" s="76"/>
    </row>
    <row r="23" spans="1:40" x14ac:dyDescent="0.45">
      <c r="A23" s="163" t="s">
        <v>132</v>
      </c>
      <c r="B23" s="164"/>
      <c r="C23" s="163"/>
      <c r="D23" s="166">
        <v>0</v>
      </c>
      <c r="E23" s="166">
        <v>0</v>
      </c>
      <c r="F23" s="166">
        <v>0</v>
      </c>
      <c r="G23" s="166">
        <v>0</v>
      </c>
      <c r="H23" s="165">
        <f>IF(H22&lt;5000,5000,H22)</f>
        <v>5000</v>
      </c>
      <c r="I23" s="166">
        <f t="shared" ref="I23:AL23" si="10">IF(I22&lt;5000,5000,I22)</f>
        <v>8339.2824368969541</v>
      </c>
      <c r="J23" s="166">
        <f t="shared" si="10"/>
        <v>12133.876563126414</v>
      </c>
      <c r="K23" s="166">
        <f t="shared" si="10"/>
        <v>15710.902580758251</v>
      </c>
      <c r="L23" s="166">
        <f t="shared" si="10"/>
        <v>19120.716994147908</v>
      </c>
      <c r="M23" s="166">
        <f t="shared" si="10"/>
        <v>22386.350646071762</v>
      </c>
      <c r="N23" s="166">
        <f t="shared" si="10"/>
        <v>25546.344528003392</v>
      </c>
      <c r="O23" s="166">
        <f t="shared" si="10"/>
        <v>28639.299886534889</v>
      </c>
      <c r="P23" s="166">
        <f t="shared" si="10"/>
        <v>32297.174531423472</v>
      </c>
      <c r="Q23" s="166">
        <f t="shared" si="10"/>
        <v>35885.111188991206</v>
      </c>
      <c r="R23" s="166">
        <f t="shared" si="10"/>
        <v>39445.373019330902</v>
      </c>
      <c r="S23" s="166">
        <f t="shared" si="10"/>
        <v>43020.614527690734</v>
      </c>
      <c r="T23" s="166">
        <f t="shared" si="10"/>
        <v>46654.028920706311</v>
      </c>
      <c r="U23" s="166">
        <f t="shared" si="10"/>
        <v>50389.594617686213</v>
      </c>
      <c r="V23" s="166">
        <f t="shared" si="10"/>
        <v>54272.370409977542</v>
      </c>
      <c r="W23" s="166">
        <f t="shared" si="10"/>
        <v>58323.195267559669</v>
      </c>
      <c r="X23" s="166">
        <f t="shared" si="10"/>
        <v>62588.336982190798</v>
      </c>
      <c r="Y23" s="166">
        <f t="shared" si="10"/>
        <v>67116.194880336159</v>
      </c>
      <c r="Z23" s="166">
        <f t="shared" si="10"/>
        <v>71957.581516149454</v>
      </c>
      <c r="AA23" s="166">
        <f t="shared" si="10"/>
        <v>77166.014696846134</v>
      </c>
      <c r="AB23" s="166">
        <f t="shared" si="10"/>
        <v>84235.496969162981</v>
      </c>
      <c r="AC23" s="166">
        <f t="shared" si="10"/>
        <v>91681.265104190548</v>
      </c>
      <c r="AD23" s="166">
        <f t="shared" si="10"/>
        <v>99575.514147074893</v>
      </c>
      <c r="AE23" s="166">
        <f t="shared" si="10"/>
        <v>107993.78432260975</v>
      </c>
      <c r="AF23" s="166">
        <f t="shared" si="10"/>
        <v>117015.30171293998</v>
      </c>
      <c r="AG23" s="166">
        <f t="shared" si="10"/>
        <v>126723.33314035564</v>
      </c>
      <c r="AH23" s="166">
        <f t="shared" si="10"/>
        <v>137205.5505614547</v>
      </c>
      <c r="AI23" s="166">
        <f t="shared" si="10"/>
        <v>148554.40218242171</v>
      </c>
      <c r="AJ23" s="166">
        <f t="shared" si="10"/>
        <v>160867.4886143046</v>
      </c>
      <c r="AK23" s="166">
        <f t="shared" si="10"/>
        <v>174247.94304472429</v>
      </c>
      <c r="AL23" s="166">
        <f t="shared" si="10"/>
        <v>188804.81479742459</v>
      </c>
      <c r="AM23" s="142"/>
      <c r="AN23" s="76"/>
    </row>
    <row r="24" spans="1:40" x14ac:dyDescent="0.45">
      <c r="A24" s="76"/>
      <c r="B24" s="18"/>
      <c r="C24" s="80"/>
      <c r="D24" s="167"/>
      <c r="E24" s="167"/>
      <c r="F24" s="167"/>
      <c r="G24" s="16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42"/>
      <c r="AN24" s="76"/>
    </row>
    <row r="25" spans="1:40" x14ac:dyDescent="0.45">
      <c r="A25" s="80"/>
      <c r="B25" s="18"/>
      <c r="C25" s="80"/>
      <c r="D25" s="167"/>
      <c r="E25" s="167"/>
      <c r="F25" s="167"/>
      <c r="G25" s="16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42"/>
      <c r="AN25" s="76"/>
    </row>
    <row r="26" spans="1:40" x14ac:dyDescent="0.45">
      <c r="A26" s="174" t="s">
        <v>133</v>
      </c>
      <c r="B26" s="175">
        <f>SUM(C23:N23)</f>
        <v>108237.47374900468</v>
      </c>
      <c r="C26" s="80"/>
      <c r="D26" s="167"/>
      <c r="E26" s="167"/>
      <c r="F26" s="167"/>
      <c r="G26" s="167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42"/>
      <c r="AN26" s="76"/>
    </row>
    <row r="27" spans="1:40" x14ac:dyDescent="0.45">
      <c r="A27" s="174" t="s">
        <v>134</v>
      </c>
      <c r="B27" s="175">
        <f>SUM(O23:Z23)</f>
        <v>590588.87574857741</v>
      </c>
      <c r="C27" s="80"/>
      <c r="D27" s="167"/>
      <c r="E27" s="167"/>
      <c r="F27" s="167"/>
      <c r="G27" s="16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42"/>
      <c r="AN27" s="76"/>
    </row>
    <row r="28" spans="1:40" x14ac:dyDescent="0.45">
      <c r="A28" s="174" t="s">
        <v>135</v>
      </c>
      <c r="B28" s="175">
        <f>SUM(AA23:AL23)</f>
        <v>1514070.90929351</v>
      </c>
      <c r="C28" s="76"/>
      <c r="D28" s="7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71"/>
      <c r="AM28" s="144"/>
      <c r="AN28" s="76"/>
    </row>
    <row r="29" spans="1:40" x14ac:dyDescent="0.45">
      <c r="A29" s="168"/>
      <c r="B29" s="169"/>
    </row>
    <row r="30" spans="1:40" x14ac:dyDescent="0.45">
      <c r="A30" s="168"/>
      <c r="B30" s="170"/>
      <c r="AM30" s="16"/>
    </row>
    <row r="31" spans="1:40" x14ac:dyDescent="0.45">
      <c r="B31" s="305"/>
    </row>
  </sheetData>
  <pageMargins left="0.25" right="0.25" top="0.75" bottom="0.75" header="0.3" footer="0.3"/>
  <pageSetup paperSize="9" fitToWidth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AP31"/>
  <sheetViews>
    <sheetView zoomScale="80" zoomScaleNormal="80" zoomScalePageLayoutView="80" workbookViewId="0">
      <pane xSplit="1" topLeftCell="B1" activePane="topRight" state="frozen"/>
      <selection pane="topRight" activeCell="F27" sqref="F27"/>
    </sheetView>
  </sheetViews>
  <sheetFormatPr defaultColWidth="8.86328125" defaultRowHeight="15.75" x14ac:dyDescent="0.45"/>
  <cols>
    <col min="1" max="1" width="43.73046875" bestFit="1" customWidth="1"/>
    <col min="2" max="2" width="14.3984375" style="17" bestFit="1" customWidth="1"/>
    <col min="3" max="3" width="8.1328125" bestFit="1" customWidth="1"/>
    <col min="4" max="4" width="11" bestFit="1" customWidth="1"/>
    <col min="5" max="7" width="13" bestFit="1" customWidth="1"/>
    <col min="8" max="38" width="12.86328125" bestFit="1" customWidth="1"/>
    <col min="39" max="39" width="11" style="15" bestFit="1" customWidth="1"/>
    <col min="40" max="40" width="43.73046875" bestFit="1" customWidth="1"/>
    <col min="41" max="41" width="42.3984375" customWidth="1"/>
    <col min="43" max="43" width="25" bestFit="1" customWidth="1"/>
  </cols>
  <sheetData>
    <row r="1" spans="1:42" ht="36.75" customHeight="1" x14ac:dyDescent="0.45">
      <c r="A1" s="76"/>
      <c r="B1" s="303"/>
      <c r="C1" s="14" t="s">
        <v>16</v>
      </c>
      <c r="D1" s="14" t="s">
        <v>17</v>
      </c>
      <c r="E1" s="14" t="s">
        <v>18</v>
      </c>
      <c r="F1" s="14" t="s">
        <v>19</v>
      </c>
      <c r="G1" s="14" t="s">
        <v>20</v>
      </c>
      <c r="H1" s="14" t="s">
        <v>21</v>
      </c>
      <c r="I1" s="14" t="s">
        <v>22</v>
      </c>
      <c r="J1" s="14" t="s">
        <v>23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4" t="s">
        <v>31</v>
      </c>
      <c r="S1" s="14" t="s">
        <v>32</v>
      </c>
      <c r="T1" s="14" t="s">
        <v>33</v>
      </c>
      <c r="U1" s="14" t="s">
        <v>34</v>
      </c>
      <c r="V1" s="14" t="s">
        <v>35</v>
      </c>
      <c r="W1" s="14" t="s">
        <v>36</v>
      </c>
      <c r="X1" s="14" t="s">
        <v>37</v>
      </c>
      <c r="Y1" s="14" t="s">
        <v>38</v>
      </c>
      <c r="Z1" s="14" t="s">
        <v>39</v>
      </c>
      <c r="AA1" s="14" t="s">
        <v>40</v>
      </c>
      <c r="AB1" s="14" t="s">
        <v>41</v>
      </c>
      <c r="AC1" s="14" t="s">
        <v>42</v>
      </c>
      <c r="AD1" s="14" t="s">
        <v>43</v>
      </c>
      <c r="AE1" s="14" t="s">
        <v>44</v>
      </c>
      <c r="AF1" s="14" t="s">
        <v>45</v>
      </c>
      <c r="AG1" s="14" t="s">
        <v>46</v>
      </c>
      <c r="AH1" s="14" t="s">
        <v>47</v>
      </c>
      <c r="AI1" s="14" t="s">
        <v>48</v>
      </c>
      <c r="AJ1" s="14" t="s">
        <v>49</v>
      </c>
      <c r="AK1" s="14" t="s">
        <v>50</v>
      </c>
      <c r="AL1" s="14" t="s">
        <v>51</v>
      </c>
      <c r="AM1" s="25"/>
      <c r="AN1" s="76"/>
      <c r="AO1" s="10"/>
      <c r="AP1" s="10"/>
    </row>
    <row r="2" spans="1:42" ht="18" x14ac:dyDescent="0.45">
      <c r="A2" s="77" t="s">
        <v>126</v>
      </c>
      <c r="B2" s="304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75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87"/>
      <c r="AN2" s="77" t="s">
        <v>93</v>
      </c>
    </row>
    <row r="3" spans="1:42" x14ac:dyDescent="0.45">
      <c r="A3" s="119" t="s">
        <v>127</v>
      </c>
      <c r="B3" s="304"/>
      <c r="C3" s="152"/>
      <c r="D3" s="153">
        <f>'P &amp; L - Consolidated'!D35+'P &amp; L - Consolidated'!D36</f>
        <v>362.8125</v>
      </c>
      <c r="E3" s="153">
        <f>'P &amp; L - Consolidated'!E35+'P &amp; L - Consolidated'!E36</f>
        <v>440.30568093749997</v>
      </c>
      <c r="F3" s="153">
        <f>'P &amp; L - Consolidated'!F35+'P &amp; L - Consolidated'!F36</f>
        <v>587.44125132154818</v>
      </c>
      <c r="G3" s="153">
        <f>'P &amp; L - Consolidated'!G35+'P &amp; L - Consolidated'!G36</f>
        <v>606.90523174674831</v>
      </c>
      <c r="H3" s="153">
        <f>'P &amp; L - Consolidated'!H35+'P &amp; L - Consolidated'!H36</f>
        <v>627.98543662548525</v>
      </c>
      <c r="I3" s="153">
        <f>'P &amp; L - Consolidated'!I35+'P &amp; L - Consolidated'!I36</f>
        <v>650.88521945052219</v>
      </c>
      <c r="J3" s="153">
        <f>'P &amp; L - Consolidated'!J35+'P &amp; L - Consolidated'!J36</f>
        <v>675.83205550194009</v>
      </c>
      <c r="K3" s="153">
        <f>'P &amp; L - Consolidated'!K35+'P &amp; L - Consolidated'!K36</f>
        <v>703.07987377410052</v>
      </c>
      <c r="L3" s="153">
        <f>'P &amp; L - Consolidated'!L35+'P &amp; L - Consolidated'!L36</f>
        <v>732.30911562297115</v>
      </c>
      <c r="M3" s="153">
        <f>'P &amp; L - Consolidated'!M35+'P &amp; L - Consolidated'!M36</f>
        <v>764.41308602207016</v>
      </c>
      <c r="N3" s="153">
        <f>'P &amp; L - Consolidated'!N35+'P &amp; L - Consolidated'!N36</f>
        <v>799.74000519273272</v>
      </c>
      <c r="O3" s="153">
        <f>'P &amp; L - Consolidated'!O35+'P &amp; L - Consolidated'!O36</f>
        <v>838.67551334346513</v>
      </c>
      <c r="P3" s="153">
        <f>'P &amp; L - Consolidated'!P35+'P &amp; L - Consolidated'!P36</f>
        <v>961.59926194883883</v>
      </c>
      <c r="Q3" s="153">
        <f>'P &amp; L - Consolidated'!Q35+'P &amp; L - Consolidated'!Q36</f>
        <v>1005.5979816752986</v>
      </c>
      <c r="R3" s="153">
        <f>'P &amp; L - Consolidated'!R35+'P &amp; L - Consolidated'!R36</f>
        <v>1054.1395234767779</v>
      </c>
      <c r="S3" s="153">
        <f>'P &amp; L - Consolidated'!S35+'P &amp; L - Consolidated'!S36</f>
        <v>1107.7142040658123</v>
      </c>
      <c r="T3" s="153">
        <f>'P &amp; L - Consolidated'!T35+'P &amp; L - Consolidated'!T36</f>
        <v>1166.856064535817</v>
      </c>
      <c r="U3" s="153">
        <f>'P &amp; L - Consolidated'!U35+'P &amp; L - Consolidated'!U36</f>
        <v>1232.1456909149299</v>
      </c>
      <c r="V3" s="153">
        <f>'P &amp; L - Consolidated'!V35+'P &amp; L - Consolidated'!V36</f>
        <v>1304.213125015473</v>
      </c>
      <c r="W3" s="153">
        <f>'P &amp; L - Consolidated'!W35+'P &amp; L - Consolidated'!W36</f>
        <v>1383.7408625820467</v>
      </c>
      <c r="X3" s="153">
        <f>'P &amp; L - Consolidated'!X35+'P &amp; L - Consolidated'!X36</f>
        <v>1471.466935488543</v>
      </c>
      <c r="Y3" s="153">
        <f>'P &amp; L - Consolidated'!Y35+'P &amp; L - Consolidated'!Y36</f>
        <v>1568.1880745134322</v>
      </c>
      <c r="Z3" s="153">
        <f>'P &amp; L - Consolidated'!Z35+'P &amp; L - Consolidated'!Z36</f>
        <v>1674.7629490357508</v>
      </c>
      <c r="AA3" s="153">
        <f>'P &amp; L - Consolidated'!AA35+'P &amp; L - Consolidated'!AA36</f>
        <v>1792.1154798433763</v>
      </c>
      <c r="AB3" s="153">
        <f>'P &amp; L - Consolidated'!AB35+'P &amp; L - Consolidated'!AB36</f>
        <v>2110.2782234154338</v>
      </c>
      <c r="AC3" s="153">
        <f>'P &amp; L - Consolidated'!AC35+'P &amp; L - Consolidated'!AC36</f>
        <v>2254.8908768131228</v>
      </c>
      <c r="AD3" s="153">
        <f>'P &amp; L - Consolidated'!AD35+'P &amp; L - Consolidated'!AD36</f>
        <v>2413.5158896546509</v>
      </c>
      <c r="AE3" s="153">
        <f>'P &amp; L - Consolidated'!AE35+'P &amp; L - Consolidated'!AE36</f>
        <v>2587.3731638861127</v>
      </c>
      <c r="AF3" s="153">
        <f>'P &amp; L - Consolidated'!AF35+'P &amp; L - Consolidated'!AF36</f>
        <v>2777.7653819059014</v>
      </c>
      <c r="AG3" s="153">
        <f>'P &amp; L - Consolidated'!AG35+'P &amp; L - Consolidated'!AG36</f>
        <v>2986.0816745723032</v>
      </c>
      <c r="AH3" s="153">
        <f>'P &amp; L - Consolidated'!AH35+'P &amp; L - Consolidated'!AH36</f>
        <v>3213.8013346952075</v>
      </c>
      <c r="AI3" s="153">
        <f>'P &amp; L - Consolidated'!AI35+'P &amp; L - Consolidated'!AI36</f>
        <v>3462.4975723980797</v>
      </c>
      <c r="AJ3" s="153">
        <f>'P &amp; L - Consolidated'!AJ35+'P &amp; L - Consolidated'!AJ36</f>
        <v>3733.841308933369</v>
      </c>
      <c r="AK3" s="153">
        <f>'P &amp; L - Consolidated'!AK35+'P &amp; L - Consolidated'!AK36</f>
        <v>4029.6050057660714</v>
      </c>
      <c r="AL3" s="153">
        <f>'P &amp; L - Consolidated'!AL35+'P &amp; L - Consolidated'!AL36</f>
        <v>4351.6665260044419</v>
      </c>
      <c r="AM3" s="87"/>
      <c r="AN3" s="119" t="s">
        <v>97</v>
      </c>
    </row>
    <row r="4" spans="1:42" x14ac:dyDescent="0.45">
      <c r="A4" s="60" t="s">
        <v>98</v>
      </c>
      <c r="B4" s="43">
        <v>7.4999999999999997E-2</v>
      </c>
      <c r="C4" s="62"/>
      <c r="D4" s="62">
        <f>D3-(D3*$B$4)</f>
        <v>335.6015625</v>
      </c>
      <c r="E4" s="62">
        <f>E3+D4-(E3+D4)*$B4</f>
        <v>717.71420017968751</v>
      </c>
      <c r="F4" s="62">
        <f t="shared" ref="F4:AL4" si="0">F3+E4-(F3+E4)*$B4</f>
        <v>1207.2687926386432</v>
      </c>
      <c r="G4" s="62">
        <f t="shared" si="0"/>
        <v>1678.110972556487</v>
      </c>
      <c r="H4" s="62">
        <f t="shared" si="0"/>
        <v>2133.1391784933244</v>
      </c>
      <c r="I4" s="62">
        <f t="shared" si="0"/>
        <v>2575.2225680980578</v>
      </c>
      <c r="J4" s="62">
        <f t="shared" si="0"/>
        <v>3007.2255268299978</v>
      </c>
      <c r="K4" s="62">
        <f t="shared" si="0"/>
        <v>3432.0324955587912</v>
      </c>
      <c r="L4" s="62">
        <f t="shared" si="0"/>
        <v>3852.0159903431304</v>
      </c>
      <c r="M4" s="62">
        <f t="shared" si="0"/>
        <v>4270.1968956378105</v>
      </c>
      <c r="N4" s="62">
        <f t="shared" si="0"/>
        <v>4689.6916332682522</v>
      </c>
      <c r="O4" s="62">
        <f t="shared" si="0"/>
        <v>5113.7396106158385</v>
      </c>
      <c r="P4" s="62">
        <f t="shared" si="0"/>
        <v>5619.6884571223263</v>
      </c>
      <c r="Q4" s="62">
        <f t="shared" si="0"/>
        <v>6128.3899558878029</v>
      </c>
      <c r="R4" s="62">
        <f t="shared" si="0"/>
        <v>6643.8397684122374</v>
      </c>
      <c r="S4" s="62">
        <f t="shared" si="0"/>
        <v>7170.1874245421968</v>
      </c>
      <c r="T4" s="62">
        <f t="shared" si="0"/>
        <v>7711.7652273971635</v>
      </c>
      <c r="U4" s="62">
        <f t="shared" si="0"/>
        <v>8273.1175994386849</v>
      </c>
      <c r="V4" s="62">
        <f t="shared" si="0"/>
        <v>8859.0309201200962</v>
      </c>
      <c r="W4" s="62">
        <f t="shared" si="0"/>
        <v>9474.5638989994823</v>
      </c>
      <c r="X4" s="62">
        <f t="shared" si="0"/>
        <v>10125.078521901423</v>
      </c>
      <c r="Y4" s="62">
        <f t="shared" si="0"/>
        <v>10816.27160168374</v>
      </c>
      <c r="Z4" s="62">
        <f t="shared" si="0"/>
        <v>11554.206959415529</v>
      </c>
      <c r="AA4" s="62">
        <f t="shared" si="0"/>
        <v>12345.348256314488</v>
      </c>
      <c r="AB4" s="62">
        <f t="shared" si="0"/>
        <v>13371.454493750178</v>
      </c>
      <c r="AC4" s="62">
        <f t="shared" si="0"/>
        <v>14454.369467771052</v>
      </c>
      <c r="AD4" s="62">
        <f t="shared" si="0"/>
        <v>15602.793955618774</v>
      </c>
      <c r="AE4" s="62">
        <f t="shared" si="0"/>
        <v>16825.904585542023</v>
      </c>
      <c r="AF4" s="62">
        <f t="shared" si="0"/>
        <v>18133.394719889329</v>
      </c>
      <c r="AG4" s="62">
        <f t="shared" si="0"/>
        <v>19535.51566487701</v>
      </c>
      <c r="AH4" s="62">
        <f t="shared" si="0"/>
        <v>21043.118224604299</v>
      </c>
      <c r="AI4" s="62">
        <f t="shared" si="0"/>
        <v>22667.694612227198</v>
      </c>
      <c r="AJ4" s="62">
        <f t="shared" si="0"/>
        <v>24421.420727073524</v>
      </c>
      <c r="AK4" s="62">
        <f t="shared" si="0"/>
        <v>26317.198802876628</v>
      </c>
      <c r="AL4" s="62">
        <f t="shared" si="0"/>
        <v>28368.70042921499</v>
      </c>
      <c r="AM4" s="43">
        <v>7.4999999999999997E-2</v>
      </c>
      <c r="AN4" s="60" t="s">
        <v>98</v>
      </c>
    </row>
    <row r="5" spans="1:42" x14ac:dyDescent="0.45">
      <c r="A5" s="76"/>
      <c r="B5" s="304"/>
      <c r="C5" s="68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87"/>
      <c r="AN5" s="76"/>
    </row>
    <row r="6" spans="1:42" ht="18" x14ac:dyDescent="0.45">
      <c r="A6" s="77" t="s">
        <v>100</v>
      </c>
      <c r="B6" s="303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87"/>
      <c r="AN6" s="77" t="s">
        <v>100</v>
      </c>
    </row>
    <row r="7" spans="1:42" x14ac:dyDescent="0.45">
      <c r="A7" s="109" t="s">
        <v>101</v>
      </c>
      <c r="B7" s="41"/>
      <c r="C7" s="110"/>
      <c r="D7" s="111">
        <v>3</v>
      </c>
      <c r="E7" s="111">
        <v>3</v>
      </c>
      <c r="F7" s="111">
        <v>3</v>
      </c>
      <c r="G7" s="111">
        <v>3</v>
      </c>
      <c r="H7" s="111">
        <v>3</v>
      </c>
      <c r="I7" s="111">
        <v>3</v>
      </c>
      <c r="J7" s="111">
        <v>3</v>
      </c>
      <c r="K7" s="111">
        <v>3</v>
      </c>
      <c r="L7" s="111">
        <v>3</v>
      </c>
      <c r="M7" s="111">
        <v>3</v>
      </c>
      <c r="N7" s="111">
        <v>3</v>
      </c>
      <c r="O7" s="111">
        <v>3</v>
      </c>
      <c r="P7" s="111">
        <v>3</v>
      </c>
      <c r="Q7" s="111">
        <v>3</v>
      </c>
      <c r="R7" s="111">
        <v>3</v>
      </c>
      <c r="S7" s="111">
        <v>3</v>
      </c>
      <c r="T7" s="111">
        <v>3</v>
      </c>
      <c r="U7" s="111">
        <v>3</v>
      </c>
      <c r="V7" s="111">
        <v>3</v>
      </c>
      <c r="W7" s="111">
        <v>3</v>
      </c>
      <c r="X7" s="111">
        <v>3</v>
      </c>
      <c r="Y7" s="111">
        <v>3</v>
      </c>
      <c r="Z7" s="111">
        <v>3</v>
      </c>
      <c r="AA7" s="111">
        <v>3</v>
      </c>
      <c r="AB7" s="111">
        <v>3</v>
      </c>
      <c r="AC7" s="111">
        <v>3</v>
      </c>
      <c r="AD7" s="111">
        <v>3</v>
      </c>
      <c r="AE7" s="111">
        <v>3</v>
      </c>
      <c r="AF7" s="111">
        <v>3</v>
      </c>
      <c r="AG7" s="111">
        <v>3</v>
      </c>
      <c r="AH7" s="111">
        <v>3</v>
      </c>
      <c r="AI7" s="111">
        <v>3</v>
      </c>
      <c r="AJ7" s="111">
        <v>3</v>
      </c>
      <c r="AK7" s="111">
        <v>3</v>
      </c>
      <c r="AL7" s="111">
        <v>3</v>
      </c>
      <c r="AM7" s="41">
        <v>4.5</v>
      </c>
      <c r="AN7" s="109" t="s">
        <v>101</v>
      </c>
    </row>
    <row r="8" spans="1:42" s="1" customFormat="1" ht="14.25" x14ac:dyDescent="0.45">
      <c r="A8" s="112" t="s">
        <v>102</v>
      </c>
      <c r="B8" s="49"/>
      <c r="C8" s="113"/>
      <c r="D8" s="156">
        <f>D7*52/12</f>
        <v>13</v>
      </c>
      <c r="E8" s="156">
        <f t="shared" ref="E8:AL8" si="1">E7*52/12</f>
        <v>13</v>
      </c>
      <c r="F8" s="156">
        <f t="shared" si="1"/>
        <v>13</v>
      </c>
      <c r="G8" s="156">
        <f t="shared" si="1"/>
        <v>13</v>
      </c>
      <c r="H8" s="156">
        <f t="shared" si="1"/>
        <v>13</v>
      </c>
      <c r="I8" s="156">
        <f t="shared" si="1"/>
        <v>13</v>
      </c>
      <c r="J8" s="156">
        <f t="shared" si="1"/>
        <v>13</v>
      </c>
      <c r="K8" s="156">
        <f t="shared" si="1"/>
        <v>13</v>
      </c>
      <c r="L8" s="156">
        <f t="shared" si="1"/>
        <v>13</v>
      </c>
      <c r="M8" s="156">
        <f t="shared" si="1"/>
        <v>13</v>
      </c>
      <c r="N8" s="156">
        <f t="shared" si="1"/>
        <v>13</v>
      </c>
      <c r="O8" s="156">
        <f t="shared" si="1"/>
        <v>13</v>
      </c>
      <c r="P8" s="156">
        <f t="shared" si="1"/>
        <v>13</v>
      </c>
      <c r="Q8" s="156">
        <f t="shared" si="1"/>
        <v>13</v>
      </c>
      <c r="R8" s="156">
        <f t="shared" si="1"/>
        <v>13</v>
      </c>
      <c r="S8" s="156">
        <f t="shared" si="1"/>
        <v>13</v>
      </c>
      <c r="T8" s="156">
        <f t="shared" si="1"/>
        <v>13</v>
      </c>
      <c r="U8" s="156">
        <f t="shared" si="1"/>
        <v>13</v>
      </c>
      <c r="V8" s="156">
        <f t="shared" si="1"/>
        <v>13</v>
      </c>
      <c r="W8" s="156">
        <f t="shared" si="1"/>
        <v>13</v>
      </c>
      <c r="X8" s="156">
        <f t="shared" si="1"/>
        <v>13</v>
      </c>
      <c r="Y8" s="156">
        <f t="shared" si="1"/>
        <v>13</v>
      </c>
      <c r="Z8" s="156">
        <f t="shared" si="1"/>
        <v>13</v>
      </c>
      <c r="AA8" s="156">
        <f t="shared" si="1"/>
        <v>13</v>
      </c>
      <c r="AB8" s="156">
        <f t="shared" si="1"/>
        <v>13</v>
      </c>
      <c r="AC8" s="156">
        <f t="shared" si="1"/>
        <v>13</v>
      </c>
      <c r="AD8" s="156">
        <f t="shared" si="1"/>
        <v>13</v>
      </c>
      <c r="AE8" s="156">
        <f t="shared" si="1"/>
        <v>13</v>
      </c>
      <c r="AF8" s="156">
        <f t="shared" si="1"/>
        <v>13</v>
      </c>
      <c r="AG8" s="156">
        <f t="shared" si="1"/>
        <v>13</v>
      </c>
      <c r="AH8" s="156">
        <f t="shared" si="1"/>
        <v>13</v>
      </c>
      <c r="AI8" s="156">
        <f t="shared" si="1"/>
        <v>13</v>
      </c>
      <c r="AJ8" s="156">
        <f t="shared" si="1"/>
        <v>13</v>
      </c>
      <c r="AK8" s="156">
        <f t="shared" si="1"/>
        <v>13</v>
      </c>
      <c r="AL8" s="156">
        <f t="shared" si="1"/>
        <v>13</v>
      </c>
      <c r="AM8" s="115"/>
      <c r="AN8" s="112" t="s">
        <v>102</v>
      </c>
    </row>
    <row r="9" spans="1:42" s="1" customFormat="1" ht="14.25" x14ac:dyDescent="0.45">
      <c r="A9" s="76"/>
      <c r="B9" s="49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76"/>
    </row>
    <row r="10" spans="1:42" s="298" customFormat="1" ht="14.25" x14ac:dyDescent="0.45">
      <c r="A10" s="298" t="s">
        <v>128</v>
      </c>
      <c r="B10" s="49"/>
      <c r="D10" s="298">
        <v>0.56296296296296289</v>
      </c>
      <c r="E10" s="298">
        <v>0.75544659297817618</v>
      </c>
      <c r="F10" s="298">
        <v>0.83880473544534884</v>
      </c>
      <c r="G10" s="298">
        <v>0.96087434663628557</v>
      </c>
      <c r="H10" s="298">
        <v>1.0024903128803926</v>
      </c>
      <c r="I10" s="298">
        <v>1.0694114383428834</v>
      </c>
      <c r="J10" s="298">
        <v>1.1627673347501664</v>
      </c>
      <c r="K10" s="298">
        <v>1.260099164461856</v>
      </c>
      <c r="L10" s="298">
        <v>1.3498207590021785</v>
      </c>
      <c r="M10" s="298">
        <v>1.4371852617209369</v>
      </c>
      <c r="N10" s="298">
        <v>1.5200834109797698</v>
      </c>
      <c r="O10" s="298">
        <v>1.5972087114601661</v>
      </c>
      <c r="P10" s="298">
        <v>1.647504998415479</v>
      </c>
      <c r="Q10" s="298">
        <v>1.6972921478024214</v>
      </c>
      <c r="R10" s="298">
        <v>1.7445348690532259</v>
      </c>
      <c r="S10" s="298">
        <v>1.7878580839555416</v>
      </c>
      <c r="T10" s="298">
        <v>1.8263112642069157</v>
      </c>
      <c r="U10" s="298">
        <v>1.8592352763699584</v>
      </c>
      <c r="V10" s="298">
        <v>1.88618424518832</v>
      </c>
      <c r="W10" s="298">
        <v>1.9097510715448647</v>
      </c>
      <c r="X10" s="298">
        <v>1.929380494960327</v>
      </c>
      <c r="Y10" s="298">
        <v>1.9446789209394029</v>
      </c>
      <c r="Z10" s="298">
        <v>1.9553898699469543</v>
      </c>
      <c r="AA10" s="298">
        <v>1.9613759669759223</v>
      </c>
      <c r="AB10" s="298">
        <v>1.9384451472418058</v>
      </c>
      <c r="AC10" s="298">
        <v>1.9174270214405571</v>
      </c>
      <c r="AD10" s="298">
        <v>1.8971652550291307</v>
      </c>
      <c r="AE10" s="298">
        <v>1.8768302239379608</v>
      </c>
      <c r="AF10" s="298">
        <v>1.8558400751014059</v>
      </c>
      <c r="AG10" s="298">
        <v>1.8338042151918694</v>
      </c>
      <c r="AH10" s="298">
        <v>1.810481316574148</v>
      </c>
      <c r="AI10" s="298">
        <v>1.7857469842854872</v>
      </c>
      <c r="AJ10" s="298">
        <v>1.7595680670573983</v>
      </c>
      <c r="AK10" s="298">
        <v>1.7319817259495076</v>
      </c>
      <c r="AL10" s="298">
        <v>1.7030780766549196</v>
      </c>
      <c r="AM10" s="299"/>
    </row>
    <row r="11" spans="1:42" ht="14.25" x14ac:dyDescent="0.45">
      <c r="A11" s="76"/>
      <c r="B11" s="49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7"/>
      <c r="AN11" s="76"/>
    </row>
    <row r="12" spans="1:42" ht="18" x14ac:dyDescent="0.45">
      <c r="A12" s="77" t="s">
        <v>104</v>
      </c>
      <c r="B12" s="303"/>
      <c r="C12" s="70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7"/>
      <c r="AN12" s="77" t="s">
        <v>104</v>
      </c>
    </row>
    <row r="13" spans="1:42" x14ac:dyDescent="0.45">
      <c r="A13" s="119" t="s">
        <v>105</v>
      </c>
      <c r="B13" s="303"/>
      <c r="C13" s="120">
        <v>0</v>
      </c>
      <c r="D13" s="155">
        <f t="shared" ref="D13:AL13" si="2">D8*(D4)</f>
        <v>4362.8203125</v>
      </c>
      <c r="E13" s="155">
        <f t="shared" si="2"/>
        <v>9330.284602335938</v>
      </c>
      <c r="F13" s="155">
        <f t="shared" si="2"/>
        <v>15694.494304302361</v>
      </c>
      <c r="G13" s="155">
        <f t="shared" si="2"/>
        <v>21815.442643234332</v>
      </c>
      <c r="H13" s="155">
        <f t="shared" si="2"/>
        <v>27730.809320413216</v>
      </c>
      <c r="I13" s="155">
        <f t="shared" si="2"/>
        <v>33477.89338527475</v>
      </c>
      <c r="J13" s="155">
        <f t="shared" si="2"/>
        <v>39093.931848789973</v>
      </c>
      <c r="K13" s="155">
        <f t="shared" si="2"/>
        <v>44616.422442264287</v>
      </c>
      <c r="L13" s="155">
        <f t="shared" si="2"/>
        <v>50076.207874460699</v>
      </c>
      <c r="M13" s="155">
        <f t="shared" si="2"/>
        <v>55512.559643291534</v>
      </c>
      <c r="N13" s="155">
        <f t="shared" si="2"/>
        <v>60965.991232487278</v>
      </c>
      <c r="O13" s="155">
        <f t="shared" si="2"/>
        <v>66478.614938005907</v>
      </c>
      <c r="P13" s="155">
        <f t="shared" si="2"/>
        <v>73055.949942590247</v>
      </c>
      <c r="Q13" s="155">
        <f t="shared" si="2"/>
        <v>79669.069426541435</v>
      </c>
      <c r="R13" s="155">
        <f t="shared" si="2"/>
        <v>86369.916989359088</v>
      </c>
      <c r="S13" s="155">
        <f t="shared" si="2"/>
        <v>93212.436519048555</v>
      </c>
      <c r="T13" s="155">
        <f t="shared" si="2"/>
        <v>100252.94795616313</v>
      </c>
      <c r="U13" s="155">
        <f t="shared" si="2"/>
        <v>107550.5287927029</v>
      </c>
      <c r="V13" s="155">
        <f t="shared" si="2"/>
        <v>115167.40196156125</v>
      </c>
      <c r="W13" s="155">
        <f t="shared" si="2"/>
        <v>123169.33068699327</v>
      </c>
      <c r="X13" s="155">
        <f t="shared" si="2"/>
        <v>131626.02078471851</v>
      </c>
      <c r="Y13" s="155">
        <f t="shared" si="2"/>
        <v>140611.53082188862</v>
      </c>
      <c r="Z13" s="155">
        <f t="shared" si="2"/>
        <v>150204.69047240188</v>
      </c>
      <c r="AA13" s="155">
        <f t="shared" si="2"/>
        <v>160489.52733208836</v>
      </c>
      <c r="AB13" s="155">
        <f t="shared" si="2"/>
        <v>173828.90841875231</v>
      </c>
      <c r="AC13" s="155">
        <f t="shared" si="2"/>
        <v>187906.80308102368</v>
      </c>
      <c r="AD13" s="155">
        <f t="shared" si="2"/>
        <v>202836.32142304405</v>
      </c>
      <c r="AE13" s="155">
        <f t="shared" si="2"/>
        <v>218736.7596120463</v>
      </c>
      <c r="AF13" s="155">
        <f t="shared" si="2"/>
        <v>235734.13135856128</v>
      </c>
      <c r="AG13" s="155">
        <f t="shared" si="2"/>
        <v>253961.70364340112</v>
      </c>
      <c r="AH13" s="155">
        <f t="shared" si="2"/>
        <v>273560.53691985586</v>
      </c>
      <c r="AI13" s="155">
        <f t="shared" si="2"/>
        <v>294680.02995895356</v>
      </c>
      <c r="AJ13" s="155">
        <f t="shared" si="2"/>
        <v>317478.46945195581</v>
      </c>
      <c r="AK13" s="155">
        <f t="shared" si="2"/>
        <v>342123.58443739614</v>
      </c>
      <c r="AL13" s="155">
        <f t="shared" si="2"/>
        <v>368793.10557979485</v>
      </c>
      <c r="AM13" s="303"/>
      <c r="AN13" s="119" t="s">
        <v>105</v>
      </c>
    </row>
    <row r="14" spans="1:42" s="13" customFormat="1" x14ac:dyDescent="0.45">
      <c r="A14" s="121" t="s">
        <v>106</v>
      </c>
      <c r="B14" s="50">
        <v>2.5000000000000001E-2</v>
      </c>
      <c r="C14" s="122">
        <f>C13</f>
        <v>0</v>
      </c>
      <c r="D14" s="123">
        <f>D13*2.5%</f>
        <v>109.07050781250001</v>
      </c>
      <c r="E14" s="123">
        <f t="shared" ref="E14:AL14" si="3">E13*2.5%</f>
        <v>233.25711505839845</v>
      </c>
      <c r="F14" s="123">
        <f t="shared" si="3"/>
        <v>392.36235760755903</v>
      </c>
      <c r="G14" s="123">
        <f t="shared" si="3"/>
        <v>545.38606608085831</v>
      </c>
      <c r="H14" s="123">
        <f t="shared" si="3"/>
        <v>693.27023301033046</v>
      </c>
      <c r="I14" s="123">
        <f t="shared" si="3"/>
        <v>836.94733463186878</v>
      </c>
      <c r="J14" s="123">
        <f t="shared" si="3"/>
        <v>977.34829621974939</v>
      </c>
      <c r="K14" s="123">
        <f t="shared" si="3"/>
        <v>1115.4105610566073</v>
      </c>
      <c r="L14" s="123">
        <f t="shared" si="3"/>
        <v>1251.9051968615177</v>
      </c>
      <c r="M14" s="123">
        <f t="shared" si="3"/>
        <v>1387.8139910822883</v>
      </c>
      <c r="N14" s="123">
        <f t="shared" si="3"/>
        <v>1524.1497808121821</v>
      </c>
      <c r="O14" s="123">
        <f t="shared" si="3"/>
        <v>1661.9653734501478</v>
      </c>
      <c r="P14" s="123">
        <f t="shared" si="3"/>
        <v>1826.3987485647563</v>
      </c>
      <c r="Q14" s="123">
        <f t="shared" si="3"/>
        <v>1991.7267356635359</v>
      </c>
      <c r="R14" s="123">
        <f t="shared" si="3"/>
        <v>2159.2479247339775</v>
      </c>
      <c r="S14" s="123">
        <f t="shared" si="3"/>
        <v>2330.3109129762138</v>
      </c>
      <c r="T14" s="123">
        <f t="shared" si="3"/>
        <v>2506.3236989040784</v>
      </c>
      <c r="U14" s="123">
        <f t="shared" si="3"/>
        <v>2688.7632198175725</v>
      </c>
      <c r="V14" s="123">
        <f t="shared" si="3"/>
        <v>2879.1850490390316</v>
      </c>
      <c r="W14" s="123">
        <f t="shared" si="3"/>
        <v>3079.2332671748318</v>
      </c>
      <c r="X14" s="123">
        <f t="shared" si="3"/>
        <v>3290.6505196179628</v>
      </c>
      <c r="Y14" s="123">
        <f t="shared" si="3"/>
        <v>3515.2882705472157</v>
      </c>
      <c r="Z14" s="123">
        <f t="shared" si="3"/>
        <v>3755.1172618100472</v>
      </c>
      <c r="AA14" s="123">
        <f t="shared" si="3"/>
        <v>4012.2381833022091</v>
      </c>
      <c r="AB14" s="123">
        <f t="shared" si="3"/>
        <v>4345.7227104688081</v>
      </c>
      <c r="AC14" s="123">
        <f t="shared" si="3"/>
        <v>4697.670077025592</v>
      </c>
      <c r="AD14" s="123">
        <f t="shared" si="3"/>
        <v>5070.9080355761016</v>
      </c>
      <c r="AE14" s="123">
        <f t="shared" si="3"/>
        <v>5468.4189903011575</v>
      </c>
      <c r="AF14" s="123">
        <f t="shared" si="3"/>
        <v>5893.353283964032</v>
      </c>
      <c r="AG14" s="123">
        <f t="shared" si="3"/>
        <v>6349.0425910850281</v>
      </c>
      <c r="AH14" s="123">
        <f t="shared" si="3"/>
        <v>6839.0134229963969</v>
      </c>
      <c r="AI14" s="123">
        <f t="shared" si="3"/>
        <v>7367.0007489738391</v>
      </c>
      <c r="AJ14" s="123">
        <f t="shared" si="3"/>
        <v>7936.9617362988956</v>
      </c>
      <c r="AK14" s="123">
        <f t="shared" si="3"/>
        <v>8553.0896109349032</v>
      </c>
      <c r="AL14" s="123">
        <f t="shared" si="3"/>
        <v>9219.8276394948716</v>
      </c>
      <c r="AM14" s="124"/>
      <c r="AN14" s="121" t="s">
        <v>106</v>
      </c>
    </row>
    <row r="15" spans="1:42" x14ac:dyDescent="0.45">
      <c r="A15" s="125" t="s">
        <v>107</v>
      </c>
      <c r="B15" s="51"/>
      <c r="C15" s="126"/>
      <c r="D15" s="127">
        <f>D13-D14</f>
        <v>4253.7498046874998</v>
      </c>
      <c r="E15" s="127">
        <f>E13-E14</f>
        <v>9097.027487277539</v>
      </c>
      <c r="F15" s="127">
        <f t="shared" ref="F15:AL15" si="4">F13-F14</f>
        <v>15302.131946694803</v>
      </c>
      <c r="G15" s="127">
        <f t="shared" si="4"/>
        <v>21270.056577153475</v>
      </c>
      <c r="H15" s="127">
        <f t="shared" si="4"/>
        <v>27037.539087402885</v>
      </c>
      <c r="I15" s="127">
        <f t="shared" si="4"/>
        <v>32640.94605064288</v>
      </c>
      <c r="J15" s="127">
        <f t="shared" si="4"/>
        <v>38116.58355257022</v>
      </c>
      <c r="K15" s="127">
        <f t="shared" si="4"/>
        <v>43501.011881207683</v>
      </c>
      <c r="L15" s="127">
        <f t="shared" si="4"/>
        <v>48824.302677599182</v>
      </c>
      <c r="M15" s="127">
        <f t="shared" si="4"/>
        <v>54124.745652209247</v>
      </c>
      <c r="N15" s="127">
        <f t="shared" si="4"/>
        <v>59441.841451675093</v>
      </c>
      <c r="O15" s="127">
        <f t="shared" si="4"/>
        <v>64816.649564555759</v>
      </c>
      <c r="P15" s="127">
        <f t="shared" si="4"/>
        <v>71229.551194025495</v>
      </c>
      <c r="Q15" s="127">
        <f t="shared" si="4"/>
        <v>77677.342690877893</v>
      </c>
      <c r="R15" s="127">
        <f t="shared" si="4"/>
        <v>84210.669064625108</v>
      </c>
      <c r="S15" s="127">
        <f t="shared" si="4"/>
        <v>90882.125606072339</v>
      </c>
      <c r="T15" s="127">
        <f t="shared" si="4"/>
        <v>97746.624257259056</v>
      </c>
      <c r="U15" s="127">
        <f t="shared" si="4"/>
        <v>104861.76557288533</v>
      </c>
      <c r="V15" s="127">
        <f t="shared" si="4"/>
        <v>112288.21691252221</v>
      </c>
      <c r="W15" s="127">
        <f t="shared" si="4"/>
        <v>120090.09741981844</v>
      </c>
      <c r="X15" s="127">
        <f t="shared" si="4"/>
        <v>128335.37026510054</v>
      </c>
      <c r="Y15" s="127">
        <f t="shared" si="4"/>
        <v>137096.24255134139</v>
      </c>
      <c r="Z15" s="127">
        <f t="shared" si="4"/>
        <v>146449.57321059183</v>
      </c>
      <c r="AA15" s="127">
        <f t="shared" si="4"/>
        <v>156477.28914878613</v>
      </c>
      <c r="AB15" s="127">
        <f t="shared" si="4"/>
        <v>169483.1857082835</v>
      </c>
      <c r="AC15" s="127">
        <f t="shared" si="4"/>
        <v>183209.13300399808</v>
      </c>
      <c r="AD15" s="127">
        <f t="shared" si="4"/>
        <v>197765.41338746794</v>
      </c>
      <c r="AE15" s="127">
        <f t="shared" si="4"/>
        <v>213268.34062174516</v>
      </c>
      <c r="AF15" s="127">
        <f t="shared" si="4"/>
        <v>229840.77807459724</v>
      </c>
      <c r="AG15" s="127">
        <f t="shared" si="4"/>
        <v>247612.66105231611</v>
      </c>
      <c r="AH15" s="127">
        <f t="shared" si="4"/>
        <v>266721.52349685947</v>
      </c>
      <c r="AI15" s="127">
        <f t="shared" si="4"/>
        <v>287313.02920997969</v>
      </c>
      <c r="AJ15" s="127">
        <f t="shared" si="4"/>
        <v>309541.50771565689</v>
      </c>
      <c r="AK15" s="127">
        <f t="shared" si="4"/>
        <v>333570.49482646125</v>
      </c>
      <c r="AL15" s="127">
        <f t="shared" si="4"/>
        <v>359573.2779403</v>
      </c>
      <c r="AM15" s="128"/>
      <c r="AN15" s="125" t="s">
        <v>129</v>
      </c>
    </row>
    <row r="16" spans="1:42" x14ac:dyDescent="0.45">
      <c r="A16" s="121" t="s">
        <v>109</v>
      </c>
      <c r="B16" s="51"/>
      <c r="C16" s="122">
        <f>(C3*C10)*1.5</f>
        <v>0</v>
      </c>
      <c r="D16" s="122">
        <f>(D4*D10)*1.5</f>
        <v>283.39687499999997</v>
      </c>
      <c r="E16" s="122">
        <f t="shared" ref="E16:AL16" si="5">(E4*E10)*1.5</f>
        <v>813.29212088670238</v>
      </c>
      <c r="F16" s="122">
        <f t="shared" si="5"/>
        <v>1518.9941703310242</v>
      </c>
      <c r="G16" s="122">
        <f t="shared" si="5"/>
        <v>2418.6806765075944</v>
      </c>
      <c r="H16" s="122">
        <f t="shared" si="5"/>
        <v>3207.6770436977945</v>
      </c>
      <c r="I16" s="122">
        <f t="shared" si="5"/>
        <v>4130.9587059041969</v>
      </c>
      <c r="J16" s="122">
        <f t="shared" si="5"/>
        <v>5245.0554162371718</v>
      </c>
      <c r="K16" s="122">
        <f t="shared" si="5"/>
        <v>6487.0519200893568</v>
      </c>
      <c r="L16" s="122">
        <f t="shared" si="5"/>
        <v>7799.2967216602383</v>
      </c>
      <c r="M16" s="122">
        <f t="shared" si="5"/>
        <v>9205.5960645857376</v>
      </c>
      <c r="N16" s="122">
        <f t="shared" si="5"/>
        <v>10693.083681512539</v>
      </c>
      <c r="O16" s="122">
        <f t="shared" si="5"/>
        <v>12251.564181321803</v>
      </c>
      <c r="P16" s="122">
        <f t="shared" si="5"/>
        <v>13887.697233970204</v>
      </c>
      <c r="Q16" s="122">
        <f t="shared" si="5"/>
        <v>15602.502226199394</v>
      </c>
      <c r="R16" s="122">
        <f t="shared" si="5"/>
        <v>17385.615210596487</v>
      </c>
      <c r="S16" s="122">
        <f t="shared" si="5"/>
        <v>19228.916325666196</v>
      </c>
      <c r="T16" s="122">
        <f t="shared" si="5"/>
        <v>21126.125552571968</v>
      </c>
      <c r="U16" s="122">
        <f t="shared" si="5"/>
        <v>23072.508129650327</v>
      </c>
      <c r="V16" s="122">
        <f t="shared" si="5"/>
        <v>25064.646823750067</v>
      </c>
      <c r="W16" s="122">
        <f t="shared" si="5"/>
        <v>27141.087837801824</v>
      </c>
      <c r="X16" s="122">
        <f t="shared" si="5"/>
        <v>29302.693515147519</v>
      </c>
      <c r="Y16" s="122">
        <f t="shared" si="5"/>
        <v>31551.263080424764</v>
      </c>
      <c r="Z16" s="122">
        <f t="shared" si="5"/>
        <v>33889.468865567585</v>
      </c>
      <c r="AA16" s="122">
        <f t="shared" si="5"/>
        <v>36320.804060825016</v>
      </c>
      <c r="AB16" s="122">
        <f t="shared" si="5"/>
        <v>38879.746612462004</v>
      </c>
      <c r="AC16" s="122">
        <f t="shared" si="5"/>
        <v>41572.797893084367</v>
      </c>
      <c r="AD16" s="122">
        <f t="shared" si="5"/>
        <v>44401.617860967701</v>
      </c>
      <c r="AE16" s="122">
        <f t="shared" si="5"/>
        <v>47369.049406862396</v>
      </c>
      <c r="AF16" s="122">
        <f t="shared" si="5"/>
        <v>50479.020928204278</v>
      </c>
      <c r="AG16" s="122">
        <f t="shared" si="5"/>
        <v>53736.466458297378</v>
      </c>
      <c r="AH16" s="122">
        <f t="shared" si="5"/>
        <v>57147.258582160561</v>
      </c>
      <c r="AI16" s="122">
        <f t="shared" si="5"/>
        <v>60718.150941733649</v>
      </c>
      <c r="AJ16" s="122">
        <f t="shared" si="5"/>
        <v>64456.728095298371</v>
      </c>
      <c r="AK16" s="122">
        <f t="shared" si="5"/>
        <v>68371.361107143865</v>
      </c>
      <c r="AL16" s="122">
        <f t="shared" si="5"/>
        <v>72471.167646280592</v>
      </c>
      <c r="AM16" s="128"/>
      <c r="AN16" s="121" t="s">
        <v>109</v>
      </c>
    </row>
    <row r="17" spans="1:40" x14ac:dyDescent="0.45">
      <c r="A17" s="145" t="s">
        <v>110</v>
      </c>
      <c r="B17" s="51"/>
      <c r="C17" s="126"/>
      <c r="D17" s="133">
        <f>D15-D16</f>
        <v>3970.3529296874999</v>
      </c>
      <c r="E17" s="133">
        <f>E15-E16</f>
        <v>8283.7353663908361</v>
      </c>
      <c r="F17" s="133">
        <f t="shared" ref="F17:AL17" si="6">F15-F16</f>
        <v>13783.137776363779</v>
      </c>
      <c r="G17" s="133">
        <f t="shared" si="6"/>
        <v>18851.375900645879</v>
      </c>
      <c r="H17" s="133">
        <f t="shared" si="6"/>
        <v>23829.862043705092</v>
      </c>
      <c r="I17" s="133">
        <f t="shared" si="6"/>
        <v>28509.987344738685</v>
      </c>
      <c r="J17" s="133">
        <f t="shared" si="6"/>
        <v>32871.52813633305</v>
      </c>
      <c r="K17" s="133">
        <f t="shared" si="6"/>
        <v>37013.959961118329</v>
      </c>
      <c r="L17" s="133">
        <f t="shared" si="6"/>
        <v>41025.005955938941</v>
      </c>
      <c r="M17" s="133">
        <f t="shared" si="6"/>
        <v>44919.149587623513</v>
      </c>
      <c r="N17" s="133">
        <f t="shared" si="6"/>
        <v>48748.757770162556</v>
      </c>
      <c r="O17" s="133">
        <f t="shared" si="6"/>
        <v>52565.085383233956</v>
      </c>
      <c r="P17" s="133">
        <f t="shared" si="6"/>
        <v>57341.85396005529</v>
      </c>
      <c r="Q17" s="133">
        <f t="shared" si="6"/>
        <v>62074.840464678498</v>
      </c>
      <c r="R17" s="133">
        <f t="shared" si="6"/>
        <v>66825.053854028622</v>
      </c>
      <c r="S17" s="133">
        <f t="shared" si="6"/>
        <v>71653.209280406139</v>
      </c>
      <c r="T17" s="133">
        <f t="shared" si="6"/>
        <v>76620.498704687081</v>
      </c>
      <c r="U17" s="133">
        <f t="shared" si="6"/>
        <v>81789.257443234994</v>
      </c>
      <c r="V17" s="133">
        <f t="shared" si="6"/>
        <v>87223.570088772147</v>
      </c>
      <c r="W17" s="133">
        <f t="shared" si="6"/>
        <v>92949.009582016617</v>
      </c>
      <c r="X17" s="133">
        <f t="shared" si="6"/>
        <v>99032.676749953025</v>
      </c>
      <c r="Y17" s="133">
        <f t="shared" si="6"/>
        <v>105544.97947091663</v>
      </c>
      <c r="Z17" s="133">
        <f t="shared" si="6"/>
        <v>112560.10434502424</v>
      </c>
      <c r="AA17" s="133">
        <f t="shared" si="6"/>
        <v>120156.48508796112</v>
      </c>
      <c r="AB17" s="133">
        <f t="shared" si="6"/>
        <v>130603.43909582149</v>
      </c>
      <c r="AC17" s="133">
        <f t="shared" si="6"/>
        <v>141636.33511091373</v>
      </c>
      <c r="AD17" s="133">
        <f t="shared" si="6"/>
        <v>153363.79552650024</v>
      </c>
      <c r="AE17" s="133">
        <f t="shared" si="6"/>
        <v>165899.29121488275</v>
      </c>
      <c r="AF17" s="133">
        <f t="shared" si="6"/>
        <v>179361.75714639295</v>
      </c>
      <c r="AG17" s="133">
        <f t="shared" si="6"/>
        <v>193876.19459401874</v>
      </c>
      <c r="AH17" s="133">
        <f t="shared" si="6"/>
        <v>209574.2649146989</v>
      </c>
      <c r="AI17" s="133">
        <f t="shared" si="6"/>
        <v>226594.87826824604</v>
      </c>
      <c r="AJ17" s="133">
        <f t="shared" si="6"/>
        <v>245084.77962035852</v>
      </c>
      <c r="AK17" s="133">
        <f t="shared" si="6"/>
        <v>265199.13371931738</v>
      </c>
      <c r="AL17" s="133">
        <f t="shared" si="6"/>
        <v>287102.1102940194</v>
      </c>
      <c r="AM17" s="128"/>
      <c r="AN17" s="145" t="s">
        <v>110</v>
      </c>
    </row>
    <row r="18" spans="1:40" x14ac:dyDescent="0.45">
      <c r="A18" s="121" t="s">
        <v>111</v>
      </c>
      <c r="B18" s="51">
        <v>0.15</v>
      </c>
      <c r="C18" s="122"/>
      <c r="D18" s="157">
        <f>D17*15%</f>
        <v>595.55293945312496</v>
      </c>
      <c r="E18" s="104">
        <f>E17*15%</f>
        <v>1242.5603049586255</v>
      </c>
      <c r="F18" s="104">
        <f t="shared" ref="F18:AL18" si="7">F17*15%</f>
        <v>2067.470666454567</v>
      </c>
      <c r="G18" s="104">
        <f t="shared" si="7"/>
        <v>2827.7063850968816</v>
      </c>
      <c r="H18" s="104">
        <f t="shared" si="7"/>
        <v>3574.4793065557637</v>
      </c>
      <c r="I18" s="104">
        <f t="shared" si="7"/>
        <v>4276.498101710803</v>
      </c>
      <c r="J18" s="104">
        <f t="shared" si="7"/>
        <v>4930.7292204499572</v>
      </c>
      <c r="K18" s="104">
        <f t="shared" si="7"/>
        <v>5552.0939941677489</v>
      </c>
      <c r="L18" s="104">
        <f t="shared" si="7"/>
        <v>6153.7508933908412</v>
      </c>
      <c r="M18" s="104">
        <f t="shared" si="7"/>
        <v>6737.8724381435268</v>
      </c>
      <c r="N18" s="104">
        <f t="shared" si="7"/>
        <v>7312.3136655243834</v>
      </c>
      <c r="O18" s="104">
        <f t="shared" si="7"/>
        <v>7884.7628074850927</v>
      </c>
      <c r="P18" s="104">
        <f t="shared" si="7"/>
        <v>8601.2780940082939</v>
      </c>
      <c r="Q18" s="104">
        <f t="shared" si="7"/>
        <v>9311.2260697017737</v>
      </c>
      <c r="R18" s="104">
        <f t="shared" si="7"/>
        <v>10023.758078104293</v>
      </c>
      <c r="S18" s="104">
        <f t="shared" si="7"/>
        <v>10747.981392060921</v>
      </c>
      <c r="T18" s="104">
        <f t="shared" si="7"/>
        <v>11493.074805703061</v>
      </c>
      <c r="U18" s="104">
        <f t="shared" si="7"/>
        <v>12268.388616485248</v>
      </c>
      <c r="V18" s="104">
        <f t="shared" si="7"/>
        <v>13083.535513315821</v>
      </c>
      <c r="W18" s="104">
        <f t="shared" si="7"/>
        <v>13942.351437302492</v>
      </c>
      <c r="X18" s="104">
        <f t="shared" si="7"/>
        <v>14854.901512492954</v>
      </c>
      <c r="Y18" s="104">
        <f t="shared" si="7"/>
        <v>15831.746920637494</v>
      </c>
      <c r="Z18" s="104">
        <f t="shared" si="7"/>
        <v>16884.015651753634</v>
      </c>
      <c r="AA18" s="104">
        <f t="shared" si="7"/>
        <v>18023.472763194168</v>
      </c>
      <c r="AB18" s="104">
        <f t="shared" si="7"/>
        <v>19590.515864373225</v>
      </c>
      <c r="AC18" s="104">
        <f t="shared" si="7"/>
        <v>21245.450266637057</v>
      </c>
      <c r="AD18" s="104">
        <f t="shared" si="7"/>
        <v>23004.569328975034</v>
      </c>
      <c r="AE18" s="104">
        <f t="shared" si="7"/>
        <v>24884.89368223241</v>
      </c>
      <c r="AF18" s="104">
        <f t="shared" si="7"/>
        <v>26904.263571958942</v>
      </c>
      <c r="AG18" s="104">
        <f t="shared" si="7"/>
        <v>29081.429189102812</v>
      </c>
      <c r="AH18" s="104">
        <f t="shared" si="7"/>
        <v>31436.139737204834</v>
      </c>
      <c r="AI18" s="104">
        <f t="shared" si="7"/>
        <v>33989.231740236908</v>
      </c>
      <c r="AJ18" s="104">
        <f t="shared" si="7"/>
        <v>36762.716943053776</v>
      </c>
      <c r="AK18" s="104">
        <f t="shared" si="7"/>
        <v>39779.870057897606</v>
      </c>
      <c r="AL18" s="104">
        <f t="shared" si="7"/>
        <v>43065.316544102905</v>
      </c>
      <c r="AM18" s="128"/>
      <c r="AN18" s="121" t="s">
        <v>111</v>
      </c>
    </row>
    <row r="19" spans="1:40" s="1" customFormat="1" x14ac:dyDescent="0.45">
      <c r="A19" s="130" t="s">
        <v>112</v>
      </c>
      <c r="B19" s="26"/>
      <c r="C19" s="131">
        <f>C14-C15</f>
        <v>0</v>
      </c>
      <c r="D19" s="131">
        <f>D15-D16-D18</f>
        <v>3374.7999902343749</v>
      </c>
      <c r="E19" s="131">
        <f t="shared" ref="E19:AL19" si="8">E15-E16-E18</f>
        <v>7041.1750614322109</v>
      </c>
      <c r="F19" s="131">
        <f t="shared" si="8"/>
        <v>11715.667109909213</v>
      </c>
      <c r="G19" s="131">
        <f t="shared" si="8"/>
        <v>16023.669515548998</v>
      </c>
      <c r="H19" s="131">
        <f t="shared" si="8"/>
        <v>20255.382737149328</v>
      </c>
      <c r="I19" s="131">
        <f t="shared" si="8"/>
        <v>24233.489243027881</v>
      </c>
      <c r="J19" s="131">
        <f t="shared" si="8"/>
        <v>27940.798915883093</v>
      </c>
      <c r="K19" s="131">
        <f t="shared" si="8"/>
        <v>31461.86596695058</v>
      </c>
      <c r="L19" s="131">
        <f t="shared" si="8"/>
        <v>34871.255062548102</v>
      </c>
      <c r="M19" s="131">
        <f t="shared" si="8"/>
        <v>38181.277149479989</v>
      </c>
      <c r="N19" s="131">
        <f t="shared" si="8"/>
        <v>41436.444104638169</v>
      </c>
      <c r="O19" s="131">
        <f t="shared" si="8"/>
        <v>44680.322575748862</v>
      </c>
      <c r="P19" s="131">
        <f t="shared" si="8"/>
        <v>48740.575866046995</v>
      </c>
      <c r="Q19" s="131">
        <f t="shared" si="8"/>
        <v>52763.614394976728</v>
      </c>
      <c r="R19" s="131">
        <f t="shared" si="8"/>
        <v>56801.295775924329</v>
      </c>
      <c r="S19" s="131">
        <f t="shared" si="8"/>
        <v>60905.227888345216</v>
      </c>
      <c r="T19" s="131">
        <f t="shared" si="8"/>
        <v>65127.423898984023</v>
      </c>
      <c r="U19" s="131">
        <f t="shared" si="8"/>
        <v>69520.868826749749</v>
      </c>
      <c r="V19" s="131">
        <f t="shared" si="8"/>
        <v>74140.034575456331</v>
      </c>
      <c r="W19" s="131">
        <f t="shared" si="8"/>
        <v>79006.658144714122</v>
      </c>
      <c r="X19" s="131">
        <f t="shared" si="8"/>
        <v>84177.775237460068</v>
      </c>
      <c r="Y19" s="131">
        <f t="shared" si="8"/>
        <v>89713.232550279135</v>
      </c>
      <c r="Z19" s="131">
        <f t="shared" si="8"/>
        <v>95676.088693270605</v>
      </c>
      <c r="AA19" s="131">
        <f t="shared" si="8"/>
        <v>102133.01232476695</v>
      </c>
      <c r="AB19" s="131">
        <f t="shared" si="8"/>
        <v>111012.92323144827</v>
      </c>
      <c r="AC19" s="131">
        <f t="shared" si="8"/>
        <v>120390.88484427668</v>
      </c>
      <c r="AD19" s="131">
        <f t="shared" si="8"/>
        <v>130359.2261975252</v>
      </c>
      <c r="AE19" s="131">
        <f t="shared" si="8"/>
        <v>141014.39753265033</v>
      </c>
      <c r="AF19" s="131">
        <f t="shared" si="8"/>
        <v>152457.49357443402</v>
      </c>
      <c r="AG19" s="131">
        <f t="shared" si="8"/>
        <v>164794.76540491593</v>
      </c>
      <c r="AH19" s="131">
        <f t="shared" si="8"/>
        <v>178138.12517749408</v>
      </c>
      <c r="AI19" s="131">
        <f t="shared" si="8"/>
        <v>192605.64652800915</v>
      </c>
      <c r="AJ19" s="131">
        <f t="shared" si="8"/>
        <v>208322.06267730473</v>
      </c>
      <c r="AK19" s="131">
        <f t="shared" si="8"/>
        <v>225419.26366141977</v>
      </c>
      <c r="AL19" s="131">
        <f t="shared" si="8"/>
        <v>244036.79374991648</v>
      </c>
      <c r="AM19" s="124">
        <f>SUM(D19:AL19)</f>
        <v>3048473.5381889194</v>
      </c>
      <c r="AN19" s="130" t="s">
        <v>112</v>
      </c>
    </row>
    <row r="20" spans="1:40" s="1" customFormat="1" x14ac:dyDescent="0.45">
      <c r="A20" s="80"/>
      <c r="B20" s="26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24"/>
      <c r="AN20" s="80"/>
    </row>
    <row r="21" spans="1:40" x14ac:dyDescent="0.45">
      <c r="A21" s="76" t="s">
        <v>130</v>
      </c>
      <c r="B21" s="160"/>
      <c r="C21" s="76"/>
      <c r="D21" s="158">
        <v>5000</v>
      </c>
      <c r="E21" s="158">
        <v>5000</v>
      </c>
      <c r="F21" s="158">
        <v>5000</v>
      </c>
      <c r="G21" s="158">
        <v>5000</v>
      </c>
      <c r="H21" s="158">
        <v>5000</v>
      </c>
      <c r="I21" s="158">
        <v>5000</v>
      </c>
      <c r="J21" s="158">
        <v>5000</v>
      </c>
      <c r="K21" s="158">
        <v>5000</v>
      </c>
      <c r="L21" s="158">
        <v>5000</v>
      </c>
      <c r="M21" s="158">
        <v>5000</v>
      </c>
      <c r="N21" s="158">
        <v>5000</v>
      </c>
      <c r="O21" s="158">
        <v>5000</v>
      </c>
      <c r="P21" s="158">
        <v>5000</v>
      </c>
      <c r="Q21" s="158">
        <v>5000</v>
      </c>
      <c r="R21" s="158">
        <v>5000</v>
      </c>
      <c r="S21" s="158">
        <v>5000</v>
      </c>
      <c r="T21" s="158">
        <v>5000</v>
      </c>
      <c r="U21" s="158">
        <v>5000</v>
      </c>
      <c r="V21" s="158">
        <v>5000</v>
      </c>
      <c r="W21" s="158">
        <v>5000</v>
      </c>
      <c r="X21" s="158">
        <v>5000</v>
      </c>
      <c r="Y21" s="158">
        <v>5000</v>
      </c>
      <c r="Z21" s="158">
        <v>5000</v>
      </c>
      <c r="AA21" s="158">
        <v>5000</v>
      </c>
      <c r="AB21" s="158">
        <v>5000</v>
      </c>
      <c r="AC21" s="158">
        <v>5000</v>
      </c>
      <c r="AD21" s="158">
        <v>5000</v>
      </c>
      <c r="AE21" s="158">
        <v>5000</v>
      </c>
      <c r="AF21" s="158">
        <v>5000</v>
      </c>
      <c r="AG21" s="158">
        <v>5000</v>
      </c>
      <c r="AH21" s="158">
        <v>5000</v>
      </c>
      <c r="AI21" s="158">
        <v>5000</v>
      </c>
      <c r="AJ21" s="158">
        <v>5000</v>
      </c>
      <c r="AK21" s="158">
        <v>5000</v>
      </c>
      <c r="AL21" s="158">
        <v>5000</v>
      </c>
      <c r="AM21" s="134"/>
      <c r="AN21" s="76"/>
    </row>
    <row r="22" spans="1:40" x14ac:dyDescent="0.45">
      <c r="A22" s="76" t="s">
        <v>131</v>
      </c>
      <c r="B22" s="160"/>
      <c r="C22" s="161"/>
      <c r="D22" s="162">
        <f t="shared" ref="D22:AL22" si="9">D19/2</f>
        <v>1687.3999951171875</v>
      </c>
      <c r="E22" s="162">
        <f t="shared" si="9"/>
        <v>3520.5875307161054</v>
      </c>
      <c r="F22" s="162">
        <f t="shared" si="9"/>
        <v>5857.8335549546064</v>
      </c>
      <c r="G22" s="162">
        <f t="shared" si="9"/>
        <v>8011.8347577744989</v>
      </c>
      <c r="H22" s="162">
        <f t="shared" si="9"/>
        <v>10127.691368574664</v>
      </c>
      <c r="I22" s="162">
        <f t="shared" si="9"/>
        <v>12116.744621513941</v>
      </c>
      <c r="J22" s="162">
        <f t="shared" si="9"/>
        <v>13970.399457941547</v>
      </c>
      <c r="K22" s="162">
        <f t="shared" si="9"/>
        <v>15730.93298347529</v>
      </c>
      <c r="L22" s="162">
        <f t="shared" si="9"/>
        <v>17435.627531274051</v>
      </c>
      <c r="M22" s="162">
        <f t="shared" si="9"/>
        <v>19090.638574739995</v>
      </c>
      <c r="N22" s="162">
        <f t="shared" si="9"/>
        <v>20718.222052319084</v>
      </c>
      <c r="O22" s="162">
        <f t="shared" si="9"/>
        <v>22340.161287874431</v>
      </c>
      <c r="P22" s="162">
        <f t="shared" si="9"/>
        <v>24370.287933023497</v>
      </c>
      <c r="Q22" s="162">
        <f t="shared" si="9"/>
        <v>26381.807197488364</v>
      </c>
      <c r="R22" s="162">
        <f t="shared" si="9"/>
        <v>28400.647887962165</v>
      </c>
      <c r="S22" s="162">
        <f t="shared" si="9"/>
        <v>30452.613944172608</v>
      </c>
      <c r="T22" s="162">
        <f t="shared" si="9"/>
        <v>32563.711949492012</v>
      </c>
      <c r="U22" s="162">
        <f t="shared" si="9"/>
        <v>34760.434413374875</v>
      </c>
      <c r="V22" s="162">
        <f t="shared" si="9"/>
        <v>37070.017287728166</v>
      </c>
      <c r="W22" s="162">
        <f t="shared" si="9"/>
        <v>39503.329072357061</v>
      </c>
      <c r="X22" s="162">
        <f t="shared" si="9"/>
        <v>42088.887618730034</v>
      </c>
      <c r="Y22" s="162">
        <f t="shared" si="9"/>
        <v>44856.616275139568</v>
      </c>
      <c r="Z22" s="162">
        <f t="shared" si="9"/>
        <v>47838.044346635303</v>
      </c>
      <c r="AA22" s="162">
        <f t="shared" si="9"/>
        <v>51066.506162383477</v>
      </c>
      <c r="AB22" s="162">
        <f t="shared" si="9"/>
        <v>55506.461615724133</v>
      </c>
      <c r="AC22" s="162">
        <f t="shared" si="9"/>
        <v>60195.442422138338</v>
      </c>
      <c r="AD22" s="162">
        <f t="shared" si="9"/>
        <v>65179.613098762602</v>
      </c>
      <c r="AE22" s="162">
        <f t="shared" si="9"/>
        <v>70507.198766325164</v>
      </c>
      <c r="AF22" s="162">
        <f t="shared" si="9"/>
        <v>76228.746787217009</v>
      </c>
      <c r="AG22" s="162">
        <f t="shared" si="9"/>
        <v>82397.382702457966</v>
      </c>
      <c r="AH22" s="162">
        <f t="shared" si="9"/>
        <v>89069.062588747038</v>
      </c>
      <c r="AI22" s="162">
        <f t="shared" si="9"/>
        <v>96302.823264004575</v>
      </c>
      <c r="AJ22" s="162">
        <f t="shared" si="9"/>
        <v>104161.03133865236</v>
      </c>
      <c r="AK22" s="162">
        <f t="shared" si="9"/>
        <v>112709.63183070988</v>
      </c>
      <c r="AL22" s="162">
        <f t="shared" si="9"/>
        <v>122018.39687495824</v>
      </c>
      <c r="AM22" s="142"/>
      <c r="AN22" s="76"/>
    </row>
    <row r="23" spans="1:40" x14ac:dyDescent="0.45">
      <c r="A23" s="163" t="s">
        <v>132</v>
      </c>
      <c r="B23" s="164"/>
      <c r="C23" s="163"/>
      <c r="D23" s="165">
        <f>IF(D22&lt;5000,5000,D22)</f>
        <v>5000</v>
      </c>
      <c r="E23" s="165">
        <f>IF(E22&lt;5000,5000,E22)</f>
        <v>5000</v>
      </c>
      <c r="F23" s="166">
        <f>IF(F22&lt;5000,5000,F22)</f>
        <v>5857.8335549546064</v>
      </c>
      <c r="G23" s="166">
        <f>IF(G22&lt;5000,5000,G22)</f>
        <v>8011.8347577744989</v>
      </c>
      <c r="H23" s="166">
        <f t="shared" ref="H23:AL23" si="10">IF(H22&lt;5000,5000,H22)</f>
        <v>10127.691368574664</v>
      </c>
      <c r="I23" s="166">
        <f t="shared" si="10"/>
        <v>12116.744621513941</v>
      </c>
      <c r="J23" s="166">
        <f t="shared" si="10"/>
        <v>13970.399457941547</v>
      </c>
      <c r="K23" s="166">
        <f t="shared" si="10"/>
        <v>15730.93298347529</v>
      </c>
      <c r="L23" s="166">
        <f t="shared" si="10"/>
        <v>17435.627531274051</v>
      </c>
      <c r="M23" s="166">
        <f t="shared" si="10"/>
        <v>19090.638574739995</v>
      </c>
      <c r="N23" s="166">
        <f t="shared" si="10"/>
        <v>20718.222052319084</v>
      </c>
      <c r="O23" s="166">
        <f t="shared" si="10"/>
        <v>22340.161287874431</v>
      </c>
      <c r="P23" s="166">
        <f t="shared" si="10"/>
        <v>24370.287933023497</v>
      </c>
      <c r="Q23" s="166">
        <f t="shared" si="10"/>
        <v>26381.807197488364</v>
      </c>
      <c r="R23" s="166">
        <f t="shared" si="10"/>
        <v>28400.647887962165</v>
      </c>
      <c r="S23" s="166">
        <f t="shared" si="10"/>
        <v>30452.613944172608</v>
      </c>
      <c r="T23" s="166">
        <f t="shared" si="10"/>
        <v>32563.711949492012</v>
      </c>
      <c r="U23" s="166">
        <f t="shared" si="10"/>
        <v>34760.434413374875</v>
      </c>
      <c r="V23" s="166">
        <f t="shared" si="10"/>
        <v>37070.017287728166</v>
      </c>
      <c r="W23" s="166">
        <f t="shared" si="10"/>
        <v>39503.329072357061</v>
      </c>
      <c r="X23" s="166">
        <f t="shared" si="10"/>
        <v>42088.887618730034</v>
      </c>
      <c r="Y23" s="166">
        <f t="shared" si="10"/>
        <v>44856.616275139568</v>
      </c>
      <c r="Z23" s="166">
        <f t="shared" si="10"/>
        <v>47838.044346635303</v>
      </c>
      <c r="AA23" s="166">
        <f t="shared" si="10"/>
        <v>51066.506162383477</v>
      </c>
      <c r="AB23" s="166">
        <f t="shared" si="10"/>
        <v>55506.461615724133</v>
      </c>
      <c r="AC23" s="166">
        <f t="shared" si="10"/>
        <v>60195.442422138338</v>
      </c>
      <c r="AD23" s="166">
        <f t="shared" si="10"/>
        <v>65179.613098762602</v>
      </c>
      <c r="AE23" s="166">
        <f t="shared" si="10"/>
        <v>70507.198766325164</v>
      </c>
      <c r="AF23" s="166">
        <f t="shared" si="10"/>
        <v>76228.746787217009</v>
      </c>
      <c r="AG23" s="166">
        <f t="shared" si="10"/>
        <v>82397.382702457966</v>
      </c>
      <c r="AH23" s="166">
        <f t="shared" si="10"/>
        <v>89069.062588747038</v>
      </c>
      <c r="AI23" s="166">
        <f t="shared" si="10"/>
        <v>96302.823264004575</v>
      </c>
      <c r="AJ23" s="166">
        <f t="shared" si="10"/>
        <v>104161.03133865236</v>
      </c>
      <c r="AK23" s="166">
        <f t="shared" si="10"/>
        <v>112709.63183070988</v>
      </c>
      <c r="AL23" s="166">
        <f t="shared" si="10"/>
        <v>122018.39687495824</v>
      </c>
      <c r="AM23" s="142"/>
      <c r="AN23" s="76"/>
    </row>
    <row r="24" spans="1:40" x14ac:dyDescent="0.45">
      <c r="A24" s="76"/>
      <c r="B24" s="18"/>
      <c r="C24" s="80"/>
      <c r="D24" s="167"/>
      <c r="E24" s="167"/>
      <c r="F24" s="167"/>
      <c r="G24" s="167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42"/>
      <c r="AN24" s="76"/>
    </row>
    <row r="25" spans="1:40" x14ac:dyDescent="0.45">
      <c r="A25" s="80"/>
      <c r="B25" s="18"/>
      <c r="C25" s="80"/>
      <c r="D25" s="167"/>
      <c r="E25" s="167"/>
      <c r="F25" s="167"/>
      <c r="G25" s="167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42"/>
      <c r="AN25" s="76"/>
    </row>
    <row r="26" spans="1:40" x14ac:dyDescent="0.45">
      <c r="A26" s="174" t="s">
        <v>133</v>
      </c>
      <c r="B26" s="175">
        <f>SUM(C23:N23)</f>
        <v>133059.92490256767</v>
      </c>
      <c r="C26" s="80"/>
      <c r="D26" s="167"/>
      <c r="E26" s="167"/>
      <c r="F26" s="167"/>
      <c r="G26" s="167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42"/>
      <c r="AN26" s="76"/>
    </row>
    <row r="27" spans="1:40" x14ac:dyDescent="0.45">
      <c r="A27" s="174" t="s">
        <v>134</v>
      </c>
      <c r="B27" s="175">
        <f>SUM(O23:Z23)</f>
        <v>410626.55921397806</v>
      </c>
      <c r="C27" s="80"/>
      <c r="D27" s="167"/>
      <c r="E27" s="167"/>
      <c r="F27" s="167"/>
      <c r="G27" s="16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42"/>
      <c r="AN27" s="76"/>
    </row>
    <row r="28" spans="1:40" x14ac:dyDescent="0.45">
      <c r="A28" s="174" t="s">
        <v>135</v>
      </c>
      <c r="B28" s="175">
        <f>SUM(AA23:AL23)</f>
        <v>985342.29745208076</v>
      </c>
      <c r="C28" s="76"/>
      <c r="D28" s="7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71"/>
      <c r="AM28" s="144"/>
      <c r="AN28" s="76"/>
    </row>
    <row r="29" spans="1:40" x14ac:dyDescent="0.45">
      <c r="A29" s="168"/>
      <c r="B29" s="169"/>
    </row>
    <row r="31" spans="1:40" x14ac:dyDescent="0.45">
      <c r="B31" s="305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41"/>
  <sheetViews>
    <sheetView tabSelected="1" workbookViewId="0">
      <pane ySplit="1" topLeftCell="A2" activePane="bottomLeft" state="frozen"/>
      <selection pane="bottomLeft" activeCell="G10" sqref="G10"/>
    </sheetView>
  </sheetViews>
  <sheetFormatPr defaultColWidth="8.86328125" defaultRowHeight="14.25" x14ac:dyDescent="0.45"/>
  <cols>
    <col min="2" max="2" width="45.86328125" customWidth="1"/>
    <col min="3" max="3" width="8.3984375" customWidth="1"/>
    <col min="4" max="5" width="7.3984375" bestFit="1" customWidth="1"/>
    <col min="6" max="6" width="7.3984375" customWidth="1"/>
    <col min="7" max="11" width="8.3984375" bestFit="1" customWidth="1"/>
    <col min="12" max="15" width="9.1328125" bestFit="1" customWidth="1"/>
    <col min="16" max="27" width="9.3984375" bestFit="1" customWidth="1"/>
    <col min="28" max="37" width="10.1328125" bestFit="1" customWidth="1"/>
    <col min="38" max="38" width="10.1328125" customWidth="1"/>
    <col min="39" max="43" width="10.1328125" bestFit="1" customWidth="1"/>
    <col min="44" max="44" width="28.3984375" customWidth="1"/>
  </cols>
  <sheetData>
    <row r="1" spans="1:40" x14ac:dyDescent="0.45"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3" t="s">
        <v>34</v>
      </c>
      <c r="V1" s="3" t="s">
        <v>35</v>
      </c>
      <c r="W1" s="3" t="s">
        <v>36</v>
      </c>
      <c r="X1" s="3" t="s">
        <v>37</v>
      </c>
      <c r="Y1" s="3" t="s">
        <v>38</v>
      </c>
      <c r="Z1" s="3" t="s">
        <v>39</v>
      </c>
      <c r="AA1" s="3" t="s">
        <v>40</v>
      </c>
      <c r="AB1" s="3" t="s">
        <v>41</v>
      </c>
      <c r="AC1" s="3" t="s">
        <v>42</v>
      </c>
      <c r="AD1" s="3" t="s">
        <v>43</v>
      </c>
      <c r="AE1" s="3" t="s">
        <v>44</v>
      </c>
      <c r="AF1" s="3" t="s">
        <v>45</v>
      </c>
      <c r="AG1" s="3" t="s">
        <v>46</v>
      </c>
      <c r="AH1" s="3" t="s">
        <v>47</v>
      </c>
      <c r="AI1" s="3" t="s">
        <v>48</v>
      </c>
      <c r="AJ1" s="3" t="s">
        <v>49</v>
      </c>
      <c r="AK1" s="3" t="s">
        <v>50</v>
      </c>
      <c r="AL1" s="3" t="s">
        <v>51</v>
      </c>
      <c r="AM1" s="3"/>
    </row>
    <row r="2" spans="1:40" x14ac:dyDescent="0.45">
      <c r="B2" s="2" t="s">
        <v>136</v>
      </c>
      <c r="AM2" s="29"/>
      <c r="AN2" s="2" t="s">
        <v>137</v>
      </c>
    </row>
    <row r="3" spans="1:40" x14ac:dyDescent="0.45">
      <c r="B3" t="s">
        <v>138</v>
      </c>
      <c r="C3">
        <v>27850</v>
      </c>
      <c r="D3">
        <v>27850</v>
      </c>
      <c r="E3">
        <v>27850</v>
      </c>
      <c r="F3">
        <v>29350</v>
      </c>
      <c r="G3">
        <v>27850</v>
      </c>
      <c r="H3">
        <v>27850</v>
      </c>
      <c r="I3">
        <v>29350</v>
      </c>
      <c r="J3">
        <v>30350</v>
      </c>
      <c r="K3">
        <v>30350</v>
      </c>
      <c r="L3">
        <v>33850</v>
      </c>
      <c r="M3">
        <v>33850</v>
      </c>
      <c r="N3">
        <v>33850</v>
      </c>
      <c r="O3">
        <v>42000</v>
      </c>
      <c r="P3">
        <v>42000</v>
      </c>
      <c r="Q3">
        <v>42000</v>
      </c>
      <c r="R3">
        <v>44500</v>
      </c>
      <c r="S3">
        <v>44500</v>
      </c>
      <c r="T3">
        <v>44500</v>
      </c>
      <c r="U3">
        <v>45500</v>
      </c>
      <c r="V3">
        <v>45500</v>
      </c>
      <c r="W3">
        <v>45500</v>
      </c>
      <c r="X3">
        <v>48000</v>
      </c>
      <c r="Y3">
        <v>48000</v>
      </c>
      <c r="Z3">
        <v>48000</v>
      </c>
      <c r="AA3">
        <v>51500</v>
      </c>
      <c r="AB3">
        <v>51500</v>
      </c>
      <c r="AC3">
        <v>51500</v>
      </c>
      <c r="AD3">
        <v>53500</v>
      </c>
      <c r="AE3">
        <v>55500</v>
      </c>
      <c r="AF3">
        <v>55500</v>
      </c>
      <c r="AG3">
        <v>55500</v>
      </c>
      <c r="AH3">
        <v>54000</v>
      </c>
      <c r="AI3">
        <v>54000</v>
      </c>
      <c r="AJ3">
        <v>54000</v>
      </c>
      <c r="AK3">
        <v>54000</v>
      </c>
      <c r="AL3">
        <v>54000</v>
      </c>
      <c r="AM3" s="30"/>
    </row>
    <row r="4" spans="1:40" x14ac:dyDescent="0.45">
      <c r="B4" s="5" t="s">
        <v>139</v>
      </c>
      <c r="AM4" s="29"/>
      <c r="AN4" s="5" t="s">
        <v>139</v>
      </c>
    </row>
    <row r="5" spans="1:40" x14ac:dyDescent="0.45">
      <c r="A5" s="38" t="s">
        <v>140</v>
      </c>
      <c r="B5" t="s">
        <v>141</v>
      </c>
      <c r="C5" s="4">
        <v>2000</v>
      </c>
      <c r="D5" s="4">
        <v>2000</v>
      </c>
      <c r="E5" s="4">
        <v>2000</v>
      </c>
      <c r="F5" s="4">
        <v>2000</v>
      </c>
      <c r="G5" s="4">
        <v>2000</v>
      </c>
      <c r="H5" s="4">
        <v>2000</v>
      </c>
      <c r="I5" s="4">
        <v>2000</v>
      </c>
      <c r="J5" s="4">
        <v>2000</v>
      </c>
      <c r="K5" s="4">
        <v>2000</v>
      </c>
      <c r="L5" s="4">
        <v>2000</v>
      </c>
      <c r="M5" s="4">
        <v>2000</v>
      </c>
      <c r="N5" s="4">
        <v>2000</v>
      </c>
      <c r="O5" s="4">
        <v>3000</v>
      </c>
      <c r="P5" s="4">
        <v>3000</v>
      </c>
      <c r="Q5" s="4">
        <v>3000</v>
      </c>
      <c r="R5" s="4">
        <v>3000</v>
      </c>
      <c r="S5" s="4">
        <v>3000</v>
      </c>
      <c r="T5" s="4">
        <v>2000</v>
      </c>
      <c r="U5" s="4">
        <v>2000</v>
      </c>
      <c r="V5" s="4">
        <v>2000</v>
      </c>
      <c r="W5" s="4">
        <v>2000</v>
      </c>
      <c r="X5" s="4">
        <v>2000</v>
      </c>
      <c r="Y5" s="4">
        <v>2000</v>
      </c>
      <c r="Z5" s="4">
        <v>2000</v>
      </c>
      <c r="AA5" s="4">
        <v>2000</v>
      </c>
      <c r="AB5" s="4">
        <v>2000</v>
      </c>
      <c r="AC5" s="4">
        <v>5000</v>
      </c>
      <c r="AD5" s="4">
        <v>5000</v>
      </c>
      <c r="AE5" s="4">
        <v>5000</v>
      </c>
      <c r="AF5" s="4">
        <v>5000</v>
      </c>
      <c r="AG5" s="4">
        <v>5000</v>
      </c>
      <c r="AH5" s="4">
        <v>5000</v>
      </c>
      <c r="AI5" s="4">
        <v>5000</v>
      </c>
      <c r="AJ5" s="4">
        <v>5000</v>
      </c>
      <c r="AK5" s="4">
        <v>5000</v>
      </c>
      <c r="AL5" s="4">
        <v>5000</v>
      </c>
      <c r="AM5" s="30"/>
      <c r="AN5" t="s">
        <v>142</v>
      </c>
    </row>
    <row r="6" spans="1:40" x14ac:dyDescent="0.45">
      <c r="A6" s="38" t="s">
        <v>140</v>
      </c>
      <c r="B6" t="s">
        <v>143</v>
      </c>
      <c r="C6">
        <v>1000</v>
      </c>
      <c r="D6">
        <v>1000</v>
      </c>
      <c r="E6">
        <v>1000</v>
      </c>
      <c r="F6">
        <v>1000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  <c r="M6">
        <v>1000</v>
      </c>
      <c r="N6">
        <v>1000</v>
      </c>
      <c r="AM6" s="29"/>
    </row>
    <row r="7" spans="1:40" x14ac:dyDescent="0.45">
      <c r="AM7" s="29"/>
    </row>
    <row r="8" spans="1:40" x14ac:dyDescent="0.45">
      <c r="B8" s="2" t="s">
        <v>144</v>
      </c>
      <c r="AM8" s="29"/>
      <c r="AN8" s="2" t="s">
        <v>144</v>
      </c>
    </row>
    <row r="9" spans="1:40" x14ac:dyDescent="0.45">
      <c r="A9" s="37" t="s">
        <v>145</v>
      </c>
      <c r="B9" t="s">
        <v>146</v>
      </c>
      <c r="C9" s="4">
        <v>2500</v>
      </c>
      <c r="D9" s="4">
        <v>2500</v>
      </c>
      <c r="E9" s="4">
        <v>2500</v>
      </c>
      <c r="F9" s="4">
        <v>2500</v>
      </c>
      <c r="G9" s="4">
        <v>2500</v>
      </c>
      <c r="H9" s="4">
        <v>2500</v>
      </c>
      <c r="I9" s="4">
        <v>2500</v>
      </c>
      <c r="J9" s="4">
        <v>2500</v>
      </c>
      <c r="K9" s="4">
        <v>2500</v>
      </c>
      <c r="L9" s="4">
        <v>2500</v>
      </c>
      <c r="M9" s="4">
        <v>2500</v>
      </c>
      <c r="N9" s="4">
        <v>2500</v>
      </c>
      <c r="O9" s="4">
        <v>2500</v>
      </c>
      <c r="P9" s="4">
        <v>2500</v>
      </c>
      <c r="Q9" s="4">
        <v>2500</v>
      </c>
      <c r="R9" s="4">
        <v>2500</v>
      </c>
      <c r="S9" s="4">
        <v>2500</v>
      </c>
      <c r="T9" s="4">
        <v>2500</v>
      </c>
      <c r="U9" s="4">
        <v>2500</v>
      </c>
      <c r="V9" s="4">
        <v>2500</v>
      </c>
      <c r="W9" s="4">
        <v>2500</v>
      </c>
      <c r="X9" s="4">
        <v>2500</v>
      </c>
      <c r="Y9" s="4">
        <v>2500</v>
      </c>
      <c r="Z9" s="4">
        <v>2500</v>
      </c>
      <c r="AA9" s="4">
        <v>2500</v>
      </c>
      <c r="AB9" s="4">
        <v>2500</v>
      </c>
      <c r="AC9" s="4">
        <v>2500</v>
      </c>
      <c r="AD9" s="4">
        <v>2500</v>
      </c>
      <c r="AE9" s="4">
        <v>2500</v>
      </c>
      <c r="AF9" s="4">
        <v>2500</v>
      </c>
      <c r="AG9" s="4">
        <v>2500</v>
      </c>
      <c r="AH9" s="4">
        <v>2500</v>
      </c>
      <c r="AI9" s="4">
        <v>2500</v>
      </c>
      <c r="AJ9" s="4">
        <v>2500</v>
      </c>
      <c r="AK9" s="4">
        <v>2500</v>
      </c>
      <c r="AL9" s="4">
        <v>2500</v>
      </c>
      <c r="AM9" s="30"/>
      <c r="AN9" t="s">
        <v>147</v>
      </c>
    </row>
    <row r="10" spans="1:40" x14ac:dyDescent="0.45">
      <c r="A10" s="38" t="s">
        <v>140</v>
      </c>
      <c r="B10" t="s">
        <v>148</v>
      </c>
      <c r="C10">
        <v>1600</v>
      </c>
      <c r="D10">
        <v>1600</v>
      </c>
      <c r="E10">
        <v>1600</v>
      </c>
      <c r="F10">
        <v>2500</v>
      </c>
      <c r="G10">
        <v>2500</v>
      </c>
      <c r="H10">
        <v>2500</v>
      </c>
      <c r="I10">
        <v>2500</v>
      </c>
      <c r="J10">
        <v>2500</v>
      </c>
      <c r="K10">
        <v>2500</v>
      </c>
      <c r="L10">
        <v>2500</v>
      </c>
      <c r="M10">
        <v>2500</v>
      </c>
      <c r="N10">
        <v>2500</v>
      </c>
      <c r="O10">
        <v>2500</v>
      </c>
      <c r="P10">
        <v>2500</v>
      </c>
      <c r="Q10">
        <v>2500</v>
      </c>
      <c r="R10">
        <v>2500</v>
      </c>
      <c r="S10">
        <v>2500</v>
      </c>
      <c r="T10">
        <v>2500</v>
      </c>
      <c r="U10">
        <v>3000</v>
      </c>
      <c r="V10">
        <v>3000</v>
      </c>
      <c r="W10">
        <v>3000</v>
      </c>
      <c r="X10">
        <v>3000</v>
      </c>
      <c r="Y10">
        <v>3000</v>
      </c>
      <c r="Z10">
        <v>3000</v>
      </c>
      <c r="AA10">
        <v>3000</v>
      </c>
      <c r="AB10">
        <v>4000</v>
      </c>
      <c r="AC10">
        <v>4000</v>
      </c>
      <c r="AD10">
        <v>4000</v>
      </c>
      <c r="AE10">
        <v>4000</v>
      </c>
      <c r="AF10">
        <v>4000</v>
      </c>
      <c r="AG10">
        <v>4000</v>
      </c>
      <c r="AH10">
        <v>4000</v>
      </c>
      <c r="AI10">
        <v>4000</v>
      </c>
      <c r="AJ10">
        <v>4000</v>
      </c>
      <c r="AK10">
        <v>4000</v>
      </c>
      <c r="AL10">
        <v>4000</v>
      </c>
      <c r="AM10" s="29"/>
      <c r="AN10" t="s">
        <v>149</v>
      </c>
    </row>
    <row r="11" spans="1:40" x14ac:dyDescent="0.45">
      <c r="A11" s="38" t="s">
        <v>140</v>
      </c>
      <c r="B11" t="s">
        <v>150</v>
      </c>
      <c r="C11" s="4">
        <v>600</v>
      </c>
      <c r="D11" s="4">
        <v>600</v>
      </c>
      <c r="E11" s="4">
        <v>600</v>
      </c>
      <c r="F11" s="4">
        <v>600</v>
      </c>
      <c r="G11" s="4">
        <v>600</v>
      </c>
      <c r="H11" s="4">
        <v>600</v>
      </c>
      <c r="I11" s="4">
        <v>600</v>
      </c>
      <c r="J11" s="4">
        <v>600</v>
      </c>
      <c r="K11" s="4">
        <v>600</v>
      </c>
      <c r="L11" s="4">
        <v>1000</v>
      </c>
      <c r="M11" s="4">
        <v>1000</v>
      </c>
      <c r="N11" s="4">
        <v>1000</v>
      </c>
      <c r="O11" s="4">
        <v>1000</v>
      </c>
      <c r="P11" s="4">
        <v>1000</v>
      </c>
      <c r="Q11" s="4">
        <v>1000</v>
      </c>
      <c r="R11" s="4">
        <v>1000</v>
      </c>
      <c r="S11" s="4">
        <v>1000</v>
      </c>
      <c r="T11" s="4">
        <v>2000</v>
      </c>
      <c r="U11" s="4">
        <v>2000</v>
      </c>
      <c r="V11" s="4">
        <v>2000</v>
      </c>
      <c r="W11" s="4">
        <v>2000</v>
      </c>
      <c r="X11" s="4">
        <v>2000</v>
      </c>
      <c r="Y11" s="4">
        <v>2000</v>
      </c>
      <c r="Z11" s="4">
        <v>2500</v>
      </c>
      <c r="AA11" s="4">
        <v>2500</v>
      </c>
      <c r="AB11" s="4">
        <v>2500</v>
      </c>
      <c r="AC11" s="4">
        <v>2500</v>
      </c>
      <c r="AD11" s="4">
        <v>2500</v>
      </c>
      <c r="AE11" s="4">
        <v>2500</v>
      </c>
      <c r="AF11" s="4">
        <v>2500</v>
      </c>
      <c r="AG11" s="4">
        <v>3000</v>
      </c>
      <c r="AH11" s="4">
        <v>3000</v>
      </c>
      <c r="AI11" s="4">
        <v>3000</v>
      </c>
      <c r="AJ11" s="4">
        <v>3000</v>
      </c>
      <c r="AK11" s="4">
        <v>3000</v>
      </c>
      <c r="AL11" s="4">
        <v>3000</v>
      </c>
      <c r="AM11" s="30"/>
      <c r="AN11" t="s">
        <v>150</v>
      </c>
    </row>
    <row r="12" spans="1:40" x14ac:dyDescent="0.45">
      <c r="A12" s="3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0"/>
    </row>
    <row r="13" spans="1:40" x14ac:dyDescent="0.45">
      <c r="A13" s="38"/>
      <c r="B13" s="5" t="s">
        <v>151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30"/>
    </row>
    <row r="14" spans="1:40" x14ac:dyDescent="0.45">
      <c r="A14" s="38"/>
      <c r="B14" t="s">
        <v>151</v>
      </c>
      <c r="C14" s="4">
        <v>750</v>
      </c>
      <c r="D14" s="4">
        <v>750</v>
      </c>
      <c r="E14" s="4">
        <v>750</v>
      </c>
      <c r="F14" s="4">
        <v>750</v>
      </c>
      <c r="G14" s="4">
        <v>750</v>
      </c>
      <c r="H14" s="4">
        <v>750</v>
      </c>
      <c r="I14" s="4">
        <v>750</v>
      </c>
      <c r="J14" s="4">
        <v>750</v>
      </c>
      <c r="K14" s="4">
        <v>750</v>
      </c>
      <c r="L14" s="4">
        <v>750</v>
      </c>
      <c r="M14" s="4">
        <v>750</v>
      </c>
      <c r="N14" s="4">
        <v>750</v>
      </c>
      <c r="O14" s="4">
        <v>1000</v>
      </c>
      <c r="P14" s="4">
        <v>1000</v>
      </c>
      <c r="Q14" s="4">
        <v>1000</v>
      </c>
      <c r="R14" s="4">
        <v>1000</v>
      </c>
      <c r="S14" s="4">
        <v>1000</v>
      </c>
      <c r="T14" s="4">
        <v>1000</v>
      </c>
      <c r="U14" s="4">
        <v>1000</v>
      </c>
      <c r="V14" s="4">
        <v>1000</v>
      </c>
      <c r="W14" s="4">
        <v>1000</v>
      </c>
      <c r="X14" s="4">
        <v>1000</v>
      </c>
      <c r="Y14" s="4">
        <v>1000</v>
      </c>
      <c r="Z14" s="4">
        <v>1000</v>
      </c>
      <c r="AA14" s="4">
        <v>1250</v>
      </c>
      <c r="AB14" s="4">
        <v>1250</v>
      </c>
      <c r="AC14" s="4">
        <v>1250</v>
      </c>
      <c r="AD14" s="4">
        <v>1250</v>
      </c>
      <c r="AE14" s="4">
        <v>1250</v>
      </c>
      <c r="AF14" s="4">
        <v>1250</v>
      </c>
      <c r="AG14" s="4">
        <v>1250</v>
      </c>
      <c r="AH14" s="4">
        <v>1250</v>
      </c>
      <c r="AI14" s="4">
        <v>1250</v>
      </c>
      <c r="AJ14" s="4">
        <v>1250</v>
      </c>
      <c r="AK14" s="4">
        <v>1250</v>
      </c>
      <c r="AL14" s="4">
        <v>1250</v>
      </c>
      <c r="AM14" s="30"/>
      <c r="AN14" s="5" t="s">
        <v>151</v>
      </c>
    </row>
    <row r="15" spans="1:40" x14ac:dyDescent="0.45">
      <c r="AM15" s="29"/>
    </row>
    <row r="16" spans="1:40" x14ac:dyDescent="0.45">
      <c r="B16" s="35" t="s">
        <v>152</v>
      </c>
      <c r="C16" s="8">
        <f t="shared" ref="C16:AK16" si="0">SUM(C2:C15)</f>
        <v>36300</v>
      </c>
      <c r="D16" s="8">
        <f t="shared" si="0"/>
        <v>36300</v>
      </c>
      <c r="E16" s="8">
        <f t="shared" si="0"/>
        <v>36300</v>
      </c>
      <c r="F16" s="8">
        <f t="shared" si="0"/>
        <v>38700</v>
      </c>
      <c r="G16" s="8">
        <f t="shared" si="0"/>
        <v>37200</v>
      </c>
      <c r="H16" s="8">
        <f t="shared" si="0"/>
        <v>37200</v>
      </c>
      <c r="I16" s="8">
        <f t="shared" si="0"/>
        <v>38700</v>
      </c>
      <c r="J16" s="8">
        <f t="shared" si="0"/>
        <v>39700</v>
      </c>
      <c r="K16" s="8">
        <f t="shared" si="0"/>
        <v>39700</v>
      </c>
      <c r="L16" s="8">
        <f t="shared" si="0"/>
        <v>43600</v>
      </c>
      <c r="M16" s="8">
        <f t="shared" si="0"/>
        <v>43600</v>
      </c>
      <c r="N16" s="8">
        <f t="shared" si="0"/>
        <v>43600</v>
      </c>
      <c r="O16" s="8">
        <f t="shared" si="0"/>
        <v>52000</v>
      </c>
      <c r="P16" s="8">
        <f t="shared" si="0"/>
        <v>52000</v>
      </c>
      <c r="Q16" s="8">
        <f t="shared" si="0"/>
        <v>52000</v>
      </c>
      <c r="R16" s="8">
        <f t="shared" si="0"/>
        <v>54500</v>
      </c>
      <c r="S16" s="8">
        <f t="shared" si="0"/>
        <v>54500</v>
      </c>
      <c r="T16" s="8">
        <f t="shared" si="0"/>
        <v>54500</v>
      </c>
      <c r="U16" s="8">
        <f t="shared" si="0"/>
        <v>56000</v>
      </c>
      <c r="V16" s="8">
        <f t="shared" si="0"/>
        <v>56000</v>
      </c>
      <c r="W16" s="8">
        <f t="shared" si="0"/>
        <v>56000</v>
      </c>
      <c r="X16" s="8">
        <f t="shared" si="0"/>
        <v>58500</v>
      </c>
      <c r="Y16" s="8">
        <f t="shared" si="0"/>
        <v>58500</v>
      </c>
      <c r="Z16" s="8">
        <f t="shared" si="0"/>
        <v>59000</v>
      </c>
      <c r="AA16" s="8">
        <f t="shared" si="0"/>
        <v>62750</v>
      </c>
      <c r="AB16" s="8">
        <f t="shared" si="0"/>
        <v>63750</v>
      </c>
      <c r="AC16" s="8">
        <f t="shared" si="0"/>
        <v>66750</v>
      </c>
      <c r="AD16" s="8">
        <f t="shared" si="0"/>
        <v>68750</v>
      </c>
      <c r="AE16" s="8">
        <f t="shared" si="0"/>
        <v>70750</v>
      </c>
      <c r="AF16" s="8">
        <f t="shared" si="0"/>
        <v>70750</v>
      </c>
      <c r="AG16" s="8">
        <f t="shared" si="0"/>
        <v>71250</v>
      </c>
      <c r="AH16" s="8">
        <f t="shared" si="0"/>
        <v>69750</v>
      </c>
      <c r="AI16" s="8">
        <f t="shared" si="0"/>
        <v>69750</v>
      </c>
      <c r="AJ16" s="8">
        <f t="shared" si="0"/>
        <v>69750</v>
      </c>
      <c r="AK16" s="8">
        <f t="shared" si="0"/>
        <v>69750</v>
      </c>
      <c r="AL16" s="8">
        <f>SUM(AL2:AL15)</f>
        <v>69750</v>
      </c>
      <c r="AM16" s="36"/>
      <c r="AN16" s="35" t="s">
        <v>153</v>
      </c>
    </row>
    <row r="17" spans="1:40" x14ac:dyDescent="0.45">
      <c r="AM17" s="29"/>
    </row>
    <row r="18" spans="1:40" x14ac:dyDescent="0.45">
      <c r="B18" s="2" t="s">
        <v>154</v>
      </c>
      <c r="AM18" s="29"/>
      <c r="AN18" s="2" t="s">
        <v>154</v>
      </c>
    </row>
    <row r="19" spans="1:40" s="20" customFormat="1" x14ac:dyDescent="0.45">
      <c r="B19" s="11" t="s">
        <v>155</v>
      </c>
      <c r="AM19" s="31"/>
      <c r="AN19" s="11" t="s">
        <v>156</v>
      </c>
    </row>
    <row r="20" spans="1:40" s="11" customFormat="1" x14ac:dyDescent="0.45">
      <c r="B20" s="11" t="s">
        <v>157</v>
      </c>
      <c r="C20" s="19">
        <v>10000</v>
      </c>
      <c r="D20" s="19">
        <v>15000</v>
      </c>
      <c r="E20" s="19">
        <v>20000</v>
      </c>
      <c r="F20" s="19">
        <v>25000</v>
      </c>
      <c r="G20" s="19">
        <v>25000</v>
      </c>
      <c r="H20" s="19">
        <v>25000</v>
      </c>
      <c r="I20" s="19">
        <v>25000</v>
      </c>
      <c r="J20" s="19">
        <v>25000</v>
      </c>
      <c r="K20" s="19">
        <v>25000</v>
      </c>
      <c r="L20" s="19">
        <v>25000</v>
      </c>
      <c r="M20" s="19">
        <v>25000</v>
      </c>
      <c r="N20" s="19">
        <v>25000</v>
      </c>
      <c r="O20" s="19">
        <v>30000</v>
      </c>
      <c r="P20" s="19">
        <v>30000</v>
      </c>
      <c r="Q20" s="19">
        <v>30000</v>
      </c>
      <c r="R20" s="19">
        <v>30000</v>
      </c>
      <c r="S20" s="19">
        <v>30000</v>
      </c>
      <c r="T20" s="19">
        <v>30000</v>
      </c>
      <c r="U20" s="19">
        <v>30000</v>
      </c>
      <c r="V20" s="19">
        <v>30000</v>
      </c>
      <c r="W20" s="19">
        <v>30000</v>
      </c>
      <c r="X20" s="19">
        <v>30000</v>
      </c>
      <c r="Y20" s="19">
        <v>30000</v>
      </c>
      <c r="Z20" s="19">
        <v>30000</v>
      </c>
      <c r="AA20" s="19">
        <v>30000</v>
      </c>
      <c r="AB20" s="19">
        <v>40000</v>
      </c>
      <c r="AC20" s="19">
        <v>40000</v>
      </c>
      <c r="AD20" s="19">
        <v>40000</v>
      </c>
      <c r="AE20" s="19">
        <v>40000</v>
      </c>
      <c r="AF20" s="19">
        <v>40000</v>
      </c>
      <c r="AG20" s="19">
        <v>40000</v>
      </c>
      <c r="AH20" s="19">
        <v>40000</v>
      </c>
      <c r="AI20" s="19">
        <v>40000</v>
      </c>
      <c r="AJ20" s="19">
        <v>40000</v>
      </c>
      <c r="AK20" s="19">
        <v>40000</v>
      </c>
      <c r="AL20" s="19">
        <v>40000</v>
      </c>
      <c r="AM20" s="32"/>
      <c r="AN20" s="11" t="s">
        <v>158</v>
      </c>
    </row>
    <row r="21" spans="1:40" s="11" customFormat="1" x14ac:dyDescent="0.45">
      <c r="B21" s="11" t="s">
        <v>159</v>
      </c>
      <c r="C21" s="19">
        <v>3000</v>
      </c>
      <c r="D21" s="19">
        <v>3000</v>
      </c>
      <c r="E21" s="19">
        <v>3000</v>
      </c>
      <c r="F21" s="19">
        <v>3000</v>
      </c>
      <c r="G21" s="19">
        <v>3000</v>
      </c>
      <c r="H21" s="19">
        <v>3000</v>
      </c>
      <c r="I21" s="19">
        <v>3000</v>
      </c>
      <c r="J21" s="19">
        <v>3000</v>
      </c>
      <c r="K21" s="19">
        <v>3000</v>
      </c>
      <c r="L21" s="19">
        <v>3000</v>
      </c>
      <c r="M21" s="19">
        <v>3000</v>
      </c>
      <c r="N21" s="19">
        <v>3000</v>
      </c>
      <c r="O21" s="19">
        <v>3000</v>
      </c>
      <c r="P21" s="19">
        <v>3000</v>
      </c>
      <c r="Q21" s="19">
        <v>3000</v>
      </c>
      <c r="R21" s="19">
        <v>3000</v>
      </c>
      <c r="S21" s="19">
        <v>3000</v>
      </c>
      <c r="T21" s="19">
        <v>3000</v>
      </c>
      <c r="U21" s="19">
        <v>3000</v>
      </c>
      <c r="V21" s="19">
        <v>3000</v>
      </c>
      <c r="W21" s="19">
        <v>3000</v>
      </c>
      <c r="X21" s="19">
        <v>3000</v>
      </c>
      <c r="Y21" s="19">
        <v>3000</v>
      </c>
      <c r="Z21" s="19">
        <v>3000</v>
      </c>
      <c r="AA21" s="19">
        <v>3000</v>
      </c>
      <c r="AB21" s="19">
        <v>3000</v>
      </c>
      <c r="AC21" s="19">
        <v>3000</v>
      </c>
      <c r="AD21" s="19">
        <v>3000</v>
      </c>
      <c r="AE21" s="19">
        <v>3000</v>
      </c>
      <c r="AF21" s="19">
        <v>3000</v>
      </c>
      <c r="AG21" s="19">
        <v>3000</v>
      </c>
      <c r="AH21" s="19">
        <v>3000</v>
      </c>
      <c r="AI21" s="19">
        <v>3000</v>
      </c>
      <c r="AJ21" s="19">
        <v>3000</v>
      </c>
      <c r="AK21" s="19">
        <v>3000</v>
      </c>
      <c r="AL21" s="19">
        <v>3000</v>
      </c>
      <c r="AM21" s="32"/>
      <c r="AN21" s="11" t="s">
        <v>159</v>
      </c>
    </row>
    <row r="22" spans="1:40" s="11" customFormat="1" x14ac:dyDescent="0.45">
      <c r="B22" s="27" t="s">
        <v>160</v>
      </c>
      <c r="C22" s="21">
        <f>SUM(C19:C21)</f>
        <v>13000</v>
      </c>
      <c r="D22" s="21">
        <f>SUM(D19:D21)</f>
        <v>18000</v>
      </c>
      <c r="E22" s="21">
        <f>SUM(E19:E21)</f>
        <v>23000</v>
      </c>
      <c r="F22" s="21">
        <f>SUM(F19:F21)</f>
        <v>28000</v>
      </c>
      <c r="G22" s="21">
        <f t="shared" ref="G22:AL22" si="1">SUM(G19:G21)</f>
        <v>28000</v>
      </c>
      <c r="H22" s="21">
        <f t="shared" si="1"/>
        <v>28000</v>
      </c>
      <c r="I22" s="21">
        <f t="shared" si="1"/>
        <v>28000</v>
      </c>
      <c r="J22" s="21">
        <f t="shared" si="1"/>
        <v>28000</v>
      </c>
      <c r="K22" s="21">
        <f t="shared" si="1"/>
        <v>28000</v>
      </c>
      <c r="L22" s="21">
        <f t="shared" si="1"/>
        <v>28000</v>
      </c>
      <c r="M22" s="21">
        <f t="shared" si="1"/>
        <v>28000</v>
      </c>
      <c r="N22" s="21">
        <f t="shared" si="1"/>
        <v>28000</v>
      </c>
      <c r="O22" s="21">
        <f t="shared" si="1"/>
        <v>33000</v>
      </c>
      <c r="P22" s="21">
        <f t="shared" si="1"/>
        <v>33000</v>
      </c>
      <c r="Q22" s="21">
        <f t="shared" si="1"/>
        <v>33000</v>
      </c>
      <c r="R22" s="21">
        <f t="shared" si="1"/>
        <v>33000</v>
      </c>
      <c r="S22" s="21">
        <f t="shared" si="1"/>
        <v>33000</v>
      </c>
      <c r="T22" s="21">
        <f t="shared" si="1"/>
        <v>33000</v>
      </c>
      <c r="U22" s="21">
        <f t="shared" si="1"/>
        <v>33000</v>
      </c>
      <c r="V22" s="21">
        <f t="shared" si="1"/>
        <v>33000</v>
      </c>
      <c r="W22" s="21">
        <f t="shared" si="1"/>
        <v>33000</v>
      </c>
      <c r="X22" s="21">
        <f t="shared" si="1"/>
        <v>33000</v>
      </c>
      <c r="Y22" s="21">
        <f t="shared" si="1"/>
        <v>33000</v>
      </c>
      <c r="Z22" s="21">
        <f t="shared" si="1"/>
        <v>33000</v>
      </c>
      <c r="AA22" s="21">
        <f t="shared" si="1"/>
        <v>33000</v>
      </c>
      <c r="AB22" s="21">
        <f t="shared" si="1"/>
        <v>43000</v>
      </c>
      <c r="AC22" s="21">
        <f t="shared" si="1"/>
        <v>43000</v>
      </c>
      <c r="AD22" s="21">
        <f t="shared" si="1"/>
        <v>43000</v>
      </c>
      <c r="AE22" s="21">
        <f t="shared" si="1"/>
        <v>43000</v>
      </c>
      <c r="AF22" s="21">
        <f t="shared" si="1"/>
        <v>43000</v>
      </c>
      <c r="AG22" s="21">
        <f t="shared" si="1"/>
        <v>43000</v>
      </c>
      <c r="AH22" s="21">
        <f t="shared" si="1"/>
        <v>43000</v>
      </c>
      <c r="AI22" s="21">
        <f t="shared" si="1"/>
        <v>43000</v>
      </c>
      <c r="AJ22" s="21">
        <f t="shared" si="1"/>
        <v>43000</v>
      </c>
      <c r="AK22" s="21">
        <f t="shared" si="1"/>
        <v>43000</v>
      </c>
      <c r="AL22" s="21">
        <f t="shared" si="1"/>
        <v>43000</v>
      </c>
      <c r="AM22" s="33"/>
      <c r="AN22" s="27" t="s">
        <v>160</v>
      </c>
    </row>
    <row r="23" spans="1:40" x14ac:dyDescent="0.45">
      <c r="E23" s="4"/>
      <c r="F23" s="4"/>
      <c r="AM23" s="29"/>
    </row>
    <row r="24" spans="1:40" x14ac:dyDescent="0.45">
      <c r="AM24" s="29"/>
    </row>
    <row r="25" spans="1:40" x14ac:dyDescent="0.45">
      <c r="B25" s="2" t="s">
        <v>161</v>
      </c>
      <c r="AM25" s="29"/>
      <c r="AN25" s="2" t="s">
        <v>161</v>
      </c>
    </row>
    <row r="26" spans="1:40" x14ac:dyDescent="0.45">
      <c r="A26" s="40"/>
      <c r="B26" t="s">
        <v>162</v>
      </c>
      <c r="C26">
        <v>15000</v>
      </c>
      <c r="O26">
        <v>15000</v>
      </c>
      <c r="AE26">
        <v>15000</v>
      </c>
      <c r="AM26" s="29"/>
      <c r="AN26" t="s">
        <v>163</v>
      </c>
    </row>
    <row r="27" spans="1:40" x14ac:dyDescent="0.45">
      <c r="A27" s="40"/>
      <c r="B27" t="s">
        <v>164</v>
      </c>
      <c r="C27">
        <v>13529</v>
      </c>
      <c r="O27">
        <v>13529</v>
      </c>
      <c r="AE27">
        <v>13529</v>
      </c>
      <c r="AM27" s="29"/>
    </row>
    <row r="28" spans="1:40" x14ac:dyDescent="0.45">
      <c r="A28" s="40"/>
      <c r="B28" t="s">
        <v>165</v>
      </c>
      <c r="AM28" s="29"/>
      <c r="AN28" t="s">
        <v>166</v>
      </c>
    </row>
    <row r="29" spans="1:40" x14ac:dyDescent="0.45">
      <c r="A29" s="40"/>
      <c r="B29" t="s">
        <v>167</v>
      </c>
      <c r="C29" s="4">
        <v>2000</v>
      </c>
      <c r="D29" s="4">
        <v>2000</v>
      </c>
      <c r="E29" s="4">
        <v>2000</v>
      </c>
      <c r="F29" s="4">
        <v>2000</v>
      </c>
      <c r="G29" s="4">
        <v>2500</v>
      </c>
      <c r="H29" s="4">
        <v>2500</v>
      </c>
      <c r="I29" s="4">
        <v>2500</v>
      </c>
      <c r="J29" s="4">
        <v>2500</v>
      </c>
      <c r="K29" s="4">
        <v>2500</v>
      </c>
      <c r="L29" s="4">
        <v>2500</v>
      </c>
      <c r="M29" s="4">
        <v>2500</v>
      </c>
      <c r="N29" s="4">
        <v>2500</v>
      </c>
      <c r="O29" s="4">
        <v>2500</v>
      </c>
      <c r="P29" s="4">
        <v>2500</v>
      </c>
      <c r="Q29" s="4">
        <v>2500</v>
      </c>
      <c r="R29" s="4">
        <v>2500</v>
      </c>
      <c r="S29" s="4">
        <v>2500</v>
      </c>
      <c r="T29" s="4">
        <v>2500</v>
      </c>
      <c r="U29" s="4">
        <v>2500</v>
      </c>
      <c r="V29" s="4">
        <v>2500</v>
      </c>
      <c r="W29" s="4">
        <v>2500</v>
      </c>
      <c r="X29" s="4">
        <v>2500</v>
      </c>
      <c r="Y29" s="4">
        <v>2500</v>
      </c>
      <c r="Z29" s="4">
        <v>2500</v>
      </c>
      <c r="AA29" s="4">
        <v>2500</v>
      </c>
      <c r="AB29" s="4">
        <v>2500</v>
      </c>
      <c r="AC29" s="4">
        <v>2500</v>
      </c>
      <c r="AD29" s="4">
        <v>2500</v>
      </c>
      <c r="AE29" s="4">
        <v>2500</v>
      </c>
      <c r="AF29" s="4">
        <v>2500</v>
      </c>
      <c r="AG29" s="4">
        <v>2500</v>
      </c>
      <c r="AH29" s="4">
        <v>2500</v>
      </c>
      <c r="AI29" s="4">
        <v>2500</v>
      </c>
      <c r="AJ29" s="4">
        <v>2500</v>
      </c>
      <c r="AK29" s="4">
        <v>2500</v>
      </c>
      <c r="AL29" s="4">
        <v>2500</v>
      </c>
      <c r="AM29" s="30">
        <v>2500</v>
      </c>
      <c r="AN29" t="s">
        <v>167</v>
      </c>
    </row>
    <row r="30" spans="1:40" x14ac:dyDescent="0.45">
      <c r="A30" s="40"/>
      <c r="B30" t="s">
        <v>168</v>
      </c>
      <c r="C30" s="4">
        <v>500</v>
      </c>
      <c r="D30" s="4">
        <v>500</v>
      </c>
      <c r="E30" s="4">
        <v>500</v>
      </c>
      <c r="F30" s="4">
        <v>500</v>
      </c>
      <c r="G30" s="4">
        <v>500</v>
      </c>
      <c r="H30" s="4">
        <v>500</v>
      </c>
      <c r="I30" s="4">
        <v>500</v>
      </c>
      <c r="J30" s="4">
        <v>500</v>
      </c>
      <c r="K30" s="4">
        <v>500</v>
      </c>
      <c r="L30" s="4">
        <v>500</v>
      </c>
      <c r="M30" s="4">
        <v>500</v>
      </c>
      <c r="N30" s="4">
        <v>500</v>
      </c>
      <c r="O30" s="4">
        <v>500</v>
      </c>
      <c r="P30" s="4">
        <v>500</v>
      </c>
      <c r="Q30" s="4">
        <v>500</v>
      </c>
      <c r="R30" s="4">
        <v>500</v>
      </c>
      <c r="S30" s="4">
        <v>500</v>
      </c>
      <c r="T30" s="4">
        <v>500</v>
      </c>
      <c r="U30" s="4">
        <v>500</v>
      </c>
      <c r="V30" s="4">
        <v>500</v>
      </c>
      <c r="W30" s="4">
        <v>500</v>
      </c>
      <c r="X30" s="4">
        <v>500</v>
      </c>
      <c r="Y30" s="4">
        <v>500</v>
      </c>
      <c r="Z30" s="4">
        <v>500</v>
      </c>
      <c r="AA30" s="4">
        <v>500</v>
      </c>
      <c r="AB30" s="4">
        <v>500</v>
      </c>
      <c r="AC30" s="4">
        <v>500</v>
      </c>
      <c r="AD30" s="4">
        <v>500</v>
      </c>
      <c r="AE30" s="4">
        <v>500</v>
      </c>
      <c r="AF30" s="4">
        <v>500</v>
      </c>
      <c r="AG30" s="4">
        <v>500</v>
      </c>
      <c r="AH30" s="4">
        <v>500</v>
      </c>
      <c r="AI30" s="4">
        <v>500</v>
      </c>
      <c r="AJ30" s="4">
        <v>500</v>
      </c>
      <c r="AK30" s="4">
        <v>500</v>
      </c>
      <c r="AL30" s="4">
        <v>500</v>
      </c>
      <c r="AM30" s="29"/>
    </row>
    <row r="31" spans="1:40" x14ac:dyDescent="0.45">
      <c r="B31" s="35" t="s">
        <v>169</v>
      </c>
      <c r="C31" s="8">
        <f t="shared" ref="C31:AL31" si="2">SUM(C26:C29)</f>
        <v>30529</v>
      </c>
      <c r="D31" s="8">
        <f t="shared" si="2"/>
        <v>2000</v>
      </c>
      <c r="E31" s="8">
        <f t="shared" si="2"/>
        <v>2000</v>
      </c>
      <c r="F31" s="8">
        <f t="shared" si="2"/>
        <v>2000</v>
      </c>
      <c r="G31" s="8">
        <f t="shared" si="2"/>
        <v>2500</v>
      </c>
      <c r="H31" s="8">
        <f t="shared" si="2"/>
        <v>2500</v>
      </c>
      <c r="I31" s="8">
        <f t="shared" si="2"/>
        <v>2500</v>
      </c>
      <c r="J31" s="8">
        <f t="shared" si="2"/>
        <v>2500</v>
      </c>
      <c r="K31" s="8">
        <f t="shared" si="2"/>
        <v>2500</v>
      </c>
      <c r="L31" s="8">
        <f t="shared" si="2"/>
        <v>2500</v>
      </c>
      <c r="M31" s="8">
        <f t="shared" si="2"/>
        <v>2500</v>
      </c>
      <c r="N31" s="8">
        <f t="shared" si="2"/>
        <v>2500</v>
      </c>
      <c r="O31" s="8">
        <f t="shared" si="2"/>
        <v>31029</v>
      </c>
      <c r="P31" s="8">
        <f t="shared" si="2"/>
        <v>2500</v>
      </c>
      <c r="Q31" s="8">
        <f t="shared" si="2"/>
        <v>2500</v>
      </c>
      <c r="R31" s="8">
        <f t="shared" si="2"/>
        <v>2500</v>
      </c>
      <c r="S31" s="8">
        <f t="shared" si="2"/>
        <v>2500</v>
      </c>
      <c r="T31" s="8">
        <f t="shared" si="2"/>
        <v>2500</v>
      </c>
      <c r="U31" s="8">
        <f t="shared" si="2"/>
        <v>2500</v>
      </c>
      <c r="V31" s="8">
        <f t="shared" si="2"/>
        <v>2500</v>
      </c>
      <c r="W31" s="8">
        <f t="shared" si="2"/>
        <v>2500</v>
      </c>
      <c r="X31" s="8">
        <f t="shared" si="2"/>
        <v>2500</v>
      </c>
      <c r="Y31" s="8">
        <f t="shared" si="2"/>
        <v>2500</v>
      </c>
      <c r="Z31" s="8">
        <f t="shared" si="2"/>
        <v>2500</v>
      </c>
      <c r="AA31" s="8">
        <f t="shared" si="2"/>
        <v>2500</v>
      </c>
      <c r="AB31" s="8">
        <f t="shared" si="2"/>
        <v>2500</v>
      </c>
      <c r="AC31" s="8">
        <f t="shared" si="2"/>
        <v>2500</v>
      </c>
      <c r="AD31" s="8">
        <f t="shared" si="2"/>
        <v>2500</v>
      </c>
      <c r="AE31" s="8">
        <f t="shared" si="2"/>
        <v>31029</v>
      </c>
      <c r="AF31" s="8">
        <f t="shared" si="2"/>
        <v>2500</v>
      </c>
      <c r="AG31" s="8">
        <f t="shared" si="2"/>
        <v>2500</v>
      </c>
      <c r="AH31" s="8">
        <f t="shared" si="2"/>
        <v>2500</v>
      </c>
      <c r="AI31" s="8">
        <f t="shared" si="2"/>
        <v>2500</v>
      </c>
      <c r="AJ31" s="8">
        <f t="shared" si="2"/>
        <v>2500</v>
      </c>
      <c r="AK31" s="8">
        <f t="shared" si="2"/>
        <v>2500</v>
      </c>
      <c r="AL31" s="8">
        <f t="shared" si="2"/>
        <v>2500</v>
      </c>
      <c r="AM31" s="34">
        <f>SUM(AM25:AM29)</f>
        <v>2500</v>
      </c>
      <c r="AN31" s="35" t="s">
        <v>169</v>
      </c>
    </row>
    <row r="32" spans="1:40" x14ac:dyDescent="0.45">
      <c r="AM32" s="29"/>
    </row>
    <row r="33" spans="2:44" x14ac:dyDescent="0.45">
      <c r="B33" s="6" t="s">
        <v>170</v>
      </c>
      <c r="AM33" s="29"/>
      <c r="AN33" s="6" t="s">
        <v>171</v>
      </c>
    </row>
    <row r="34" spans="2:44" x14ac:dyDescent="0.45">
      <c r="B34" s="35" t="s">
        <v>138</v>
      </c>
      <c r="C34" s="8">
        <v>33237.300000000003</v>
      </c>
      <c r="D34" s="8">
        <v>37220.300000000003</v>
      </c>
      <c r="E34" s="8">
        <v>37220.300000000003</v>
      </c>
      <c r="F34" s="8">
        <v>37427.300000000003</v>
      </c>
      <c r="G34" s="8">
        <v>37427.300000000003</v>
      </c>
      <c r="H34" s="8">
        <v>39927.300000000003</v>
      </c>
      <c r="I34" s="8">
        <v>39927.300000000003</v>
      </c>
      <c r="J34" s="8">
        <v>40065.300000000003</v>
      </c>
      <c r="K34" s="8">
        <v>42910.3</v>
      </c>
      <c r="L34" s="8">
        <v>42910.3</v>
      </c>
      <c r="M34" s="8">
        <v>45910.3</v>
      </c>
      <c r="N34" s="8">
        <v>47910.3</v>
      </c>
      <c r="O34" s="8">
        <v>59901</v>
      </c>
      <c r="P34" s="8">
        <v>59901</v>
      </c>
      <c r="Q34" s="8">
        <v>59901</v>
      </c>
      <c r="R34" s="8">
        <v>59901</v>
      </c>
      <c r="S34" s="8">
        <v>65470</v>
      </c>
      <c r="T34" s="8">
        <v>65470</v>
      </c>
      <c r="U34" s="8">
        <v>65608</v>
      </c>
      <c r="V34" s="8">
        <v>66746</v>
      </c>
      <c r="W34" s="8">
        <v>66746</v>
      </c>
      <c r="X34" s="8">
        <v>71246</v>
      </c>
      <c r="Y34" s="8">
        <v>71246</v>
      </c>
      <c r="Z34" s="8">
        <v>71246</v>
      </c>
      <c r="AA34" s="8">
        <v>73867</v>
      </c>
      <c r="AB34" s="8">
        <v>73867</v>
      </c>
      <c r="AC34" s="8">
        <v>73867</v>
      </c>
      <c r="AD34" s="8">
        <v>73867</v>
      </c>
      <c r="AE34" s="8">
        <v>73867</v>
      </c>
      <c r="AF34" s="8">
        <v>73867</v>
      </c>
      <c r="AG34" s="8">
        <v>73867</v>
      </c>
      <c r="AH34" s="8">
        <v>74798</v>
      </c>
      <c r="AI34" s="8">
        <v>74798</v>
      </c>
      <c r="AJ34" s="8">
        <v>74798</v>
      </c>
      <c r="AK34" s="8">
        <v>74798</v>
      </c>
      <c r="AL34" s="8">
        <v>74798</v>
      </c>
      <c r="AM34" s="36">
        <f>SUM(AM33:AM33)</f>
        <v>0</v>
      </c>
      <c r="AN34" s="35" t="s">
        <v>172</v>
      </c>
    </row>
    <row r="35" spans="2:44" x14ac:dyDescent="0.45">
      <c r="AM35" s="29"/>
    </row>
    <row r="36" spans="2:44" x14ac:dyDescent="0.45">
      <c r="B36" s="8" t="s">
        <v>173</v>
      </c>
      <c r="C36" s="9">
        <f t="shared" ref="C36:AL36" si="3">C16+C22+C31+C34</f>
        <v>113066.3</v>
      </c>
      <c r="D36" s="9">
        <f t="shared" si="3"/>
        <v>93520.3</v>
      </c>
      <c r="E36" s="9">
        <f t="shared" si="3"/>
        <v>98520.3</v>
      </c>
      <c r="F36" s="9">
        <f t="shared" si="3"/>
        <v>106127.3</v>
      </c>
      <c r="G36" s="9">
        <f t="shared" si="3"/>
        <v>105127.3</v>
      </c>
      <c r="H36" s="9">
        <f t="shared" si="3"/>
        <v>107627.3</v>
      </c>
      <c r="I36" s="9">
        <f t="shared" si="3"/>
        <v>109127.3</v>
      </c>
      <c r="J36" s="9">
        <f t="shared" si="3"/>
        <v>110265.3</v>
      </c>
      <c r="K36" s="9">
        <f t="shared" si="3"/>
        <v>113110.3</v>
      </c>
      <c r="L36" s="9">
        <f t="shared" si="3"/>
        <v>117010.3</v>
      </c>
      <c r="M36" s="9">
        <f t="shared" si="3"/>
        <v>120010.3</v>
      </c>
      <c r="N36" s="9">
        <f t="shared" si="3"/>
        <v>122010.3</v>
      </c>
      <c r="O36" s="9">
        <f t="shared" si="3"/>
        <v>175930</v>
      </c>
      <c r="P36" s="9">
        <f t="shared" si="3"/>
        <v>147401</v>
      </c>
      <c r="Q36" s="9">
        <f t="shared" si="3"/>
        <v>147401</v>
      </c>
      <c r="R36" s="9">
        <f t="shared" si="3"/>
        <v>149901</v>
      </c>
      <c r="S36" s="9">
        <f t="shared" si="3"/>
        <v>155470</v>
      </c>
      <c r="T36" s="9">
        <f t="shared" si="3"/>
        <v>155470</v>
      </c>
      <c r="U36" s="9">
        <f t="shared" si="3"/>
        <v>157108</v>
      </c>
      <c r="V36" s="9">
        <f t="shared" si="3"/>
        <v>158246</v>
      </c>
      <c r="W36" s="9">
        <f t="shared" si="3"/>
        <v>158246</v>
      </c>
      <c r="X36" s="9">
        <f t="shared" si="3"/>
        <v>165246</v>
      </c>
      <c r="Y36" s="9">
        <f t="shared" si="3"/>
        <v>165246</v>
      </c>
      <c r="Z36" s="9">
        <f t="shared" si="3"/>
        <v>165746</v>
      </c>
      <c r="AA36" s="9">
        <f t="shared" si="3"/>
        <v>172117</v>
      </c>
      <c r="AB36" s="9">
        <f t="shared" si="3"/>
        <v>183117</v>
      </c>
      <c r="AC36" s="9">
        <f t="shared" si="3"/>
        <v>186117</v>
      </c>
      <c r="AD36" s="9">
        <f t="shared" si="3"/>
        <v>188117</v>
      </c>
      <c r="AE36" s="9">
        <f t="shared" si="3"/>
        <v>218646</v>
      </c>
      <c r="AF36" s="9">
        <f t="shared" si="3"/>
        <v>190117</v>
      </c>
      <c r="AG36" s="9">
        <f t="shared" si="3"/>
        <v>190617</v>
      </c>
      <c r="AH36" s="9">
        <f t="shared" si="3"/>
        <v>190048</v>
      </c>
      <c r="AI36" s="9">
        <f t="shared" si="3"/>
        <v>190048</v>
      </c>
      <c r="AJ36" s="9">
        <f t="shared" si="3"/>
        <v>190048</v>
      </c>
      <c r="AK36" s="9">
        <f t="shared" si="3"/>
        <v>190048</v>
      </c>
      <c r="AL36" s="9">
        <f t="shared" si="3"/>
        <v>190048</v>
      </c>
      <c r="AM36" s="34"/>
      <c r="AN36" s="8" t="s">
        <v>173</v>
      </c>
    </row>
    <row r="37" spans="2:44" x14ac:dyDescent="0.45">
      <c r="B37" t="s">
        <v>174</v>
      </c>
      <c r="C37" s="39">
        <f>C36</f>
        <v>113066.3</v>
      </c>
      <c r="D37" s="7">
        <f>C37+D36</f>
        <v>206586.6</v>
      </c>
      <c r="E37" s="7">
        <f t="shared" ref="E37:W37" si="4">D37+E36</f>
        <v>305106.90000000002</v>
      </c>
      <c r="F37" s="7">
        <f t="shared" si="4"/>
        <v>411234.2</v>
      </c>
      <c r="G37" s="7">
        <f t="shared" si="4"/>
        <v>516361.5</v>
      </c>
      <c r="H37" s="7">
        <f t="shared" si="4"/>
        <v>623988.80000000005</v>
      </c>
      <c r="I37" s="7">
        <f t="shared" si="4"/>
        <v>733116.10000000009</v>
      </c>
      <c r="J37" s="7">
        <f t="shared" si="4"/>
        <v>843381.40000000014</v>
      </c>
      <c r="K37" s="7">
        <f t="shared" si="4"/>
        <v>956491.70000000019</v>
      </c>
      <c r="L37" s="7">
        <f t="shared" si="4"/>
        <v>1073502.0000000002</v>
      </c>
      <c r="M37" s="7">
        <f t="shared" si="4"/>
        <v>1193512.3000000003</v>
      </c>
      <c r="N37" s="7">
        <f t="shared" si="4"/>
        <v>1315522.6000000003</v>
      </c>
      <c r="O37" s="7">
        <f t="shared" si="4"/>
        <v>1491452.6000000003</v>
      </c>
      <c r="P37" s="7">
        <f t="shared" si="4"/>
        <v>1638853.6000000003</v>
      </c>
      <c r="Q37" s="7">
        <f t="shared" si="4"/>
        <v>1786254.6000000003</v>
      </c>
      <c r="R37" s="7">
        <f t="shared" si="4"/>
        <v>1936155.6000000003</v>
      </c>
      <c r="S37" s="7">
        <f t="shared" si="4"/>
        <v>2091625.6000000003</v>
      </c>
      <c r="T37" s="7">
        <f t="shared" si="4"/>
        <v>2247095.6000000006</v>
      </c>
      <c r="U37" s="7">
        <f t="shared" si="4"/>
        <v>2404203.6000000006</v>
      </c>
      <c r="V37" s="7">
        <f t="shared" si="4"/>
        <v>2562449.6000000006</v>
      </c>
      <c r="W37" s="7">
        <f t="shared" si="4"/>
        <v>2720695.6000000006</v>
      </c>
      <c r="X37" s="7">
        <f t="shared" ref="X37:AL37" si="5">W37+X36</f>
        <v>2885941.6000000006</v>
      </c>
      <c r="Y37" s="7">
        <f t="shared" si="5"/>
        <v>3051187.6000000006</v>
      </c>
      <c r="Z37" s="7">
        <f t="shared" si="5"/>
        <v>3216933.6000000006</v>
      </c>
      <c r="AA37" s="7">
        <f t="shared" si="5"/>
        <v>3389050.6000000006</v>
      </c>
      <c r="AB37" s="7">
        <f t="shared" si="5"/>
        <v>3572167.6000000006</v>
      </c>
      <c r="AC37" s="7">
        <f t="shared" si="5"/>
        <v>3758284.6000000006</v>
      </c>
      <c r="AD37" s="7">
        <f t="shared" si="5"/>
        <v>3946401.6000000006</v>
      </c>
      <c r="AE37" s="7">
        <f t="shared" si="5"/>
        <v>4165047.6000000006</v>
      </c>
      <c r="AF37" s="7">
        <f t="shared" si="5"/>
        <v>4355164.6000000006</v>
      </c>
      <c r="AG37" s="7">
        <f t="shared" si="5"/>
        <v>4545781.6000000006</v>
      </c>
      <c r="AH37" s="7">
        <f t="shared" si="5"/>
        <v>4735829.6000000006</v>
      </c>
      <c r="AI37" s="7">
        <f t="shared" si="5"/>
        <v>4925877.6000000006</v>
      </c>
      <c r="AJ37" s="7">
        <f t="shared" si="5"/>
        <v>5115925.6000000006</v>
      </c>
      <c r="AK37" s="7">
        <f t="shared" si="5"/>
        <v>5305973.6000000006</v>
      </c>
      <c r="AL37" s="7">
        <f t="shared" si="5"/>
        <v>5496021.6000000006</v>
      </c>
      <c r="AM37" s="34"/>
      <c r="AN37" t="s">
        <v>174</v>
      </c>
    </row>
    <row r="38" spans="2:44" x14ac:dyDescent="0.45">
      <c r="AQ38" s="29"/>
    </row>
    <row r="39" spans="2:44" x14ac:dyDescent="0.45">
      <c r="B39" t="s">
        <v>175</v>
      </c>
      <c r="C39" s="22">
        <f>C37</f>
        <v>113066.3</v>
      </c>
      <c r="D39" s="23">
        <f t="shared" ref="D39:AL39" si="6">D36</f>
        <v>93520.3</v>
      </c>
      <c r="E39" s="28">
        <f t="shared" si="6"/>
        <v>98520.3</v>
      </c>
      <c r="F39" s="28">
        <f t="shared" si="6"/>
        <v>106127.3</v>
      </c>
      <c r="G39" s="28">
        <f t="shared" si="6"/>
        <v>105127.3</v>
      </c>
      <c r="H39" s="28">
        <f t="shared" si="6"/>
        <v>107627.3</v>
      </c>
      <c r="I39" s="28">
        <f t="shared" si="6"/>
        <v>109127.3</v>
      </c>
      <c r="J39" s="28">
        <f t="shared" si="6"/>
        <v>110265.3</v>
      </c>
      <c r="K39" s="28">
        <f t="shared" si="6"/>
        <v>113110.3</v>
      </c>
      <c r="L39" s="28">
        <f t="shared" si="6"/>
        <v>117010.3</v>
      </c>
      <c r="M39" s="28">
        <f t="shared" si="6"/>
        <v>120010.3</v>
      </c>
      <c r="N39" s="28">
        <f t="shared" si="6"/>
        <v>122010.3</v>
      </c>
      <c r="O39" s="28">
        <f t="shared" si="6"/>
        <v>175930</v>
      </c>
      <c r="P39" s="28">
        <f t="shared" si="6"/>
        <v>147401</v>
      </c>
      <c r="Q39" s="28">
        <f t="shared" si="6"/>
        <v>147401</v>
      </c>
      <c r="R39" s="28">
        <f t="shared" si="6"/>
        <v>149901</v>
      </c>
      <c r="S39" s="28">
        <f t="shared" si="6"/>
        <v>155470</v>
      </c>
      <c r="T39" s="28">
        <f t="shared" si="6"/>
        <v>155470</v>
      </c>
      <c r="U39" s="28">
        <f t="shared" si="6"/>
        <v>157108</v>
      </c>
      <c r="V39" s="28">
        <f t="shared" si="6"/>
        <v>158246</v>
      </c>
      <c r="W39" s="28">
        <f t="shared" si="6"/>
        <v>158246</v>
      </c>
      <c r="X39" s="28">
        <f t="shared" si="6"/>
        <v>165246</v>
      </c>
      <c r="Y39" s="28">
        <f t="shared" si="6"/>
        <v>165246</v>
      </c>
      <c r="Z39" s="28">
        <f t="shared" si="6"/>
        <v>165746</v>
      </c>
      <c r="AA39" s="28">
        <f t="shared" si="6"/>
        <v>172117</v>
      </c>
      <c r="AB39" s="28">
        <f t="shared" si="6"/>
        <v>183117</v>
      </c>
      <c r="AC39" s="28">
        <f t="shared" si="6"/>
        <v>186117</v>
      </c>
      <c r="AD39" s="28">
        <f t="shared" si="6"/>
        <v>188117</v>
      </c>
      <c r="AE39" s="28">
        <f t="shared" si="6"/>
        <v>218646</v>
      </c>
      <c r="AF39" s="28">
        <f t="shared" si="6"/>
        <v>190117</v>
      </c>
      <c r="AG39" s="28">
        <f t="shared" si="6"/>
        <v>190617</v>
      </c>
      <c r="AH39" s="28">
        <f t="shared" si="6"/>
        <v>190048</v>
      </c>
      <c r="AI39" s="28">
        <f t="shared" si="6"/>
        <v>190048</v>
      </c>
      <c r="AJ39" s="28">
        <f t="shared" si="6"/>
        <v>190048</v>
      </c>
      <c r="AK39" s="28">
        <f t="shared" si="6"/>
        <v>190048</v>
      </c>
      <c r="AL39" s="28">
        <f t="shared" si="6"/>
        <v>190048</v>
      </c>
      <c r="AN39" s="4"/>
      <c r="AO39" s="4"/>
      <c r="AP39" s="4"/>
      <c r="AQ39" s="30"/>
      <c r="AR39" t="s">
        <v>175</v>
      </c>
    </row>
    <row r="40" spans="2:44" x14ac:dyDescent="0.4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30"/>
    </row>
    <row r="41" spans="2:44" x14ac:dyDescent="0.45">
      <c r="C41" s="24" t="s">
        <v>176</v>
      </c>
      <c r="D41" s="3"/>
      <c r="E41" s="3"/>
      <c r="F41" s="3"/>
      <c r="G41" s="3" t="s">
        <v>16</v>
      </c>
      <c r="H41" s="3" t="s">
        <v>17</v>
      </c>
      <c r="I41" s="3" t="s">
        <v>18</v>
      </c>
      <c r="J41" s="3" t="s">
        <v>19</v>
      </c>
      <c r="K41" s="3" t="s">
        <v>20</v>
      </c>
      <c r="L41" s="3" t="s">
        <v>21</v>
      </c>
      <c r="M41" s="3" t="s">
        <v>22</v>
      </c>
      <c r="N41" s="3" t="s">
        <v>23</v>
      </c>
      <c r="O41" s="3" t="s">
        <v>24</v>
      </c>
      <c r="P41" s="3" t="s">
        <v>25</v>
      </c>
      <c r="Q41" s="3" t="s">
        <v>26</v>
      </c>
      <c r="R41" s="3" t="s">
        <v>27</v>
      </c>
      <c r="S41" s="3" t="s">
        <v>28</v>
      </c>
      <c r="T41" s="3" t="s">
        <v>29</v>
      </c>
      <c r="U41" s="3" t="s">
        <v>30</v>
      </c>
      <c r="V41" s="3" t="s">
        <v>31</v>
      </c>
      <c r="W41" s="3" t="s">
        <v>32</v>
      </c>
      <c r="X41" s="3" t="s">
        <v>33</v>
      </c>
      <c r="Y41" s="3" t="s">
        <v>34</v>
      </c>
      <c r="Z41" s="3" t="s">
        <v>35</v>
      </c>
      <c r="AA41" s="3" t="s">
        <v>36</v>
      </c>
      <c r="AB41" s="3" t="s">
        <v>37</v>
      </c>
      <c r="AC41" s="3" t="s">
        <v>38</v>
      </c>
      <c r="AD41" s="3" t="s">
        <v>39</v>
      </c>
      <c r="AE41" s="3" t="s">
        <v>40</v>
      </c>
      <c r="AF41" s="3" t="s">
        <v>41</v>
      </c>
      <c r="AG41" s="3" t="s">
        <v>42</v>
      </c>
      <c r="AH41" s="3" t="s">
        <v>43</v>
      </c>
      <c r="AI41" s="3" t="s">
        <v>44</v>
      </c>
      <c r="AJ41" s="3" t="s">
        <v>45</v>
      </c>
      <c r="AK41" s="3" t="s">
        <v>46</v>
      </c>
      <c r="AL41" s="3" t="s">
        <v>47</v>
      </c>
      <c r="AM41" s="3" t="s">
        <v>48</v>
      </c>
      <c r="AN41" s="3" t="s">
        <v>49</v>
      </c>
      <c r="AO41" s="3" t="s">
        <v>50</v>
      </c>
      <c r="AP41" s="3" t="s">
        <v>51</v>
      </c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251"/>
  <sheetViews>
    <sheetView topLeftCell="A3" workbookViewId="0">
      <pane ySplit="1" topLeftCell="A19" activePane="bottomLeft" state="frozen"/>
      <selection activeCell="A3" sqref="A3"/>
      <selection pane="bottomLeft" activeCell="A3" sqref="A1:XFD1048576"/>
    </sheetView>
  </sheetViews>
  <sheetFormatPr defaultColWidth="8.86328125" defaultRowHeight="14.25" outlineLevelCol="1" x14ac:dyDescent="0.45"/>
  <cols>
    <col min="1" max="1" width="7.3984375" style="180" customWidth="1"/>
    <col min="2" max="2" width="9" style="181" customWidth="1"/>
    <col min="3" max="3" width="9.265625" style="182" customWidth="1"/>
    <col min="4" max="4" width="8.73046875" style="183" customWidth="1"/>
    <col min="5" max="5" width="9.3984375" style="184" customWidth="1"/>
    <col min="6" max="6" width="8.86328125" style="185" customWidth="1"/>
    <col min="7" max="7" width="9.265625" style="186" customWidth="1"/>
    <col min="8" max="8" width="9.73046875" style="187" customWidth="1"/>
    <col min="9" max="9" width="11.265625" style="188" customWidth="1"/>
    <col min="10" max="10" width="9" style="189" customWidth="1"/>
    <col min="11" max="11" width="9.265625" style="190" customWidth="1"/>
    <col min="12" max="12" width="12.73046875" style="191" customWidth="1"/>
    <col min="13" max="13" width="12.73046875" style="15" customWidth="1"/>
    <col min="14" max="14" width="12.73046875" style="192" customWidth="1"/>
    <col min="15" max="15" width="12.3984375" style="15" customWidth="1"/>
    <col min="17" max="17" width="10.1328125" style="15" customWidth="1"/>
    <col min="18" max="19" width="12.86328125" style="264" customWidth="1"/>
    <col min="20" max="20" width="10.86328125" style="195" customWidth="1"/>
    <col min="21" max="21" width="13.86328125" style="195" customWidth="1"/>
    <col min="22" max="22" width="12.3984375" style="196" customWidth="1"/>
    <col min="23" max="23" width="18.265625" style="195" customWidth="1"/>
    <col min="24" max="24" width="11.73046875" style="197" customWidth="1"/>
    <col min="25" max="25" width="6.86328125" style="15" customWidth="1"/>
    <col min="26" max="26" width="2.3984375" style="198" customWidth="1"/>
    <col min="27" max="27" width="13.86328125" style="199" customWidth="1" outlineLevel="1"/>
    <col min="28" max="28" width="13.86328125" style="200" customWidth="1" outlineLevel="1"/>
    <col min="29" max="29" width="13.86328125" style="199" customWidth="1" outlineLevel="1"/>
    <col min="30" max="30" width="13.86328125" style="200" customWidth="1" outlineLevel="1"/>
    <col min="31" max="31" width="13.86328125" style="199" customWidth="1" outlineLevel="1"/>
    <col min="32" max="32" width="13.86328125" style="200" customWidth="1" outlineLevel="1"/>
    <col min="33" max="33" width="13.86328125" style="199" customWidth="1" outlineLevel="1"/>
    <col min="34" max="34" width="13.86328125" style="200" customWidth="1" outlineLevel="1"/>
    <col min="35" max="35" width="13.86328125" style="199" customWidth="1" outlineLevel="1"/>
    <col min="36" max="36" width="13.86328125" style="200" customWidth="1" outlineLevel="1"/>
    <col min="37" max="37" width="2.3984375" style="198" customWidth="1"/>
    <col min="38" max="38" width="13.86328125" style="201" customWidth="1"/>
    <col min="39" max="39" width="13.3984375" style="53" customWidth="1"/>
    <col min="40" max="40" width="11.73046875" bestFit="1" customWidth="1"/>
  </cols>
  <sheetData>
    <row r="1" spans="1:41" ht="31.9" thickBot="1" x14ac:dyDescent="0.5">
      <c r="R1" s="193" t="s">
        <v>177</v>
      </c>
      <c r="S1" s="194"/>
    </row>
    <row r="2" spans="1:41" s="216" customFormat="1" ht="14.65" thickBot="1" x14ac:dyDescent="0.5">
      <c r="A2" s="202"/>
      <c r="B2" s="203"/>
      <c r="C2" s="204"/>
      <c r="D2" s="205"/>
      <c r="E2" s="206"/>
      <c r="F2" s="207"/>
      <c r="G2" s="208"/>
      <c r="H2" s="209"/>
      <c r="I2" s="210"/>
      <c r="J2" s="211"/>
      <c r="K2" s="212"/>
      <c r="L2" s="213"/>
      <c r="M2" s="214"/>
      <c r="N2" s="215"/>
      <c r="O2" s="214"/>
      <c r="Q2" s="214"/>
      <c r="R2" s="193"/>
      <c r="S2" s="194"/>
      <c r="T2" s="217"/>
      <c r="U2" s="217"/>
      <c r="V2" s="218"/>
      <c r="W2" s="217"/>
      <c r="X2" s="219"/>
      <c r="Y2" s="214"/>
      <c r="Z2" s="220"/>
      <c r="AA2" s="221"/>
      <c r="AB2" s="222"/>
      <c r="AC2" s="221"/>
      <c r="AD2" s="222"/>
      <c r="AE2" s="221"/>
      <c r="AF2" s="222"/>
      <c r="AG2" s="221"/>
      <c r="AH2" s="222"/>
      <c r="AI2" s="221"/>
      <c r="AJ2" s="222"/>
      <c r="AK2" s="220"/>
      <c r="AL2" s="223"/>
      <c r="AM2" s="224"/>
    </row>
    <row r="3" spans="1:41" s="216" customFormat="1" ht="60" customHeight="1" thickBot="1" x14ac:dyDescent="0.5">
      <c r="A3" s="225" t="s">
        <v>178</v>
      </c>
      <c r="B3" s="226" t="s">
        <v>179</v>
      </c>
      <c r="C3" s="227" t="s">
        <v>180</v>
      </c>
      <c r="D3" s="228" t="s">
        <v>181</v>
      </c>
      <c r="E3" s="229" t="s">
        <v>182</v>
      </c>
      <c r="F3" s="230" t="s">
        <v>183</v>
      </c>
      <c r="G3" s="231" t="s">
        <v>184</v>
      </c>
      <c r="H3" s="232" t="s">
        <v>185</v>
      </c>
      <c r="I3" s="233" t="s">
        <v>186</v>
      </c>
      <c r="J3" s="234" t="s">
        <v>187</v>
      </c>
      <c r="K3" s="235" t="s">
        <v>102</v>
      </c>
      <c r="L3" s="236" t="s">
        <v>188</v>
      </c>
      <c r="M3" s="237" t="s">
        <v>189</v>
      </c>
      <c r="N3" s="238" t="s">
        <v>190</v>
      </c>
      <c r="O3" s="237" t="s">
        <v>191</v>
      </c>
      <c r="P3" s="237" t="s">
        <v>192</v>
      </c>
      <c r="Q3" s="237" t="s">
        <v>193</v>
      </c>
      <c r="R3" s="193" t="s">
        <v>194</v>
      </c>
      <c r="S3" s="193" t="s">
        <v>195</v>
      </c>
      <c r="T3" s="239" t="s">
        <v>196</v>
      </c>
      <c r="U3" s="239" t="s">
        <v>197</v>
      </c>
      <c r="V3" s="240" t="s">
        <v>198</v>
      </c>
      <c r="W3" s="239" t="s">
        <v>199</v>
      </c>
      <c r="X3" s="241" t="s">
        <v>200</v>
      </c>
      <c r="Y3" s="237" t="s">
        <v>201</v>
      </c>
      <c r="Z3" s="242" t="s">
        <v>202</v>
      </c>
      <c r="AA3" s="243" t="s">
        <v>203</v>
      </c>
      <c r="AB3" s="244" t="s">
        <v>204</v>
      </c>
      <c r="AC3" s="243" t="s">
        <v>205</v>
      </c>
      <c r="AD3" s="244" t="s">
        <v>206</v>
      </c>
      <c r="AE3" s="243" t="s">
        <v>207</v>
      </c>
      <c r="AF3" s="244" t="s">
        <v>208</v>
      </c>
      <c r="AG3" s="243" t="s">
        <v>209</v>
      </c>
      <c r="AH3" s="244" t="s">
        <v>210</v>
      </c>
      <c r="AI3" s="243" t="s">
        <v>211</v>
      </c>
      <c r="AJ3" s="244" t="s">
        <v>212</v>
      </c>
      <c r="AK3" s="245" t="s">
        <v>202</v>
      </c>
      <c r="AL3" s="246" t="s">
        <v>213</v>
      </c>
      <c r="AM3" s="247" t="s">
        <v>214</v>
      </c>
      <c r="AN3" s="297" t="s">
        <v>215</v>
      </c>
    </row>
    <row r="4" spans="1:41" ht="18.399999999999999" thickBot="1" x14ac:dyDescent="0.5">
      <c r="A4" s="180">
        <v>1</v>
      </c>
      <c r="B4" s="181">
        <v>200</v>
      </c>
      <c r="C4" s="182">
        <f>VLOOKUP(A4,lookups!$A$3:$K$1252,5,)</f>
        <v>0</v>
      </c>
      <c r="D4" s="248">
        <v>7.4999999999999997E-2</v>
      </c>
      <c r="E4" s="184">
        <f>C4-(C4*D4)</f>
        <v>0</v>
      </c>
      <c r="H4" s="187">
        <f>E4</f>
        <v>0</v>
      </c>
      <c r="I4" s="188">
        <f>H4*Scenarios!$D$8</f>
        <v>0</v>
      </c>
      <c r="J4" s="189" t="s">
        <v>78</v>
      </c>
      <c r="K4" s="190" t="s">
        <v>78</v>
      </c>
      <c r="L4" s="191" t="s">
        <v>78</v>
      </c>
      <c r="M4" s="15" t="s">
        <v>78</v>
      </c>
      <c r="O4" s="249">
        <f>Scenarios!$D$21</f>
        <v>1</v>
      </c>
      <c r="P4" s="15" t="s">
        <v>78</v>
      </c>
      <c r="Q4" s="15">
        <v>0</v>
      </c>
      <c r="R4" s="250">
        <f>SUM(R5:R1251)</f>
        <v>0.34999858463745581</v>
      </c>
      <c r="S4" s="251">
        <f>$R$4/O4</f>
        <v>0.34999858463745581</v>
      </c>
      <c r="T4" s="195">
        <f t="shared" ref="T4:T39" si="0">Q4/B4</f>
        <v>0</v>
      </c>
      <c r="U4" s="195" t="s">
        <v>78</v>
      </c>
      <c r="V4" s="252" t="s">
        <v>78</v>
      </c>
      <c r="W4" s="253" t="s">
        <v>78</v>
      </c>
      <c r="X4" s="254"/>
      <c r="Y4" s="15">
        <v>1</v>
      </c>
      <c r="AA4" s="199" t="s">
        <v>78</v>
      </c>
      <c r="AB4" s="200" t="s">
        <v>78</v>
      </c>
      <c r="AC4" s="199" t="s">
        <v>78</v>
      </c>
      <c r="AD4" s="200" t="s">
        <v>78</v>
      </c>
      <c r="AE4" s="199" t="s">
        <v>78</v>
      </c>
      <c r="AF4" s="200" t="s">
        <v>78</v>
      </c>
      <c r="AG4" s="199" t="s">
        <v>78</v>
      </c>
      <c r="AH4" s="200" t="s">
        <v>78</v>
      </c>
      <c r="AI4" s="199" t="s">
        <v>78</v>
      </c>
      <c r="AJ4" s="200" t="s">
        <v>78</v>
      </c>
      <c r="AL4" s="201" t="s">
        <v>78</v>
      </c>
      <c r="AM4" s="255" t="s">
        <v>78</v>
      </c>
      <c r="AN4" t="e">
        <f>W4/I4</f>
        <v>#VALUE!</v>
      </c>
      <c r="AO4" t="s">
        <v>216</v>
      </c>
    </row>
    <row r="5" spans="1:41" ht="14.65" thickBot="1" x14ac:dyDescent="0.5">
      <c r="A5" s="180">
        <v>2</v>
      </c>
      <c r="B5" s="181">
        <v>208</v>
      </c>
      <c r="C5" s="182">
        <f>VLOOKUP(A5,lookups!$A$3:$K$1252,5,)</f>
        <v>1169.0625</v>
      </c>
      <c r="D5" s="248">
        <f>D4*1</f>
        <v>7.4999999999999997E-2</v>
      </c>
      <c r="E5" s="184">
        <f t="shared" ref="E5:E39" si="1">C5-(C5*D5)</f>
        <v>1081.3828125</v>
      </c>
      <c r="F5" s="256">
        <f>Scenarios!$D$13</f>
        <v>7.4999999999999997E-2</v>
      </c>
      <c r="G5" s="186">
        <f>H4-(H4*Scenarios!$D$13)</f>
        <v>0</v>
      </c>
      <c r="H5" s="187">
        <f>E5+G5</f>
        <v>1081.3828125</v>
      </c>
      <c r="I5" s="188">
        <f>H5*Scenarios!$D$8</f>
        <v>1081.3828125</v>
      </c>
      <c r="J5" s="257">
        <f>Scenarios!$D$15</f>
        <v>3</v>
      </c>
      <c r="K5" s="190">
        <f>J5*52/12</f>
        <v>13</v>
      </c>
      <c r="L5" s="258">
        <f t="shared" ref="L5:L39" si="2">K5*I5</f>
        <v>14057.9765625</v>
      </c>
      <c r="M5" s="259">
        <f>L5-(L5*Scenarios!$D$19)</f>
        <v>13706.527148437501</v>
      </c>
      <c r="N5" s="260">
        <f t="shared" ref="N5:N15" si="3">N4+M5</f>
        <v>13706.527148437501</v>
      </c>
      <c r="O5" s="249">
        <f>O4+(O4*VLOOKUP(A5,lookups!$A$3:$H$1252,3,))</f>
        <v>1.08</v>
      </c>
      <c r="P5" s="195">
        <f t="shared" ref="P5:P39" si="4">L5/O5</f>
        <v>13016.644965277777</v>
      </c>
      <c r="Q5" s="195">
        <f>Q4+P5</f>
        <v>13016.644965277777</v>
      </c>
      <c r="R5" s="261">
        <f>1/250*Scenarios!$C$26*Scenarios!$D$5*Scenarios!$C$29*'Lifespan of Average Footballer'!D10</f>
        <v>1.6479232E-2</v>
      </c>
      <c r="S5" s="251">
        <f t="shared" ref="S5:S39" si="5">$R$4/O5</f>
        <v>0.32407276355319981</v>
      </c>
      <c r="T5" s="195">
        <f t="shared" si="0"/>
        <v>62.580023871527779</v>
      </c>
      <c r="U5" s="195">
        <f>T5+(T5*60%)</f>
        <v>100.12803819444444</v>
      </c>
      <c r="V5" s="252">
        <f>T5+(T5*Scenarios!$D$24)</f>
        <v>100.12803819444444</v>
      </c>
      <c r="W5" s="195">
        <f>U5*Scenarios!$D$5*Scenarios!$D$26*Scenarios!$D$29</f>
        <v>608.77847222222215</v>
      </c>
      <c r="X5" s="197">
        <f>X4+W5</f>
        <v>608.77847222222215</v>
      </c>
      <c r="Y5" s="15">
        <v>1</v>
      </c>
      <c r="AA5" s="199">
        <f t="shared" ref="AA5:AA39" si="6">T5*1.1</f>
        <v>68.838026258680557</v>
      </c>
      <c r="AB5" s="200">
        <f>AA5*Scenarios!$D$5*Scenarios!$D$26*Scenarios!$D$29</f>
        <v>418.53519965277775</v>
      </c>
      <c r="AC5" s="199">
        <f t="shared" ref="AC5:AC39" si="7">T5+(T5*20%)</f>
        <v>75.096028645833343</v>
      </c>
      <c r="AD5" s="200">
        <f>AC5*Scenarios!$D$5*Scenarios!$D$26*Scenarios!$D$29</f>
        <v>456.5838541666667</v>
      </c>
      <c r="AE5" s="199">
        <f t="shared" ref="AE5:AE39" si="8">T5+(T5*30%)</f>
        <v>81.354031032986114</v>
      </c>
      <c r="AF5" s="200">
        <f>AE5*Scenarios!$D$5*Scenarios!$D$26*Scenarios!$D$29</f>
        <v>494.63250868055559</v>
      </c>
      <c r="AG5" s="199">
        <f t="shared" ref="AG5:AG39" si="9">T5+(T5*40%)</f>
        <v>87.612033420138886</v>
      </c>
      <c r="AH5" s="200">
        <f>AG5*Scenarios!$D$5*Scenarios!$D$26*Scenarios!$D$29</f>
        <v>532.68116319444448</v>
      </c>
      <c r="AI5" s="199">
        <f t="shared" ref="AI5:AI39" si="10">T5+(T5*50%)</f>
        <v>93.870035807291671</v>
      </c>
      <c r="AJ5" s="200">
        <f>AI5*Scenarios!$D$5*Scenarios!$D$26*Scenarios!$D$29</f>
        <v>570.72981770833337</v>
      </c>
      <c r="AL5" s="201">
        <f t="shared" ref="AL5:AL36" si="11">T5+(T5*40%)</f>
        <v>87.612033420138886</v>
      </c>
      <c r="AM5" s="262">
        <f>AL5*[1]Scenarios!$D$5*[1]Scenarios!$F$27*[1]Scenarios!$D$29</f>
        <v>186.43840711805555</v>
      </c>
      <c r="AN5">
        <f t="shared" ref="AN5:AN39" si="12">W5/I5</f>
        <v>0.56296296296296289</v>
      </c>
      <c r="AO5" s="296"/>
    </row>
    <row r="6" spans="1:41" ht="14.65" thickBot="1" x14ac:dyDescent="0.5">
      <c r="A6" s="180">
        <v>3</v>
      </c>
      <c r="B6" s="181">
        <v>216</v>
      </c>
      <c r="C6" s="182">
        <f>VLOOKUP(A6,lookups!$A$3:$K$1252,5,)</f>
        <v>1418.7627496875</v>
      </c>
      <c r="D6" s="248">
        <f t="shared" ref="D6:D39" si="13">D5*1</f>
        <v>7.4999999999999997E-2</v>
      </c>
      <c r="E6" s="184">
        <f t="shared" si="1"/>
        <v>1312.3555434609375</v>
      </c>
      <c r="F6" s="256">
        <f>Scenarios!$D$13</f>
        <v>7.4999999999999997E-2</v>
      </c>
      <c r="G6" s="186">
        <f>H5-(H5*Scenarios!$D$13)</f>
        <v>1000.2791015625</v>
      </c>
      <c r="H6" s="187">
        <f t="shared" ref="H6:H39" si="14">E6+G6</f>
        <v>2312.6346450234378</v>
      </c>
      <c r="I6" s="188">
        <f>H6*Scenarios!$D$8</f>
        <v>2312.6346450234378</v>
      </c>
      <c r="J6" s="257">
        <f>Scenarios!$D$15</f>
        <v>3</v>
      </c>
      <c r="K6" s="190">
        <f t="shared" ref="K6:K39" si="15">J6*52/12</f>
        <v>13</v>
      </c>
      <c r="L6" s="258">
        <f t="shared" si="2"/>
        <v>30064.250385304691</v>
      </c>
      <c r="M6" s="259">
        <f>L6-(L6*Scenarios!$D$19)</f>
        <v>29312.644125672072</v>
      </c>
      <c r="N6" s="260">
        <f t="shared" si="3"/>
        <v>43019.171274109569</v>
      </c>
      <c r="O6" s="249">
        <f>O5+(O5*VLOOKUP(A6,lookups!$A$3:$H$1252,3,))</f>
        <v>1.1664000000000001</v>
      </c>
      <c r="P6" s="195">
        <f t="shared" si="4"/>
        <v>25775.248958594555</v>
      </c>
      <c r="Q6" s="195">
        <f t="shared" ref="Q6:Q39" si="16">Q5+P6</f>
        <v>38791.893923872332</v>
      </c>
      <c r="R6" s="261">
        <f>1/250*Scenarios!$C$26*Scenarios!$D$5*Scenarios!$C$29*'Lifespan of Average Footballer'!D11</f>
        <v>1.5951896576000001E-2</v>
      </c>
      <c r="S6" s="251">
        <f t="shared" si="5"/>
        <v>0.30006737366037017</v>
      </c>
      <c r="T6" s="195">
        <f t="shared" si="0"/>
        <v>179.59210149940895</v>
      </c>
      <c r="U6" s="195">
        <f t="shared" ref="U6:U39" si="17">T6+(T6*60%)</f>
        <v>287.3473623990543</v>
      </c>
      <c r="V6" s="252">
        <f>T6+(T6*Scenarios!$D$24)</f>
        <v>287.3473623990543</v>
      </c>
      <c r="W6" s="195">
        <f>U6*Scenarios!$D$5*Scenarios!$D$26*Scenarios!$D$29</f>
        <v>1747.07196338625</v>
      </c>
      <c r="X6" s="197">
        <f t="shared" ref="X6:X39" si="18">X5+W6</f>
        <v>2355.8504356084723</v>
      </c>
      <c r="Y6" s="15">
        <v>1</v>
      </c>
      <c r="AA6" s="199">
        <f t="shared" si="6"/>
        <v>197.55131164934986</v>
      </c>
      <c r="AB6" s="200">
        <f>AA6*Scenarios!$D$5*Scenarios!$D$26*Scenarios!$D$29</f>
        <v>1201.1119748280471</v>
      </c>
      <c r="AC6" s="199">
        <f t="shared" si="7"/>
        <v>215.51052179929076</v>
      </c>
      <c r="AD6" s="200">
        <f>AC6*Scenarios!$D$5*Scenarios!$D$26*Scenarios!$D$29</f>
        <v>1310.3039725396877</v>
      </c>
      <c r="AE6" s="199">
        <f t="shared" si="8"/>
        <v>233.46973194923163</v>
      </c>
      <c r="AF6" s="200">
        <f>AE6*Scenarios!$D$5*Scenarios!$D$26*Scenarios!$D$29</f>
        <v>1419.4959702513283</v>
      </c>
      <c r="AG6" s="199">
        <f t="shared" si="9"/>
        <v>251.42894209917256</v>
      </c>
      <c r="AH6" s="200">
        <f>AG6*Scenarios!$D$5*Scenarios!$D$26*Scenarios!$D$29</f>
        <v>1528.6879679629692</v>
      </c>
      <c r="AI6" s="199">
        <f t="shared" si="10"/>
        <v>269.38815224911343</v>
      </c>
      <c r="AJ6" s="200">
        <f>AI6*Scenarios!$D$5*Scenarios!$D$26*Scenarios!$D$29</f>
        <v>1637.8799656746096</v>
      </c>
      <c r="AL6" s="201">
        <f t="shared" si="11"/>
        <v>251.42894209917256</v>
      </c>
      <c r="AM6" s="262">
        <f>AI6*[1]Scenarios!$D$5*[1]Scenarios!$L$27*[1]Scenarios!$D$29</f>
        <v>2579.66094593751</v>
      </c>
      <c r="AN6">
        <f t="shared" si="12"/>
        <v>0.75544659297817618</v>
      </c>
      <c r="AO6" s="296"/>
    </row>
    <row r="7" spans="1:41" ht="14.65" thickBot="1" x14ac:dyDescent="0.5">
      <c r="A7" s="180">
        <v>4</v>
      </c>
      <c r="B7" s="181">
        <v>224</v>
      </c>
      <c r="C7" s="182">
        <f>VLOOKUP(A7,lookups!$A$3:$K$1252,5,)</f>
        <v>2349.7650052861927</v>
      </c>
      <c r="D7" s="248">
        <f t="shared" si="13"/>
        <v>7.4999999999999997E-2</v>
      </c>
      <c r="E7" s="184">
        <f t="shared" si="1"/>
        <v>2173.5326298897285</v>
      </c>
      <c r="F7" s="256">
        <f>Scenarios!$D$13</f>
        <v>7.4999999999999997E-2</v>
      </c>
      <c r="G7" s="186">
        <f>H6-(H6*Scenarios!$D$13)</f>
        <v>2139.1870466466798</v>
      </c>
      <c r="H7" s="187">
        <f t="shared" si="14"/>
        <v>4312.7196765364079</v>
      </c>
      <c r="I7" s="188">
        <f>H7*Scenarios!$D$8</f>
        <v>4312.7196765364079</v>
      </c>
      <c r="J7" s="257">
        <f>Scenarios!$D$15</f>
        <v>3</v>
      </c>
      <c r="K7" s="190">
        <f t="shared" si="15"/>
        <v>13</v>
      </c>
      <c r="L7" s="258">
        <f t="shared" si="2"/>
        <v>56065.3557949733</v>
      </c>
      <c r="M7" s="259">
        <f>L7-(L7*Scenarios!$D$19)</f>
        <v>54663.721900098964</v>
      </c>
      <c r="N7" s="260">
        <f t="shared" si="3"/>
        <v>97682.893174208526</v>
      </c>
      <c r="O7" s="249">
        <f>O6+(O6*VLOOKUP(A7,lookups!$A$3:$H$1252,3,))</f>
        <v>1.2597120000000002</v>
      </c>
      <c r="P7" s="195">
        <f t="shared" si="4"/>
        <v>44506.487034316808</v>
      </c>
      <c r="Q7" s="195">
        <f t="shared" si="16"/>
        <v>83298.38095818914</v>
      </c>
      <c r="R7" s="261">
        <f>1/250*Scenarios!$C$26*Scenarios!$D$5*Scenarios!$C$29*'Lifespan of Average Footballer'!D12</f>
        <v>1.5441435885567999E-2</v>
      </c>
      <c r="S7" s="251">
        <f t="shared" si="5"/>
        <v>0.27784016079663904</v>
      </c>
      <c r="T7" s="195">
        <f t="shared" si="0"/>
        <v>371.86777213477296</v>
      </c>
      <c r="U7" s="195">
        <f t="shared" si="17"/>
        <v>594.98843541563679</v>
      </c>
      <c r="V7" s="252">
        <f>T7+(T7*Scenarios!$D$24)</f>
        <v>594.98843541563679</v>
      </c>
      <c r="W7" s="195">
        <f>U7*Scenarios!$D$5*Scenarios!$D$26*Scenarios!$D$29</f>
        <v>3617.5296873270718</v>
      </c>
      <c r="X7" s="197">
        <f t="shared" si="18"/>
        <v>5973.380122935544</v>
      </c>
      <c r="Y7" s="15">
        <v>1</v>
      </c>
      <c r="AA7" s="199">
        <f t="shared" si="6"/>
        <v>409.0545493482503</v>
      </c>
      <c r="AB7" s="200">
        <f>AA7*Scenarios!$D$5*Scenarios!$D$26*Scenarios!$D$29</f>
        <v>2487.0516600373617</v>
      </c>
      <c r="AC7" s="199">
        <f t="shared" si="7"/>
        <v>446.24132656172753</v>
      </c>
      <c r="AD7" s="200">
        <f>AC7*Scenarios!$D$5*Scenarios!$D$26*Scenarios!$D$29</f>
        <v>2713.1472654953031</v>
      </c>
      <c r="AE7" s="199">
        <f t="shared" si="8"/>
        <v>483.42810377520482</v>
      </c>
      <c r="AF7" s="200">
        <f>AE7*Scenarios!$D$5*Scenarios!$D$26*Scenarios!$D$29</f>
        <v>2939.2428709532451</v>
      </c>
      <c r="AG7" s="199">
        <f t="shared" si="9"/>
        <v>520.61488098868222</v>
      </c>
      <c r="AH7" s="200">
        <f>AG7*Scenarios!$D$5*Scenarios!$D$26*Scenarios!$D$29</f>
        <v>3165.3384764111879</v>
      </c>
      <c r="AI7" s="199">
        <f t="shared" si="10"/>
        <v>557.80165820215939</v>
      </c>
      <c r="AJ7" s="200">
        <f>AI7*Scenarios!$D$5*Scenarios!$D$26*Scenarios!$D$29</f>
        <v>3391.4340818691289</v>
      </c>
      <c r="AL7" s="201">
        <f t="shared" si="11"/>
        <v>520.61488098868222</v>
      </c>
      <c r="AM7" s="262">
        <f>AI7*[1]Scenarios!$D$5*[1]Scenarios!$L$27*[1]Scenarios!$D$29</f>
        <v>5341.5086789438765</v>
      </c>
      <c r="AN7">
        <f t="shared" si="12"/>
        <v>0.83880473544534884</v>
      </c>
      <c r="AO7" s="296"/>
    </row>
    <row r="8" spans="1:41" ht="14.65" thickBot="1" x14ac:dyDescent="0.5">
      <c r="A8" s="180">
        <v>5</v>
      </c>
      <c r="B8" s="181">
        <v>232</v>
      </c>
      <c r="C8" s="182">
        <f>VLOOKUP(A8,lookups!$A$3:$K$1252,5,)</f>
        <v>2427.6209269869933</v>
      </c>
      <c r="D8" s="248">
        <f t="shared" si="13"/>
        <v>7.4999999999999997E-2</v>
      </c>
      <c r="E8" s="184">
        <f t="shared" si="1"/>
        <v>2245.5493574629686</v>
      </c>
      <c r="F8" s="256">
        <f>Scenarios!$D$13</f>
        <v>7.4999999999999997E-2</v>
      </c>
      <c r="G8" s="186">
        <f>H7-(H7*Scenarios!$D$13)</f>
        <v>3989.265700796177</v>
      </c>
      <c r="H8" s="187">
        <f t="shared" si="14"/>
        <v>6234.8150582591461</v>
      </c>
      <c r="I8" s="188">
        <f>H8*Scenarios!$D$8</f>
        <v>6234.8150582591461</v>
      </c>
      <c r="J8" s="257">
        <f>Scenarios!$D$15</f>
        <v>3</v>
      </c>
      <c r="K8" s="190">
        <f t="shared" si="15"/>
        <v>13</v>
      </c>
      <c r="L8" s="258">
        <f t="shared" si="2"/>
        <v>81052.595757368894</v>
      </c>
      <c r="M8" s="259">
        <f>L8-(L8*Scenarios!$D$19)</f>
        <v>79026.280863434673</v>
      </c>
      <c r="N8" s="260">
        <f t="shared" si="3"/>
        <v>176709.17403764318</v>
      </c>
      <c r="O8" s="249">
        <f>O7+(O7*VLOOKUP(A8,lookups!$A$3:$H$1252,3,))</f>
        <v>1.3604889600000001</v>
      </c>
      <c r="P8" s="195">
        <f t="shared" si="4"/>
        <v>59576.077528309303</v>
      </c>
      <c r="Q8" s="195">
        <f t="shared" si="16"/>
        <v>142874.45848649845</v>
      </c>
      <c r="R8" s="261">
        <f>1/250*Scenarios!$C$26*Scenarios!$D$5*Scenarios!$C$29*'Lifespan of Average Footballer'!D13</f>
        <v>1.4947309937229822E-2</v>
      </c>
      <c r="S8" s="251">
        <f t="shared" si="5"/>
        <v>0.25725940814503617</v>
      </c>
      <c r="T8" s="195">
        <f t="shared" si="0"/>
        <v>615.83818313145889</v>
      </c>
      <c r="U8" s="195">
        <f t="shared" si="17"/>
        <v>985.34109301033413</v>
      </c>
      <c r="V8" s="252">
        <f>T8+(T8*Scenarios!$D$24)</f>
        <v>985.34109301033413</v>
      </c>
      <c r="W8" s="195">
        <f>U8*Scenarios!$D$5*Scenarios!$D$26*Scenarios!$D$29</f>
        <v>5990.8738455028315</v>
      </c>
      <c r="X8" s="197">
        <f t="shared" si="18"/>
        <v>11964.253968438376</v>
      </c>
      <c r="Y8" s="15">
        <v>1</v>
      </c>
      <c r="AA8" s="199">
        <f t="shared" si="6"/>
        <v>677.4220014446048</v>
      </c>
      <c r="AB8" s="200">
        <f>AA8*Scenarios!$D$5*Scenarios!$D$26*Scenarios!$D$29</f>
        <v>4118.7257687831971</v>
      </c>
      <c r="AC8" s="199">
        <f t="shared" si="7"/>
        <v>739.00581975775071</v>
      </c>
      <c r="AD8" s="200">
        <f>AC8*Scenarios!$D$5*Scenarios!$D$26*Scenarios!$D$29</f>
        <v>4493.1553841271243</v>
      </c>
      <c r="AE8" s="199">
        <f t="shared" si="8"/>
        <v>800.58963807089651</v>
      </c>
      <c r="AF8" s="200">
        <f>AE8*Scenarios!$D$5*Scenarios!$D$26*Scenarios!$D$29</f>
        <v>4867.5849994710507</v>
      </c>
      <c r="AG8" s="199">
        <f t="shared" si="9"/>
        <v>862.17345638404242</v>
      </c>
      <c r="AH8" s="200">
        <f>AG8*Scenarios!$D$5*Scenarios!$D$26*Scenarios!$D$29</f>
        <v>5242.0146148149779</v>
      </c>
      <c r="AI8" s="199">
        <f t="shared" si="10"/>
        <v>923.75727469718834</v>
      </c>
      <c r="AJ8" s="200">
        <f>AI8*Scenarios!$D$5*Scenarios!$D$26*Scenarios!$D$29</f>
        <v>5616.4442301589052</v>
      </c>
      <c r="AL8" s="201">
        <f t="shared" si="11"/>
        <v>862.17345638404242</v>
      </c>
      <c r="AM8" s="262">
        <f>AI8*[1]Scenarios!$D$5*[1]Scenarios!$L$27*[1]Scenarios!$D$29</f>
        <v>8845.8996625002746</v>
      </c>
      <c r="AN8">
        <f t="shared" si="12"/>
        <v>0.96087434663628557</v>
      </c>
      <c r="AO8" s="296"/>
    </row>
    <row r="9" spans="1:41" ht="14.65" thickBot="1" x14ac:dyDescent="0.5">
      <c r="A9" s="180">
        <v>6</v>
      </c>
      <c r="B9" s="181">
        <v>240</v>
      </c>
      <c r="C9" s="182">
        <f>VLOOKUP(A9,lookups!$A$3:$K$1252,5,)</f>
        <v>3488.8079812526958</v>
      </c>
      <c r="D9" s="248">
        <f t="shared" si="13"/>
        <v>7.4999999999999997E-2</v>
      </c>
      <c r="E9" s="184">
        <f t="shared" si="1"/>
        <v>3227.1473826587435</v>
      </c>
      <c r="F9" s="256">
        <f>Scenarios!$D$13</f>
        <v>7.4999999999999997E-2</v>
      </c>
      <c r="G9" s="186">
        <f>H8-(H8*Scenarios!$D$13)</f>
        <v>5767.2039288897104</v>
      </c>
      <c r="H9" s="187">
        <f t="shared" si="14"/>
        <v>8994.3513115484529</v>
      </c>
      <c r="I9" s="188">
        <f>H9*Scenarios!$D$8</f>
        <v>8994.3513115484529</v>
      </c>
      <c r="J9" s="257">
        <f>Scenarios!$D$15</f>
        <v>3</v>
      </c>
      <c r="K9" s="190">
        <f t="shared" si="15"/>
        <v>13</v>
      </c>
      <c r="L9" s="258">
        <f t="shared" si="2"/>
        <v>116926.56705012989</v>
      </c>
      <c r="M9" s="259">
        <f>L9-(L9*Scenarios!$D$19)</f>
        <v>114003.40287387664</v>
      </c>
      <c r="N9" s="260">
        <f t="shared" si="3"/>
        <v>290712.57691151981</v>
      </c>
      <c r="O9" s="249">
        <f>O8+(O8*VLOOKUP(A9,lookups!$A$3:$H$1252,3,))</f>
        <v>1.4693280768000001</v>
      </c>
      <c r="P9" s="195">
        <f t="shared" si="4"/>
        <v>79578.256821158895</v>
      </c>
      <c r="Q9" s="195">
        <f t="shared" si="16"/>
        <v>222452.71530765734</v>
      </c>
      <c r="R9" s="261">
        <f>1/250*Scenarios!$C$26*Scenarios!$D$5*Scenarios!$C$29*'Lifespan of Average Footballer'!D14</f>
        <v>1.4468996019238468E-2</v>
      </c>
      <c r="S9" s="251">
        <f t="shared" si="5"/>
        <v>0.23820315568984832</v>
      </c>
      <c r="T9" s="195">
        <f t="shared" si="0"/>
        <v>926.88631378190564</v>
      </c>
      <c r="U9" s="195">
        <f t="shared" si="17"/>
        <v>1483.018102051049</v>
      </c>
      <c r="V9" s="252">
        <f>T9+(T9*Scenarios!$D$24)</f>
        <v>1483.018102051049</v>
      </c>
      <c r="W9" s="195">
        <f>U9*Scenarios!$D$5*Scenarios!$D$26*Scenarios!$D$29</f>
        <v>9016.7500604703782</v>
      </c>
      <c r="X9" s="197">
        <f t="shared" si="18"/>
        <v>20981.004028908756</v>
      </c>
      <c r="Y9" s="15">
        <v>1</v>
      </c>
      <c r="AA9" s="199">
        <f t="shared" si="6"/>
        <v>1019.5749451600963</v>
      </c>
      <c r="AB9" s="200">
        <f>AA9*Scenarios!$D$5*Scenarios!$D$26*Scenarios!$D$29</f>
        <v>6199.0156665733848</v>
      </c>
      <c r="AC9" s="199">
        <f t="shared" si="7"/>
        <v>1112.2635765382868</v>
      </c>
      <c r="AD9" s="200">
        <f>AC9*Scenarios!$D$5*Scenarios!$D$26*Scenarios!$D$29</f>
        <v>6762.5625453527828</v>
      </c>
      <c r="AE9" s="199">
        <f t="shared" si="8"/>
        <v>1204.9522079164774</v>
      </c>
      <c r="AF9" s="200">
        <f>AE9*Scenarios!$D$5*Scenarios!$D$26*Scenarios!$D$29</f>
        <v>7326.1094241321834</v>
      </c>
      <c r="AG9" s="199">
        <f t="shared" si="9"/>
        <v>1297.6408392946678</v>
      </c>
      <c r="AH9" s="200">
        <f>AG9*Scenarios!$D$5*Scenarios!$D$26*Scenarios!$D$29</f>
        <v>7889.6563029115805</v>
      </c>
      <c r="AI9" s="199">
        <f t="shared" si="10"/>
        <v>1390.3294706728584</v>
      </c>
      <c r="AJ9" s="200">
        <f>AI9*Scenarios!$D$5*Scenarios!$D$26*Scenarios!$D$29</f>
        <v>8453.2031816909785</v>
      </c>
      <c r="AL9" s="201">
        <f t="shared" si="11"/>
        <v>1297.6408392946678</v>
      </c>
      <c r="AM9" s="262">
        <f>AI9*[1]Scenarios!$D$5*[1]Scenarios!$L$27*[1]Scenarios!$D$29</f>
        <v>13313.795011163289</v>
      </c>
      <c r="AN9">
        <f t="shared" si="12"/>
        <v>1.0024903128803926</v>
      </c>
      <c r="AO9" s="296"/>
    </row>
    <row r="10" spans="1:41" ht="14.65" thickBot="1" x14ac:dyDescent="0.5">
      <c r="A10" s="180">
        <v>7</v>
      </c>
      <c r="B10" s="181">
        <v>248</v>
      </c>
      <c r="C10" s="182">
        <f>VLOOKUP(A10,lookups!$A$3:$K$1252,5,)</f>
        <v>3616.0289969473456</v>
      </c>
      <c r="D10" s="248">
        <f t="shared" si="13"/>
        <v>7.4999999999999997E-2</v>
      </c>
      <c r="E10" s="184">
        <f t="shared" si="1"/>
        <v>3344.8268221762946</v>
      </c>
      <c r="F10" s="256">
        <f>Scenarios!$D$13</f>
        <v>7.4999999999999997E-2</v>
      </c>
      <c r="G10" s="186">
        <f>H9-(H9*Scenarios!$D$13)</f>
        <v>8319.774963182319</v>
      </c>
      <c r="H10" s="187">
        <f t="shared" si="14"/>
        <v>11664.601785358613</v>
      </c>
      <c r="I10" s="188">
        <f>H10*Scenarios!$D$8</f>
        <v>11664.601785358613</v>
      </c>
      <c r="J10" s="257">
        <f>Scenarios!$D$15</f>
        <v>3</v>
      </c>
      <c r="K10" s="190">
        <f t="shared" si="15"/>
        <v>13</v>
      </c>
      <c r="L10" s="258">
        <f t="shared" si="2"/>
        <v>151639.82320966196</v>
      </c>
      <c r="M10" s="259">
        <f>L10-(L10*Scenarios!$D$19)</f>
        <v>147848.82762942041</v>
      </c>
      <c r="N10" s="260">
        <f t="shared" si="3"/>
        <v>438561.40454094019</v>
      </c>
      <c r="O10" s="249">
        <f>O9+(O9*VLOOKUP(A10,lookups!$A$3:$H$1252,3,))</f>
        <v>1.5868743229440001</v>
      </c>
      <c r="P10" s="195">
        <f t="shared" si="4"/>
        <v>95558.810812652649</v>
      </c>
      <c r="Q10" s="195">
        <f t="shared" si="16"/>
        <v>318011.52612031001</v>
      </c>
      <c r="R10" s="261">
        <f>1/250*Scenarios!$C$26*Scenarios!$D$5*Scenarios!$C$29*'Lifespan of Average Footballer'!D15</f>
        <v>1.4005988146622838E-2</v>
      </c>
      <c r="S10" s="251">
        <f t="shared" si="5"/>
        <v>0.22055847749060029</v>
      </c>
      <c r="T10" s="195">
        <f t="shared" si="0"/>
        <v>1282.3045408077016</v>
      </c>
      <c r="U10" s="195">
        <f t="shared" si="17"/>
        <v>2051.6872652923225</v>
      </c>
      <c r="V10" s="252">
        <f>T10+(T10*Scenarios!$D$24)</f>
        <v>2051.6872652923225</v>
      </c>
      <c r="W10" s="195">
        <f>U10*Scenarios!$D$5*Scenarios!$D$26*Scenarios!$D$29</f>
        <v>12474.25857297732</v>
      </c>
      <c r="X10" s="197">
        <f t="shared" si="18"/>
        <v>33455.262601886076</v>
      </c>
      <c r="Y10" s="15">
        <v>1</v>
      </c>
      <c r="AA10" s="199">
        <f t="shared" si="6"/>
        <v>1410.5349948884718</v>
      </c>
      <c r="AB10" s="200">
        <f>AA10*Scenarios!$D$5*Scenarios!$D$26*Scenarios!$D$29</f>
        <v>8576.0527689219089</v>
      </c>
      <c r="AC10" s="199">
        <f t="shared" si="7"/>
        <v>1538.765448969242</v>
      </c>
      <c r="AD10" s="200">
        <f>AC10*Scenarios!$D$5*Scenarios!$D$26*Scenarios!$D$29</f>
        <v>9355.6939297329918</v>
      </c>
      <c r="AE10" s="199">
        <f t="shared" si="8"/>
        <v>1666.9959030500122</v>
      </c>
      <c r="AF10" s="200">
        <f>AE10*Scenarios!$D$5*Scenarios!$D$26*Scenarios!$D$29</f>
        <v>10135.335090544075</v>
      </c>
      <c r="AG10" s="199">
        <f t="shared" si="9"/>
        <v>1795.2263571307822</v>
      </c>
      <c r="AH10" s="200">
        <f>AG10*Scenarios!$D$5*Scenarios!$D$26*Scenarios!$D$29</f>
        <v>10914.976251355156</v>
      </c>
      <c r="AI10" s="199">
        <f t="shared" si="10"/>
        <v>1923.4568112115526</v>
      </c>
      <c r="AJ10" s="200">
        <f>AI10*Scenarios!$D$5*Scenarios!$D$26*Scenarios!$D$29</f>
        <v>11694.617412166241</v>
      </c>
      <c r="AL10" s="201">
        <f t="shared" si="11"/>
        <v>1795.2263571307822</v>
      </c>
      <c r="AM10" s="262">
        <f>AI10*[1]Scenarios!$D$5*[1]Scenarios!$L$27*[1]Scenarios!$D$29</f>
        <v>18419.022424161823</v>
      </c>
      <c r="AN10">
        <f t="shared" si="12"/>
        <v>1.0694114383428834</v>
      </c>
      <c r="AO10" s="296"/>
    </row>
    <row r="11" spans="1:41" ht="14.65" thickBot="1" x14ac:dyDescent="0.5">
      <c r="A11" s="180">
        <v>8</v>
      </c>
      <c r="B11" s="181">
        <f>B10+2</f>
        <v>250</v>
      </c>
      <c r="C11" s="182">
        <f>VLOOKUP(A11,lookups!$A$3:$K$1252,5,)</f>
        <v>3754.6225305663338</v>
      </c>
      <c r="D11" s="248">
        <f t="shared" si="13"/>
        <v>7.4999999999999997E-2</v>
      </c>
      <c r="E11" s="184">
        <f t="shared" si="1"/>
        <v>3473.0258407738588</v>
      </c>
      <c r="F11" s="256">
        <f>Scenarios!$D$13</f>
        <v>7.4999999999999997E-2</v>
      </c>
      <c r="G11" s="186">
        <f>H10-(H10*Scenarios!$D$13)</f>
        <v>10789.756651456717</v>
      </c>
      <c r="H11" s="187">
        <f t="shared" si="14"/>
        <v>14262.782492230575</v>
      </c>
      <c r="I11" s="188">
        <f>H11*Scenarios!$D$8</f>
        <v>14262.782492230575</v>
      </c>
      <c r="J11" s="257">
        <f>Scenarios!$D$15</f>
        <v>3</v>
      </c>
      <c r="K11" s="190">
        <f t="shared" si="15"/>
        <v>13</v>
      </c>
      <c r="L11" s="258">
        <f t="shared" si="2"/>
        <v>185416.17239899747</v>
      </c>
      <c r="M11" s="259">
        <f>L11-(L11*Scenarios!$D$19)</f>
        <v>180780.76808902255</v>
      </c>
      <c r="N11" s="260">
        <f t="shared" si="3"/>
        <v>619342.17262996268</v>
      </c>
      <c r="O11" s="249">
        <f>O10+(O10*VLOOKUP(A11,lookups!$A$3:$H$1252,3,))</f>
        <v>1.7138242687795202</v>
      </c>
      <c r="P11" s="195">
        <f t="shared" si="4"/>
        <v>108188.55572108302</v>
      </c>
      <c r="Q11" s="195">
        <f t="shared" si="16"/>
        <v>426200.08184139302</v>
      </c>
      <c r="R11" s="261">
        <f>1/250*Scenarios!$C$26*Scenarios!$D$5*Scenarios!$C$29*'Lifespan of Average Footballer'!D16</f>
        <v>1.3557796525930905E-2</v>
      </c>
      <c r="S11" s="251">
        <f t="shared" si="5"/>
        <v>0.20422081249129656</v>
      </c>
      <c r="T11" s="195">
        <f t="shared" si="0"/>
        <v>1704.800327365572</v>
      </c>
      <c r="U11" s="195">
        <f t="shared" si="17"/>
        <v>2727.6805237849153</v>
      </c>
      <c r="V11" s="252">
        <f>T11+(T11*Scenarios!$D$24)</f>
        <v>2727.6805237849153</v>
      </c>
      <c r="W11" s="195">
        <f>U11*Scenarios!$D$5*Scenarios!$D$26*Scenarios!$D$29</f>
        <v>16584.297584612283</v>
      </c>
      <c r="X11" s="197">
        <f t="shared" si="18"/>
        <v>50039.560186498362</v>
      </c>
      <c r="Y11" s="15">
        <v>1</v>
      </c>
      <c r="AA11" s="199">
        <f t="shared" si="6"/>
        <v>1875.2803601021294</v>
      </c>
      <c r="AB11" s="200">
        <f>AA11*Scenarios!$D$5*Scenarios!$D$26*Scenarios!$D$29</f>
        <v>11401.704589420946</v>
      </c>
      <c r="AC11" s="199">
        <f t="shared" si="7"/>
        <v>2045.7603928386864</v>
      </c>
      <c r="AD11" s="200">
        <f>AC11*Scenarios!$D$5*Scenarios!$D$26*Scenarios!$D$29</f>
        <v>12438.223188459213</v>
      </c>
      <c r="AE11" s="199">
        <f t="shared" si="8"/>
        <v>2216.2404255752435</v>
      </c>
      <c r="AF11" s="200">
        <f>AE11*Scenarios!$D$5*Scenarios!$D$26*Scenarios!$D$29</f>
        <v>13474.741787497482</v>
      </c>
      <c r="AG11" s="199">
        <f t="shared" si="9"/>
        <v>2386.7204583118009</v>
      </c>
      <c r="AH11" s="200">
        <f>AG11*Scenarios!$D$5*Scenarios!$D$26*Scenarios!$D$29</f>
        <v>14511.260386535751</v>
      </c>
      <c r="AI11" s="199">
        <f t="shared" si="10"/>
        <v>2557.2004910483579</v>
      </c>
      <c r="AJ11" s="200">
        <f>AI11*Scenarios!$D$5*Scenarios!$D$26*Scenarios!$D$29</f>
        <v>15547.778985574016</v>
      </c>
      <c r="AL11" s="201">
        <f t="shared" si="11"/>
        <v>2386.7204583118009</v>
      </c>
      <c r="AM11" s="262">
        <f>AI11*[1]Scenarios!$D$5*[1]Scenarios!$L$27*[1]Scenarios!$D$29</f>
        <v>24487.751902279069</v>
      </c>
      <c r="AN11">
        <f t="shared" si="12"/>
        <v>1.1627673347501664</v>
      </c>
      <c r="AO11" s="296"/>
    </row>
    <row r="12" spans="1:41" ht="14.65" thickBot="1" x14ac:dyDescent="0.5">
      <c r="A12" s="180">
        <v>9</v>
      </c>
      <c r="B12" s="181">
        <f t="shared" ref="B12:B39" si="19">B11</f>
        <v>250</v>
      </c>
      <c r="C12" s="182">
        <f>VLOOKUP(A12,lookups!$A$3:$K$1252,5,)</f>
        <v>3905.9992987450028</v>
      </c>
      <c r="D12" s="248">
        <f t="shared" si="13"/>
        <v>7.4999999999999997E-2</v>
      </c>
      <c r="E12" s="184">
        <f t="shared" si="1"/>
        <v>3613.0493513391275</v>
      </c>
      <c r="F12" s="256">
        <f>Scenarios!$D$13</f>
        <v>7.4999999999999997E-2</v>
      </c>
      <c r="G12" s="186">
        <f>H11-(H11*Scenarios!$D$13)</f>
        <v>13193.073805313283</v>
      </c>
      <c r="H12" s="187">
        <f t="shared" si="14"/>
        <v>16806.123156652411</v>
      </c>
      <c r="I12" s="188">
        <f>H12*Scenarios!$D$8</f>
        <v>16806.123156652411</v>
      </c>
      <c r="J12" s="257">
        <f>Scenarios!$D$15</f>
        <v>3</v>
      </c>
      <c r="K12" s="190">
        <f t="shared" si="15"/>
        <v>13</v>
      </c>
      <c r="L12" s="258">
        <f t="shared" si="2"/>
        <v>218479.60103648136</v>
      </c>
      <c r="M12" s="259">
        <f>L12-(L12*Scenarios!$D$19)</f>
        <v>213017.61101056932</v>
      </c>
      <c r="N12" s="260">
        <f t="shared" si="3"/>
        <v>832359.78364053206</v>
      </c>
      <c r="O12" s="249">
        <f>O11+(O11*VLOOKUP(A12,lookups!$A$3:$H$1252,3,))</f>
        <v>1.8509302102818819</v>
      </c>
      <c r="P12" s="195">
        <f t="shared" si="4"/>
        <v>118037.73033841651</v>
      </c>
      <c r="Q12" s="195">
        <f t="shared" si="16"/>
        <v>544237.81217980955</v>
      </c>
      <c r="R12" s="261">
        <f>1/250*Scenarios!$C$26*Scenarios!$D$5*Scenarios!$C$29*'Lifespan of Average Footballer'!D17</f>
        <v>1.3123947037101116E-2</v>
      </c>
      <c r="S12" s="251">
        <f t="shared" si="5"/>
        <v>0.18909334489934865</v>
      </c>
      <c r="T12" s="195">
        <f t="shared" si="0"/>
        <v>2176.9512487192383</v>
      </c>
      <c r="U12" s="195">
        <f t="shared" si="17"/>
        <v>3483.1219979507814</v>
      </c>
      <c r="V12" s="252">
        <f>T12+(T12*Scenarios!$D$24)</f>
        <v>3483.1219979507814</v>
      </c>
      <c r="W12" s="195">
        <f>U12*Scenarios!$D$5*Scenarios!$D$26*Scenarios!$D$29</f>
        <v>21177.381747540752</v>
      </c>
      <c r="X12" s="197">
        <f t="shared" si="18"/>
        <v>71216.941934039118</v>
      </c>
      <c r="Y12" s="15">
        <v>1</v>
      </c>
      <c r="AA12" s="199">
        <f t="shared" si="6"/>
        <v>2394.6463735911625</v>
      </c>
      <c r="AB12" s="200">
        <f>AA12*Scenarios!$D$5*Scenarios!$D$26*Scenarios!$D$29</f>
        <v>14559.449951434268</v>
      </c>
      <c r="AC12" s="199">
        <f t="shared" si="7"/>
        <v>2612.3414984630858</v>
      </c>
      <c r="AD12" s="200">
        <f>AC12*Scenarios!$D$5*Scenarios!$D$26*Scenarios!$D$29</f>
        <v>15883.03631065556</v>
      </c>
      <c r="AE12" s="199">
        <f t="shared" si="8"/>
        <v>2830.0366233350096</v>
      </c>
      <c r="AF12" s="200">
        <f>AE12*Scenarios!$D$5*Scenarios!$D$26*Scenarios!$D$29</f>
        <v>17206.622669876859</v>
      </c>
      <c r="AG12" s="199">
        <f t="shared" si="9"/>
        <v>3047.7317482069338</v>
      </c>
      <c r="AH12" s="200">
        <f>AG12*Scenarios!$D$5*Scenarios!$D$26*Scenarios!$D$29</f>
        <v>18530.209029098158</v>
      </c>
      <c r="AI12" s="199">
        <f t="shared" si="10"/>
        <v>3265.4268730788572</v>
      </c>
      <c r="AJ12" s="200">
        <f>AI12*Scenarios!$D$5*Scenarios!$D$26*Scenarios!$D$29</f>
        <v>19853.795388319453</v>
      </c>
      <c r="AL12" s="201">
        <f t="shared" si="11"/>
        <v>3047.7317482069338</v>
      </c>
      <c r="AM12" s="262">
        <f>AI12*[1]Scenarios!$D$5*[1]Scenarios!$L$27*[1]Scenarios!$D$29</f>
        <v>31269.72773660313</v>
      </c>
      <c r="AN12">
        <f t="shared" si="12"/>
        <v>1.260099164461856</v>
      </c>
      <c r="AO12" s="296"/>
    </row>
    <row r="13" spans="1:41" ht="14.65" thickBot="1" x14ac:dyDescent="0.5">
      <c r="A13" s="180">
        <v>10</v>
      </c>
      <c r="B13" s="181">
        <f t="shared" si="19"/>
        <v>250</v>
      </c>
      <c r="C13" s="182">
        <f>VLOOKUP(A13,lookups!$A$3:$K$1252,5,)</f>
        <v>4068.383975683173</v>
      </c>
      <c r="D13" s="248">
        <f t="shared" si="13"/>
        <v>7.4999999999999997E-2</v>
      </c>
      <c r="E13" s="184">
        <f t="shared" si="1"/>
        <v>3763.2551775069351</v>
      </c>
      <c r="F13" s="256">
        <f>Scenarios!$D$13</f>
        <v>7.4999999999999997E-2</v>
      </c>
      <c r="G13" s="186">
        <f>H12-(H12*Scenarios!$D$13)</f>
        <v>15545.66391990348</v>
      </c>
      <c r="H13" s="187">
        <f t="shared" si="14"/>
        <v>19308.919097410413</v>
      </c>
      <c r="I13" s="188">
        <f>H13*Scenarios!$D$8</f>
        <v>19308.919097410413</v>
      </c>
      <c r="J13" s="257">
        <f>Scenarios!$D$15</f>
        <v>3</v>
      </c>
      <c r="K13" s="190">
        <f t="shared" si="15"/>
        <v>13</v>
      </c>
      <c r="L13" s="258">
        <f t="shared" si="2"/>
        <v>251015.94826633536</v>
      </c>
      <c r="M13" s="259">
        <f>L13-(L13*Scenarios!$D$19)</f>
        <v>244740.54955967696</v>
      </c>
      <c r="N13" s="260">
        <f t="shared" si="3"/>
        <v>1077100.3332002091</v>
      </c>
      <c r="O13" s="249">
        <f>O12+(O12*VLOOKUP(A13,lookups!$A$3:$H$1252,3,))</f>
        <v>1.9990046271044324</v>
      </c>
      <c r="P13" s="195">
        <f t="shared" si="4"/>
        <v>125570.46885375805</v>
      </c>
      <c r="Q13" s="195">
        <f t="shared" si="16"/>
        <v>669808.28103356762</v>
      </c>
      <c r="R13" s="261">
        <f>1/250*Scenarios!$C$26*Scenarios!$D$5*Scenarios!$C$29*'Lifespan of Average Footballer'!D18</f>
        <v>1.270398073191388E-2</v>
      </c>
      <c r="S13" s="251">
        <f t="shared" si="5"/>
        <v>0.17508643046235986</v>
      </c>
      <c r="T13" s="195">
        <f t="shared" si="0"/>
        <v>2679.2331241342704</v>
      </c>
      <c r="U13" s="195">
        <f t="shared" si="17"/>
        <v>4286.7729986148324</v>
      </c>
      <c r="V13" s="252">
        <f>T13+(T13*Scenarios!$D$24)</f>
        <v>4286.7729986148324</v>
      </c>
      <c r="W13" s="195">
        <f>U13*Scenarios!$D$5*Scenarios!$D$26*Scenarios!$D$29</f>
        <v>26063.579831578183</v>
      </c>
      <c r="X13" s="197">
        <f t="shared" si="18"/>
        <v>97280.521765617304</v>
      </c>
      <c r="Y13" s="15">
        <v>1</v>
      </c>
      <c r="AA13" s="199">
        <f t="shared" si="6"/>
        <v>2947.1564365476975</v>
      </c>
      <c r="AB13" s="200">
        <f>AA13*Scenarios!$D$5*Scenarios!$D$26*Scenarios!$D$29</f>
        <v>17918.71113421</v>
      </c>
      <c r="AC13" s="199">
        <f t="shared" si="7"/>
        <v>3215.0797489611246</v>
      </c>
      <c r="AD13" s="200">
        <f>AC13*Scenarios!$D$5*Scenarios!$D$26*Scenarios!$D$29</f>
        <v>19547.684873683636</v>
      </c>
      <c r="AE13" s="199">
        <f t="shared" si="8"/>
        <v>3483.0030613745516</v>
      </c>
      <c r="AF13" s="200">
        <f>AE13*Scenarios!$D$5*Scenarios!$D$26*Scenarios!$D$29</f>
        <v>21176.658613157273</v>
      </c>
      <c r="AG13" s="199">
        <f t="shared" si="9"/>
        <v>3750.9263737879783</v>
      </c>
      <c r="AH13" s="200">
        <f>AG13*Scenarios!$D$5*Scenarios!$D$26*Scenarios!$D$29</f>
        <v>22805.63235263091</v>
      </c>
      <c r="AI13" s="199">
        <f t="shared" si="10"/>
        <v>4018.8496862014053</v>
      </c>
      <c r="AJ13" s="200">
        <f>AI13*Scenarios!$D$5*Scenarios!$D$26*Scenarios!$D$29</f>
        <v>24434.606092104543</v>
      </c>
      <c r="AL13" s="201">
        <f t="shared" si="11"/>
        <v>3750.9263737879783</v>
      </c>
      <c r="AM13" s="262">
        <f>AI13*[1]Scenarios!$D$5*[1]Scenarios!$L$27*[1]Scenarios!$D$29</f>
        <v>38484.504595064645</v>
      </c>
      <c r="AN13">
        <f t="shared" si="12"/>
        <v>1.3498207590021785</v>
      </c>
      <c r="AO13" s="296"/>
    </row>
    <row r="14" spans="1:41" ht="14.65" thickBot="1" x14ac:dyDescent="0.5">
      <c r="A14" s="180">
        <v>11</v>
      </c>
      <c r="B14" s="181">
        <f t="shared" si="19"/>
        <v>250</v>
      </c>
      <c r="C14" s="182">
        <f>VLOOKUP(A14,lookups!$A$3:$K$1252,5,)</f>
        <v>4246.7393667892784</v>
      </c>
      <c r="D14" s="248">
        <f t="shared" si="13"/>
        <v>7.4999999999999997E-2</v>
      </c>
      <c r="E14" s="184">
        <f t="shared" si="1"/>
        <v>3928.2339142800824</v>
      </c>
      <c r="F14" s="256">
        <f>Scenarios!$D$13</f>
        <v>7.4999999999999997E-2</v>
      </c>
      <c r="G14" s="186">
        <f>H13-(H13*Scenarios!$D$13)</f>
        <v>17860.750165104633</v>
      </c>
      <c r="H14" s="187">
        <f t="shared" si="14"/>
        <v>21788.984079384714</v>
      </c>
      <c r="I14" s="188">
        <f>H14*Scenarios!$D$8</f>
        <v>21788.984079384714</v>
      </c>
      <c r="J14" s="257">
        <f>Scenarios!$D$15</f>
        <v>3</v>
      </c>
      <c r="K14" s="190">
        <f t="shared" si="15"/>
        <v>13</v>
      </c>
      <c r="L14" s="258">
        <f t="shared" si="2"/>
        <v>283256.7930320013</v>
      </c>
      <c r="M14" s="259">
        <f>L14-(L14*Scenarios!$D$19)</f>
        <v>276175.37320620124</v>
      </c>
      <c r="N14" s="260">
        <f t="shared" si="3"/>
        <v>1353275.7064064103</v>
      </c>
      <c r="O14" s="249">
        <f>O13+(O13*VLOOKUP(A14,lookups!$A$3:$H$1252,3,))</f>
        <v>2.098954858459654</v>
      </c>
      <c r="P14" s="195">
        <f t="shared" si="4"/>
        <v>134951.35061640776</v>
      </c>
      <c r="Q14" s="195">
        <f t="shared" si="16"/>
        <v>804759.63164997543</v>
      </c>
      <c r="R14" s="261">
        <f>1/250*Scenarios!$C$26*Scenarios!$D$5*Scenarios!$C$29*'Lifespan of Average Footballer'!D19</f>
        <v>1.2297453348492636E-2</v>
      </c>
      <c r="S14" s="251">
        <f t="shared" si="5"/>
        <v>0.16674898139272368</v>
      </c>
      <c r="T14" s="195">
        <f t="shared" si="0"/>
        <v>3219.0385265999016</v>
      </c>
      <c r="U14" s="195">
        <f t="shared" si="17"/>
        <v>5150.4616425598424</v>
      </c>
      <c r="V14" s="252">
        <f>T14+(T14*Scenarios!$D$24)</f>
        <v>5150.4616425598424</v>
      </c>
      <c r="W14" s="195">
        <f>U14*Scenarios!$D$5*Scenarios!$D$26*Scenarios!$D$29</f>
        <v>31314.806786763846</v>
      </c>
      <c r="X14" s="197">
        <f t="shared" si="18"/>
        <v>128595.32855238115</v>
      </c>
      <c r="Y14" s="15">
        <v>1</v>
      </c>
      <c r="AA14" s="199">
        <f t="shared" si="6"/>
        <v>3540.9423792598923</v>
      </c>
      <c r="AB14" s="200">
        <f>AA14*Scenarios!$D$5*Scenarios!$D$26*Scenarios!$D$29</f>
        <v>21528.929665900145</v>
      </c>
      <c r="AC14" s="199">
        <f t="shared" si="7"/>
        <v>3862.846231919882</v>
      </c>
      <c r="AD14" s="200">
        <f>AC14*Scenarios!$D$5*Scenarios!$D$26*Scenarios!$D$29</f>
        <v>23486.105090072884</v>
      </c>
      <c r="AE14" s="199">
        <f t="shared" si="8"/>
        <v>4184.7500845798722</v>
      </c>
      <c r="AF14" s="200">
        <f>AE14*Scenarios!$D$5*Scenarios!$D$26*Scenarios!$D$29</f>
        <v>25443.280514245624</v>
      </c>
      <c r="AG14" s="199">
        <f t="shared" si="9"/>
        <v>4506.653937239862</v>
      </c>
      <c r="AH14" s="200">
        <f>AG14*Scenarios!$D$5*Scenarios!$D$26*Scenarios!$D$29</f>
        <v>27400.455938418363</v>
      </c>
      <c r="AI14" s="199">
        <f t="shared" si="10"/>
        <v>4828.5577898998527</v>
      </c>
      <c r="AJ14" s="200">
        <f>AI14*Scenarios!$D$5*Scenarios!$D$26*Scenarios!$D$29</f>
        <v>29357.631362591103</v>
      </c>
      <c r="AL14" s="201">
        <f t="shared" si="11"/>
        <v>4506.653937239862</v>
      </c>
      <c r="AM14" s="262">
        <f>AI14*[1]Scenarios!$D$5*[1]Scenarios!$L$27*[1]Scenarios!$D$29</f>
        <v>46238.269396080977</v>
      </c>
      <c r="AN14">
        <f t="shared" si="12"/>
        <v>1.4371852617209369</v>
      </c>
      <c r="AO14" s="296"/>
    </row>
    <row r="15" spans="1:41" ht="14.65" thickBot="1" x14ac:dyDescent="0.5">
      <c r="A15" s="180">
        <v>12</v>
      </c>
      <c r="B15" s="181">
        <f t="shared" si="19"/>
        <v>250</v>
      </c>
      <c r="C15" s="182">
        <f>VLOOKUP(A15,lookups!$A$3:$K$1252,5,)</f>
        <v>4443.0000288485144</v>
      </c>
      <c r="D15" s="248">
        <f t="shared" si="13"/>
        <v>7.4999999999999997E-2</v>
      </c>
      <c r="E15" s="184">
        <f t="shared" si="1"/>
        <v>4109.7750266848761</v>
      </c>
      <c r="F15" s="256">
        <f>Scenarios!$D$13</f>
        <v>7.4999999999999997E-2</v>
      </c>
      <c r="G15" s="186">
        <f>H14-(H14*Scenarios!$D$13)</f>
        <v>20154.81027343086</v>
      </c>
      <c r="H15" s="187">
        <f t="shared" si="14"/>
        <v>24264.585300115737</v>
      </c>
      <c r="I15" s="188">
        <f>H15*Scenarios!$D$8</f>
        <v>24264.585300115737</v>
      </c>
      <c r="J15" s="257">
        <f>Scenarios!$D$15</f>
        <v>3</v>
      </c>
      <c r="K15" s="190">
        <f t="shared" si="15"/>
        <v>13</v>
      </c>
      <c r="L15" s="258">
        <f t="shared" si="2"/>
        <v>315439.6089015046</v>
      </c>
      <c r="M15" s="259">
        <f>L15-(L15*Scenarios!$D$19)</f>
        <v>307553.618678967</v>
      </c>
      <c r="N15" s="260">
        <f t="shared" si="3"/>
        <v>1660829.3250853773</v>
      </c>
      <c r="O15" s="249">
        <f>O14+(O14*VLOOKUP(A15,lookups!$A$3:$H$1252,3,))</f>
        <v>2.2039026013826368</v>
      </c>
      <c r="P15" s="195">
        <f t="shared" si="4"/>
        <v>143127.74471231663</v>
      </c>
      <c r="Q15" s="263">
        <f t="shared" si="16"/>
        <v>947887.3763622921</v>
      </c>
      <c r="R15" s="261">
        <f>1/250*Scenarios!$C$26*Scenarios!$D$5*Scenarios!$C$29*'Lifespan of Average Footballer'!D20</f>
        <v>1.190393484134087E-2</v>
      </c>
      <c r="S15" s="251">
        <f t="shared" si="5"/>
        <v>0.15880855370735589</v>
      </c>
      <c r="T15" s="195">
        <f t="shared" si="0"/>
        <v>3791.5495054491685</v>
      </c>
      <c r="U15" s="195">
        <f t="shared" si="17"/>
        <v>6066.4792087186688</v>
      </c>
      <c r="V15" s="252">
        <f>T15+(T15*Scenarios!$D$24)</f>
        <v>6066.4792087186688</v>
      </c>
      <c r="W15" s="195">
        <f>U15*Scenarios!$D$5*Scenarios!$D$26*Scenarios!$D$29</f>
        <v>36884.193589009512</v>
      </c>
      <c r="X15" s="197">
        <f t="shared" si="18"/>
        <v>165479.52214139065</v>
      </c>
      <c r="Y15" s="15">
        <v>1</v>
      </c>
      <c r="AA15" s="199">
        <f t="shared" si="6"/>
        <v>4170.7044559940859</v>
      </c>
      <c r="AB15" s="200">
        <f>AA15*Scenarios!$D$5*Scenarios!$D$26*Scenarios!$D$29</f>
        <v>25357.883092444041</v>
      </c>
      <c r="AC15" s="199">
        <f t="shared" si="7"/>
        <v>4549.8594065390025</v>
      </c>
      <c r="AD15" s="200">
        <f>AC15*Scenarios!$D$5*Scenarios!$D$26*Scenarios!$D$29</f>
        <v>27663.145191757139</v>
      </c>
      <c r="AE15" s="199">
        <f t="shared" si="8"/>
        <v>4929.0143570839191</v>
      </c>
      <c r="AF15" s="200">
        <f>AE15*Scenarios!$D$5*Scenarios!$D$26*Scenarios!$D$29</f>
        <v>29968.407291070227</v>
      </c>
      <c r="AG15" s="199">
        <f t="shared" si="9"/>
        <v>5308.1693076288357</v>
      </c>
      <c r="AH15" s="200">
        <f>AG15*Scenarios!$D$5*Scenarios!$D$26*Scenarios!$D$29</f>
        <v>32273.669390383322</v>
      </c>
      <c r="AI15" s="199">
        <f t="shared" si="10"/>
        <v>5687.3242581737522</v>
      </c>
      <c r="AJ15" s="200">
        <f>AI15*Scenarios!$D$5*Scenarios!$D$26*Scenarios!$D$29</f>
        <v>34578.931489696413</v>
      </c>
      <c r="AL15" s="201">
        <f t="shared" si="11"/>
        <v>5308.1693076288357</v>
      </c>
      <c r="AM15" s="262">
        <f>AI15*[1]Scenarios!$D$5*[1]Scenarios!$L$27*[1]Scenarios!$D$29</f>
        <v>54461.817096271843</v>
      </c>
      <c r="AN15">
        <f t="shared" si="12"/>
        <v>1.5200834109797698</v>
      </c>
      <c r="AO15" s="296"/>
    </row>
    <row r="16" spans="1:41" ht="14.65" thickBot="1" x14ac:dyDescent="0.5">
      <c r="A16" s="180">
        <v>13</v>
      </c>
      <c r="B16" s="181">
        <f t="shared" si="19"/>
        <v>250</v>
      </c>
      <c r="C16" s="182">
        <f>VLOOKUP(A16,lookups!$A$3:$K$1252,5,)</f>
        <v>4659.3084074636945</v>
      </c>
      <c r="D16" s="248">
        <f t="shared" si="13"/>
        <v>7.4999999999999997E-2</v>
      </c>
      <c r="E16" s="184">
        <f t="shared" si="1"/>
        <v>4309.8602769039171</v>
      </c>
      <c r="F16" s="256">
        <f>Scenarios!$D$13</f>
        <v>7.4999999999999997E-2</v>
      </c>
      <c r="G16" s="186">
        <f>H15-(H15*Scenarios!$D$13)</f>
        <v>22444.741402607058</v>
      </c>
      <c r="H16" s="187">
        <f t="shared" si="14"/>
        <v>26754.601679510975</v>
      </c>
      <c r="I16" s="188">
        <f>H16*Scenarios!$D$8</f>
        <v>26754.601679510975</v>
      </c>
      <c r="J16" s="257">
        <f>Scenarios!$D$15</f>
        <v>3</v>
      </c>
      <c r="K16" s="190">
        <f t="shared" si="15"/>
        <v>13</v>
      </c>
      <c r="L16" s="258">
        <f t="shared" si="2"/>
        <v>347809.82183364267</v>
      </c>
      <c r="M16" s="259">
        <f>L16-(L16*Scenarios!$D$19)</f>
        <v>339114.57628780161</v>
      </c>
      <c r="N16" s="260"/>
      <c r="O16" s="249">
        <f>O15+(O15*VLOOKUP(A16,lookups!$A$3:$H$1252,3,))</f>
        <v>2.3140977314517688</v>
      </c>
      <c r="P16" s="195">
        <f t="shared" si="4"/>
        <v>150300.403092933</v>
      </c>
      <c r="Q16" s="195">
        <f t="shared" si="16"/>
        <v>1098187.779455225</v>
      </c>
      <c r="R16" s="261">
        <f>1/250*Scenarios!$C$26*Scenarios!$D$5*Scenarios!$C$29*'Lifespan of Average Footballer'!D21</f>
        <v>1.1523008926417961E-2</v>
      </c>
      <c r="S16" s="251">
        <f t="shared" si="5"/>
        <v>0.15124624162605321</v>
      </c>
      <c r="T16" s="195">
        <f t="shared" si="0"/>
        <v>4392.7511178208997</v>
      </c>
      <c r="U16" s="195">
        <f t="shared" si="17"/>
        <v>7028.4017885134399</v>
      </c>
      <c r="V16" s="252">
        <f>T16+(T16*Scenarios!$D$24)</f>
        <v>7028.4017885134399</v>
      </c>
      <c r="W16" s="195">
        <f>U16*Scenarios!$D$5*Scenarios!$D$26*Scenarios!$D$29</f>
        <v>42732.682874161721</v>
      </c>
      <c r="X16" s="197">
        <f t="shared" si="18"/>
        <v>208212.20501555238</v>
      </c>
      <c r="Y16" s="15">
        <f>Y4+1</f>
        <v>2</v>
      </c>
      <c r="AA16" s="199">
        <f t="shared" si="6"/>
        <v>4832.0262296029905</v>
      </c>
      <c r="AB16" s="200">
        <f>AA16*Scenarios!$D$5*Scenarios!$D$26*Scenarios!$D$29</f>
        <v>29378.719475986181</v>
      </c>
      <c r="AC16" s="199">
        <f t="shared" si="7"/>
        <v>5271.3013413850795</v>
      </c>
      <c r="AD16" s="200">
        <f>AC16*Scenarios!$D$5*Scenarios!$D$26*Scenarios!$D$29</f>
        <v>32049.512155621283</v>
      </c>
      <c r="AE16" s="199">
        <f t="shared" si="8"/>
        <v>5710.5764531671693</v>
      </c>
      <c r="AF16" s="200">
        <f>AE16*Scenarios!$D$5*Scenarios!$D$26*Scenarios!$D$29</f>
        <v>34720.304835256386</v>
      </c>
      <c r="AG16" s="199">
        <f t="shared" si="9"/>
        <v>6149.8515649492601</v>
      </c>
      <c r="AH16" s="200">
        <f>AG16*Scenarios!$D$5*Scenarios!$D$26*Scenarios!$D$29</f>
        <v>37391.097514891502</v>
      </c>
      <c r="AI16" s="199">
        <f t="shared" si="10"/>
        <v>6589.12667673135</v>
      </c>
      <c r="AJ16" s="200">
        <f>AI16*Scenarios!$D$5*Scenarios!$D$26*Scenarios!$D$29</f>
        <v>40061.890194526612</v>
      </c>
      <c r="AL16" s="201">
        <f t="shared" si="11"/>
        <v>6149.8515649492601</v>
      </c>
      <c r="AM16" s="262">
        <f>AI16*[1]Scenarios!$D$5*[1]Scenarios!$L$27*[1]Scenarios!$D$29</f>
        <v>63097.477056379394</v>
      </c>
      <c r="AN16">
        <f t="shared" si="12"/>
        <v>1.5972087114601661</v>
      </c>
      <c r="AO16" s="296"/>
    </row>
    <row r="17" spans="1:41" ht="14.65" thickBot="1" x14ac:dyDescent="0.5">
      <c r="A17" s="180">
        <v>14</v>
      </c>
      <c r="B17" s="181">
        <f t="shared" si="19"/>
        <v>250</v>
      </c>
      <c r="C17" s="182">
        <f>VLOOKUP(A17,lookups!$A$3:$K$1252,5,)</f>
        <v>5342.2181219379927</v>
      </c>
      <c r="D17" s="248">
        <f t="shared" si="13"/>
        <v>7.4999999999999997E-2</v>
      </c>
      <c r="E17" s="184">
        <f t="shared" si="1"/>
        <v>4941.5517627926429</v>
      </c>
      <c r="F17" s="256">
        <f>Scenarios!$D$13</f>
        <v>7.4999999999999997E-2</v>
      </c>
      <c r="G17" s="186">
        <f>H16-(H16*Scenarios!$D$13)</f>
        <v>24748.006553547653</v>
      </c>
      <c r="H17" s="187">
        <f t="shared" si="14"/>
        <v>29689.558316340295</v>
      </c>
      <c r="I17" s="188">
        <f>H17*Scenarios!$D$8</f>
        <v>29689.558316340295</v>
      </c>
      <c r="J17" s="257">
        <f>Scenarios!$D$15</f>
        <v>3</v>
      </c>
      <c r="K17" s="190">
        <f t="shared" si="15"/>
        <v>13</v>
      </c>
      <c r="L17" s="258">
        <f t="shared" si="2"/>
        <v>385964.25811242382</v>
      </c>
      <c r="M17" s="259">
        <f>L17-(L17*Scenarios!$D$19)</f>
        <v>376315.15165961324</v>
      </c>
      <c r="N17" s="260"/>
      <c r="O17" s="249">
        <f>O16+(O16*VLOOKUP(A17,lookups!$A$3:$H$1252,3,))</f>
        <v>2.429802618024357</v>
      </c>
      <c r="P17" s="195">
        <f t="shared" si="4"/>
        <v>158845.9306321131</v>
      </c>
      <c r="Q17" s="195">
        <f t="shared" si="16"/>
        <v>1257033.710087338</v>
      </c>
      <c r="R17" s="261">
        <f>1/250*Scenarios!$C$26*Scenarios!$D$5*Scenarios!$C$29*'Lifespan of Average Footballer'!D22</f>
        <v>1.1154272640772588E-2</v>
      </c>
      <c r="S17" s="251">
        <f t="shared" si="5"/>
        <v>0.1440440396438602</v>
      </c>
      <c r="T17" s="195">
        <f t="shared" si="0"/>
        <v>5028.1348403493521</v>
      </c>
      <c r="U17" s="195">
        <f t="shared" si="17"/>
        <v>8045.015744558963</v>
      </c>
      <c r="V17" s="252">
        <f>T17+(T17*Scenarios!$D$24)</f>
        <v>8045.015744558963</v>
      </c>
      <c r="W17" s="195">
        <f>U17*Scenarios!$D$5*Scenarios!$D$26*Scenarios!$D$29</f>
        <v>48913.695726918493</v>
      </c>
      <c r="X17" s="197">
        <f t="shared" si="18"/>
        <v>257125.90074247087</v>
      </c>
      <c r="Y17" s="15">
        <f t="shared" ref="Y17:Y39" si="20">Y5+1</f>
        <v>2</v>
      </c>
      <c r="AA17" s="199">
        <f t="shared" si="6"/>
        <v>5530.9483243842878</v>
      </c>
      <c r="AB17" s="200">
        <f>AA17*Scenarios!$D$5*Scenarios!$D$26*Scenarios!$D$29</f>
        <v>33628.16581225647</v>
      </c>
      <c r="AC17" s="199">
        <f t="shared" si="7"/>
        <v>6033.7618084192227</v>
      </c>
      <c r="AD17" s="200">
        <f>AC17*Scenarios!$D$5*Scenarios!$D$26*Scenarios!$D$29</f>
        <v>36685.271795188877</v>
      </c>
      <c r="AE17" s="199">
        <f t="shared" si="8"/>
        <v>6536.5752924541575</v>
      </c>
      <c r="AF17" s="200">
        <f>AE17*Scenarios!$D$5*Scenarios!$D$26*Scenarios!$D$29</f>
        <v>39742.377778121278</v>
      </c>
      <c r="AG17" s="199">
        <f t="shared" si="9"/>
        <v>7039.3887764890933</v>
      </c>
      <c r="AH17" s="200">
        <f>AG17*Scenarios!$D$5*Scenarios!$D$26*Scenarios!$D$29</f>
        <v>42799.483761053685</v>
      </c>
      <c r="AI17" s="199">
        <f t="shared" si="10"/>
        <v>7542.2022605240281</v>
      </c>
      <c r="AJ17" s="200">
        <f>AI17*Scenarios!$D$5*Scenarios!$D$26*Scenarios!$D$29</f>
        <v>45856.589743986093</v>
      </c>
      <c r="AL17" s="201">
        <f t="shared" si="11"/>
        <v>7039.3887764890933</v>
      </c>
      <c r="AM17" s="262">
        <f>AI17*[1]Scenarios!$D$5*[1]Scenarios!$L$27*[1]Scenarios!$D$29</f>
        <v>72224.128846778083</v>
      </c>
      <c r="AN17">
        <f t="shared" si="12"/>
        <v>1.647504998415479</v>
      </c>
      <c r="AO17" s="296"/>
    </row>
    <row r="18" spans="1:41" ht="14.65" thickBot="1" x14ac:dyDescent="0.5">
      <c r="A18" s="180">
        <v>15</v>
      </c>
      <c r="B18" s="181">
        <f t="shared" si="19"/>
        <v>250</v>
      </c>
      <c r="C18" s="182">
        <f>VLOOKUP(A18,lookups!$A$3:$K$1252,5,)</f>
        <v>5586.6554537516586</v>
      </c>
      <c r="D18" s="248">
        <f t="shared" si="13"/>
        <v>7.4999999999999997E-2</v>
      </c>
      <c r="E18" s="184">
        <f t="shared" si="1"/>
        <v>5167.6562947202838</v>
      </c>
      <c r="F18" s="256">
        <f>Scenarios!$D$13</f>
        <v>7.4999999999999997E-2</v>
      </c>
      <c r="G18" s="186">
        <f>H17-(H17*Scenarios!$D$13)</f>
        <v>27462.841442614772</v>
      </c>
      <c r="H18" s="187">
        <f t="shared" si="14"/>
        <v>32630.497737335056</v>
      </c>
      <c r="I18" s="188">
        <f>H18*Scenarios!$D$8</f>
        <v>32630.497737335056</v>
      </c>
      <c r="J18" s="257">
        <f>Scenarios!$D$15</f>
        <v>3</v>
      </c>
      <c r="K18" s="190">
        <f t="shared" si="15"/>
        <v>13</v>
      </c>
      <c r="L18" s="258">
        <f t="shared" si="2"/>
        <v>424196.47058535571</v>
      </c>
      <c r="M18" s="259">
        <f>L18-(L18*Scenarios!$D$19)</f>
        <v>413591.55882072181</v>
      </c>
      <c r="N18" s="260"/>
      <c r="O18" s="249">
        <f>O17+(O17*VLOOKUP(A18,lookups!$A$3:$H$1252,3,))</f>
        <v>2.551292748925575</v>
      </c>
      <c r="P18" s="195">
        <f t="shared" si="4"/>
        <v>166267.26617868428</v>
      </c>
      <c r="Q18" s="195">
        <f t="shared" si="16"/>
        <v>1423300.9762660223</v>
      </c>
      <c r="R18" s="261">
        <f>1/250*Scenarios!$C$26*Scenarios!$D$5*Scenarios!$C$29*'Lifespan of Average Footballer'!D23</f>
        <v>1.0797335916267864E-2</v>
      </c>
      <c r="S18" s="251">
        <f t="shared" si="5"/>
        <v>0.13718479966081923</v>
      </c>
      <c r="T18" s="195">
        <f t="shared" si="0"/>
        <v>5693.2039050640897</v>
      </c>
      <c r="U18" s="195">
        <f t="shared" si="17"/>
        <v>9109.1262481025442</v>
      </c>
      <c r="V18" s="252">
        <f>T18+(T18*Scenarios!$D$24)</f>
        <v>9109.1262481025442</v>
      </c>
      <c r="W18" s="195">
        <f>U18*Scenarios!$D$5*Scenarios!$D$26*Scenarios!$D$29</f>
        <v>55383.487588463468</v>
      </c>
      <c r="X18" s="197">
        <f t="shared" si="18"/>
        <v>312509.38833093434</v>
      </c>
      <c r="Y18" s="15">
        <f t="shared" si="20"/>
        <v>2</v>
      </c>
      <c r="AA18" s="199">
        <f t="shared" si="6"/>
        <v>6262.5242955704989</v>
      </c>
      <c r="AB18" s="200">
        <f>AA18*Scenarios!$D$5*Scenarios!$D$26*Scenarios!$D$29</f>
        <v>38076.147717068634</v>
      </c>
      <c r="AC18" s="199">
        <f t="shared" si="7"/>
        <v>6831.8446860769072</v>
      </c>
      <c r="AD18" s="200">
        <f>AC18*Scenarios!$D$5*Scenarios!$D$26*Scenarios!$D$29</f>
        <v>41537.615691347601</v>
      </c>
      <c r="AE18" s="199">
        <f t="shared" si="8"/>
        <v>7401.1650765833165</v>
      </c>
      <c r="AF18" s="200">
        <f>AE18*Scenarios!$D$5*Scenarios!$D$26*Scenarios!$D$29</f>
        <v>44999.08366562656</v>
      </c>
      <c r="AG18" s="199">
        <f t="shared" si="9"/>
        <v>7970.4854670897257</v>
      </c>
      <c r="AH18" s="200">
        <f>AG18*Scenarios!$D$5*Scenarios!$D$26*Scenarios!$D$29</f>
        <v>48460.551639905534</v>
      </c>
      <c r="AI18" s="199">
        <f t="shared" si="10"/>
        <v>8539.805857596135</v>
      </c>
      <c r="AJ18" s="200">
        <f>AI18*Scenarios!$D$5*Scenarios!$D$26*Scenarios!$D$29</f>
        <v>51922.019614184501</v>
      </c>
      <c r="AL18" s="201">
        <f t="shared" si="11"/>
        <v>7970.4854670897257</v>
      </c>
      <c r="AM18" s="262">
        <f>AI18*[1]Scenarios!$D$5*[1]Scenarios!$L$27*[1]Scenarios!$D$29</f>
        <v>81777.180892340562</v>
      </c>
      <c r="AN18">
        <f t="shared" si="12"/>
        <v>1.6972921478024214</v>
      </c>
      <c r="AO18" s="296"/>
    </row>
    <row r="19" spans="1:41" ht="14.65" thickBot="1" x14ac:dyDescent="0.5">
      <c r="A19" s="180">
        <v>16</v>
      </c>
      <c r="B19" s="181">
        <f t="shared" si="19"/>
        <v>250</v>
      </c>
      <c r="C19" s="182">
        <f>VLOOKUP(A19,lookups!$A$3:$K$1252,5,)</f>
        <v>5856.3306859820987</v>
      </c>
      <c r="D19" s="248">
        <f t="shared" si="13"/>
        <v>7.4999999999999997E-2</v>
      </c>
      <c r="E19" s="184">
        <f t="shared" si="1"/>
        <v>5417.105884533441</v>
      </c>
      <c r="F19" s="256">
        <f>Scenarios!$D$13</f>
        <v>7.4999999999999997E-2</v>
      </c>
      <c r="G19" s="186">
        <f>H18-(H18*Scenarios!$D$13)</f>
        <v>30183.210407034927</v>
      </c>
      <c r="H19" s="187">
        <f t="shared" si="14"/>
        <v>35600.316291568364</v>
      </c>
      <c r="I19" s="188">
        <f>H19*Scenarios!$D$8</f>
        <v>35600.316291568364</v>
      </c>
      <c r="J19" s="257">
        <f>Scenarios!$D$15</f>
        <v>3</v>
      </c>
      <c r="K19" s="190">
        <f t="shared" si="15"/>
        <v>13</v>
      </c>
      <c r="L19" s="258">
        <f t="shared" si="2"/>
        <v>462804.11179038871</v>
      </c>
      <c r="M19" s="259">
        <f>L19-(L19*Scenarios!$D$19)</f>
        <v>451234.00899562897</v>
      </c>
      <c r="N19" s="260"/>
      <c r="O19" s="249">
        <f>O18+(O18*VLOOKUP(A19,lookups!$A$3:$H$1252,3,))</f>
        <v>2.6788573863718539</v>
      </c>
      <c r="P19" s="195">
        <f t="shared" si="4"/>
        <v>172761.75810806922</v>
      </c>
      <c r="Q19" s="195">
        <f t="shared" si="16"/>
        <v>1596062.7343740915</v>
      </c>
      <c r="R19" s="261">
        <f>1/250*Scenarios!$C$26*Scenarios!$D$5*Scenarios!$C$29*'Lifespan of Average Footballer'!D24</f>
        <v>1.0451821166947293E-2</v>
      </c>
      <c r="S19" s="251">
        <f t="shared" si="5"/>
        <v>0.13065219015316118</v>
      </c>
      <c r="T19" s="195">
        <f t="shared" si="0"/>
        <v>6384.2509374963656</v>
      </c>
      <c r="U19" s="195">
        <f t="shared" si="17"/>
        <v>10214.801499994184</v>
      </c>
      <c r="V19" s="252">
        <f>T19+(T19*Scenarios!$D$24)</f>
        <v>10214.801499994184</v>
      </c>
      <c r="W19" s="195">
        <f>U19*Scenarios!$D$5*Scenarios!$D$26*Scenarios!$D$29</f>
        <v>62105.993119964638</v>
      </c>
      <c r="X19" s="197">
        <f t="shared" si="18"/>
        <v>374615.38145089895</v>
      </c>
      <c r="Y19" s="15">
        <f t="shared" si="20"/>
        <v>2</v>
      </c>
      <c r="AA19" s="199">
        <f t="shared" si="6"/>
        <v>7022.6760312460028</v>
      </c>
      <c r="AB19" s="200">
        <f>AA19*Scenarios!$D$5*Scenarios!$D$26*Scenarios!$D$29</f>
        <v>42697.870269975698</v>
      </c>
      <c r="AC19" s="199">
        <f t="shared" si="7"/>
        <v>7661.1011249956391</v>
      </c>
      <c r="AD19" s="200">
        <f>AC19*Scenarios!$D$5*Scenarios!$D$26*Scenarios!$D$29</f>
        <v>46579.494839973486</v>
      </c>
      <c r="AE19" s="199">
        <f t="shared" si="8"/>
        <v>8299.5262187452754</v>
      </c>
      <c r="AF19" s="200">
        <f>AE19*Scenarios!$D$5*Scenarios!$D$26*Scenarios!$D$29</f>
        <v>50461.119409971274</v>
      </c>
      <c r="AG19" s="199">
        <f t="shared" si="9"/>
        <v>8937.9513124949117</v>
      </c>
      <c r="AH19" s="200">
        <f>AG19*Scenarios!$D$5*Scenarios!$D$26*Scenarios!$D$29</f>
        <v>54342.743979969062</v>
      </c>
      <c r="AI19" s="199">
        <f t="shared" si="10"/>
        <v>9576.376406244548</v>
      </c>
      <c r="AJ19" s="200">
        <f>AI19*Scenarios!$D$5*Scenarios!$D$26*Scenarios!$D$29</f>
        <v>58224.36854996685</v>
      </c>
      <c r="AL19" s="201">
        <f t="shared" si="11"/>
        <v>8937.9513124949117</v>
      </c>
      <c r="AM19" s="262">
        <f>AI19*[1]Scenarios!$D$5*[1]Scenarios!$L$27*[1]Scenarios!$D$29</f>
        <v>91703.380466197763</v>
      </c>
      <c r="AN19">
        <f t="shared" si="12"/>
        <v>1.7445348690532259</v>
      </c>
      <c r="AO19" s="296"/>
    </row>
    <row r="20" spans="1:41" ht="14.65" thickBot="1" x14ac:dyDescent="0.5">
      <c r="A20" s="180">
        <v>17</v>
      </c>
      <c r="B20" s="181">
        <f t="shared" si="19"/>
        <v>250</v>
      </c>
      <c r="C20" s="182">
        <f>VLOOKUP(A20,lookups!$A$3:$K$1252,5,)</f>
        <v>6153.9678003656236</v>
      </c>
      <c r="D20" s="248">
        <f t="shared" si="13"/>
        <v>7.4999999999999997E-2</v>
      </c>
      <c r="E20" s="184">
        <f t="shared" si="1"/>
        <v>5692.4202153382021</v>
      </c>
      <c r="F20" s="256">
        <f>Scenarios!$D$13</f>
        <v>7.4999999999999997E-2</v>
      </c>
      <c r="G20" s="186">
        <f>H19-(H19*Scenarios!$D$13)</f>
        <v>32930.292569700738</v>
      </c>
      <c r="H20" s="187">
        <f t="shared" si="14"/>
        <v>38622.712785038937</v>
      </c>
      <c r="I20" s="188">
        <f>H20*Scenarios!$D$8</f>
        <v>38622.712785038937</v>
      </c>
      <c r="J20" s="257">
        <f>Scenarios!$D$15</f>
        <v>3</v>
      </c>
      <c r="K20" s="190">
        <f t="shared" si="15"/>
        <v>13</v>
      </c>
      <c r="L20" s="258">
        <f t="shared" si="2"/>
        <v>502095.26620550617</v>
      </c>
      <c r="M20" s="259">
        <f>L20-(L20*Scenarios!$D$19)</f>
        <v>489542.88455036853</v>
      </c>
      <c r="N20" s="260"/>
      <c r="O20" s="249">
        <f>O19+(O19*VLOOKUP(A20,lookups!$A$3:$H$1252,3,))</f>
        <v>2.8128002556904468</v>
      </c>
      <c r="P20" s="195">
        <f t="shared" si="4"/>
        <v>178503.70469418875</v>
      </c>
      <c r="Q20" s="195">
        <f t="shared" si="16"/>
        <v>1774566.4390682802</v>
      </c>
      <c r="R20" s="261">
        <f>1/250*Scenarios!$C$26*Scenarios!$D$5*Scenarios!$C$29*'Lifespan of Average Footballer'!D25</f>
        <v>1.0117362889604978E-2</v>
      </c>
      <c r="S20" s="251">
        <f t="shared" si="5"/>
        <v>0.12443065728872492</v>
      </c>
      <c r="T20" s="195">
        <f t="shared" si="0"/>
        <v>7098.265756273121</v>
      </c>
      <c r="U20" s="195">
        <f t="shared" si="17"/>
        <v>11357.225210036993</v>
      </c>
      <c r="V20" s="252">
        <f>T20+(T20*Scenarios!$D$24)</f>
        <v>11357.225210036993</v>
      </c>
      <c r="W20" s="195">
        <f>U20*Scenarios!$D$5*Scenarios!$D$26*Scenarios!$D$29</f>
        <v>69051.929277024916</v>
      </c>
      <c r="X20" s="197">
        <f t="shared" si="18"/>
        <v>443667.31072792388</v>
      </c>
      <c r="Y20" s="15">
        <f t="shared" si="20"/>
        <v>2</v>
      </c>
      <c r="AA20" s="199">
        <f t="shared" si="6"/>
        <v>7808.0923319004341</v>
      </c>
      <c r="AB20" s="200">
        <f>AA20*Scenarios!$D$5*Scenarios!$D$26*Scenarios!$D$29</f>
        <v>47473.20137795464</v>
      </c>
      <c r="AC20" s="199">
        <f t="shared" si="7"/>
        <v>8517.9189075277463</v>
      </c>
      <c r="AD20" s="200">
        <f>AC20*Scenarios!$D$5*Scenarios!$D$26*Scenarios!$D$29</f>
        <v>51788.946957768698</v>
      </c>
      <c r="AE20" s="199">
        <f t="shared" si="8"/>
        <v>9227.7454831550567</v>
      </c>
      <c r="AF20" s="200">
        <f>AE20*Scenarios!$D$5*Scenarios!$D$26*Scenarios!$D$29</f>
        <v>56104.692537582749</v>
      </c>
      <c r="AG20" s="199">
        <f t="shared" si="9"/>
        <v>9937.5720587823707</v>
      </c>
      <c r="AH20" s="200">
        <f>AG20*Scenarios!$D$5*Scenarios!$D$26*Scenarios!$D$29</f>
        <v>60420.438117396814</v>
      </c>
      <c r="AI20" s="199">
        <f t="shared" si="10"/>
        <v>10647.398634409681</v>
      </c>
      <c r="AJ20" s="200">
        <f>AI20*Scenarios!$D$5*Scenarios!$D$26*Scenarios!$D$29</f>
        <v>64736.183697210858</v>
      </c>
      <c r="AL20" s="201">
        <f t="shared" si="11"/>
        <v>9937.5720587823707</v>
      </c>
      <c r="AM20" s="262">
        <f>AI20*[1]Scenarios!$D$5*[1]Scenarios!$L$27*[1]Scenarios!$D$29</f>
        <v>101959.48932310709</v>
      </c>
      <c r="AN20">
        <f t="shared" si="12"/>
        <v>1.7878580839555416</v>
      </c>
      <c r="AO20" s="296"/>
    </row>
    <row r="21" spans="1:41" ht="14.65" thickBot="1" x14ac:dyDescent="0.5">
      <c r="A21" s="180">
        <v>18</v>
      </c>
      <c r="B21" s="181">
        <f t="shared" si="19"/>
        <v>250</v>
      </c>
      <c r="C21" s="182">
        <f>VLOOKUP(A21,lookups!$A$3:$K$1252,5,)</f>
        <v>6482.5336918656503</v>
      </c>
      <c r="D21" s="248">
        <f t="shared" si="13"/>
        <v>7.4999999999999997E-2</v>
      </c>
      <c r="E21" s="184">
        <f t="shared" si="1"/>
        <v>5996.3436649757268</v>
      </c>
      <c r="F21" s="256">
        <f>Scenarios!$D$13</f>
        <v>7.4999999999999997E-2</v>
      </c>
      <c r="G21" s="186">
        <f>H20-(H20*Scenarios!$D$13)</f>
        <v>35726.009326161016</v>
      </c>
      <c r="H21" s="187">
        <f t="shared" si="14"/>
        <v>41722.352991136744</v>
      </c>
      <c r="I21" s="188">
        <f>H21*Scenarios!$D$8</f>
        <v>41722.352991136744</v>
      </c>
      <c r="J21" s="257">
        <f>Scenarios!$D$15</f>
        <v>3</v>
      </c>
      <c r="K21" s="190">
        <f t="shared" si="15"/>
        <v>13</v>
      </c>
      <c r="L21" s="258">
        <f t="shared" si="2"/>
        <v>542390.58888477762</v>
      </c>
      <c r="M21" s="259">
        <f>L21-(L21*Scenarios!$D$19)</f>
        <v>528830.82416265819</v>
      </c>
      <c r="N21" s="260"/>
      <c r="O21" s="249">
        <f>O20+(O20*VLOOKUP(A21,lookups!$A$3:$H$1252,3,))</f>
        <v>2.953440268474969</v>
      </c>
      <c r="P21" s="195">
        <f t="shared" si="4"/>
        <v>183647.04872289326</v>
      </c>
      <c r="Q21" s="195">
        <f t="shared" si="16"/>
        <v>1958213.4877911734</v>
      </c>
      <c r="R21" s="261">
        <f>1/250*Scenarios!$C$26*Scenarios!$D$5*Scenarios!$C$29*'Lifespan of Average Footballer'!D26</f>
        <v>9.7936072771376195E-3</v>
      </c>
      <c r="S21" s="251">
        <f t="shared" si="5"/>
        <v>0.11850538789402373</v>
      </c>
      <c r="T21" s="195">
        <f t="shared" si="0"/>
        <v>7832.8539511646932</v>
      </c>
      <c r="U21" s="195">
        <f t="shared" si="17"/>
        <v>12532.566321863509</v>
      </c>
      <c r="V21" s="252">
        <f>T21+(T21*Scenarios!$D$24)</f>
        <v>12532.566321863509</v>
      </c>
      <c r="W21" s="195">
        <f>U21*Scenarios!$D$5*Scenarios!$D$26*Scenarios!$D$29</f>
        <v>76198.003236930133</v>
      </c>
      <c r="X21" s="197">
        <f t="shared" si="18"/>
        <v>519865.31396485399</v>
      </c>
      <c r="Y21" s="15">
        <f t="shared" si="20"/>
        <v>2</v>
      </c>
      <c r="AA21" s="199">
        <f t="shared" si="6"/>
        <v>8616.1393462811629</v>
      </c>
      <c r="AB21" s="200">
        <f>AA21*Scenarios!$D$5*Scenarios!$D$26*Scenarios!$D$29</f>
        <v>52386.127225389471</v>
      </c>
      <c r="AC21" s="199">
        <f t="shared" si="7"/>
        <v>9399.4247413976318</v>
      </c>
      <c r="AD21" s="200">
        <f>AC21*Scenarios!$D$5*Scenarios!$D$26*Scenarios!$D$29</f>
        <v>57148.502427697604</v>
      </c>
      <c r="AE21" s="199">
        <f t="shared" si="8"/>
        <v>10182.710136514101</v>
      </c>
      <c r="AF21" s="200">
        <f>AE21*Scenarios!$D$5*Scenarios!$D$26*Scenarios!$D$29</f>
        <v>61910.877630005736</v>
      </c>
      <c r="AG21" s="199">
        <f t="shared" si="9"/>
        <v>10965.995531630571</v>
      </c>
      <c r="AH21" s="200">
        <f>AG21*Scenarios!$D$5*Scenarios!$D$26*Scenarios!$D$29</f>
        <v>66673.252832313869</v>
      </c>
      <c r="AI21" s="199">
        <f t="shared" si="10"/>
        <v>11749.28092674704</v>
      </c>
      <c r="AJ21" s="200">
        <f>AI21*Scenarios!$D$5*Scenarios!$D$26*Scenarios!$D$29</f>
        <v>71435.628034622001</v>
      </c>
      <c r="AL21" s="201">
        <f t="shared" si="11"/>
        <v>10965.995531630571</v>
      </c>
      <c r="AM21" s="262">
        <f>AI21*[1]Scenarios!$D$5*[1]Scenarios!$L$27*[1]Scenarios!$D$29</f>
        <v>112511.11415452964</v>
      </c>
      <c r="AN21">
        <f t="shared" si="12"/>
        <v>1.8263112642069157</v>
      </c>
      <c r="AO21" s="296"/>
    </row>
    <row r="22" spans="1:41" ht="14.65" thickBot="1" x14ac:dyDescent="0.5">
      <c r="A22" s="180">
        <v>19</v>
      </c>
      <c r="B22" s="181">
        <f t="shared" si="19"/>
        <v>250</v>
      </c>
      <c r="C22" s="182">
        <f>VLOOKUP(A22,lookups!$A$3:$K$1252,5,)</f>
        <v>6845.2538384162763</v>
      </c>
      <c r="D22" s="248">
        <f t="shared" si="13"/>
        <v>7.4999999999999997E-2</v>
      </c>
      <c r="E22" s="184">
        <f t="shared" si="1"/>
        <v>6331.8598005350559</v>
      </c>
      <c r="F22" s="256">
        <f>Scenarios!$D$13</f>
        <v>7.4999999999999997E-2</v>
      </c>
      <c r="G22" s="186">
        <f>H21-(H21*Scenarios!$D$13)</f>
        <v>38593.17651680149</v>
      </c>
      <c r="H22" s="187">
        <f t="shared" si="14"/>
        <v>44925.036317336548</v>
      </c>
      <c r="I22" s="188">
        <f>H22*Scenarios!$D$8</f>
        <v>44925.036317336548</v>
      </c>
      <c r="J22" s="257">
        <f>Scenarios!$D$15</f>
        <v>3</v>
      </c>
      <c r="K22" s="190">
        <f t="shared" si="15"/>
        <v>13</v>
      </c>
      <c r="L22" s="258">
        <f t="shared" si="2"/>
        <v>584025.47212537518</v>
      </c>
      <c r="M22" s="259">
        <f>L22-(L22*Scenarios!$D$19)</f>
        <v>569424.83532224083</v>
      </c>
      <c r="N22" s="260"/>
      <c r="O22" s="249">
        <f>O21+(O21*VLOOKUP(A22,lookups!$A$3:$H$1252,3,))</f>
        <v>3.1011122818987173</v>
      </c>
      <c r="P22" s="195">
        <f t="shared" si="4"/>
        <v>188327.74147983897</v>
      </c>
      <c r="Q22" s="195">
        <f t="shared" si="16"/>
        <v>2146541.2292710124</v>
      </c>
      <c r="R22" s="261">
        <f>1/250*Scenarios!$C$26*Scenarios!$D$5*Scenarios!$C$29*'Lifespan of Average Footballer'!D27</f>
        <v>9.4802118442692141E-3</v>
      </c>
      <c r="S22" s="251">
        <f t="shared" si="5"/>
        <v>0.11286227418478452</v>
      </c>
      <c r="T22" s="195">
        <f t="shared" si="0"/>
        <v>8586.1649170840501</v>
      </c>
      <c r="U22" s="195">
        <f t="shared" si="17"/>
        <v>13737.863867334479</v>
      </c>
      <c r="V22" s="252">
        <f>T22+(T22*Scenarios!$D$24)</f>
        <v>13737.863867334479</v>
      </c>
      <c r="W22" s="195">
        <f>U22*Scenarios!$D$5*Scenarios!$D$26*Scenarios!$D$29</f>
        <v>83526.21231339364</v>
      </c>
      <c r="X22" s="197">
        <f t="shared" si="18"/>
        <v>603391.52627824759</v>
      </c>
      <c r="Y22" s="15">
        <f t="shared" si="20"/>
        <v>2</v>
      </c>
      <c r="AA22" s="199">
        <f t="shared" si="6"/>
        <v>9444.7814087924562</v>
      </c>
      <c r="AB22" s="200">
        <f>AA22*Scenarios!$D$5*Scenarios!$D$26*Scenarios!$D$29</f>
        <v>57424.270965458127</v>
      </c>
      <c r="AC22" s="199">
        <f t="shared" si="7"/>
        <v>10303.39790050086</v>
      </c>
      <c r="AD22" s="200">
        <f>AC22*Scenarios!$D$5*Scenarios!$D$26*Scenarios!$D$29</f>
        <v>62644.659235045234</v>
      </c>
      <c r="AE22" s="199">
        <f t="shared" si="8"/>
        <v>11162.014392209265</v>
      </c>
      <c r="AF22" s="200">
        <f>AE22*Scenarios!$D$5*Scenarios!$D$26*Scenarios!$D$29</f>
        <v>67865.047504632326</v>
      </c>
      <c r="AG22" s="199">
        <f t="shared" si="9"/>
        <v>12020.630883917671</v>
      </c>
      <c r="AH22" s="200">
        <f>AG22*Scenarios!$D$5*Scenarios!$D$26*Scenarios!$D$29</f>
        <v>73085.435774219441</v>
      </c>
      <c r="AI22" s="199">
        <f t="shared" si="10"/>
        <v>12879.247375626075</v>
      </c>
      <c r="AJ22" s="200">
        <f>AI22*Scenarios!$D$5*Scenarios!$D$26*Scenarios!$D$29</f>
        <v>78305.82404380654</v>
      </c>
      <c r="AL22" s="201">
        <f t="shared" si="11"/>
        <v>12020.630883917671</v>
      </c>
      <c r="AM22" s="262">
        <f>AI22*[1]Scenarios!$D$5*[1]Scenarios!$L$27*[1]Scenarios!$D$29</f>
        <v>123331.67286899527</v>
      </c>
      <c r="AN22">
        <f t="shared" si="12"/>
        <v>1.8592352763699584</v>
      </c>
      <c r="AO22" s="296"/>
    </row>
    <row r="23" spans="1:41" ht="14.65" thickBot="1" x14ac:dyDescent="0.5">
      <c r="A23" s="180">
        <v>20</v>
      </c>
      <c r="B23" s="181">
        <f t="shared" si="19"/>
        <v>250</v>
      </c>
      <c r="C23" s="182">
        <f>VLOOKUP(A23,lookups!$A$3:$K$1252,5,)</f>
        <v>7245.6284723081835</v>
      </c>
      <c r="D23" s="248">
        <f t="shared" si="13"/>
        <v>7.4999999999999997E-2</v>
      </c>
      <c r="E23" s="184">
        <f t="shared" si="1"/>
        <v>6702.2063368850695</v>
      </c>
      <c r="F23" s="256">
        <f>Scenarios!$D$13</f>
        <v>7.4999999999999997E-2</v>
      </c>
      <c r="G23" s="186">
        <f>H22-(H22*Scenarios!$D$13)</f>
        <v>41555.658593536304</v>
      </c>
      <c r="H23" s="187">
        <f t="shared" si="14"/>
        <v>48257.864930421376</v>
      </c>
      <c r="I23" s="188">
        <f>H23*Scenarios!$D$8</f>
        <v>48257.864930421376</v>
      </c>
      <c r="J23" s="257">
        <f>Scenarios!$D$15</f>
        <v>3</v>
      </c>
      <c r="K23" s="190">
        <f t="shared" si="15"/>
        <v>13</v>
      </c>
      <c r="L23" s="258">
        <f t="shared" si="2"/>
        <v>627352.24409547786</v>
      </c>
      <c r="M23" s="259">
        <f>L23-(L23*Scenarios!$D$19)</f>
        <v>611668.43799309095</v>
      </c>
      <c r="N23" s="260"/>
      <c r="O23" s="249">
        <f>O22+(O22*VLOOKUP(A23,lookups!$A$3:$H$1252,3,))</f>
        <v>3.2561678959936531</v>
      </c>
      <c r="P23" s="195">
        <f t="shared" si="4"/>
        <v>192665.8158098555</v>
      </c>
      <c r="Q23" s="195">
        <f t="shared" si="16"/>
        <v>2339207.0450808681</v>
      </c>
      <c r="R23" s="261">
        <f>1/250*Scenarios!$C$26*Scenarios!$D$5*Scenarios!$C$29*'Lifespan of Average Footballer'!D28</f>
        <v>9.1768450652525996E-3</v>
      </c>
      <c r="S23" s="251">
        <f t="shared" si="5"/>
        <v>0.10748788017598526</v>
      </c>
      <c r="T23" s="195">
        <f t="shared" si="0"/>
        <v>9356.8281803234731</v>
      </c>
      <c r="U23" s="195">
        <f t="shared" si="17"/>
        <v>14970.925088517557</v>
      </c>
      <c r="V23" s="252">
        <f>T23+(T23*Scenarios!$D$24)</f>
        <v>14970.925088517557</v>
      </c>
      <c r="W23" s="195">
        <f>U23*Scenarios!$D$5*Scenarios!$D$26*Scenarios!$D$29</f>
        <v>91023.22453818674</v>
      </c>
      <c r="X23" s="197">
        <f t="shared" si="18"/>
        <v>694414.75081643439</v>
      </c>
      <c r="Y23" s="15">
        <f t="shared" si="20"/>
        <v>2</v>
      </c>
      <c r="AA23" s="199">
        <f t="shared" si="6"/>
        <v>10292.510998355821</v>
      </c>
      <c r="AB23" s="200">
        <f>AA23*Scenarios!$D$5*Scenarios!$D$26*Scenarios!$D$29</f>
        <v>62578.466870003394</v>
      </c>
      <c r="AC23" s="199">
        <f t="shared" si="7"/>
        <v>11228.193816388168</v>
      </c>
      <c r="AD23" s="200">
        <f>AC23*Scenarios!$D$5*Scenarios!$D$26*Scenarios!$D$29</f>
        <v>68267.418403640055</v>
      </c>
      <c r="AE23" s="199">
        <f t="shared" si="8"/>
        <v>12163.876634420514</v>
      </c>
      <c r="AF23" s="200">
        <f>AE23*Scenarios!$D$5*Scenarios!$D$26*Scenarios!$D$29</f>
        <v>73956.36993727673</v>
      </c>
      <c r="AG23" s="199">
        <f t="shared" si="9"/>
        <v>13099.559452452862</v>
      </c>
      <c r="AH23" s="200">
        <f>AG23*Scenarios!$D$5*Scenarios!$D$26*Scenarios!$D$29</f>
        <v>79645.321470913404</v>
      </c>
      <c r="AI23" s="199">
        <f t="shared" si="10"/>
        <v>14035.242270485211</v>
      </c>
      <c r="AJ23" s="200">
        <f>AI23*Scenarios!$D$5*Scenarios!$D$26*Scenarios!$D$29</f>
        <v>85334.273004550079</v>
      </c>
      <c r="AL23" s="201">
        <f t="shared" si="11"/>
        <v>13099.559452452862</v>
      </c>
      <c r="AM23" s="262">
        <f>AI23*[1]Scenarios!$D$5*[1]Scenarios!$L$27*[1]Scenarios!$D$29</f>
        <v>134401.47998216635</v>
      </c>
      <c r="AN23">
        <f t="shared" si="12"/>
        <v>1.88618424518832</v>
      </c>
      <c r="AO23" s="296"/>
    </row>
    <row r="24" spans="1:41" ht="14.65" thickBot="1" x14ac:dyDescent="0.5">
      <c r="A24" s="180">
        <v>21</v>
      </c>
      <c r="B24" s="181">
        <f t="shared" si="19"/>
        <v>250</v>
      </c>
      <c r="C24" s="182">
        <f>VLOOKUP(A24,lookups!$A$3:$K$1252,5,)</f>
        <v>7687.4492365669248</v>
      </c>
      <c r="D24" s="248">
        <f t="shared" si="13"/>
        <v>7.4999999999999997E-2</v>
      </c>
      <c r="E24" s="184">
        <f t="shared" si="1"/>
        <v>7110.8905438244055</v>
      </c>
      <c r="F24" s="256">
        <f>Scenarios!$D$13</f>
        <v>7.4999999999999997E-2</v>
      </c>
      <c r="G24" s="186">
        <f>H23-(H23*Scenarios!$D$13)</f>
        <v>44638.525060639775</v>
      </c>
      <c r="H24" s="187">
        <f t="shared" si="14"/>
        <v>51749.415604464179</v>
      </c>
      <c r="I24" s="188">
        <f>H24*Scenarios!$D$8</f>
        <v>51749.415604464179</v>
      </c>
      <c r="J24" s="257">
        <f>Scenarios!$D$15</f>
        <v>3</v>
      </c>
      <c r="K24" s="190">
        <f t="shared" si="15"/>
        <v>13</v>
      </c>
      <c r="L24" s="258">
        <f t="shared" si="2"/>
        <v>672742.40285803436</v>
      </c>
      <c r="M24" s="259">
        <f>L24-(L24*Scenarios!$D$19)</f>
        <v>655923.84278658347</v>
      </c>
      <c r="N24" s="260"/>
      <c r="O24" s="249">
        <f>O23+(O23*VLOOKUP(A24,lookups!$A$3:$H$1252,3,))</f>
        <v>3.3538529328734628</v>
      </c>
      <c r="P24" s="195">
        <f t="shared" si="4"/>
        <v>200587.92568511717</v>
      </c>
      <c r="Q24" s="195">
        <f t="shared" si="16"/>
        <v>2539794.9707659851</v>
      </c>
      <c r="R24" s="261">
        <f>1/250*Scenarios!$C$26*Scenarios!$D$5*Scenarios!$C$29*'Lifespan of Average Footballer'!D29</f>
        <v>8.8831860231645167E-3</v>
      </c>
      <c r="S24" s="251">
        <f t="shared" si="5"/>
        <v>0.10435716521940316</v>
      </c>
      <c r="T24" s="195">
        <f t="shared" si="0"/>
        <v>10159.17988306394</v>
      </c>
      <c r="U24" s="195">
        <f t="shared" si="17"/>
        <v>16254.687812902303</v>
      </c>
      <c r="V24" s="252">
        <f>T24+(T24*Scenarios!$D$24)</f>
        <v>16254.687812902303</v>
      </c>
      <c r="W24" s="195">
        <f>U24*Scenarios!$D$5*Scenarios!$D$26*Scenarios!$D$29</f>
        <v>98828.501902446005</v>
      </c>
      <c r="X24" s="197">
        <f t="shared" si="18"/>
        <v>793243.25271888042</v>
      </c>
      <c r="Y24" s="15">
        <f t="shared" si="20"/>
        <v>2</v>
      </c>
      <c r="AA24" s="199">
        <f t="shared" si="6"/>
        <v>11175.097871370335</v>
      </c>
      <c r="AB24" s="200">
        <f>AA24*Scenarios!$D$5*Scenarios!$D$26*Scenarios!$D$29</f>
        <v>67944.595057931641</v>
      </c>
      <c r="AC24" s="199">
        <f t="shared" si="7"/>
        <v>12191.015859676729</v>
      </c>
      <c r="AD24" s="200">
        <f>AC24*Scenarios!$D$5*Scenarios!$D$26*Scenarios!$D$29</f>
        <v>74121.376426834511</v>
      </c>
      <c r="AE24" s="199">
        <f t="shared" si="8"/>
        <v>13206.933847983122</v>
      </c>
      <c r="AF24" s="200">
        <f>AE24*Scenarios!$D$5*Scenarios!$D$26*Scenarios!$D$29</f>
        <v>80298.157795737381</v>
      </c>
      <c r="AG24" s="199">
        <f t="shared" si="9"/>
        <v>14222.851836289516</v>
      </c>
      <c r="AH24" s="200">
        <f>AG24*Scenarios!$D$5*Scenarios!$D$26*Scenarios!$D$29</f>
        <v>86474.939164640266</v>
      </c>
      <c r="AI24" s="199">
        <f t="shared" si="10"/>
        <v>15238.769824595911</v>
      </c>
      <c r="AJ24" s="200">
        <f>AI24*Scenarios!$D$5*Scenarios!$D$26*Scenarios!$D$29</f>
        <v>92651.72053354315</v>
      </c>
      <c r="AL24" s="201">
        <f t="shared" si="11"/>
        <v>14222.851836289516</v>
      </c>
      <c r="AM24" s="262">
        <f>AI24*[1]Scenarios!$D$5*[1]Scenarios!$L$27*[1]Scenarios!$D$29</f>
        <v>145926.45984033041</v>
      </c>
      <c r="AN24">
        <f t="shared" si="12"/>
        <v>1.9097510715448647</v>
      </c>
      <c r="AO24" s="296"/>
    </row>
    <row r="25" spans="1:41" ht="14.65" thickBot="1" x14ac:dyDescent="0.5">
      <c r="A25" s="180">
        <v>22</v>
      </c>
      <c r="B25" s="181">
        <f t="shared" si="19"/>
        <v>250</v>
      </c>
      <c r="C25" s="182">
        <f>VLOOKUP(A25,lookups!$A$3:$K$1252,5,)</f>
        <v>8174.8163082696828</v>
      </c>
      <c r="D25" s="248">
        <f t="shared" si="13"/>
        <v>7.4999999999999997E-2</v>
      </c>
      <c r="E25" s="184">
        <f t="shared" si="1"/>
        <v>7561.7050851494569</v>
      </c>
      <c r="F25" s="256">
        <f>Scenarios!$D$13</f>
        <v>7.4999999999999997E-2</v>
      </c>
      <c r="G25" s="186">
        <f>H24-(H24*Scenarios!$D$13)</f>
        <v>47868.209434129363</v>
      </c>
      <c r="H25" s="187">
        <f t="shared" si="14"/>
        <v>55429.91451927882</v>
      </c>
      <c r="I25" s="188">
        <f>H25*Scenarios!$D$8</f>
        <v>55429.91451927882</v>
      </c>
      <c r="J25" s="257">
        <f>Scenarios!$D$15</f>
        <v>3</v>
      </c>
      <c r="K25" s="190">
        <f t="shared" si="15"/>
        <v>13</v>
      </c>
      <c r="L25" s="258">
        <f t="shared" si="2"/>
        <v>720588.88875062461</v>
      </c>
      <c r="M25" s="259">
        <f>L25-(L25*Scenarios!$D$19)</f>
        <v>702574.16653185897</v>
      </c>
      <c r="N25" s="260"/>
      <c r="O25" s="249">
        <f>O24+(O24*VLOOKUP(A25,lookups!$A$3:$H$1252,3,))</f>
        <v>3.4544685208596668</v>
      </c>
      <c r="P25" s="195">
        <f t="shared" si="4"/>
        <v>208596.16592230558</v>
      </c>
      <c r="Q25" s="195">
        <f t="shared" si="16"/>
        <v>2748391.1366882906</v>
      </c>
      <c r="R25" s="261">
        <f>1/250*Scenarios!$C$26*Scenarios!$D$5*Scenarios!$C$29*'Lifespan of Average Footballer'!D30</f>
        <v>8.5989240704232514E-3</v>
      </c>
      <c r="S25" s="251">
        <f t="shared" si="5"/>
        <v>0.10131763613534286</v>
      </c>
      <c r="T25" s="195">
        <f t="shared" si="0"/>
        <v>10993.564546753163</v>
      </c>
      <c r="U25" s="195">
        <f t="shared" si="17"/>
        <v>17589.703274805062</v>
      </c>
      <c r="V25" s="252">
        <f>T25+(T25*Scenarios!$D$24)</f>
        <v>17589.703274805062</v>
      </c>
      <c r="W25" s="195">
        <f>U25*Scenarios!$D$5*Scenarios!$D$26*Scenarios!$D$29</f>
        <v>106945.39591081478</v>
      </c>
      <c r="X25" s="197">
        <f t="shared" si="18"/>
        <v>900188.64862969518</v>
      </c>
      <c r="Y25" s="15">
        <f t="shared" si="20"/>
        <v>2</v>
      </c>
      <c r="AA25" s="199">
        <f t="shared" si="6"/>
        <v>12092.92100142848</v>
      </c>
      <c r="AB25" s="200">
        <f>AA25*Scenarios!$D$5*Scenarios!$D$26*Scenarios!$D$29</f>
        <v>73524.959688685165</v>
      </c>
      <c r="AC25" s="199">
        <f t="shared" si="7"/>
        <v>13192.277456103795</v>
      </c>
      <c r="AD25" s="200">
        <f>AC25*Scenarios!$D$5*Scenarios!$D$26*Scenarios!$D$29</f>
        <v>80209.04693311108</v>
      </c>
      <c r="AE25" s="199">
        <f t="shared" si="8"/>
        <v>14291.633910779112</v>
      </c>
      <c r="AF25" s="200">
        <f>AE25*Scenarios!$D$5*Scenarios!$D$26*Scenarios!$D$29</f>
        <v>86893.134177536995</v>
      </c>
      <c r="AG25" s="199">
        <f t="shared" si="9"/>
        <v>15390.990365454429</v>
      </c>
      <c r="AH25" s="200">
        <f>AG25*Scenarios!$D$5*Scenarios!$D$26*Scenarios!$D$29</f>
        <v>93577.221421962924</v>
      </c>
      <c r="AI25" s="199">
        <f t="shared" si="10"/>
        <v>16490.346820129744</v>
      </c>
      <c r="AJ25" s="200">
        <f>AI25*Scenarios!$D$5*Scenarios!$D$26*Scenarios!$D$29</f>
        <v>100261.30866638885</v>
      </c>
      <c r="AL25" s="201">
        <f t="shared" si="11"/>
        <v>15390.990365454429</v>
      </c>
      <c r="AM25" s="262">
        <f>AI25*[1]Scenarios!$D$5*[1]Scenarios!$L$27*[1]Scenarios!$D$29</f>
        <v>157911.56114956239</v>
      </c>
      <c r="AN25">
        <f t="shared" si="12"/>
        <v>1.929380494960327</v>
      </c>
      <c r="AO25" s="296"/>
    </row>
    <row r="26" spans="1:41" ht="14.65" thickBot="1" x14ac:dyDescent="0.5">
      <c r="A26" s="180">
        <v>23</v>
      </c>
      <c r="B26" s="181">
        <f t="shared" si="19"/>
        <v>250</v>
      </c>
      <c r="C26" s="182">
        <f>VLOOKUP(A26,lookups!$A$3:$K$1252,5,)</f>
        <v>8712.1559695190663</v>
      </c>
      <c r="D26" s="248">
        <f t="shared" si="13"/>
        <v>7.4999999999999997E-2</v>
      </c>
      <c r="E26" s="184">
        <f t="shared" si="1"/>
        <v>8058.7442718051361</v>
      </c>
      <c r="F26" s="256">
        <f>Scenarios!$D$13</f>
        <v>7.4999999999999997E-2</v>
      </c>
      <c r="G26" s="186">
        <f>H25-(H25*Scenarios!$D$13)</f>
        <v>51272.670930332912</v>
      </c>
      <c r="H26" s="187">
        <f t="shared" si="14"/>
        <v>59331.415202138051</v>
      </c>
      <c r="I26" s="188">
        <f>H26*Scenarios!$D$8</f>
        <v>59331.415202138051</v>
      </c>
      <c r="J26" s="257">
        <f>Scenarios!$D$15</f>
        <v>3</v>
      </c>
      <c r="K26" s="190">
        <f t="shared" si="15"/>
        <v>13</v>
      </c>
      <c r="L26" s="258">
        <f t="shared" si="2"/>
        <v>771308.39762779465</v>
      </c>
      <c r="M26" s="259">
        <f>L26-(L26*Scenarios!$D$19)</f>
        <v>752025.68768709979</v>
      </c>
      <c r="N26" s="260"/>
      <c r="O26" s="249">
        <f>O25+(O25*VLOOKUP(A26,lookups!$A$3:$H$1252,3,))</f>
        <v>3.558102576485457</v>
      </c>
      <c r="P26" s="195">
        <f t="shared" si="4"/>
        <v>216775.19999708957</v>
      </c>
      <c r="Q26" s="195">
        <f t="shared" si="16"/>
        <v>2965166.33668538</v>
      </c>
      <c r="R26" s="261">
        <f>1/250*Scenarios!$C$26*Scenarios!$D$5*Scenarios!$C$29*'Lifespan of Average Footballer'!D31</f>
        <v>8.3237585001697065E-3</v>
      </c>
      <c r="S26" s="251">
        <f t="shared" si="5"/>
        <v>9.8366637024604728E-2</v>
      </c>
      <c r="T26" s="195">
        <f t="shared" si="0"/>
        <v>11860.66534674152</v>
      </c>
      <c r="U26" s="195">
        <f t="shared" si="17"/>
        <v>18977.064554786433</v>
      </c>
      <c r="V26" s="252">
        <f>T26+(T26*Scenarios!$D$24)</f>
        <v>18977.064554786433</v>
      </c>
      <c r="W26" s="195">
        <f>U26*Scenarios!$D$5*Scenarios!$D$26*Scenarios!$D$29</f>
        <v>115380.55249310151</v>
      </c>
      <c r="X26" s="197">
        <f t="shared" si="18"/>
        <v>1015569.2011227966</v>
      </c>
      <c r="Y26" s="15">
        <f t="shared" si="20"/>
        <v>2</v>
      </c>
      <c r="AA26" s="199">
        <f t="shared" si="6"/>
        <v>13046.731881415673</v>
      </c>
      <c r="AB26" s="200">
        <f>AA26*Scenarios!$D$5*Scenarios!$D$26*Scenarios!$D$29</f>
        <v>79324.129839007292</v>
      </c>
      <c r="AC26" s="199">
        <f t="shared" si="7"/>
        <v>14232.798416089823</v>
      </c>
      <c r="AD26" s="200">
        <f>AC26*Scenarios!$D$5*Scenarios!$D$26*Scenarios!$D$29</f>
        <v>86535.414369826132</v>
      </c>
      <c r="AE26" s="199">
        <f t="shared" si="8"/>
        <v>15418.864950763975</v>
      </c>
      <c r="AF26" s="200">
        <f>AE26*Scenarios!$D$5*Scenarios!$D$26*Scenarios!$D$29</f>
        <v>93746.698900644958</v>
      </c>
      <c r="AG26" s="199">
        <f t="shared" si="9"/>
        <v>16604.93148543813</v>
      </c>
      <c r="AH26" s="200">
        <f>AG26*Scenarios!$D$5*Scenarios!$D$26*Scenarios!$D$29</f>
        <v>100957.98343146383</v>
      </c>
      <c r="AI26" s="199">
        <f t="shared" si="10"/>
        <v>17790.998020112282</v>
      </c>
      <c r="AJ26" s="200">
        <f>AI26*Scenarios!$D$5*Scenarios!$D$26*Scenarios!$D$29</f>
        <v>108169.26796228267</v>
      </c>
      <c r="AL26" s="201">
        <f t="shared" si="11"/>
        <v>16604.93148543813</v>
      </c>
      <c r="AM26" s="262">
        <f>AI26*[1]Scenarios!$D$5*[1]Scenarios!$L$27*[1]Scenarios!$D$29</f>
        <v>170366.59704059517</v>
      </c>
      <c r="AN26">
        <f t="shared" si="12"/>
        <v>1.9446789209394029</v>
      </c>
      <c r="AO26" s="296"/>
    </row>
    <row r="27" spans="1:41" ht="14.65" thickBot="1" x14ac:dyDescent="0.5">
      <c r="A27" s="180">
        <v>24</v>
      </c>
      <c r="B27" s="181">
        <f t="shared" si="19"/>
        <v>250</v>
      </c>
      <c r="C27" s="182">
        <f>VLOOKUP(A27,lookups!$A$3:$K$1252,5,)</f>
        <v>9304.2386057541698</v>
      </c>
      <c r="D27" s="248">
        <f t="shared" si="13"/>
        <v>7.4999999999999997E-2</v>
      </c>
      <c r="E27" s="184">
        <f t="shared" si="1"/>
        <v>8606.4207103226072</v>
      </c>
      <c r="F27" s="256">
        <f>Scenarios!$D$13</f>
        <v>7.4999999999999997E-2</v>
      </c>
      <c r="G27" s="186">
        <f>H26-(H26*Scenarios!$D$13)</f>
        <v>54881.559061977699</v>
      </c>
      <c r="H27" s="187">
        <f t="shared" si="14"/>
        <v>63487.979772300307</v>
      </c>
      <c r="I27" s="188">
        <f>H27*Scenarios!$D$8</f>
        <v>63487.979772300307</v>
      </c>
      <c r="J27" s="257">
        <f>Scenarios!$D$15</f>
        <v>3</v>
      </c>
      <c r="K27" s="190">
        <f t="shared" si="15"/>
        <v>13</v>
      </c>
      <c r="L27" s="258">
        <f t="shared" si="2"/>
        <v>825343.73703990399</v>
      </c>
      <c r="M27" s="259">
        <f>L27-(L27*Scenarios!$D$19)</f>
        <v>804710.14361390634</v>
      </c>
      <c r="N27" s="260"/>
      <c r="O27" s="249">
        <f>O26+(O26*VLOOKUP(A27,lookups!$A$3:$H$1252,3,))</f>
        <v>3.6648456537800209</v>
      </c>
      <c r="P27" s="195">
        <f t="shared" si="4"/>
        <v>225205.59254347373</v>
      </c>
      <c r="Q27" s="195">
        <f t="shared" si="16"/>
        <v>3190371.9292288539</v>
      </c>
      <c r="R27" s="261">
        <f>1/250*Scenarios!$C$26*Scenarios!$D$5*Scenarios!$C$29*'Lifespan of Average Footballer'!D32</f>
        <v>8.057398228164276E-3</v>
      </c>
      <c r="S27" s="251">
        <f t="shared" si="5"/>
        <v>9.5501589344276425E-2</v>
      </c>
      <c r="T27" s="195">
        <f t="shared" si="0"/>
        <v>12761.487716915415</v>
      </c>
      <c r="U27" s="195">
        <f t="shared" si="17"/>
        <v>20418.380347064664</v>
      </c>
      <c r="V27" s="252">
        <f>T27+(T27*Scenarios!$D$24)</f>
        <v>20418.380347064664</v>
      </c>
      <c r="W27" s="195">
        <f>U27*Scenarios!$D$5*Scenarios!$D$26*Scenarios!$D$29</f>
        <v>124143.75251015316</v>
      </c>
      <c r="X27" s="197">
        <f t="shared" si="18"/>
        <v>1139712.9536329499</v>
      </c>
      <c r="Y27" s="15">
        <f t="shared" si="20"/>
        <v>2</v>
      </c>
      <c r="AA27" s="199">
        <f t="shared" si="6"/>
        <v>14037.636488606959</v>
      </c>
      <c r="AB27" s="200">
        <f>AA27*Scenarios!$D$5*Scenarios!$D$26*Scenarios!$D$29</f>
        <v>85348.829850730312</v>
      </c>
      <c r="AC27" s="199">
        <f t="shared" si="7"/>
        <v>15313.785260298499</v>
      </c>
      <c r="AD27" s="200">
        <f>AC27*Scenarios!$D$5*Scenarios!$D$26*Scenarios!$D$29</f>
        <v>93107.814382614873</v>
      </c>
      <c r="AE27" s="199">
        <f t="shared" si="8"/>
        <v>16589.93403199004</v>
      </c>
      <c r="AF27" s="200">
        <f>AE27*Scenarios!$D$5*Scenarios!$D$26*Scenarios!$D$29</f>
        <v>100866.79891449945</v>
      </c>
      <c r="AG27" s="199">
        <f t="shared" si="9"/>
        <v>17866.08280368158</v>
      </c>
      <c r="AH27" s="200">
        <f>AG27*Scenarios!$D$5*Scenarios!$D$26*Scenarios!$D$29</f>
        <v>108625.78344638401</v>
      </c>
      <c r="AI27" s="199">
        <f t="shared" si="10"/>
        <v>19142.231575373124</v>
      </c>
      <c r="AJ27" s="200">
        <f>AI27*Scenarios!$D$5*Scenarios!$D$26*Scenarios!$D$29</f>
        <v>116384.76797826859</v>
      </c>
      <c r="AL27" s="201">
        <f t="shared" si="11"/>
        <v>17866.08280368158</v>
      </c>
      <c r="AM27" s="262">
        <f>AI27*[1]Scenarios!$D$5*[1]Scenarios!$L$27*[1]Scenarios!$D$29</f>
        <v>183306.00956577298</v>
      </c>
      <c r="AN27">
        <f t="shared" si="12"/>
        <v>1.9553898699469543</v>
      </c>
      <c r="AO27" s="296"/>
    </row>
    <row r="28" spans="1:41" ht="14.65" thickBot="1" x14ac:dyDescent="0.5">
      <c r="A28" s="180">
        <v>25</v>
      </c>
      <c r="B28" s="181">
        <f t="shared" si="19"/>
        <v>250</v>
      </c>
      <c r="C28" s="182">
        <f>VLOOKUP(A28,lookups!$A$3:$K$1252,5,)</f>
        <v>9956.1971102409789</v>
      </c>
      <c r="D28" s="248">
        <f t="shared" si="13"/>
        <v>7.4999999999999997E-2</v>
      </c>
      <c r="E28" s="184">
        <f t="shared" si="1"/>
        <v>9209.4823269729059</v>
      </c>
      <c r="F28" s="256">
        <f>Scenarios!$D$13</f>
        <v>7.4999999999999997E-2</v>
      </c>
      <c r="G28" s="186">
        <f>H27-(H27*Scenarios!$D$13)</f>
        <v>58726.381289377787</v>
      </c>
      <c r="H28" s="187">
        <f t="shared" si="14"/>
        <v>67935.863616350689</v>
      </c>
      <c r="I28" s="188">
        <f>H28*Scenarios!$D$8</f>
        <v>67935.863616350689</v>
      </c>
      <c r="J28" s="257">
        <f>Scenarios!$D$15</f>
        <v>3</v>
      </c>
      <c r="K28" s="190">
        <f t="shared" si="15"/>
        <v>13</v>
      </c>
      <c r="L28" s="258">
        <f t="shared" si="2"/>
        <v>883166.22701255896</v>
      </c>
      <c r="M28" s="259">
        <f>L28-(L28*Scenarios!$D$19)</f>
        <v>861087.07133724494</v>
      </c>
      <c r="N28" s="260"/>
      <c r="O28" s="249">
        <f>O27+(O27*VLOOKUP(A28,lookups!$A$3:$H$1252,3,))</f>
        <v>3.7747910233934214</v>
      </c>
      <c r="P28" s="195">
        <f t="shared" si="4"/>
        <v>233964.27021769792</v>
      </c>
      <c r="Q28" s="195">
        <f t="shared" si="16"/>
        <v>3424336.199446552</v>
      </c>
      <c r="R28" s="261">
        <f>1/250*Scenarios!$C$26*Scenarios!$D$5*Scenarios!$C$29*'Lifespan of Average Footballer'!D33</f>
        <v>7.7995614848630187E-3</v>
      </c>
      <c r="S28" s="251">
        <f t="shared" si="5"/>
        <v>9.2719989654637305E-2</v>
      </c>
      <c r="T28" s="195">
        <f t="shared" si="0"/>
        <v>13697.344797786207</v>
      </c>
      <c r="U28" s="195">
        <f t="shared" si="17"/>
        <v>21915.75167645793</v>
      </c>
      <c r="V28" s="252">
        <f>T28+(T28*Scenarios!$D$24)</f>
        <v>21915.75167645793</v>
      </c>
      <c r="W28" s="195">
        <f>U28*Scenarios!$D$5*Scenarios!$D$26*Scenarios!$D$29</f>
        <v>133247.77019286421</v>
      </c>
      <c r="X28" s="197">
        <f t="shared" si="18"/>
        <v>1272960.723825814</v>
      </c>
      <c r="Y28" s="15">
        <f t="shared" si="20"/>
        <v>3</v>
      </c>
      <c r="AA28" s="199">
        <f t="shared" si="6"/>
        <v>15067.07927756483</v>
      </c>
      <c r="AB28" s="200">
        <f>AA28*Scenarios!$D$5*Scenarios!$D$26*Scenarios!$D$29</f>
        <v>91607.842007594169</v>
      </c>
      <c r="AC28" s="199">
        <f t="shared" si="7"/>
        <v>16436.813757343451</v>
      </c>
      <c r="AD28" s="200">
        <f>AC28*Scenarios!$D$5*Scenarios!$D$26*Scenarios!$D$29</f>
        <v>99935.827644648176</v>
      </c>
      <c r="AE28" s="199">
        <f t="shared" si="8"/>
        <v>17806.548237122068</v>
      </c>
      <c r="AF28" s="200">
        <f>AE28*Scenarios!$D$5*Scenarios!$D$26*Scenarios!$D$29</f>
        <v>108263.81328170217</v>
      </c>
      <c r="AG28" s="199">
        <f t="shared" si="9"/>
        <v>19176.282716900692</v>
      </c>
      <c r="AH28" s="200">
        <f>AG28*Scenarios!$D$5*Scenarios!$D$26*Scenarios!$D$29</f>
        <v>116591.79891875622</v>
      </c>
      <c r="AI28" s="199">
        <f t="shared" si="10"/>
        <v>20546.01719667931</v>
      </c>
      <c r="AJ28" s="200">
        <f>AI28*Scenarios!$D$5*Scenarios!$D$26*Scenarios!$D$29</f>
        <v>124919.78455581021</v>
      </c>
      <c r="AL28" s="201">
        <f t="shared" si="11"/>
        <v>19176.282716900692</v>
      </c>
      <c r="AM28" s="262">
        <f>AI28*[1]Scenarios!$D$5*[1]Scenarios!$L$27*[1]Scenarios!$D$29</f>
        <v>196748.66067540104</v>
      </c>
      <c r="AN28">
        <f t="shared" si="12"/>
        <v>1.9613759669759223</v>
      </c>
      <c r="AO28" s="296"/>
    </row>
    <row r="29" spans="1:41" ht="14.65" thickBot="1" x14ac:dyDescent="0.5">
      <c r="A29" s="180">
        <v>26</v>
      </c>
      <c r="B29" s="181">
        <f t="shared" si="19"/>
        <v>250</v>
      </c>
      <c r="C29" s="182">
        <f>VLOOKUP(A29,lookups!$A$3:$K$1252,5,)</f>
        <v>11723.767907863521</v>
      </c>
      <c r="D29" s="248">
        <f t="shared" si="13"/>
        <v>7.4999999999999997E-2</v>
      </c>
      <c r="E29" s="184">
        <f t="shared" si="1"/>
        <v>10844.485314773758</v>
      </c>
      <c r="F29" s="256">
        <f>Scenarios!$D$13</f>
        <v>7.4999999999999997E-2</v>
      </c>
      <c r="G29" s="186">
        <f>H28-(H28*Scenarios!$D$13)</f>
        <v>62840.673845124387</v>
      </c>
      <c r="H29" s="187">
        <f t="shared" si="14"/>
        <v>73685.159159898147</v>
      </c>
      <c r="I29" s="188">
        <f>H29*Scenarios!$D$8</f>
        <v>73685.159159898147</v>
      </c>
      <c r="J29" s="257">
        <f>Scenarios!$D$15</f>
        <v>3</v>
      </c>
      <c r="K29" s="190">
        <f t="shared" si="15"/>
        <v>13</v>
      </c>
      <c r="L29" s="258">
        <f t="shared" si="2"/>
        <v>957907.06907867594</v>
      </c>
      <c r="M29" s="259">
        <f>L29-(L29*Scenarios!$D$19)</f>
        <v>933959.39235170907</v>
      </c>
      <c r="N29" s="260"/>
      <c r="O29" s="249">
        <f>O28+(O28*VLOOKUP(A29,lookups!$A$3:$H$1252,3,))</f>
        <v>3.8880347540952243</v>
      </c>
      <c r="P29" s="195">
        <f t="shared" si="4"/>
        <v>246373.07268658618</v>
      </c>
      <c r="Q29" s="195">
        <f t="shared" si="16"/>
        <v>3670709.272133138</v>
      </c>
      <c r="R29" s="261">
        <f>1/250*Scenarios!$C$26*Scenarios!$D$5*Scenarios!$C$29*'Lifespan of Average Footballer'!D34</f>
        <v>7.5499755173474015E-3</v>
      </c>
      <c r="S29" s="251">
        <f t="shared" si="5"/>
        <v>9.0019407431686696E-2</v>
      </c>
      <c r="T29" s="195">
        <f t="shared" si="0"/>
        <v>14682.837088532553</v>
      </c>
      <c r="U29" s="195">
        <f t="shared" si="17"/>
        <v>23492.539341652082</v>
      </c>
      <c r="V29" s="252">
        <f>T29+(T29*Scenarios!$D$24)</f>
        <v>23492.539341652082</v>
      </c>
      <c r="W29" s="195">
        <f>U29*Scenarios!$D$5*Scenarios!$D$26*Scenarios!$D$29</f>
        <v>142834.63919724466</v>
      </c>
      <c r="X29" s="197">
        <f t="shared" si="18"/>
        <v>1415795.3630230585</v>
      </c>
      <c r="Y29" s="15">
        <f t="shared" si="20"/>
        <v>3</v>
      </c>
      <c r="AA29" s="199">
        <f t="shared" si="6"/>
        <v>16151.120797385809</v>
      </c>
      <c r="AB29" s="200">
        <f>AA29*Scenarios!$D$5*Scenarios!$D$26*Scenarios!$D$29</f>
        <v>98198.814448105724</v>
      </c>
      <c r="AC29" s="199">
        <f t="shared" si="7"/>
        <v>17619.404506239065</v>
      </c>
      <c r="AD29" s="200">
        <f>AC29*Scenarios!$D$5*Scenarios!$D$26*Scenarios!$D$29</f>
        <v>107125.97939793352</v>
      </c>
      <c r="AE29" s="199">
        <f t="shared" si="8"/>
        <v>19087.688215092319</v>
      </c>
      <c r="AF29" s="200">
        <f>AE29*Scenarios!$D$5*Scenarios!$D$26*Scenarios!$D$29</f>
        <v>116053.14434776129</v>
      </c>
      <c r="AG29" s="199">
        <f t="shared" si="9"/>
        <v>20555.971923945574</v>
      </c>
      <c r="AH29" s="200">
        <f>AG29*Scenarios!$D$5*Scenarios!$D$26*Scenarios!$D$29</f>
        <v>124980.30929758908</v>
      </c>
      <c r="AI29" s="199">
        <f t="shared" si="10"/>
        <v>22024.255632798828</v>
      </c>
      <c r="AJ29" s="200">
        <f>AI29*Scenarios!$D$5*Scenarios!$D$26*Scenarios!$D$29</f>
        <v>133907.47424741689</v>
      </c>
      <c r="AL29" s="201">
        <f t="shared" si="11"/>
        <v>20555.971923945574</v>
      </c>
      <c r="AM29" s="262">
        <f>AI29*[1]Scenarios!$D$5*[1]Scenarios!$L$27*[1]Scenarios!$D$29</f>
        <v>210904.27193968155</v>
      </c>
      <c r="AN29">
        <f t="shared" si="12"/>
        <v>1.9384451472418058</v>
      </c>
      <c r="AO29" s="296"/>
    </row>
    <row r="30" spans="1:41" ht="14.65" thickBot="1" x14ac:dyDescent="0.5">
      <c r="A30" s="180">
        <v>27</v>
      </c>
      <c r="B30" s="181">
        <f t="shared" si="19"/>
        <v>250</v>
      </c>
      <c r="C30" s="182">
        <f>VLOOKUP(A30,lookups!$A$3:$K$1252,5,)</f>
        <v>12527.171537850681</v>
      </c>
      <c r="D30" s="248">
        <f t="shared" si="13"/>
        <v>7.4999999999999997E-2</v>
      </c>
      <c r="E30" s="184">
        <f t="shared" si="1"/>
        <v>11587.63367251188</v>
      </c>
      <c r="F30" s="256">
        <f>Scenarios!$D$13</f>
        <v>7.4999999999999997E-2</v>
      </c>
      <c r="G30" s="186">
        <f>H29-(H29*Scenarios!$D$13)</f>
        <v>68158.772222905784</v>
      </c>
      <c r="H30" s="187">
        <f t="shared" si="14"/>
        <v>79746.405895417658</v>
      </c>
      <c r="I30" s="188">
        <f>H30*Scenarios!$D$8</f>
        <v>79746.405895417658</v>
      </c>
      <c r="J30" s="257">
        <f>Scenarios!$D$15</f>
        <v>3</v>
      </c>
      <c r="K30" s="190">
        <f t="shared" si="15"/>
        <v>13</v>
      </c>
      <c r="L30" s="258">
        <f t="shared" si="2"/>
        <v>1036703.2766404295</v>
      </c>
      <c r="M30" s="259">
        <f>L30-(L30*Scenarios!$D$19)</f>
        <v>1010785.6947244188</v>
      </c>
      <c r="N30" s="260"/>
      <c r="O30" s="249">
        <f>O29+(O29*VLOOKUP(A30,lookups!$A$3:$H$1252,3,))</f>
        <v>4.0046757967180806</v>
      </c>
      <c r="P30" s="195">
        <f t="shared" si="4"/>
        <v>258873.20953422261</v>
      </c>
      <c r="Q30" s="195">
        <f t="shared" si="16"/>
        <v>3929582.4816673608</v>
      </c>
      <c r="R30" s="261">
        <f>1/250*Scenarios!$C$26*Scenarios!$D$5*Scenarios!$C$29*'Lifespan of Average Footballer'!D35</f>
        <v>7.3083763007922844E-3</v>
      </c>
      <c r="S30" s="251">
        <f t="shared" si="5"/>
        <v>8.739748294338516E-2</v>
      </c>
      <c r="T30" s="195">
        <f t="shared" si="0"/>
        <v>15718.329926669443</v>
      </c>
      <c r="U30" s="195">
        <f t="shared" si="17"/>
        <v>25149.32788267111</v>
      </c>
      <c r="V30" s="252">
        <f>T30+(T30*Scenarios!$D$24)</f>
        <v>25149.32788267111</v>
      </c>
      <c r="W30" s="195">
        <f>U30*Scenarios!$D$5*Scenarios!$D$26*Scenarios!$D$29</f>
        <v>152907.91352664036</v>
      </c>
      <c r="X30" s="197">
        <f t="shared" si="18"/>
        <v>1568703.2765496988</v>
      </c>
      <c r="Y30" s="15">
        <f t="shared" si="20"/>
        <v>3</v>
      </c>
      <c r="AA30" s="199">
        <f t="shared" si="6"/>
        <v>17290.162919336388</v>
      </c>
      <c r="AB30" s="200">
        <f>AA30*Scenarios!$D$5*Scenarios!$D$26*Scenarios!$D$29</f>
        <v>105124.19054956523</v>
      </c>
      <c r="AC30" s="199">
        <f t="shared" si="7"/>
        <v>18861.995912003331</v>
      </c>
      <c r="AD30" s="200">
        <f>AC30*Scenarios!$D$5*Scenarios!$D$26*Scenarios!$D$29</f>
        <v>114680.93514498026</v>
      </c>
      <c r="AE30" s="199">
        <f t="shared" si="8"/>
        <v>20433.828904670278</v>
      </c>
      <c r="AF30" s="200">
        <f>AE30*Scenarios!$D$5*Scenarios!$D$26*Scenarios!$D$29</f>
        <v>124237.67974039528</v>
      </c>
      <c r="AG30" s="199">
        <f t="shared" si="9"/>
        <v>22005.661897337221</v>
      </c>
      <c r="AH30" s="200">
        <f>AG30*Scenarios!$D$5*Scenarios!$D$26*Scenarios!$D$29</f>
        <v>133794.4243358103</v>
      </c>
      <c r="AI30" s="199">
        <f t="shared" si="10"/>
        <v>23577.494890004164</v>
      </c>
      <c r="AJ30" s="200">
        <f>AI30*Scenarios!$D$5*Scenarios!$D$26*Scenarios!$D$29</f>
        <v>143351.16893122531</v>
      </c>
      <c r="AL30" s="201">
        <f t="shared" si="11"/>
        <v>22005.661897337221</v>
      </c>
      <c r="AM30" s="262">
        <f>AI30*[1]Scenarios!$D$5*[1]Scenarios!$L$27*[1]Scenarios!$D$29</f>
        <v>225778.09106667983</v>
      </c>
      <c r="AN30">
        <f t="shared" si="12"/>
        <v>1.9174270214405571</v>
      </c>
      <c r="AO30" s="296"/>
    </row>
    <row r="31" spans="1:41" ht="14.65" thickBot="1" x14ac:dyDescent="0.5">
      <c r="A31" s="180">
        <v>28</v>
      </c>
      <c r="B31" s="181">
        <f t="shared" si="19"/>
        <v>250</v>
      </c>
      <c r="C31" s="182">
        <f>VLOOKUP(A31,lookups!$A$3:$K$1252,5,)</f>
        <v>13408.421609192505</v>
      </c>
      <c r="D31" s="248">
        <f t="shared" si="13"/>
        <v>7.4999999999999997E-2</v>
      </c>
      <c r="E31" s="184">
        <f t="shared" si="1"/>
        <v>12402.789988503067</v>
      </c>
      <c r="F31" s="256">
        <f>Scenarios!$D$13</f>
        <v>7.4999999999999997E-2</v>
      </c>
      <c r="G31" s="186">
        <f>H30-(H30*Scenarios!$D$13)</f>
        <v>73765.425453261327</v>
      </c>
      <c r="H31" s="187">
        <f t="shared" si="14"/>
        <v>86168.215441764391</v>
      </c>
      <c r="I31" s="188">
        <f>H31*Scenarios!$D$8</f>
        <v>86168.215441764391</v>
      </c>
      <c r="J31" s="257">
        <f>Scenarios!$D$15</f>
        <v>3</v>
      </c>
      <c r="K31" s="190">
        <f t="shared" si="15"/>
        <v>13</v>
      </c>
      <c r="L31" s="258">
        <f t="shared" si="2"/>
        <v>1120186.800742937</v>
      </c>
      <c r="M31" s="259">
        <f>L31-(L31*Scenarios!$D$19)</f>
        <v>1092182.1307243635</v>
      </c>
      <c r="N31" s="260"/>
      <c r="O31" s="249">
        <f>O30+(O30*VLOOKUP(A31,lookups!$A$3:$H$1252,3,))</f>
        <v>4.1248160706196231</v>
      </c>
      <c r="P31" s="195">
        <f t="shared" si="4"/>
        <v>271572.54567587649</v>
      </c>
      <c r="Q31" s="195">
        <f t="shared" si="16"/>
        <v>4201155.0273432368</v>
      </c>
      <c r="R31" s="261">
        <f>1/250*Scenarios!$C$26*Scenarios!$D$5*Scenarios!$C$29*'Lifespan of Average Footballer'!D36</f>
        <v>7.0745082591669303E-3</v>
      </c>
      <c r="S31" s="251">
        <f t="shared" si="5"/>
        <v>8.4851925187752572E-2</v>
      </c>
      <c r="T31" s="195">
        <f t="shared" si="0"/>
        <v>16804.620109372947</v>
      </c>
      <c r="U31" s="195">
        <f t="shared" si="17"/>
        <v>26887.392174996712</v>
      </c>
      <c r="V31" s="252">
        <f>T31+(T31*Scenarios!$D$24)</f>
        <v>26887.392174996712</v>
      </c>
      <c r="W31" s="195">
        <f>U31*Scenarios!$D$5*Scenarios!$D$26*Scenarios!$D$29</f>
        <v>163475.34442398002</v>
      </c>
      <c r="X31" s="197">
        <f t="shared" si="18"/>
        <v>1732178.6209736788</v>
      </c>
      <c r="Y31" s="15">
        <f t="shared" si="20"/>
        <v>3</v>
      </c>
      <c r="AA31" s="199">
        <f t="shared" si="6"/>
        <v>18485.082120310242</v>
      </c>
      <c r="AB31" s="200">
        <f>AA31*Scenarios!$D$5*Scenarios!$D$26*Scenarios!$D$29</f>
        <v>112389.29929148627</v>
      </c>
      <c r="AC31" s="199">
        <f t="shared" si="7"/>
        <v>20165.544131247538</v>
      </c>
      <c r="AD31" s="200">
        <f>AC31*Scenarios!$D$5*Scenarios!$D$26*Scenarios!$D$29</f>
        <v>122606.50831798502</v>
      </c>
      <c r="AE31" s="199">
        <f t="shared" si="8"/>
        <v>21846.00614218483</v>
      </c>
      <c r="AF31" s="200">
        <f>AE31*Scenarios!$D$5*Scenarios!$D$26*Scenarios!$D$29</f>
        <v>132823.71734448377</v>
      </c>
      <c r="AG31" s="199">
        <f t="shared" si="9"/>
        <v>23526.468153122125</v>
      </c>
      <c r="AH31" s="200">
        <f>AG31*Scenarios!$D$5*Scenarios!$D$26*Scenarios!$D$29</f>
        <v>143040.92637098252</v>
      </c>
      <c r="AI31" s="199">
        <f t="shared" si="10"/>
        <v>25206.93016405942</v>
      </c>
      <c r="AJ31" s="200">
        <f>AI31*Scenarios!$D$5*Scenarios!$D$26*Scenarios!$D$29</f>
        <v>153258.13539748127</v>
      </c>
      <c r="AL31" s="201">
        <f t="shared" si="11"/>
        <v>23526.468153122125</v>
      </c>
      <c r="AM31" s="262">
        <f>AI31*[1]Scenarios!$D$5*[1]Scenarios!$L$27*[1]Scenarios!$D$29</f>
        <v>241381.56325103293</v>
      </c>
      <c r="AN31">
        <f t="shared" si="12"/>
        <v>1.8971652550291307</v>
      </c>
      <c r="AO31" s="296"/>
    </row>
    <row r="32" spans="1:41" ht="14.65" thickBot="1" x14ac:dyDescent="0.5">
      <c r="A32" s="180">
        <v>29</v>
      </c>
      <c r="B32" s="181">
        <f t="shared" si="19"/>
        <v>250</v>
      </c>
      <c r="C32" s="182">
        <f>VLOOKUP(A32,lookups!$A$3:$K$1252,5,)</f>
        <v>14374.295354922848</v>
      </c>
      <c r="D32" s="248">
        <f t="shared" si="13"/>
        <v>7.4999999999999997E-2</v>
      </c>
      <c r="E32" s="184">
        <f t="shared" si="1"/>
        <v>13296.223203303634</v>
      </c>
      <c r="F32" s="256">
        <f>Scenarios!$D$13</f>
        <v>7.4999999999999997E-2</v>
      </c>
      <c r="G32" s="186">
        <f>H31-(H31*Scenarios!$D$13)</f>
        <v>79705.599283632066</v>
      </c>
      <c r="H32" s="187">
        <f t="shared" si="14"/>
        <v>93001.822486935707</v>
      </c>
      <c r="I32" s="188">
        <f>H32*Scenarios!$D$8</f>
        <v>93001.822486935707</v>
      </c>
      <c r="J32" s="257">
        <f>Scenarios!$D$15</f>
        <v>3</v>
      </c>
      <c r="K32" s="190">
        <f t="shared" si="15"/>
        <v>13</v>
      </c>
      <c r="L32" s="258">
        <f t="shared" si="2"/>
        <v>1209023.6923301641</v>
      </c>
      <c r="M32" s="259">
        <f>L32-(L32*Scenarios!$D$19)</f>
        <v>1178798.1000219099</v>
      </c>
      <c r="N32" s="260"/>
      <c r="O32" s="249">
        <f>O31+(O31*VLOOKUP(A32,lookups!$A$3:$H$1252,3,))</f>
        <v>4.248560552738212</v>
      </c>
      <c r="P32" s="195">
        <f t="shared" si="4"/>
        <v>284572.54576516373</v>
      </c>
      <c r="Q32" s="195">
        <f t="shared" si="16"/>
        <v>4485727.5731084002</v>
      </c>
      <c r="R32" s="261">
        <f>1/250*Scenarios!$C$26*Scenarios!$D$5*Scenarios!$C$29*'Lifespan of Average Footballer'!D37</f>
        <v>6.8481239948735891E-3</v>
      </c>
      <c r="S32" s="251">
        <f t="shared" si="5"/>
        <v>8.2380509891021914E-2</v>
      </c>
      <c r="T32" s="195">
        <f t="shared" si="0"/>
        <v>17942.9102924336</v>
      </c>
      <c r="U32" s="195">
        <f t="shared" si="17"/>
        <v>28708.656467893758</v>
      </c>
      <c r="V32" s="252">
        <f>T32+(T32*Scenarios!$D$24)</f>
        <v>28708.656467893758</v>
      </c>
      <c r="W32" s="195">
        <f>U32*Scenarios!$D$5*Scenarios!$D$26*Scenarios!$D$29</f>
        <v>174548.63132479403</v>
      </c>
      <c r="X32" s="197">
        <f t="shared" si="18"/>
        <v>1906727.2522984729</v>
      </c>
      <c r="Y32" s="15">
        <f t="shared" si="20"/>
        <v>3</v>
      </c>
      <c r="AA32" s="199">
        <f t="shared" si="6"/>
        <v>19737.201321676963</v>
      </c>
      <c r="AB32" s="200">
        <f>AA32*Scenarios!$D$5*Scenarios!$D$26*Scenarios!$D$29</f>
        <v>120002.18403579593</v>
      </c>
      <c r="AC32" s="199">
        <f t="shared" si="7"/>
        <v>21531.492350920322</v>
      </c>
      <c r="AD32" s="200">
        <f>AC32*Scenarios!$D$5*Scenarios!$D$26*Scenarios!$D$29</f>
        <v>130911.47349359556</v>
      </c>
      <c r="AE32" s="199">
        <f t="shared" si="8"/>
        <v>23325.783380163681</v>
      </c>
      <c r="AF32" s="200">
        <f>AE32*Scenarios!$D$5*Scenarios!$D$26*Scenarios!$D$29</f>
        <v>141820.76295139518</v>
      </c>
      <c r="AG32" s="199">
        <f t="shared" si="9"/>
        <v>25120.07440940704</v>
      </c>
      <c r="AH32" s="200">
        <f>AG32*Scenarios!$D$5*Scenarios!$D$26*Scenarios!$D$29</f>
        <v>152730.05240919479</v>
      </c>
      <c r="AI32" s="199">
        <f t="shared" si="10"/>
        <v>26914.365438650399</v>
      </c>
      <c r="AJ32" s="200">
        <f>AI32*Scenarios!$D$5*Scenarios!$D$26*Scenarios!$D$29</f>
        <v>163639.34186699442</v>
      </c>
      <c r="AL32" s="201">
        <f t="shared" si="11"/>
        <v>25120.07440940704</v>
      </c>
      <c r="AM32" s="262">
        <f>AI32*[1]Scenarios!$D$5*[1]Scenarios!$L$27*[1]Scenarios!$D$29</f>
        <v>257731.96344051618</v>
      </c>
      <c r="AN32">
        <f t="shared" si="12"/>
        <v>1.8768302239379608</v>
      </c>
      <c r="AO32" s="296"/>
    </row>
    <row r="33" spans="1:41" ht="14.65" thickBot="1" x14ac:dyDescent="0.5">
      <c r="A33" s="180">
        <v>30</v>
      </c>
      <c r="B33" s="181">
        <f t="shared" si="19"/>
        <v>250</v>
      </c>
      <c r="C33" s="182">
        <f>VLOOKUP(A33,lookups!$A$3:$K$1252,5,)</f>
        <v>15432.029899477227</v>
      </c>
      <c r="D33" s="248">
        <f t="shared" si="13"/>
        <v>7.4999999999999997E-2</v>
      </c>
      <c r="E33" s="184">
        <f t="shared" si="1"/>
        <v>14274.627657016435</v>
      </c>
      <c r="F33" s="256">
        <f>Scenarios!$D$13</f>
        <v>7.4999999999999997E-2</v>
      </c>
      <c r="G33" s="186">
        <f>H32-(H32*Scenarios!$D$13)</f>
        <v>86026.685800415522</v>
      </c>
      <c r="H33" s="187">
        <f t="shared" si="14"/>
        <v>100301.31345743196</v>
      </c>
      <c r="I33" s="188">
        <f>H33*Scenarios!$D$8</f>
        <v>100301.31345743196</v>
      </c>
      <c r="J33" s="257">
        <f>Scenarios!$D$15</f>
        <v>3</v>
      </c>
      <c r="K33" s="190">
        <f t="shared" si="15"/>
        <v>13</v>
      </c>
      <c r="L33" s="258">
        <f t="shared" si="2"/>
        <v>1303917.0749466154</v>
      </c>
      <c r="M33" s="259">
        <f>L33-(L33*Scenarios!$D$19)</f>
        <v>1271319.1480729501</v>
      </c>
      <c r="N33" s="260"/>
      <c r="O33" s="249">
        <f>O32+(O32*VLOOKUP(A33,lookups!$A$3:$H$1252,3,))</f>
        <v>4.3760173693203583</v>
      </c>
      <c r="P33" s="195">
        <f t="shared" si="4"/>
        <v>297968.89840707544</v>
      </c>
      <c r="Q33" s="195">
        <f t="shared" si="16"/>
        <v>4783696.4715154758</v>
      </c>
      <c r="R33" s="261">
        <f>1/250*Scenarios!$C$26*Scenarios!$D$5*Scenarios!$C$29*'Lifespan of Average Footballer'!D38</f>
        <v>6.6289840270376335E-3</v>
      </c>
      <c r="S33" s="251">
        <f t="shared" si="5"/>
        <v>7.9981077564098946E-2</v>
      </c>
      <c r="T33" s="195">
        <f t="shared" si="0"/>
        <v>19134.785886061902</v>
      </c>
      <c r="U33" s="195">
        <f t="shared" si="17"/>
        <v>30615.65741769904</v>
      </c>
      <c r="V33" s="252">
        <f>T33+(T33*Scenarios!$D$24)</f>
        <v>30615.65741769904</v>
      </c>
      <c r="W33" s="195">
        <f>U33*Scenarios!$D$5*Scenarios!$D$26*Scenarios!$D$29</f>
        <v>186143.19709961017</v>
      </c>
      <c r="X33" s="197">
        <f t="shared" si="18"/>
        <v>2092870.4493980831</v>
      </c>
      <c r="Y33" s="15">
        <f t="shared" si="20"/>
        <v>3</v>
      </c>
      <c r="AA33" s="199">
        <f t="shared" si="6"/>
        <v>21048.264474668093</v>
      </c>
      <c r="AB33" s="200">
        <f>AA33*Scenarios!$D$5*Scenarios!$D$26*Scenarios!$D$29</f>
        <v>127973.44800598201</v>
      </c>
      <c r="AC33" s="199">
        <f t="shared" si="7"/>
        <v>22961.743063274283</v>
      </c>
      <c r="AD33" s="200">
        <f>AC33*Scenarios!$D$5*Scenarios!$D$26*Scenarios!$D$29</f>
        <v>139607.39782470764</v>
      </c>
      <c r="AE33" s="199">
        <f t="shared" si="8"/>
        <v>24875.221651880471</v>
      </c>
      <c r="AF33" s="200">
        <f>AE33*Scenarios!$D$5*Scenarios!$D$26*Scenarios!$D$29</f>
        <v>151241.34764343326</v>
      </c>
      <c r="AG33" s="199">
        <f t="shared" si="9"/>
        <v>26788.700240486662</v>
      </c>
      <c r="AH33" s="200">
        <f>AG33*Scenarios!$D$5*Scenarios!$D$26*Scenarios!$D$29</f>
        <v>162875.29746215892</v>
      </c>
      <c r="AI33" s="199">
        <f t="shared" si="10"/>
        <v>28702.178829092853</v>
      </c>
      <c r="AJ33" s="200">
        <f>AI33*Scenarios!$D$5*Scenarios!$D$26*Scenarios!$D$29</f>
        <v>174509.24728088453</v>
      </c>
      <c r="AL33" s="201">
        <f t="shared" si="11"/>
        <v>26788.700240486662</v>
      </c>
      <c r="AM33" s="262">
        <f>AI33*[1]Scenarios!$D$5*[1]Scenarios!$L$27*[1]Scenarios!$D$29</f>
        <v>274852.06446739309</v>
      </c>
      <c r="AN33">
        <f t="shared" si="12"/>
        <v>1.8558400751014059</v>
      </c>
      <c r="AO33" s="296"/>
    </row>
    <row r="34" spans="1:41" ht="14.65" thickBot="1" x14ac:dyDescent="0.5">
      <c r="A34" s="180">
        <v>31</v>
      </c>
      <c r="B34" s="181">
        <f t="shared" si="19"/>
        <v>250</v>
      </c>
      <c r="C34" s="182">
        <f>VLOOKUP(A34,lookups!$A$3:$K$1252,5,)</f>
        <v>16589.342636512793</v>
      </c>
      <c r="D34" s="248">
        <f t="shared" si="13"/>
        <v>7.4999999999999997E-2</v>
      </c>
      <c r="E34" s="184">
        <f t="shared" si="1"/>
        <v>15345.141938774334</v>
      </c>
      <c r="F34" s="256">
        <f>Scenarios!$D$13</f>
        <v>7.4999999999999997E-2</v>
      </c>
      <c r="G34" s="186">
        <f>H33-(H33*Scenarios!$D$13)</f>
        <v>92778.714948124558</v>
      </c>
      <c r="H34" s="187">
        <f t="shared" si="14"/>
        <v>108123.8568868989</v>
      </c>
      <c r="I34" s="188">
        <f>H34*Scenarios!$D$8</f>
        <v>108123.8568868989</v>
      </c>
      <c r="J34" s="257">
        <f>Scenarios!$D$15</f>
        <v>3</v>
      </c>
      <c r="K34" s="190">
        <f t="shared" si="15"/>
        <v>13</v>
      </c>
      <c r="L34" s="258">
        <f t="shared" si="2"/>
        <v>1405610.1395296857</v>
      </c>
      <c r="M34" s="259">
        <f>L34-(L34*Scenarios!$D$19)</f>
        <v>1370469.8860414436</v>
      </c>
      <c r="N34" s="260"/>
      <c r="O34" s="249">
        <f>O33+(O33*VLOOKUP(A34,lookups!$A$3:$H$1252,3,))</f>
        <v>4.5072978903999692</v>
      </c>
      <c r="P34" s="195">
        <f t="shared" si="4"/>
        <v>311852.06163619121</v>
      </c>
      <c r="Q34" s="195">
        <f t="shared" si="16"/>
        <v>5095548.5331516666</v>
      </c>
      <c r="R34" s="261">
        <f>1/250*Scenarios!$C$26*Scenarios!$D$5*Scenarios!$C$29*'Lifespan of Average Footballer'!D39</f>
        <v>6.4168565381724288E-3</v>
      </c>
      <c r="S34" s="251">
        <f t="shared" si="5"/>
        <v>7.7651531615630043E-2</v>
      </c>
      <c r="T34" s="195">
        <f t="shared" si="0"/>
        <v>20382.194132606666</v>
      </c>
      <c r="U34" s="195">
        <f t="shared" si="17"/>
        <v>32611.510612170663</v>
      </c>
      <c r="V34" s="252">
        <f>T34+(T34*Scenarios!$D$24)</f>
        <v>32611.510612170663</v>
      </c>
      <c r="W34" s="195">
        <f>U34*Scenarios!$D$5*Scenarios!$D$26*Scenarios!$D$29</f>
        <v>198277.98452199763</v>
      </c>
      <c r="X34" s="197">
        <f t="shared" si="18"/>
        <v>2291148.4339200808</v>
      </c>
      <c r="Y34" s="15">
        <f t="shared" si="20"/>
        <v>3</v>
      </c>
      <c r="AA34" s="199">
        <f t="shared" si="6"/>
        <v>22420.413545867334</v>
      </c>
      <c r="AB34" s="200">
        <f>AA34*Scenarios!$D$5*Scenarios!$D$26*Scenarios!$D$29</f>
        <v>136316.1143588734</v>
      </c>
      <c r="AC34" s="199">
        <f t="shared" si="7"/>
        <v>24458.632959128001</v>
      </c>
      <c r="AD34" s="200">
        <f>AC34*Scenarios!$D$5*Scenarios!$D$26*Scenarios!$D$29</f>
        <v>148708.48839149825</v>
      </c>
      <c r="AE34" s="199">
        <f t="shared" si="8"/>
        <v>26496.852372388665</v>
      </c>
      <c r="AF34" s="200">
        <f>AE34*Scenarios!$D$5*Scenarios!$D$26*Scenarios!$D$29</f>
        <v>161100.8624241231</v>
      </c>
      <c r="AG34" s="199">
        <f t="shared" si="9"/>
        <v>28535.071785649332</v>
      </c>
      <c r="AH34" s="200">
        <f>AG34*Scenarios!$D$5*Scenarios!$D$26*Scenarios!$D$29</f>
        <v>173493.23645674795</v>
      </c>
      <c r="AI34" s="199">
        <f t="shared" si="10"/>
        <v>30573.291198909999</v>
      </c>
      <c r="AJ34" s="200">
        <f>AI34*Scenarios!$D$5*Scenarios!$D$26*Scenarios!$D$29</f>
        <v>185885.6104893728</v>
      </c>
      <c r="AL34" s="201">
        <f t="shared" si="11"/>
        <v>28535.071785649332</v>
      </c>
      <c r="AM34" s="262">
        <f>AI34*[1]Scenarios!$D$5*[1]Scenarios!$L$27*[1]Scenarios!$D$29</f>
        <v>292769.83652076212</v>
      </c>
      <c r="AN34">
        <f t="shared" si="12"/>
        <v>1.8338042151918694</v>
      </c>
      <c r="AO34" s="296"/>
    </row>
    <row r="35" spans="1:41" ht="14.65" thickBot="1" x14ac:dyDescent="0.5">
      <c r="A35" s="180">
        <v>32</v>
      </c>
      <c r="B35" s="181">
        <f t="shared" si="19"/>
        <v>250</v>
      </c>
      <c r="C35" s="182">
        <f>VLOOKUP(A35,lookups!$A$3:$K$1252,5,)</f>
        <v>17854.451859417823</v>
      </c>
      <c r="D35" s="248">
        <f t="shared" si="13"/>
        <v>7.4999999999999997E-2</v>
      </c>
      <c r="E35" s="184">
        <f t="shared" si="1"/>
        <v>16515.367969961488</v>
      </c>
      <c r="F35" s="256">
        <f>Scenarios!$D$13</f>
        <v>7.4999999999999997E-2</v>
      </c>
      <c r="G35" s="186">
        <f>H34-(H34*Scenarios!$D$13)</f>
        <v>100014.56762038148</v>
      </c>
      <c r="H35" s="187">
        <f t="shared" si="14"/>
        <v>116529.93559034297</v>
      </c>
      <c r="I35" s="188">
        <f>H35*Scenarios!$D$8</f>
        <v>116529.93559034297</v>
      </c>
      <c r="J35" s="257">
        <f>Scenarios!$D$15</f>
        <v>3</v>
      </c>
      <c r="K35" s="190">
        <f t="shared" si="15"/>
        <v>13</v>
      </c>
      <c r="L35" s="258">
        <f t="shared" si="2"/>
        <v>1514889.1626744587</v>
      </c>
      <c r="M35" s="259">
        <f>L35-(L35*Scenarios!$D$19)</f>
        <v>1477016.9336075971</v>
      </c>
      <c r="N35" s="260"/>
      <c r="O35" s="249">
        <f>O34+(O34*VLOOKUP(A35,lookups!$A$3:$H$1252,3,))</f>
        <v>4.6425168271119679</v>
      </c>
      <c r="P35" s="195">
        <f t="shared" si="4"/>
        <v>326307.73761068861</v>
      </c>
      <c r="Q35" s="195">
        <f t="shared" si="16"/>
        <v>5421856.2707623551</v>
      </c>
      <c r="R35" s="261">
        <f>1/250*Scenarios!$C$26*Scenarios!$D$5*Scenarios!$C$29*'Lifespan of Average Footballer'!D40</f>
        <v>6.2115171289509113E-3</v>
      </c>
      <c r="S35" s="251">
        <f t="shared" si="5"/>
        <v>7.5389836520029174E-2</v>
      </c>
      <c r="T35" s="195">
        <f t="shared" si="0"/>
        <v>21687.42508304942</v>
      </c>
      <c r="U35" s="195">
        <f t="shared" si="17"/>
        <v>34699.880132879072</v>
      </c>
      <c r="V35" s="252">
        <f>T35+(T35*Scenarios!$D$24)</f>
        <v>34699.880132879072</v>
      </c>
      <c r="W35" s="195">
        <f>U35*Scenarios!$D$5*Scenarios!$D$26*Scenarios!$D$29</f>
        <v>210975.27120790479</v>
      </c>
      <c r="X35" s="197">
        <f t="shared" si="18"/>
        <v>2502123.7051279857</v>
      </c>
      <c r="Y35" s="15">
        <f t="shared" si="20"/>
        <v>3</v>
      </c>
      <c r="AA35" s="199">
        <f t="shared" si="6"/>
        <v>23856.167591354366</v>
      </c>
      <c r="AB35" s="200">
        <f>AA35*Scenarios!$D$5*Scenarios!$D$26*Scenarios!$D$29</f>
        <v>145045.49895543454</v>
      </c>
      <c r="AC35" s="199">
        <f t="shared" si="7"/>
        <v>26024.910099659304</v>
      </c>
      <c r="AD35" s="200">
        <f>AC35*Scenarios!$D$5*Scenarios!$D$26*Scenarios!$D$29</f>
        <v>158231.45340592857</v>
      </c>
      <c r="AE35" s="199">
        <f t="shared" si="8"/>
        <v>28193.652607964246</v>
      </c>
      <c r="AF35" s="200">
        <f>AE35*Scenarios!$D$5*Scenarios!$D$26*Scenarios!$D$29</f>
        <v>171417.40785642262</v>
      </c>
      <c r="AG35" s="199">
        <f t="shared" si="9"/>
        <v>30362.395116269188</v>
      </c>
      <c r="AH35" s="200">
        <f>AG35*Scenarios!$D$5*Scenarios!$D$26*Scenarios!$D$29</f>
        <v>184603.36230691668</v>
      </c>
      <c r="AI35" s="199">
        <f t="shared" si="10"/>
        <v>32531.13762457413</v>
      </c>
      <c r="AJ35" s="200">
        <f>AI35*Scenarios!$D$5*Scenarios!$D$26*Scenarios!$D$29</f>
        <v>197789.31675741071</v>
      </c>
      <c r="AL35" s="201">
        <f t="shared" si="11"/>
        <v>30362.395116269188</v>
      </c>
      <c r="AM35" s="262">
        <f>AI35*[1]Scenarios!$D$5*[1]Scenarios!$L$27*[1]Scenarios!$D$29</f>
        <v>311518.17389292183</v>
      </c>
      <c r="AN35">
        <f t="shared" si="12"/>
        <v>1.810481316574148</v>
      </c>
      <c r="AO35" s="296"/>
    </row>
    <row r="36" spans="1:41" ht="14.65" thickBot="1" x14ac:dyDescent="0.5">
      <c r="A36" s="180">
        <v>33</v>
      </c>
      <c r="B36" s="181">
        <f t="shared" si="19"/>
        <v>250</v>
      </c>
      <c r="C36" s="182">
        <f>VLOOKUP(A36,lookups!$A$3:$K$1252,5,)</f>
        <v>19236.097624433776</v>
      </c>
      <c r="D36" s="248">
        <f t="shared" si="13"/>
        <v>7.4999999999999997E-2</v>
      </c>
      <c r="E36" s="184">
        <f t="shared" si="1"/>
        <v>17793.390302601241</v>
      </c>
      <c r="F36" s="256">
        <f>Scenarios!$D$13</f>
        <v>7.4999999999999997E-2</v>
      </c>
      <c r="G36" s="186">
        <f>H35-(H35*Scenarios!$D$13)</f>
        <v>107790.19042106725</v>
      </c>
      <c r="H36" s="187">
        <f t="shared" si="14"/>
        <v>125583.58072366849</v>
      </c>
      <c r="I36" s="188">
        <f>H36*Scenarios!$D$8</f>
        <v>125583.58072366849</v>
      </c>
      <c r="J36" s="257">
        <f>Scenarios!$D$15</f>
        <v>3</v>
      </c>
      <c r="K36" s="190">
        <f t="shared" si="15"/>
        <v>13</v>
      </c>
      <c r="L36" s="258">
        <f t="shared" si="2"/>
        <v>1632586.5494076903</v>
      </c>
      <c r="M36" s="259">
        <f>L36-(L36*Scenarios!$D$19)</f>
        <v>1591771.885672498</v>
      </c>
      <c r="N36" s="260"/>
      <c r="O36" s="249">
        <f>O35+(O35*VLOOKUP(A36,lookups!$A$3:$H$1252,3,))</f>
        <v>4.7817923319253266</v>
      </c>
      <c r="P36" s="195">
        <f t="shared" si="4"/>
        <v>341417.283746898</v>
      </c>
      <c r="Q36" s="195">
        <f t="shared" si="16"/>
        <v>5763273.5545092532</v>
      </c>
      <c r="R36" s="261">
        <f>1/250*Scenarios!$C$26*Scenarios!$D$5*Scenarios!$C$29*'Lifespan of Average Footballer'!D41</f>
        <v>6.0127485808244823E-3</v>
      </c>
      <c r="S36" s="251">
        <f t="shared" si="5"/>
        <v>7.3194016038863288E-2</v>
      </c>
      <c r="T36" s="195">
        <f t="shared" si="0"/>
        <v>23053.094218037011</v>
      </c>
      <c r="U36" s="195">
        <f t="shared" si="17"/>
        <v>36884.950748859221</v>
      </c>
      <c r="V36" s="252">
        <f>T36+(T36*Scenarios!$D$24)</f>
        <v>36884.950748859221</v>
      </c>
      <c r="W36" s="195">
        <f>U36*Scenarios!$D$5*Scenarios!$D$26*Scenarios!$D$29</f>
        <v>224260.50055306405</v>
      </c>
      <c r="X36" s="197">
        <f t="shared" si="18"/>
        <v>2726384.2056810497</v>
      </c>
      <c r="Y36" s="15">
        <f t="shared" si="20"/>
        <v>3</v>
      </c>
      <c r="AA36" s="199">
        <f t="shared" si="6"/>
        <v>25358.403639840715</v>
      </c>
      <c r="AB36" s="200">
        <f>AA36*Scenarios!$D$5*Scenarios!$D$26*Scenarios!$D$29</f>
        <v>154179.09413023153</v>
      </c>
      <c r="AC36" s="199">
        <f t="shared" si="7"/>
        <v>27663.713061644412</v>
      </c>
      <c r="AD36" s="200">
        <f>AC36*Scenarios!$D$5*Scenarios!$D$26*Scenarios!$D$29</f>
        <v>168195.37541479804</v>
      </c>
      <c r="AE36" s="199">
        <f t="shared" si="8"/>
        <v>29969.022483448112</v>
      </c>
      <c r="AF36" s="200">
        <f>AE36*Scenarios!$D$5*Scenarios!$D$26*Scenarios!$D$29</f>
        <v>182211.65669936454</v>
      </c>
      <c r="AG36" s="199">
        <f t="shared" si="9"/>
        <v>32274.331905251816</v>
      </c>
      <c r="AH36" s="200">
        <f>AG36*Scenarios!$D$5*Scenarios!$D$26*Scenarios!$D$29</f>
        <v>196227.93798393104</v>
      </c>
      <c r="AI36" s="199">
        <f t="shared" si="10"/>
        <v>34579.64132705552</v>
      </c>
      <c r="AJ36" s="200">
        <f>AI36*Scenarios!$D$5*Scenarios!$D$26*Scenarios!$D$29</f>
        <v>210244.21926849755</v>
      </c>
      <c r="AL36" s="201">
        <f t="shared" si="11"/>
        <v>32274.331905251816</v>
      </c>
      <c r="AM36" s="262">
        <f>AI36*[1]Scenarios!$D$5*[1]Scenarios!$L$27*[1]Scenarios!$D$29</f>
        <v>331134.64534788358</v>
      </c>
      <c r="AN36">
        <f t="shared" si="12"/>
        <v>1.7857469842854872</v>
      </c>
      <c r="AO36" s="296"/>
    </row>
    <row r="37" spans="1:41" ht="14.65" thickBot="1" x14ac:dyDescent="0.5">
      <c r="A37" s="180">
        <v>34</v>
      </c>
      <c r="B37" s="181">
        <f t="shared" si="19"/>
        <v>250</v>
      </c>
      <c r="C37" s="182">
        <f>VLOOKUP(A37,lookups!$A$3:$K$1252,5,)</f>
        <v>20743.562827407604</v>
      </c>
      <c r="D37" s="248">
        <f t="shared" si="13"/>
        <v>7.4999999999999997E-2</v>
      </c>
      <c r="E37" s="184">
        <f t="shared" si="1"/>
        <v>19187.795615352035</v>
      </c>
      <c r="F37" s="256">
        <f>Scenarios!$D$13</f>
        <v>7.4999999999999997E-2</v>
      </c>
      <c r="G37" s="186">
        <f>H36-(H36*Scenarios!$D$13)</f>
        <v>116164.81216939335</v>
      </c>
      <c r="H37" s="187">
        <f t="shared" si="14"/>
        <v>135352.6077847454</v>
      </c>
      <c r="I37" s="188">
        <f>H37*Scenarios!$D$8</f>
        <v>135352.6077847454</v>
      </c>
      <c r="J37" s="257">
        <f>Scenarios!$D$15</f>
        <v>3</v>
      </c>
      <c r="K37" s="190">
        <f t="shared" si="15"/>
        <v>13</v>
      </c>
      <c r="L37" s="258">
        <f t="shared" si="2"/>
        <v>1759583.9012016901</v>
      </c>
      <c r="M37" s="259">
        <f>L37-(L37*Scenarios!$D$19)</f>
        <v>1715594.3036716478</v>
      </c>
      <c r="N37" s="260"/>
      <c r="O37" s="249">
        <f>O36+(O36*VLOOKUP(A37,lookups!$A$3:$H$1252,3,))</f>
        <v>4.9252461018830864</v>
      </c>
      <c r="P37" s="195">
        <f t="shared" si="4"/>
        <v>357258.06686673837</v>
      </c>
      <c r="Q37" s="195">
        <f t="shared" si="16"/>
        <v>6120531.621375992</v>
      </c>
      <c r="R37" s="261">
        <f>1/250*Scenarios!$C$26*Scenarios!$D$5*Scenarios!$C$29*'Lifespan of Average Footballer'!D42</f>
        <v>5.8203406262380981E-3</v>
      </c>
      <c r="S37" s="251">
        <f t="shared" si="5"/>
        <v>7.106215149404202E-2</v>
      </c>
      <c r="T37" s="195">
        <f t="shared" si="0"/>
        <v>24482.126485503966</v>
      </c>
      <c r="U37" s="195">
        <f t="shared" si="17"/>
        <v>39171.402376806349</v>
      </c>
      <c r="V37" s="252">
        <f>T37+(T37*Scenarios!$D$24)</f>
        <v>39171.402376806349</v>
      </c>
      <c r="W37" s="195">
        <f>U37*Scenarios!$D$5*Scenarios!$D$26*Scenarios!$D$29</f>
        <v>238162.12645098261</v>
      </c>
      <c r="X37" s="197">
        <f t="shared" si="18"/>
        <v>2964546.3321320321</v>
      </c>
      <c r="Y37" s="15">
        <f t="shared" si="20"/>
        <v>3</v>
      </c>
      <c r="AA37" s="199">
        <f t="shared" si="6"/>
        <v>26930.339134054364</v>
      </c>
      <c r="AB37" s="200">
        <f>AA37*Scenarios!$D$5*Scenarios!$D$26*Scenarios!$D$29</f>
        <v>163736.46193505055</v>
      </c>
      <c r="AC37" s="199">
        <f t="shared" si="7"/>
        <v>29378.551782604758</v>
      </c>
      <c r="AD37" s="200">
        <f>AC37*Scenarios!$D$5*Scenarios!$D$26*Scenarios!$D$29</f>
        <v>178621.59483823692</v>
      </c>
      <c r="AE37" s="199">
        <f t="shared" si="8"/>
        <v>31826.764431155156</v>
      </c>
      <c r="AF37" s="200">
        <f>AE37*Scenarios!$D$5*Scenarios!$D$26*Scenarios!$D$29</f>
        <v>193506.72774142335</v>
      </c>
      <c r="AG37" s="199">
        <f t="shared" si="9"/>
        <v>34274.977079705553</v>
      </c>
      <c r="AH37" s="200">
        <f>AG37*Scenarios!$D$5*Scenarios!$D$26*Scenarios!$D$29</f>
        <v>208391.86064460978</v>
      </c>
      <c r="AI37" s="199">
        <f t="shared" si="10"/>
        <v>36723.189728255951</v>
      </c>
      <c r="AJ37" s="200">
        <f>AI37*Scenarios!$D$5*Scenarios!$D$26*Scenarios!$D$29</f>
        <v>223276.99354779618</v>
      </c>
      <c r="AL37" s="201">
        <f t="shared" ref="AL37:AL69" si="21">T37+(T37*40%)</f>
        <v>34274.977079705553</v>
      </c>
      <c r="AM37" s="262">
        <f>AI37*[1]Scenarios!$D$5*[1]Scenarios!$L$27*[1]Scenarios!$D$29</f>
        <v>351661.26483777893</v>
      </c>
      <c r="AN37">
        <f t="shared" si="12"/>
        <v>1.7595680670573983</v>
      </c>
      <c r="AO37" s="296"/>
    </row>
    <row r="38" spans="1:41" ht="14.65" thickBot="1" x14ac:dyDescent="0.5">
      <c r="A38" s="180">
        <v>35</v>
      </c>
      <c r="B38" s="181">
        <f t="shared" si="19"/>
        <v>250</v>
      </c>
      <c r="C38" s="182">
        <f>VLOOKUP(A38,lookups!$A$3:$K$1252,5,)</f>
        <v>22386.694476478173</v>
      </c>
      <c r="D38" s="248">
        <f t="shared" si="13"/>
        <v>7.4999999999999997E-2</v>
      </c>
      <c r="E38" s="184">
        <f t="shared" si="1"/>
        <v>20707.692390742312</v>
      </c>
      <c r="F38" s="256">
        <f>Scenarios!$D$13</f>
        <v>7.4999999999999997E-2</v>
      </c>
      <c r="G38" s="186">
        <f>H37-(H37*Scenarios!$D$13)</f>
        <v>125201.16220088949</v>
      </c>
      <c r="H38" s="187">
        <f t="shared" si="14"/>
        <v>145908.8545916318</v>
      </c>
      <c r="I38" s="188">
        <f>H38*Scenarios!$D$8</f>
        <v>145908.8545916318</v>
      </c>
      <c r="J38" s="257">
        <f>Scenarios!$D$15</f>
        <v>3</v>
      </c>
      <c r="K38" s="190">
        <f t="shared" si="15"/>
        <v>13</v>
      </c>
      <c r="L38" s="258">
        <f t="shared" si="2"/>
        <v>1896815.1096912134</v>
      </c>
      <c r="M38" s="259">
        <f>L38-(L38*Scenarios!$D$19)</f>
        <v>1849394.7319489331</v>
      </c>
      <c r="N38" s="260"/>
      <c r="O38" s="249">
        <f>O37+(O37*VLOOKUP(A38,lookups!$A$3:$H$1252,3,))</f>
        <v>5.0730034849395791</v>
      </c>
      <c r="P38" s="195">
        <f t="shared" si="4"/>
        <v>373903.76634322479</v>
      </c>
      <c r="Q38" s="195">
        <f t="shared" si="16"/>
        <v>6494435.3877192168</v>
      </c>
      <c r="R38" s="261">
        <f>1/250*Scenarios!$C$26*Scenarios!$D$5*Scenarios!$C$29*'Lifespan of Average Footballer'!D43</f>
        <v>5.6340897261984799E-3</v>
      </c>
      <c r="S38" s="251">
        <f t="shared" si="5"/>
        <v>6.8992380091302929E-2</v>
      </c>
      <c r="T38" s="195">
        <f t="shared" si="0"/>
        <v>25977.741550876868</v>
      </c>
      <c r="U38" s="195">
        <f t="shared" si="17"/>
        <v>41564.386481402988</v>
      </c>
      <c r="V38" s="252">
        <f>T38+(T38*Scenarios!$D$24)</f>
        <v>41564.386481402988</v>
      </c>
      <c r="W38" s="195">
        <f>U38*Scenarios!$D$5*Scenarios!$D$26*Scenarios!$D$29</f>
        <v>252711.46980693017</v>
      </c>
      <c r="X38" s="197">
        <f t="shared" si="18"/>
        <v>3217257.8019389622</v>
      </c>
      <c r="Y38" s="15">
        <f t="shared" si="20"/>
        <v>3</v>
      </c>
      <c r="AA38" s="199">
        <f t="shared" si="6"/>
        <v>28575.515705964557</v>
      </c>
      <c r="AB38" s="200">
        <f>AA38*Scenarios!$D$5*Scenarios!$D$26*Scenarios!$D$29</f>
        <v>173739.13549226453</v>
      </c>
      <c r="AC38" s="199">
        <f t="shared" si="7"/>
        <v>31173.289861052242</v>
      </c>
      <c r="AD38" s="200">
        <f>AC38*Scenarios!$D$5*Scenarios!$D$26*Scenarios!$D$29</f>
        <v>189533.60235519765</v>
      </c>
      <c r="AE38" s="199">
        <f t="shared" si="8"/>
        <v>33771.064016139928</v>
      </c>
      <c r="AF38" s="200">
        <f>AE38*Scenarios!$D$5*Scenarios!$D$26*Scenarios!$D$29</f>
        <v>205328.06921813078</v>
      </c>
      <c r="AG38" s="199">
        <f t="shared" si="9"/>
        <v>36368.838171227617</v>
      </c>
      <c r="AH38" s="200">
        <f>AG38*Scenarios!$D$5*Scenarios!$D$26*Scenarios!$D$29</f>
        <v>221122.53608106391</v>
      </c>
      <c r="AI38" s="199">
        <f t="shared" si="10"/>
        <v>38966.612326315299</v>
      </c>
      <c r="AJ38" s="200">
        <f>AI38*Scenarios!$D$5*Scenarios!$D$26*Scenarios!$D$29</f>
        <v>236917.00294399701</v>
      </c>
      <c r="AL38" s="201">
        <f t="shared" si="21"/>
        <v>36368.838171227617</v>
      </c>
      <c r="AM38" s="262">
        <f>AI38*[1]Scenarios!$D$5*[1]Scenarios!$L$27*[1]Scenarios!$D$29</f>
        <v>373144.27963679517</v>
      </c>
      <c r="AN38">
        <f t="shared" si="12"/>
        <v>1.7319817259495076</v>
      </c>
      <c r="AO38" s="296"/>
    </row>
    <row r="39" spans="1:41" ht="14.65" thickBot="1" x14ac:dyDescent="0.5">
      <c r="A39" s="180">
        <v>36</v>
      </c>
      <c r="B39" s="181">
        <f t="shared" si="19"/>
        <v>250</v>
      </c>
      <c r="C39" s="182">
        <f>VLOOKUP(A39,lookups!$A$3:$K$1252,5,)</f>
        <v>24175.925144469118</v>
      </c>
      <c r="D39" s="248">
        <f t="shared" si="13"/>
        <v>7.4999999999999997E-2</v>
      </c>
      <c r="E39" s="184">
        <f t="shared" si="1"/>
        <v>22362.730758633934</v>
      </c>
      <c r="F39" s="256">
        <f>Scenarios!$D$13</f>
        <v>7.4999999999999997E-2</v>
      </c>
      <c r="G39" s="186">
        <f>H38-(H38*Scenarios!$D$13)</f>
        <v>134965.69049725941</v>
      </c>
      <c r="H39" s="187">
        <f t="shared" si="14"/>
        <v>157328.42125589334</v>
      </c>
      <c r="I39" s="188">
        <f>H39*Scenarios!$D$8</f>
        <v>157328.42125589334</v>
      </c>
      <c r="J39" s="257">
        <f>Scenarios!$D$15</f>
        <v>3</v>
      </c>
      <c r="K39" s="190">
        <f t="shared" si="15"/>
        <v>13</v>
      </c>
      <c r="L39" s="258">
        <f t="shared" si="2"/>
        <v>2045269.4763266135</v>
      </c>
      <c r="M39" s="259">
        <f>L39-(L39*Scenarios!$D$19)</f>
        <v>1994137.7394184482</v>
      </c>
      <c r="N39" s="260"/>
      <c r="O39" s="249">
        <f>O38+(O38*VLOOKUP(A39,lookups!$A$3:$H$1252,3,))</f>
        <v>5.2251935894877661</v>
      </c>
      <c r="P39" s="195">
        <f t="shared" si="4"/>
        <v>391424.63170003128</v>
      </c>
      <c r="Q39" s="195">
        <f t="shared" si="16"/>
        <v>6885860.0194192482</v>
      </c>
      <c r="R39" s="261">
        <f>1/250*Scenarios!$C$26*Scenarios!$D$5*Scenarios!$C$29*'Lifespan of Average Footballer'!D44</f>
        <v>5.453798854960128E-3</v>
      </c>
      <c r="S39" s="251">
        <f t="shared" si="5"/>
        <v>6.6982893292527129E-2</v>
      </c>
      <c r="T39" s="195">
        <f t="shared" si="0"/>
        <v>27543.440077676994</v>
      </c>
      <c r="U39" s="195">
        <f t="shared" si="17"/>
        <v>44069.504124283194</v>
      </c>
      <c r="V39" s="252">
        <f>T39+(T39*Scenarios!$D$24)</f>
        <v>44069.504124283194</v>
      </c>
      <c r="W39" s="195">
        <f>U39*Scenarios!$D$5*Scenarios!$D$26*Scenarios!$D$29</f>
        <v>267942.58507564181</v>
      </c>
      <c r="X39" s="197">
        <f t="shared" si="18"/>
        <v>3485200.3870146042</v>
      </c>
      <c r="Y39" s="15">
        <f t="shared" si="20"/>
        <v>3</v>
      </c>
      <c r="AA39" s="199">
        <f t="shared" si="6"/>
        <v>30297.784085444695</v>
      </c>
      <c r="AB39" s="200">
        <f>AA39*Scenarios!$D$5*Scenarios!$D$26*Scenarios!$D$29</f>
        <v>184210.52723950375</v>
      </c>
      <c r="AC39" s="199">
        <f t="shared" si="7"/>
        <v>33052.128093212392</v>
      </c>
      <c r="AD39" s="200">
        <f>AC39*Scenarios!$D$5*Scenarios!$D$26*Scenarios!$D$29</f>
        <v>200956.93880673134</v>
      </c>
      <c r="AE39" s="199">
        <f t="shared" si="8"/>
        <v>35806.472100980092</v>
      </c>
      <c r="AF39" s="200">
        <f>AE39*Scenarios!$D$5*Scenarios!$D$26*Scenarios!$D$29</f>
        <v>217703.35037395894</v>
      </c>
      <c r="AG39" s="199">
        <f t="shared" si="9"/>
        <v>38560.816108747793</v>
      </c>
      <c r="AH39" s="200">
        <f>AG39*Scenarios!$D$5*Scenarios!$D$26*Scenarios!$D$29</f>
        <v>234449.76194118659</v>
      </c>
      <c r="AI39" s="199">
        <f t="shared" si="10"/>
        <v>41315.160116515493</v>
      </c>
      <c r="AJ39" s="200">
        <f>AI39*Scenarios!$D$5*Scenarios!$D$26*Scenarios!$D$29</f>
        <v>251196.17350841421</v>
      </c>
      <c r="AL39" s="201">
        <f t="shared" si="21"/>
        <v>38560.816108747793</v>
      </c>
      <c r="AM39" s="262">
        <f>AI39*[1]Scenarios!$D$5*[1]Scenarios!$L$27*[1]Scenarios!$D$29</f>
        <v>395633.97327575227</v>
      </c>
      <c r="AN39">
        <f t="shared" si="12"/>
        <v>1.7030780766549196</v>
      </c>
      <c r="AO39" s="296"/>
    </row>
    <row r="40" spans="1:41" x14ac:dyDescent="0.45">
      <c r="D40" s="248"/>
      <c r="F40" s="256"/>
      <c r="L40" s="258"/>
      <c r="M40" s="259"/>
      <c r="N40" s="260"/>
      <c r="O40" s="249"/>
      <c r="P40" s="195"/>
      <c r="Q40" s="195"/>
      <c r="R40" s="261"/>
      <c r="S40" s="251"/>
      <c r="V40" s="252"/>
      <c r="AL40" s="201">
        <f t="shared" si="21"/>
        <v>0</v>
      </c>
      <c r="AM40" s="262">
        <f>AI40*[1]Scenarios!$D$5*[1]Scenarios!$L$27*[1]Scenarios!$D$29</f>
        <v>0</v>
      </c>
    </row>
    <row r="41" spans="1:41" x14ac:dyDescent="0.45">
      <c r="D41" s="248"/>
      <c r="F41" s="256"/>
      <c r="L41" s="258"/>
      <c r="M41" s="259"/>
      <c r="N41" s="260"/>
      <c r="O41" s="249"/>
      <c r="P41" s="195"/>
      <c r="Q41" s="195"/>
      <c r="R41" s="261"/>
      <c r="S41" s="251"/>
      <c r="V41" s="252"/>
      <c r="AL41" s="201">
        <f t="shared" si="21"/>
        <v>0</v>
      </c>
      <c r="AM41" s="262">
        <f>AI41*[1]Scenarios!$D$5*[1]Scenarios!$L$27*[1]Scenarios!$D$29</f>
        <v>0</v>
      </c>
    </row>
    <row r="42" spans="1:41" x14ac:dyDescent="0.45">
      <c r="D42" s="248"/>
      <c r="F42" s="256"/>
      <c r="L42" s="258"/>
      <c r="M42" s="259"/>
      <c r="N42" s="260"/>
      <c r="O42" s="249"/>
      <c r="P42" s="195"/>
      <c r="Q42" s="195"/>
      <c r="R42" s="261"/>
      <c r="S42" s="251"/>
      <c r="V42" s="252"/>
      <c r="AL42" s="201">
        <f t="shared" si="21"/>
        <v>0</v>
      </c>
      <c r="AM42" s="262">
        <f>AI42*[1]Scenarios!$D$5*[1]Scenarios!$L$27*[1]Scenarios!$D$29</f>
        <v>0</v>
      </c>
    </row>
    <row r="43" spans="1:41" x14ac:dyDescent="0.45">
      <c r="D43" s="248"/>
      <c r="F43" s="256"/>
      <c r="L43" s="258"/>
      <c r="M43" s="259"/>
      <c r="N43" s="260"/>
      <c r="O43" s="249"/>
      <c r="P43" s="195"/>
      <c r="Q43" s="195"/>
      <c r="R43" s="261"/>
      <c r="S43" s="251"/>
      <c r="V43" s="252"/>
      <c r="AL43" s="201">
        <f t="shared" si="21"/>
        <v>0</v>
      </c>
      <c r="AM43" s="262">
        <f>AI43*[1]Scenarios!$D$5*[1]Scenarios!$L$27*[1]Scenarios!$D$29</f>
        <v>0</v>
      </c>
    </row>
    <row r="44" spans="1:41" x14ac:dyDescent="0.45">
      <c r="D44" s="248"/>
      <c r="F44" s="256"/>
      <c r="L44" s="258"/>
      <c r="M44" s="259"/>
      <c r="N44" s="260"/>
      <c r="O44" s="249"/>
      <c r="P44" s="195"/>
      <c r="Q44" s="195"/>
      <c r="R44" s="261"/>
      <c r="S44" s="251"/>
      <c r="V44" s="252"/>
      <c r="AL44" s="201">
        <f t="shared" si="21"/>
        <v>0</v>
      </c>
      <c r="AM44" s="262">
        <f>AI44*[1]Scenarios!$D$5*[1]Scenarios!$L$27*[1]Scenarios!$D$29</f>
        <v>0</v>
      </c>
    </row>
    <row r="45" spans="1:41" x14ac:dyDescent="0.45">
      <c r="D45" s="248"/>
      <c r="F45" s="256"/>
      <c r="L45" s="258"/>
      <c r="M45" s="259"/>
      <c r="N45" s="260"/>
      <c r="O45" s="249"/>
      <c r="P45" s="195"/>
      <c r="Q45" s="195"/>
      <c r="R45" s="261"/>
      <c r="S45" s="251"/>
      <c r="V45" s="252"/>
      <c r="AL45" s="201">
        <f t="shared" si="21"/>
        <v>0</v>
      </c>
      <c r="AM45" s="262">
        <f>AI45*[1]Scenarios!$D$5*[1]Scenarios!$L$27*[1]Scenarios!$D$29</f>
        <v>0</v>
      </c>
    </row>
    <row r="46" spans="1:41" x14ac:dyDescent="0.45">
      <c r="D46" s="248"/>
      <c r="F46" s="256"/>
      <c r="L46" s="258"/>
      <c r="M46" s="259"/>
      <c r="N46" s="260"/>
      <c r="O46" s="249"/>
      <c r="P46" s="195"/>
      <c r="Q46" s="195"/>
      <c r="R46" s="261"/>
      <c r="S46" s="251"/>
      <c r="V46" s="252"/>
      <c r="AL46" s="201">
        <f t="shared" si="21"/>
        <v>0</v>
      </c>
      <c r="AM46" s="262">
        <f>AI46*[1]Scenarios!$D$5*[1]Scenarios!$L$27*[1]Scenarios!$D$29</f>
        <v>0</v>
      </c>
    </row>
    <row r="47" spans="1:41" x14ac:dyDescent="0.45">
      <c r="D47" s="248"/>
      <c r="F47" s="256"/>
      <c r="L47" s="258"/>
      <c r="M47" s="259"/>
      <c r="N47" s="260"/>
      <c r="O47" s="249"/>
      <c r="P47" s="195"/>
      <c r="Q47" s="195"/>
      <c r="R47" s="261"/>
      <c r="S47" s="251"/>
      <c r="V47" s="252"/>
      <c r="AL47" s="201">
        <f t="shared" si="21"/>
        <v>0</v>
      </c>
      <c r="AM47" s="262">
        <f>AI47*[1]Scenarios!$D$5*[1]Scenarios!$L$27*[1]Scenarios!$D$29</f>
        <v>0</v>
      </c>
    </row>
    <row r="48" spans="1:41" x14ac:dyDescent="0.45">
      <c r="D48" s="248"/>
      <c r="F48" s="256"/>
      <c r="L48" s="258"/>
      <c r="M48" s="259"/>
      <c r="N48" s="260"/>
      <c r="O48" s="249"/>
      <c r="P48" s="195"/>
      <c r="Q48" s="195"/>
      <c r="R48" s="261"/>
      <c r="S48" s="251"/>
      <c r="V48" s="252"/>
      <c r="AL48" s="201">
        <f t="shared" si="21"/>
        <v>0</v>
      </c>
      <c r="AM48" s="262">
        <f>AI48*[1]Scenarios!$D$5*[1]Scenarios!$L$27*[1]Scenarios!$D$29</f>
        <v>0</v>
      </c>
    </row>
    <row r="49" spans="4:39" x14ac:dyDescent="0.45">
      <c r="D49" s="248"/>
      <c r="F49" s="256"/>
      <c r="L49" s="258"/>
      <c r="M49" s="259"/>
      <c r="N49" s="260"/>
      <c r="O49" s="249"/>
      <c r="P49" s="195"/>
      <c r="Q49" s="195"/>
      <c r="R49" s="261"/>
      <c r="S49" s="251"/>
      <c r="V49" s="252"/>
      <c r="AL49" s="201">
        <f t="shared" si="21"/>
        <v>0</v>
      </c>
      <c r="AM49" s="262">
        <f>AI49*[1]Scenarios!$D$5*[1]Scenarios!$L$27*[1]Scenarios!$D$29</f>
        <v>0</v>
      </c>
    </row>
    <row r="50" spans="4:39" x14ac:dyDescent="0.45">
      <c r="D50" s="248"/>
      <c r="F50" s="256"/>
      <c r="L50" s="258"/>
      <c r="M50" s="259"/>
      <c r="N50" s="260"/>
      <c r="O50" s="249"/>
      <c r="P50" s="195"/>
      <c r="Q50" s="195"/>
      <c r="R50" s="261"/>
      <c r="S50" s="251"/>
      <c r="V50" s="252"/>
      <c r="AL50" s="201">
        <f t="shared" si="21"/>
        <v>0</v>
      </c>
      <c r="AM50" s="262">
        <f>AI50*[1]Scenarios!$D$5*[1]Scenarios!$L$27*[1]Scenarios!$D$29</f>
        <v>0</v>
      </c>
    </row>
    <row r="51" spans="4:39" x14ac:dyDescent="0.45">
      <c r="D51" s="248"/>
      <c r="F51" s="256"/>
      <c r="L51" s="258"/>
      <c r="M51" s="259"/>
      <c r="N51" s="260"/>
      <c r="O51" s="249"/>
      <c r="P51" s="195"/>
      <c r="Q51" s="195"/>
      <c r="R51" s="261"/>
      <c r="S51" s="251"/>
      <c r="V51" s="252"/>
      <c r="AL51" s="201">
        <f t="shared" si="21"/>
        <v>0</v>
      </c>
      <c r="AM51" s="262">
        <f>AI51*[1]Scenarios!$D$5*[1]Scenarios!$L$27*[1]Scenarios!$D$29</f>
        <v>0</v>
      </c>
    </row>
    <row r="52" spans="4:39" x14ac:dyDescent="0.45">
      <c r="D52" s="248"/>
      <c r="F52" s="256"/>
      <c r="L52" s="258"/>
      <c r="M52" s="259"/>
      <c r="N52" s="260"/>
      <c r="O52" s="249"/>
      <c r="P52" s="195"/>
      <c r="Q52" s="195"/>
      <c r="R52" s="261"/>
      <c r="S52" s="251"/>
      <c r="V52" s="252"/>
      <c r="AL52" s="201">
        <f t="shared" si="21"/>
        <v>0</v>
      </c>
      <c r="AM52" s="262">
        <f>AI52*[1]Scenarios!$D$5*[1]Scenarios!$L$27*[1]Scenarios!$D$29</f>
        <v>0</v>
      </c>
    </row>
    <row r="53" spans="4:39" x14ac:dyDescent="0.45">
      <c r="D53" s="248"/>
      <c r="F53" s="256"/>
      <c r="L53" s="258"/>
      <c r="M53" s="259"/>
      <c r="N53" s="260"/>
      <c r="O53" s="249"/>
      <c r="P53" s="195"/>
      <c r="Q53" s="195"/>
      <c r="R53" s="261"/>
      <c r="S53" s="251"/>
      <c r="V53" s="252"/>
      <c r="AL53" s="201">
        <f t="shared" si="21"/>
        <v>0</v>
      </c>
      <c r="AM53" s="262">
        <f>AI53*[1]Scenarios!$D$5*[1]Scenarios!$L$27*[1]Scenarios!$D$29</f>
        <v>0</v>
      </c>
    </row>
    <row r="54" spans="4:39" x14ac:dyDescent="0.45">
      <c r="D54" s="248"/>
      <c r="F54" s="256"/>
      <c r="L54" s="258"/>
      <c r="M54" s="259"/>
      <c r="N54" s="260"/>
      <c r="O54" s="249"/>
      <c r="P54" s="195"/>
      <c r="Q54" s="195"/>
      <c r="R54" s="261"/>
      <c r="S54" s="251"/>
      <c r="V54" s="252"/>
      <c r="AL54" s="201">
        <f t="shared" si="21"/>
        <v>0</v>
      </c>
      <c r="AM54" s="262">
        <f>AI54*[1]Scenarios!$D$5*[1]Scenarios!$L$27*[1]Scenarios!$D$29</f>
        <v>0</v>
      </c>
    </row>
    <row r="55" spans="4:39" x14ac:dyDescent="0.45">
      <c r="D55" s="248"/>
      <c r="F55" s="256"/>
      <c r="L55" s="258"/>
      <c r="M55" s="259"/>
      <c r="N55" s="260"/>
      <c r="O55" s="249"/>
      <c r="P55" s="195"/>
      <c r="Q55" s="195"/>
      <c r="R55" s="261"/>
      <c r="S55" s="251"/>
      <c r="V55" s="252"/>
      <c r="AL55" s="201">
        <f t="shared" si="21"/>
        <v>0</v>
      </c>
      <c r="AM55" s="262">
        <f>AI55*[1]Scenarios!$D$5*[1]Scenarios!$L$27*[1]Scenarios!$D$29</f>
        <v>0</v>
      </c>
    </row>
    <row r="56" spans="4:39" x14ac:dyDescent="0.45">
      <c r="D56" s="248"/>
      <c r="F56" s="256"/>
      <c r="L56" s="258"/>
      <c r="M56" s="259"/>
      <c r="N56" s="260"/>
      <c r="O56" s="249"/>
      <c r="P56" s="195"/>
      <c r="Q56" s="195"/>
      <c r="R56" s="261"/>
      <c r="S56" s="251"/>
      <c r="V56" s="252"/>
      <c r="AL56" s="201">
        <f t="shared" si="21"/>
        <v>0</v>
      </c>
      <c r="AM56" s="262">
        <f>AI56*[1]Scenarios!$D$5*[1]Scenarios!$L$27*[1]Scenarios!$D$29</f>
        <v>0</v>
      </c>
    </row>
    <row r="57" spans="4:39" x14ac:dyDescent="0.45">
      <c r="D57" s="248"/>
      <c r="F57" s="256"/>
      <c r="L57" s="258"/>
      <c r="M57" s="259"/>
      <c r="N57" s="260"/>
      <c r="O57" s="249"/>
      <c r="P57" s="195"/>
      <c r="Q57" s="195"/>
      <c r="R57" s="261"/>
      <c r="S57" s="251"/>
      <c r="V57" s="252"/>
      <c r="AL57" s="201">
        <f t="shared" si="21"/>
        <v>0</v>
      </c>
      <c r="AM57" s="262">
        <f>AI57*[1]Scenarios!$D$5*[1]Scenarios!$L$27*[1]Scenarios!$D$29</f>
        <v>0</v>
      </c>
    </row>
    <row r="58" spans="4:39" x14ac:dyDescent="0.45">
      <c r="D58" s="248"/>
      <c r="F58" s="256"/>
      <c r="L58" s="258"/>
      <c r="M58" s="259"/>
      <c r="N58" s="260"/>
      <c r="O58" s="249"/>
      <c r="P58" s="195"/>
      <c r="Q58" s="195"/>
      <c r="R58" s="261"/>
      <c r="S58" s="251"/>
      <c r="V58" s="252"/>
      <c r="AL58" s="201">
        <f t="shared" si="21"/>
        <v>0</v>
      </c>
      <c r="AM58" s="262">
        <f>AI58*[1]Scenarios!$D$5*[1]Scenarios!$L$27*[1]Scenarios!$D$29</f>
        <v>0</v>
      </c>
    </row>
    <row r="59" spans="4:39" x14ac:dyDescent="0.45">
      <c r="D59" s="248"/>
      <c r="F59" s="256"/>
      <c r="L59" s="258"/>
      <c r="M59" s="259"/>
      <c r="N59" s="260"/>
      <c r="O59" s="249"/>
      <c r="P59" s="195"/>
      <c r="Q59" s="195"/>
      <c r="R59" s="261"/>
      <c r="S59" s="251"/>
      <c r="V59" s="252"/>
      <c r="AL59" s="201">
        <f t="shared" si="21"/>
        <v>0</v>
      </c>
      <c r="AM59" s="262">
        <f>AI59*[1]Scenarios!$D$5*[1]Scenarios!$L$27*[1]Scenarios!$D$29</f>
        <v>0</v>
      </c>
    </row>
    <row r="60" spans="4:39" x14ac:dyDescent="0.45">
      <c r="D60" s="248"/>
      <c r="F60" s="256"/>
      <c r="L60" s="258"/>
      <c r="M60" s="259"/>
      <c r="N60" s="260"/>
      <c r="O60" s="249"/>
      <c r="P60" s="195"/>
      <c r="Q60" s="195"/>
      <c r="R60" s="261"/>
      <c r="S60" s="251"/>
      <c r="V60" s="252"/>
      <c r="AL60" s="201">
        <f t="shared" si="21"/>
        <v>0</v>
      </c>
      <c r="AM60" s="262">
        <f>AI60*[1]Scenarios!$D$5*[1]Scenarios!$L$27*[1]Scenarios!$D$29</f>
        <v>0</v>
      </c>
    </row>
    <row r="61" spans="4:39" x14ac:dyDescent="0.45">
      <c r="D61" s="248"/>
      <c r="F61" s="256"/>
      <c r="L61" s="258"/>
      <c r="M61" s="259"/>
      <c r="N61" s="260"/>
      <c r="O61" s="249"/>
      <c r="P61" s="195"/>
      <c r="Q61" s="195"/>
      <c r="R61" s="261"/>
      <c r="S61" s="251"/>
      <c r="V61" s="252"/>
      <c r="AL61" s="201">
        <f t="shared" si="21"/>
        <v>0</v>
      </c>
      <c r="AM61" s="262">
        <f>AI61*[1]Scenarios!$D$5*[1]Scenarios!$L$27*[1]Scenarios!$D$29</f>
        <v>0</v>
      </c>
    </row>
    <row r="62" spans="4:39" x14ac:dyDescent="0.45">
      <c r="D62" s="248"/>
      <c r="F62" s="256"/>
      <c r="L62" s="258"/>
      <c r="M62" s="259"/>
      <c r="N62" s="260"/>
      <c r="O62" s="249"/>
      <c r="P62" s="195"/>
      <c r="Q62" s="195"/>
      <c r="R62" s="261"/>
      <c r="S62" s="251"/>
      <c r="V62" s="252"/>
      <c r="AL62" s="201">
        <f t="shared" si="21"/>
        <v>0</v>
      </c>
      <c r="AM62" s="262">
        <f>AI62*[1]Scenarios!$D$5*[1]Scenarios!$L$27*[1]Scenarios!$D$29</f>
        <v>0</v>
      </c>
    </row>
    <row r="63" spans="4:39" x14ac:dyDescent="0.45">
      <c r="D63" s="248"/>
      <c r="F63" s="256"/>
      <c r="L63" s="258"/>
      <c r="M63" s="259"/>
      <c r="N63" s="260"/>
      <c r="O63" s="249"/>
      <c r="P63" s="195"/>
      <c r="Q63" s="195"/>
      <c r="R63" s="261"/>
      <c r="S63" s="251"/>
      <c r="V63" s="252"/>
      <c r="AL63" s="201">
        <f t="shared" si="21"/>
        <v>0</v>
      </c>
      <c r="AM63" s="262">
        <f>AI63*[1]Scenarios!$D$5*[1]Scenarios!$L$27*[1]Scenarios!$D$29</f>
        <v>0</v>
      </c>
    </row>
    <row r="64" spans="4:39" x14ac:dyDescent="0.45">
      <c r="D64" s="248"/>
      <c r="F64" s="256"/>
      <c r="L64" s="258"/>
      <c r="M64" s="259"/>
      <c r="N64" s="260"/>
      <c r="O64" s="249"/>
      <c r="P64" s="195"/>
      <c r="Q64" s="195"/>
      <c r="R64" s="261"/>
      <c r="S64" s="251"/>
      <c r="V64" s="252"/>
      <c r="AL64" s="201">
        <f t="shared" si="21"/>
        <v>0</v>
      </c>
      <c r="AM64" s="262">
        <f>AI64*[1]Scenarios!$D$5*[1]Scenarios!$L$27*[1]Scenarios!$D$29</f>
        <v>0</v>
      </c>
    </row>
    <row r="65" spans="4:39" x14ac:dyDescent="0.45">
      <c r="D65" s="248"/>
      <c r="F65" s="256"/>
      <c r="L65" s="258"/>
      <c r="M65" s="259"/>
      <c r="N65" s="260"/>
      <c r="O65" s="249"/>
      <c r="P65" s="195"/>
      <c r="Q65" s="195"/>
      <c r="R65" s="261"/>
      <c r="S65" s="251"/>
      <c r="V65" s="252"/>
      <c r="AL65" s="201">
        <f t="shared" si="21"/>
        <v>0</v>
      </c>
      <c r="AM65" s="262">
        <f>AI65*[1]Scenarios!$D$5*[1]Scenarios!$L$27*[1]Scenarios!$D$29</f>
        <v>0</v>
      </c>
    </row>
    <row r="66" spans="4:39" x14ac:dyDescent="0.45">
      <c r="D66" s="248"/>
      <c r="F66" s="256"/>
      <c r="L66" s="258"/>
      <c r="M66" s="259"/>
      <c r="N66" s="260"/>
      <c r="O66" s="249"/>
      <c r="P66" s="195"/>
      <c r="Q66" s="195"/>
      <c r="R66" s="261"/>
      <c r="S66" s="251"/>
      <c r="V66" s="252"/>
      <c r="AL66" s="201">
        <f t="shared" si="21"/>
        <v>0</v>
      </c>
      <c r="AM66" s="262">
        <f>AI66*[1]Scenarios!$D$5*[1]Scenarios!$L$27*[1]Scenarios!$D$29</f>
        <v>0</v>
      </c>
    </row>
    <row r="67" spans="4:39" x14ac:dyDescent="0.45">
      <c r="D67" s="248"/>
      <c r="F67" s="256"/>
      <c r="L67" s="258"/>
      <c r="M67" s="259"/>
      <c r="N67" s="260"/>
      <c r="O67" s="249"/>
      <c r="P67" s="195"/>
      <c r="Q67" s="195"/>
      <c r="R67" s="261"/>
      <c r="S67" s="251"/>
      <c r="V67" s="252"/>
      <c r="AL67" s="201">
        <f t="shared" si="21"/>
        <v>0</v>
      </c>
      <c r="AM67" s="262">
        <f>AI67*[1]Scenarios!$D$5*[1]Scenarios!$L$27*[1]Scenarios!$D$29</f>
        <v>0</v>
      </c>
    </row>
    <row r="68" spans="4:39" x14ac:dyDescent="0.45">
      <c r="D68" s="248"/>
      <c r="F68" s="256"/>
      <c r="L68" s="258"/>
      <c r="M68" s="259"/>
      <c r="N68" s="260"/>
      <c r="O68" s="249"/>
      <c r="P68" s="195"/>
      <c r="Q68" s="195"/>
      <c r="R68" s="261"/>
      <c r="S68" s="251"/>
      <c r="V68" s="252"/>
      <c r="AL68" s="201">
        <f t="shared" si="21"/>
        <v>0</v>
      </c>
      <c r="AM68" s="262">
        <f>AI68*[1]Scenarios!$D$5*[1]Scenarios!$L$27*[1]Scenarios!$D$29</f>
        <v>0</v>
      </c>
    </row>
    <row r="69" spans="4:39" x14ac:dyDescent="0.45">
      <c r="D69" s="248"/>
      <c r="F69" s="256"/>
      <c r="L69" s="258"/>
      <c r="M69" s="259"/>
      <c r="N69" s="260"/>
      <c r="O69" s="249"/>
      <c r="P69" s="195"/>
      <c r="Q69" s="195"/>
      <c r="R69" s="261"/>
      <c r="S69" s="251"/>
      <c r="V69" s="252"/>
      <c r="AL69" s="201">
        <f t="shared" si="21"/>
        <v>0</v>
      </c>
      <c r="AM69" s="262">
        <f>AI69*[1]Scenarios!$D$5*[1]Scenarios!$L$27*[1]Scenarios!$D$29</f>
        <v>0</v>
      </c>
    </row>
    <row r="70" spans="4:39" x14ac:dyDescent="0.45">
      <c r="D70" s="248"/>
      <c r="F70" s="256"/>
      <c r="L70" s="258"/>
      <c r="M70" s="259"/>
      <c r="N70" s="260"/>
      <c r="O70" s="249"/>
      <c r="P70" s="195"/>
      <c r="Q70" s="195"/>
      <c r="R70" s="261"/>
      <c r="S70" s="251"/>
      <c r="V70" s="252"/>
      <c r="AL70" s="201">
        <f t="shared" ref="AL70:AL133" si="22">T70+(T70*40%)</f>
        <v>0</v>
      </c>
      <c r="AM70" s="262">
        <f>AI70*[1]Scenarios!$D$5*[1]Scenarios!$L$27*[1]Scenarios!$D$29</f>
        <v>0</v>
      </c>
    </row>
    <row r="71" spans="4:39" x14ac:dyDescent="0.45">
      <c r="D71" s="248"/>
      <c r="F71" s="256"/>
      <c r="L71" s="258"/>
      <c r="M71" s="259"/>
      <c r="N71" s="260"/>
      <c r="O71" s="249"/>
      <c r="P71" s="195"/>
      <c r="Q71" s="195"/>
      <c r="R71" s="261"/>
      <c r="S71" s="251"/>
      <c r="V71" s="252"/>
      <c r="AL71" s="201">
        <f t="shared" si="22"/>
        <v>0</v>
      </c>
      <c r="AM71" s="262">
        <f>AI71*[1]Scenarios!$D$5*[1]Scenarios!$L$27*[1]Scenarios!$D$29</f>
        <v>0</v>
      </c>
    </row>
    <row r="72" spans="4:39" x14ac:dyDescent="0.45">
      <c r="D72" s="248"/>
      <c r="F72" s="256"/>
      <c r="L72" s="258"/>
      <c r="M72" s="259"/>
      <c r="N72" s="260"/>
      <c r="O72" s="249"/>
      <c r="P72" s="195"/>
      <c r="Q72" s="195"/>
      <c r="R72" s="261"/>
      <c r="S72" s="251"/>
      <c r="V72" s="252"/>
      <c r="AL72" s="201">
        <f t="shared" si="22"/>
        <v>0</v>
      </c>
      <c r="AM72" s="262">
        <f>AI72*[1]Scenarios!$D$5*[1]Scenarios!$L$27*[1]Scenarios!$D$29</f>
        <v>0</v>
      </c>
    </row>
    <row r="73" spans="4:39" x14ac:dyDescent="0.45">
      <c r="D73" s="248"/>
      <c r="F73" s="256"/>
      <c r="L73" s="258"/>
      <c r="M73" s="259"/>
      <c r="N73" s="260"/>
      <c r="O73" s="249"/>
      <c r="P73" s="195"/>
      <c r="Q73" s="195"/>
      <c r="R73" s="261"/>
      <c r="S73" s="251"/>
      <c r="V73" s="252"/>
      <c r="AL73" s="201">
        <f t="shared" si="22"/>
        <v>0</v>
      </c>
      <c r="AM73" s="262">
        <f>AI73*[1]Scenarios!$D$5*[1]Scenarios!$L$27*[1]Scenarios!$D$29</f>
        <v>0</v>
      </c>
    </row>
    <row r="74" spans="4:39" x14ac:dyDescent="0.45">
      <c r="D74" s="248"/>
      <c r="F74" s="256"/>
      <c r="L74" s="258"/>
      <c r="M74" s="259"/>
      <c r="N74" s="260"/>
      <c r="O74" s="249"/>
      <c r="P74" s="195"/>
      <c r="Q74" s="195"/>
      <c r="R74" s="261"/>
      <c r="S74" s="251"/>
      <c r="V74" s="252"/>
      <c r="AL74" s="201">
        <f t="shared" si="22"/>
        <v>0</v>
      </c>
      <c r="AM74" s="262">
        <f>AI74*[1]Scenarios!$D$5*[1]Scenarios!$L$27*[1]Scenarios!$D$29</f>
        <v>0</v>
      </c>
    </row>
    <row r="75" spans="4:39" x14ac:dyDescent="0.45">
      <c r="D75" s="248"/>
      <c r="F75" s="256"/>
      <c r="L75" s="258"/>
      <c r="M75" s="259"/>
      <c r="N75" s="260"/>
      <c r="O75" s="249"/>
      <c r="P75" s="195"/>
      <c r="Q75" s="195"/>
      <c r="R75" s="261"/>
      <c r="S75" s="251"/>
      <c r="V75" s="252"/>
      <c r="AL75" s="201">
        <f t="shared" si="22"/>
        <v>0</v>
      </c>
      <c r="AM75" s="262">
        <f>AI75*[1]Scenarios!$D$5*[1]Scenarios!$L$27*[1]Scenarios!$D$29</f>
        <v>0</v>
      </c>
    </row>
    <row r="76" spans="4:39" x14ac:dyDescent="0.45">
      <c r="D76" s="248"/>
      <c r="F76" s="256"/>
      <c r="L76" s="258"/>
      <c r="M76" s="259"/>
      <c r="N76" s="260"/>
      <c r="O76" s="249"/>
      <c r="P76" s="195"/>
      <c r="Q76" s="195"/>
      <c r="R76" s="261"/>
      <c r="S76" s="251"/>
      <c r="V76" s="252"/>
      <c r="AL76" s="201">
        <f t="shared" si="22"/>
        <v>0</v>
      </c>
      <c r="AM76" s="262">
        <f>AI76*[1]Scenarios!$D$5*[1]Scenarios!$L$27*[1]Scenarios!$D$29</f>
        <v>0</v>
      </c>
    </row>
    <row r="77" spans="4:39" x14ac:dyDescent="0.45">
      <c r="D77" s="248"/>
      <c r="F77" s="256"/>
      <c r="L77" s="258"/>
      <c r="M77" s="259"/>
      <c r="N77" s="260"/>
      <c r="O77" s="249"/>
      <c r="P77" s="195"/>
      <c r="Q77" s="195"/>
      <c r="R77" s="261"/>
      <c r="S77" s="251"/>
      <c r="V77" s="252"/>
      <c r="AL77" s="201">
        <f t="shared" si="22"/>
        <v>0</v>
      </c>
      <c r="AM77" s="262">
        <f>AI77*[1]Scenarios!$D$5*[1]Scenarios!$L$27*[1]Scenarios!$D$29</f>
        <v>0</v>
      </c>
    </row>
    <row r="78" spans="4:39" x14ac:dyDescent="0.45">
      <c r="D78" s="248"/>
      <c r="F78" s="256"/>
      <c r="L78" s="258"/>
      <c r="M78" s="259"/>
      <c r="N78" s="260"/>
      <c r="O78" s="249"/>
      <c r="P78" s="195"/>
      <c r="Q78" s="195"/>
      <c r="R78" s="261"/>
      <c r="S78" s="251"/>
      <c r="V78" s="252"/>
      <c r="AL78" s="201">
        <f t="shared" si="22"/>
        <v>0</v>
      </c>
      <c r="AM78" s="262">
        <f>AI78*[1]Scenarios!$D$5*[1]Scenarios!$L$27*[1]Scenarios!$D$29</f>
        <v>0</v>
      </c>
    </row>
    <row r="79" spans="4:39" x14ac:dyDescent="0.45">
      <c r="D79" s="248"/>
      <c r="F79" s="256"/>
      <c r="L79" s="258"/>
      <c r="M79" s="259"/>
      <c r="N79" s="260"/>
      <c r="O79" s="249"/>
      <c r="P79" s="195"/>
      <c r="Q79" s="195"/>
      <c r="R79" s="261"/>
      <c r="S79" s="251"/>
      <c r="V79" s="252"/>
      <c r="AL79" s="201">
        <f t="shared" si="22"/>
        <v>0</v>
      </c>
      <c r="AM79" s="262">
        <f>AI79*[1]Scenarios!$D$5*[1]Scenarios!$L$27*[1]Scenarios!$D$29</f>
        <v>0</v>
      </c>
    </row>
    <row r="80" spans="4:39" x14ac:dyDescent="0.45">
      <c r="D80" s="248"/>
      <c r="F80" s="256"/>
      <c r="L80" s="258"/>
      <c r="M80" s="259"/>
      <c r="N80" s="260"/>
      <c r="O80" s="249"/>
      <c r="P80" s="195"/>
      <c r="Q80" s="195"/>
      <c r="R80" s="261"/>
      <c r="S80" s="251"/>
      <c r="V80" s="252"/>
      <c r="AL80" s="201">
        <f t="shared" si="22"/>
        <v>0</v>
      </c>
      <c r="AM80" s="262">
        <f>AI80*[1]Scenarios!$D$5*[1]Scenarios!$L$27*[1]Scenarios!$D$29</f>
        <v>0</v>
      </c>
    </row>
    <row r="81" spans="4:39" x14ac:dyDescent="0.45">
      <c r="D81" s="248"/>
      <c r="F81" s="256"/>
      <c r="L81" s="258"/>
      <c r="M81" s="259"/>
      <c r="N81" s="260"/>
      <c r="O81" s="249"/>
      <c r="P81" s="195"/>
      <c r="Q81" s="195"/>
      <c r="R81" s="261"/>
      <c r="S81" s="251"/>
      <c r="V81" s="252"/>
      <c r="AL81" s="201">
        <f t="shared" si="22"/>
        <v>0</v>
      </c>
      <c r="AM81" s="262">
        <f>AI81*[1]Scenarios!$D$5*[1]Scenarios!$L$27*[1]Scenarios!$D$29</f>
        <v>0</v>
      </c>
    </row>
    <row r="82" spans="4:39" x14ac:dyDescent="0.45">
      <c r="D82" s="248"/>
      <c r="F82" s="256"/>
      <c r="L82" s="258"/>
      <c r="M82" s="259"/>
      <c r="N82" s="260"/>
      <c r="O82" s="249"/>
      <c r="P82" s="195"/>
      <c r="Q82" s="195"/>
      <c r="R82" s="261"/>
      <c r="S82" s="251"/>
      <c r="V82" s="252"/>
      <c r="AL82" s="201">
        <f t="shared" si="22"/>
        <v>0</v>
      </c>
      <c r="AM82" s="262">
        <f>AI82*[1]Scenarios!$D$5*[1]Scenarios!$L$27*[1]Scenarios!$D$29</f>
        <v>0</v>
      </c>
    </row>
    <row r="83" spans="4:39" x14ac:dyDescent="0.45">
      <c r="D83" s="248"/>
      <c r="F83" s="256"/>
      <c r="L83" s="258"/>
      <c r="M83" s="259"/>
      <c r="N83" s="260"/>
      <c r="O83" s="249"/>
      <c r="P83" s="195"/>
      <c r="Q83" s="195"/>
      <c r="R83" s="261"/>
      <c r="S83" s="251"/>
      <c r="V83" s="252"/>
      <c r="AL83" s="201">
        <f t="shared" si="22"/>
        <v>0</v>
      </c>
      <c r="AM83" s="262">
        <f>AI83*[1]Scenarios!$D$5*[1]Scenarios!$L$27*[1]Scenarios!$D$29</f>
        <v>0</v>
      </c>
    </row>
    <row r="84" spans="4:39" x14ac:dyDescent="0.45">
      <c r="D84" s="248"/>
      <c r="F84" s="256"/>
      <c r="L84" s="258"/>
      <c r="M84" s="259"/>
      <c r="N84" s="260"/>
      <c r="O84" s="249"/>
      <c r="P84" s="195"/>
      <c r="Q84" s="195"/>
      <c r="R84" s="261"/>
      <c r="S84" s="251"/>
      <c r="V84" s="252"/>
      <c r="AL84" s="201">
        <f t="shared" si="22"/>
        <v>0</v>
      </c>
      <c r="AM84" s="262">
        <f>AI84*[1]Scenarios!$D$5*[1]Scenarios!$L$27*[1]Scenarios!$D$29</f>
        <v>0</v>
      </c>
    </row>
    <row r="85" spans="4:39" x14ac:dyDescent="0.45">
      <c r="D85" s="248"/>
      <c r="F85" s="256"/>
      <c r="L85" s="258"/>
      <c r="M85" s="259"/>
      <c r="N85" s="260"/>
      <c r="O85" s="249"/>
      <c r="P85" s="195"/>
      <c r="Q85" s="195"/>
      <c r="R85" s="261"/>
      <c r="S85" s="251"/>
      <c r="V85" s="252"/>
      <c r="AL85" s="201">
        <f t="shared" si="22"/>
        <v>0</v>
      </c>
      <c r="AM85" s="262">
        <f>AI85*[1]Scenarios!$D$5*[1]Scenarios!$L$27*[1]Scenarios!$D$29</f>
        <v>0</v>
      </c>
    </row>
    <row r="86" spans="4:39" x14ac:dyDescent="0.45">
      <c r="D86" s="248"/>
      <c r="F86" s="256"/>
      <c r="L86" s="258"/>
      <c r="M86" s="259"/>
      <c r="N86" s="260"/>
      <c r="O86" s="249"/>
      <c r="P86" s="195"/>
      <c r="Q86" s="195"/>
      <c r="R86" s="261"/>
      <c r="S86" s="251"/>
      <c r="V86" s="252"/>
      <c r="AL86" s="201">
        <f t="shared" si="22"/>
        <v>0</v>
      </c>
      <c r="AM86" s="262">
        <f>AI86*[1]Scenarios!$D$5*[1]Scenarios!$L$27*[1]Scenarios!$D$29</f>
        <v>0</v>
      </c>
    </row>
    <row r="87" spans="4:39" x14ac:dyDescent="0.45">
      <c r="D87" s="248"/>
      <c r="F87" s="256"/>
      <c r="L87" s="258"/>
      <c r="M87" s="259"/>
      <c r="N87" s="260"/>
      <c r="O87" s="249"/>
      <c r="P87" s="195"/>
      <c r="Q87" s="195"/>
      <c r="R87" s="261"/>
      <c r="S87" s="251"/>
      <c r="V87" s="252"/>
      <c r="AL87" s="201">
        <f t="shared" si="22"/>
        <v>0</v>
      </c>
      <c r="AM87" s="262">
        <f>AI87*[1]Scenarios!$D$5*[1]Scenarios!$L$27*[1]Scenarios!$D$29</f>
        <v>0</v>
      </c>
    </row>
    <row r="88" spans="4:39" x14ac:dyDescent="0.45">
      <c r="D88" s="248"/>
      <c r="F88" s="256"/>
      <c r="L88" s="258"/>
      <c r="M88" s="259"/>
      <c r="N88" s="260"/>
      <c r="O88" s="249"/>
      <c r="P88" s="195"/>
      <c r="Q88" s="195"/>
      <c r="R88" s="261"/>
      <c r="S88" s="251"/>
      <c r="V88" s="252"/>
      <c r="AL88" s="201">
        <f t="shared" si="22"/>
        <v>0</v>
      </c>
      <c r="AM88" s="262">
        <f>AI88*[1]Scenarios!$D$5*[1]Scenarios!$L$27*[1]Scenarios!$D$29</f>
        <v>0</v>
      </c>
    </row>
    <row r="89" spans="4:39" x14ac:dyDescent="0.45">
      <c r="D89" s="248"/>
      <c r="F89" s="256"/>
      <c r="L89" s="258"/>
      <c r="M89" s="259"/>
      <c r="N89" s="260"/>
      <c r="O89" s="249"/>
      <c r="P89" s="195"/>
      <c r="Q89" s="195"/>
      <c r="R89" s="261"/>
      <c r="S89" s="251"/>
      <c r="V89" s="252"/>
      <c r="AL89" s="201">
        <f t="shared" si="22"/>
        <v>0</v>
      </c>
      <c r="AM89" s="262">
        <f>AI89*[1]Scenarios!$D$5*[1]Scenarios!$L$27*[1]Scenarios!$D$29</f>
        <v>0</v>
      </c>
    </row>
    <row r="90" spans="4:39" x14ac:dyDescent="0.45">
      <c r="D90" s="248"/>
      <c r="F90" s="256"/>
      <c r="L90" s="258"/>
      <c r="M90" s="259"/>
      <c r="N90" s="260"/>
      <c r="O90" s="249"/>
      <c r="P90" s="195"/>
      <c r="Q90" s="195"/>
      <c r="R90" s="261"/>
      <c r="S90" s="251"/>
      <c r="V90" s="252"/>
      <c r="AL90" s="201">
        <f t="shared" si="22"/>
        <v>0</v>
      </c>
      <c r="AM90" s="262">
        <f>AI90*[1]Scenarios!$D$5*[1]Scenarios!$L$27*[1]Scenarios!$D$29</f>
        <v>0</v>
      </c>
    </row>
    <row r="91" spans="4:39" x14ac:dyDescent="0.45">
      <c r="D91" s="248"/>
      <c r="F91" s="256"/>
      <c r="L91" s="258"/>
      <c r="M91" s="259"/>
      <c r="N91" s="260"/>
      <c r="O91" s="249"/>
      <c r="P91" s="195"/>
      <c r="Q91" s="195"/>
      <c r="R91" s="261"/>
      <c r="S91" s="251"/>
      <c r="V91" s="252"/>
      <c r="AL91" s="201">
        <f t="shared" si="22"/>
        <v>0</v>
      </c>
      <c r="AM91" s="262">
        <f>AI91*[1]Scenarios!$D$5*[1]Scenarios!$L$27*[1]Scenarios!$D$29</f>
        <v>0</v>
      </c>
    </row>
    <row r="92" spans="4:39" x14ac:dyDescent="0.45">
      <c r="D92" s="248"/>
      <c r="F92" s="256"/>
      <c r="L92" s="258"/>
      <c r="M92" s="259"/>
      <c r="N92" s="260"/>
      <c r="O92" s="249"/>
      <c r="P92" s="195"/>
      <c r="Q92" s="195"/>
      <c r="R92" s="261"/>
      <c r="S92" s="251"/>
      <c r="V92" s="252"/>
      <c r="AL92" s="201">
        <f t="shared" si="22"/>
        <v>0</v>
      </c>
      <c r="AM92" s="262">
        <f>AI92*[1]Scenarios!$D$5*[1]Scenarios!$L$27*[1]Scenarios!$D$29</f>
        <v>0</v>
      </c>
    </row>
    <row r="93" spans="4:39" x14ac:dyDescent="0.45">
      <c r="D93" s="248"/>
      <c r="F93" s="256"/>
      <c r="L93" s="258"/>
      <c r="M93" s="259"/>
      <c r="N93" s="260"/>
      <c r="O93" s="249"/>
      <c r="P93" s="195"/>
      <c r="Q93" s="195"/>
      <c r="R93" s="261"/>
      <c r="S93" s="251"/>
      <c r="V93" s="252"/>
      <c r="AL93" s="201">
        <f t="shared" si="22"/>
        <v>0</v>
      </c>
      <c r="AM93" s="262">
        <f>AI93*[1]Scenarios!$D$5*[1]Scenarios!$L$27*[1]Scenarios!$D$29</f>
        <v>0</v>
      </c>
    </row>
    <row r="94" spans="4:39" x14ac:dyDescent="0.45">
      <c r="D94" s="248"/>
      <c r="F94" s="256"/>
      <c r="L94" s="258"/>
      <c r="M94" s="259"/>
      <c r="N94" s="260"/>
      <c r="O94" s="249"/>
      <c r="P94" s="195"/>
      <c r="Q94" s="195"/>
      <c r="R94" s="261"/>
      <c r="S94" s="251"/>
      <c r="V94" s="252"/>
      <c r="AL94" s="201">
        <f t="shared" si="22"/>
        <v>0</v>
      </c>
      <c r="AM94" s="262">
        <f>AI94*[1]Scenarios!$D$5*[1]Scenarios!$L$27*[1]Scenarios!$D$29</f>
        <v>0</v>
      </c>
    </row>
    <row r="95" spans="4:39" x14ac:dyDescent="0.45">
      <c r="D95" s="248"/>
      <c r="F95" s="256"/>
      <c r="L95" s="258"/>
      <c r="M95" s="259"/>
      <c r="N95" s="260"/>
      <c r="O95" s="249"/>
      <c r="P95" s="195"/>
      <c r="Q95" s="195"/>
      <c r="R95" s="261"/>
      <c r="S95" s="251"/>
      <c r="V95" s="252"/>
      <c r="AL95" s="201">
        <f t="shared" si="22"/>
        <v>0</v>
      </c>
      <c r="AM95" s="262">
        <f>AI95*[1]Scenarios!$D$5*[1]Scenarios!$L$27*[1]Scenarios!$D$29</f>
        <v>0</v>
      </c>
    </row>
    <row r="96" spans="4:39" x14ac:dyDescent="0.45">
      <c r="D96" s="248"/>
      <c r="F96" s="256"/>
      <c r="L96" s="258"/>
      <c r="M96" s="259"/>
      <c r="N96" s="260"/>
      <c r="O96" s="249"/>
      <c r="P96" s="195"/>
      <c r="Q96" s="195"/>
      <c r="R96" s="261"/>
      <c r="S96" s="251"/>
      <c r="V96" s="252"/>
      <c r="AL96" s="201">
        <f t="shared" si="22"/>
        <v>0</v>
      </c>
      <c r="AM96" s="262">
        <f>AI96*[1]Scenarios!$D$5*[1]Scenarios!$L$27*[1]Scenarios!$D$29</f>
        <v>0</v>
      </c>
    </row>
    <row r="97" spans="4:39" x14ac:dyDescent="0.45">
      <c r="D97" s="248"/>
      <c r="F97" s="256"/>
      <c r="L97" s="258"/>
      <c r="M97" s="259"/>
      <c r="N97" s="260"/>
      <c r="O97" s="249"/>
      <c r="P97" s="195"/>
      <c r="Q97" s="195"/>
      <c r="R97" s="261"/>
      <c r="S97" s="251"/>
      <c r="V97" s="252"/>
      <c r="AL97" s="201">
        <f t="shared" si="22"/>
        <v>0</v>
      </c>
      <c r="AM97" s="262">
        <f>AI97*[1]Scenarios!$D$5*[1]Scenarios!$L$27*[1]Scenarios!$D$29</f>
        <v>0</v>
      </c>
    </row>
    <row r="98" spans="4:39" x14ac:dyDescent="0.45">
      <c r="D98" s="248"/>
      <c r="F98" s="256"/>
      <c r="L98" s="258"/>
      <c r="M98" s="259"/>
      <c r="N98" s="260"/>
      <c r="O98" s="249"/>
      <c r="P98" s="195"/>
      <c r="Q98" s="195"/>
      <c r="R98" s="261"/>
      <c r="S98" s="251"/>
      <c r="V98" s="252"/>
      <c r="AL98" s="201">
        <f t="shared" si="22"/>
        <v>0</v>
      </c>
      <c r="AM98" s="262">
        <f>AI98*[1]Scenarios!$D$5*[1]Scenarios!$L$27*[1]Scenarios!$D$29</f>
        <v>0</v>
      </c>
    </row>
    <row r="99" spans="4:39" x14ac:dyDescent="0.45">
      <c r="D99" s="248"/>
      <c r="F99" s="256"/>
      <c r="L99" s="258"/>
      <c r="M99" s="259"/>
      <c r="N99" s="260"/>
      <c r="O99" s="249"/>
      <c r="P99" s="195"/>
      <c r="Q99" s="195"/>
      <c r="R99" s="261"/>
      <c r="S99" s="251"/>
      <c r="V99" s="252"/>
      <c r="AL99" s="201">
        <f t="shared" si="22"/>
        <v>0</v>
      </c>
      <c r="AM99" s="262">
        <f>AI99*[1]Scenarios!$D$5*[1]Scenarios!$L$27*[1]Scenarios!$D$29</f>
        <v>0</v>
      </c>
    </row>
    <row r="100" spans="4:39" x14ac:dyDescent="0.45">
      <c r="D100" s="248"/>
      <c r="F100" s="256"/>
      <c r="L100" s="258"/>
      <c r="M100" s="259"/>
      <c r="N100" s="260"/>
      <c r="O100" s="249"/>
      <c r="P100" s="195"/>
      <c r="Q100" s="195"/>
      <c r="R100" s="261"/>
      <c r="S100" s="251"/>
      <c r="V100" s="252"/>
      <c r="AL100" s="201">
        <f t="shared" si="22"/>
        <v>0</v>
      </c>
      <c r="AM100" s="262">
        <f>AI100*[1]Scenarios!$D$5*[1]Scenarios!$L$27*[1]Scenarios!$D$29</f>
        <v>0</v>
      </c>
    </row>
    <row r="101" spans="4:39" x14ac:dyDescent="0.45">
      <c r="D101" s="248"/>
      <c r="F101" s="256"/>
      <c r="L101" s="258"/>
      <c r="M101" s="259"/>
      <c r="N101" s="260"/>
      <c r="O101" s="249"/>
      <c r="P101" s="195"/>
      <c r="Q101" s="195"/>
      <c r="R101" s="261"/>
      <c r="S101" s="251"/>
      <c r="V101" s="252"/>
      <c r="AL101" s="201">
        <f t="shared" si="22"/>
        <v>0</v>
      </c>
      <c r="AM101" s="262">
        <f>AI101*[1]Scenarios!$D$5*[1]Scenarios!$L$27*[1]Scenarios!$D$29</f>
        <v>0</v>
      </c>
    </row>
    <row r="102" spans="4:39" x14ac:dyDescent="0.45">
      <c r="D102" s="248"/>
      <c r="F102" s="256"/>
      <c r="L102" s="258"/>
      <c r="M102" s="259"/>
      <c r="N102" s="260"/>
      <c r="O102" s="249"/>
      <c r="P102" s="195"/>
      <c r="Q102" s="195"/>
      <c r="R102" s="261"/>
      <c r="S102" s="251"/>
      <c r="V102" s="252"/>
      <c r="AL102" s="201">
        <f t="shared" si="22"/>
        <v>0</v>
      </c>
      <c r="AM102" s="262">
        <f>AI102*[1]Scenarios!$D$5*[1]Scenarios!$L$27*[1]Scenarios!$D$29</f>
        <v>0</v>
      </c>
    </row>
    <row r="103" spans="4:39" x14ac:dyDescent="0.45">
      <c r="D103" s="248"/>
      <c r="F103" s="256"/>
      <c r="L103" s="258"/>
      <c r="M103" s="259"/>
      <c r="N103" s="260"/>
      <c r="O103" s="249"/>
      <c r="P103" s="195"/>
      <c r="Q103" s="195"/>
      <c r="R103" s="261"/>
      <c r="S103" s="251"/>
      <c r="V103" s="252"/>
      <c r="AL103" s="201">
        <f t="shared" si="22"/>
        <v>0</v>
      </c>
      <c r="AM103" s="262">
        <f>AI103*[1]Scenarios!$D$5*[1]Scenarios!$L$27*[1]Scenarios!$D$29</f>
        <v>0</v>
      </c>
    </row>
    <row r="104" spans="4:39" x14ac:dyDescent="0.45">
      <c r="D104" s="248"/>
      <c r="F104" s="256"/>
      <c r="L104" s="258"/>
      <c r="M104" s="259"/>
      <c r="N104" s="260"/>
      <c r="O104" s="249"/>
      <c r="P104" s="195"/>
      <c r="Q104" s="195"/>
      <c r="R104" s="261"/>
      <c r="S104" s="251"/>
      <c r="V104" s="252"/>
      <c r="AL104" s="201">
        <f t="shared" si="22"/>
        <v>0</v>
      </c>
      <c r="AM104" s="262">
        <f>AI104*[1]Scenarios!$D$5*[1]Scenarios!$L$27*[1]Scenarios!$D$29</f>
        <v>0</v>
      </c>
    </row>
    <row r="105" spans="4:39" x14ac:dyDescent="0.45">
      <c r="D105" s="248"/>
      <c r="F105" s="256"/>
      <c r="L105" s="258"/>
      <c r="M105" s="259"/>
      <c r="N105" s="260"/>
      <c r="O105" s="249"/>
      <c r="P105" s="195"/>
      <c r="Q105" s="195"/>
      <c r="R105" s="261"/>
      <c r="S105" s="251"/>
      <c r="V105" s="252"/>
      <c r="AL105" s="201">
        <f t="shared" si="22"/>
        <v>0</v>
      </c>
      <c r="AM105" s="262">
        <f>AI105*[1]Scenarios!$D$5*[1]Scenarios!$L$27*[1]Scenarios!$D$29</f>
        <v>0</v>
      </c>
    </row>
    <row r="106" spans="4:39" x14ac:dyDescent="0.45">
      <c r="D106" s="248"/>
      <c r="F106" s="256"/>
      <c r="L106" s="258"/>
      <c r="M106" s="259"/>
      <c r="N106" s="260"/>
      <c r="O106" s="249"/>
      <c r="P106" s="195"/>
      <c r="Q106" s="195"/>
      <c r="R106" s="261"/>
      <c r="S106" s="251"/>
      <c r="V106" s="252"/>
      <c r="AL106" s="201">
        <f t="shared" si="22"/>
        <v>0</v>
      </c>
      <c r="AM106" s="262">
        <f>AI106*[1]Scenarios!$D$5*[1]Scenarios!$L$27*[1]Scenarios!$D$29</f>
        <v>0</v>
      </c>
    </row>
    <row r="107" spans="4:39" x14ac:dyDescent="0.45">
      <c r="D107" s="248"/>
      <c r="F107" s="256"/>
      <c r="L107" s="258"/>
      <c r="M107" s="259"/>
      <c r="N107" s="260"/>
      <c r="O107" s="249"/>
      <c r="P107" s="195"/>
      <c r="Q107" s="195"/>
      <c r="R107" s="261"/>
      <c r="S107" s="251"/>
      <c r="V107" s="252"/>
      <c r="AL107" s="201">
        <f t="shared" si="22"/>
        <v>0</v>
      </c>
      <c r="AM107" s="262">
        <f>AI107*[1]Scenarios!$D$5*[1]Scenarios!$L$27*[1]Scenarios!$D$29</f>
        <v>0</v>
      </c>
    </row>
    <row r="108" spans="4:39" x14ac:dyDescent="0.45">
      <c r="D108" s="248"/>
      <c r="F108" s="256"/>
      <c r="L108" s="258"/>
      <c r="M108" s="259"/>
      <c r="N108" s="260"/>
      <c r="O108" s="249"/>
      <c r="P108" s="195"/>
      <c r="Q108" s="195"/>
      <c r="R108" s="261"/>
      <c r="S108" s="251"/>
      <c r="V108" s="252"/>
      <c r="AL108" s="201">
        <f t="shared" si="22"/>
        <v>0</v>
      </c>
      <c r="AM108" s="262">
        <f>AI108*[1]Scenarios!$D$5*[1]Scenarios!$L$27*[1]Scenarios!$D$29</f>
        <v>0</v>
      </c>
    </row>
    <row r="109" spans="4:39" x14ac:dyDescent="0.45">
      <c r="D109" s="248"/>
      <c r="F109" s="256"/>
      <c r="L109" s="258"/>
      <c r="M109" s="259"/>
      <c r="N109" s="260"/>
      <c r="O109" s="249"/>
      <c r="P109" s="195"/>
      <c r="Q109" s="195"/>
      <c r="R109" s="261"/>
      <c r="S109" s="251"/>
      <c r="V109" s="252"/>
      <c r="AL109" s="201">
        <f t="shared" si="22"/>
        <v>0</v>
      </c>
      <c r="AM109" s="262">
        <f>AI109*[1]Scenarios!$D$5*[1]Scenarios!$L$27*[1]Scenarios!$D$29</f>
        <v>0</v>
      </c>
    </row>
    <row r="110" spans="4:39" x14ac:dyDescent="0.45">
      <c r="D110" s="248"/>
      <c r="F110" s="256"/>
      <c r="L110" s="258"/>
      <c r="M110" s="259"/>
      <c r="N110" s="260"/>
      <c r="O110" s="249"/>
      <c r="P110" s="195"/>
      <c r="Q110" s="195"/>
      <c r="R110" s="261"/>
      <c r="S110" s="251"/>
      <c r="V110" s="252"/>
      <c r="AL110" s="201">
        <f t="shared" si="22"/>
        <v>0</v>
      </c>
      <c r="AM110" s="262">
        <f>AI110*[1]Scenarios!$D$5*[1]Scenarios!$L$27*[1]Scenarios!$D$29</f>
        <v>0</v>
      </c>
    </row>
    <row r="111" spans="4:39" x14ac:dyDescent="0.45">
      <c r="D111" s="248"/>
      <c r="F111" s="256"/>
      <c r="L111" s="258"/>
      <c r="M111" s="259"/>
      <c r="N111" s="260"/>
      <c r="O111" s="249"/>
      <c r="P111" s="195"/>
      <c r="Q111" s="195"/>
      <c r="R111" s="261"/>
      <c r="S111" s="251"/>
      <c r="V111" s="252"/>
      <c r="AL111" s="201">
        <f t="shared" si="22"/>
        <v>0</v>
      </c>
      <c r="AM111" s="262">
        <f>AI111*[1]Scenarios!$D$5*[1]Scenarios!$L$27*[1]Scenarios!$D$29</f>
        <v>0</v>
      </c>
    </row>
    <row r="112" spans="4:39" x14ac:dyDescent="0.45">
      <c r="D112" s="248"/>
      <c r="F112" s="256"/>
      <c r="L112" s="258"/>
      <c r="M112" s="259"/>
      <c r="N112" s="260"/>
      <c r="O112" s="249"/>
      <c r="P112" s="195"/>
      <c r="Q112" s="195"/>
      <c r="R112" s="261"/>
      <c r="S112" s="251"/>
      <c r="V112" s="252"/>
      <c r="AL112" s="201">
        <f t="shared" si="22"/>
        <v>0</v>
      </c>
      <c r="AM112" s="262">
        <f>AI112*[1]Scenarios!$D$5*[1]Scenarios!$L$27*[1]Scenarios!$D$29</f>
        <v>0</v>
      </c>
    </row>
    <row r="113" spans="4:39" x14ac:dyDescent="0.45">
      <c r="D113" s="248"/>
      <c r="F113" s="256"/>
      <c r="L113" s="258"/>
      <c r="M113" s="259"/>
      <c r="N113" s="260"/>
      <c r="O113" s="249"/>
      <c r="P113" s="195"/>
      <c r="Q113" s="195"/>
      <c r="R113" s="261"/>
      <c r="S113" s="251"/>
      <c r="V113" s="252"/>
      <c r="AL113" s="201">
        <f t="shared" si="22"/>
        <v>0</v>
      </c>
      <c r="AM113" s="262">
        <f>AI113*[1]Scenarios!$D$5*[1]Scenarios!$L$27*[1]Scenarios!$D$29</f>
        <v>0</v>
      </c>
    </row>
    <row r="114" spans="4:39" x14ac:dyDescent="0.45">
      <c r="D114" s="248"/>
      <c r="F114" s="256"/>
      <c r="L114" s="258"/>
      <c r="M114" s="259"/>
      <c r="N114" s="260"/>
      <c r="O114" s="249"/>
      <c r="P114" s="195"/>
      <c r="Q114" s="195"/>
      <c r="R114" s="261"/>
      <c r="S114" s="251"/>
      <c r="V114" s="252"/>
      <c r="AL114" s="201">
        <f t="shared" si="22"/>
        <v>0</v>
      </c>
      <c r="AM114" s="262">
        <f>AI114*[1]Scenarios!$D$5*[1]Scenarios!$L$27*[1]Scenarios!$D$29</f>
        <v>0</v>
      </c>
    </row>
    <row r="115" spans="4:39" x14ac:dyDescent="0.45">
      <c r="D115" s="248"/>
      <c r="F115" s="256"/>
      <c r="L115" s="258"/>
      <c r="M115" s="259"/>
      <c r="N115" s="260"/>
      <c r="O115" s="249"/>
      <c r="P115" s="195"/>
      <c r="Q115" s="195"/>
      <c r="R115" s="261"/>
      <c r="S115" s="251"/>
      <c r="V115" s="252"/>
      <c r="AL115" s="201">
        <f t="shared" si="22"/>
        <v>0</v>
      </c>
      <c r="AM115" s="262">
        <f>AI115*[1]Scenarios!$D$5*[1]Scenarios!$L$27*[1]Scenarios!$D$29</f>
        <v>0</v>
      </c>
    </row>
    <row r="116" spans="4:39" x14ac:dyDescent="0.45">
      <c r="D116" s="248"/>
      <c r="F116" s="256"/>
      <c r="L116" s="258"/>
      <c r="M116" s="259"/>
      <c r="N116" s="260"/>
      <c r="O116" s="249"/>
      <c r="P116" s="195"/>
      <c r="Q116" s="195"/>
      <c r="R116" s="261"/>
      <c r="S116" s="251"/>
      <c r="V116" s="252"/>
      <c r="AL116" s="201">
        <f t="shared" si="22"/>
        <v>0</v>
      </c>
      <c r="AM116" s="262">
        <f>AI116*[1]Scenarios!$D$5*[1]Scenarios!$L$27*[1]Scenarios!$D$29</f>
        <v>0</v>
      </c>
    </row>
    <row r="117" spans="4:39" x14ac:dyDescent="0.45">
      <c r="D117" s="248"/>
      <c r="F117" s="256"/>
      <c r="L117" s="258"/>
      <c r="M117" s="259"/>
      <c r="N117" s="260"/>
      <c r="O117" s="249"/>
      <c r="P117" s="195"/>
      <c r="Q117" s="195"/>
      <c r="R117" s="261"/>
      <c r="S117" s="251"/>
      <c r="V117" s="252"/>
      <c r="AL117" s="201">
        <f t="shared" si="22"/>
        <v>0</v>
      </c>
      <c r="AM117" s="262">
        <f>AI117*[1]Scenarios!$D$5*[1]Scenarios!$L$27*[1]Scenarios!$D$29</f>
        <v>0</v>
      </c>
    </row>
    <row r="118" spans="4:39" x14ac:dyDescent="0.45">
      <c r="D118" s="248"/>
      <c r="F118" s="256"/>
      <c r="L118" s="258"/>
      <c r="M118" s="259"/>
      <c r="N118" s="260"/>
      <c r="O118" s="249"/>
      <c r="P118" s="195"/>
      <c r="Q118" s="195"/>
      <c r="R118" s="261"/>
      <c r="S118" s="251"/>
      <c r="V118" s="252"/>
      <c r="AL118" s="201">
        <f t="shared" si="22"/>
        <v>0</v>
      </c>
      <c r="AM118" s="262">
        <f>AI118*[1]Scenarios!$D$5*[1]Scenarios!$L$27*[1]Scenarios!$D$29</f>
        <v>0</v>
      </c>
    </row>
    <row r="119" spans="4:39" x14ac:dyDescent="0.45">
      <c r="D119" s="248"/>
      <c r="F119" s="256"/>
      <c r="L119" s="258"/>
      <c r="M119" s="259"/>
      <c r="N119" s="260"/>
      <c r="O119" s="249"/>
      <c r="P119" s="195"/>
      <c r="Q119" s="195"/>
      <c r="R119" s="261"/>
      <c r="S119" s="251"/>
      <c r="V119" s="252"/>
      <c r="AL119" s="201">
        <f t="shared" si="22"/>
        <v>0</v>
      </c>
      <c r="AM119" s="262">
        <f>AI119*[1]Scenarios!$D$5*[1]Scenarios!$L$27*[1]Scenarios!$D$29</f>
        <v>0</v>
      </c>
    </row>
    <row r="120" spans="4:39" x14ac:dyDescent="0.45">
      <c r="D120" s="248"/>
      <c r="F120" s="256"/>
      <c r="L120" s="258"/>
      <c r="M120" s="259"/>
      <c r="N120" s="260"/>
      <c r="O120" s="249"/>
      <c r="P120" s="195"/>
      <c r="Q120" s="195"/>
      <c r="R120" s="261"/>
      <c r="S120" s="251"/>
      <c r="V120" s="252"/>
      <c r="AL120" s="201">
        <f t="shared" si="22"/>
        <v>0</v>
      </c>
      <c r="AM120" s="262">
        <f>AI120*[1]Scenarios!$D$5*[1]Scenarios!$L$27*[1]Scenarios!$D$29</f>
        <v>0</v>
      </c>
    </row>
    <row r="121" spans="4:39" x14ac:dyDescent="0.45">
      <c r="D121" s="248"/>
      <c r="F121" s="256"/>
      <c r="L121" s="258"/>
      <c r="M121" s="259"/>
      <c r="N121" s="260"/>
      <c r="O121" s="249"/>
      <c r="P121" s="195"/>
      <c r="Q121" s="195"/>
      <c r="R121" s="261"/>
      <c r="S121" s="251"/>
      <c r="V121" s="252"/>
      <c r="AL121" s="201">
        <f t="shared" si="22"/>
        <v>0</v>
      </c>
      <c r="AM121" s="262">
        <f>AI121*[1]Scenarios!$D$5*[1]Scenarios!$L$27*[1]Scenarios!$D$29</f>
        <v>0</v>
      </c>
    </row>
    <row r="122" spans="4:39" x14ac:dyDescent="0.45">
      <c r="D122" s="248"/>
      <c r="F122" s="256"/>
      <c r="L122" s="258"/>
      <c r="M122" s="259"/>
      <c r="N122" s="260"/>
      <c r="O122" s="249"/>
      <c r="P122" s="195"/>
      <c r="Q122" s="195"/>
      <c r="R122" s="261"/>
      <c r="S122" s="251"/>
      <c r="V122" s="252"/>
      <c r="AL122" s="201">
        <f t="shared" si="22"/>
        <v>0</v>
      </c>
      <c r="AM122" s="262">
        <f>AI122*[1]Scenarios!$D$5*[1]Scenarios!$L$27*[1]Scenarios!$D$29</f>
        <v>0</v>
      </c>
    </row>
    <row r="123" spans="4:39" x14ac:dyDescent="0.45">
      <c r="D123" s="248"/>
      <c r="F123" s="256"/>
      <c r="L123" s="258"/>
      <c r="M123" s="259"/>
      <c r="N123" s="260"/>
      <c r="O123" s="249"/>
      <c r="P123" s="195"/>
      <c r="Q123" s="195"/>
      <c r="R123" s="261"/>
      <c r="S123" s="251"/>
      <c r="V123" s="252"/>
      <c r="AL123" s="201">
        <f t="shared" si="22"/>
        <v>0</v>
      </c>
      <c r="AM123" s="262">
        <f>AI123*[1]Scenarios!$D$5*[1]Scenarios!$L$27*[1]Scenarios!$D$29</f>
        <v>0</v>
      </c>
    </row>
    <row r="124" spans="4:39" x14ac:dyDescent="0.45">
      <c r="D124" s="248"/>
      <c r="F124" s="256"/>
      <c r="L124" s="258"/>
      <c r="M124" s="259"/>
      <c r="N124" s="260"/>
      <c r="O124" s="249"/>
      <c r="P124" s="195"/>
      <c r="Q124" s="195"/>
      <c r="R124" s="261"/>
      <c r="S124" s="251"/>
      <c r="V124" s="252"/>
      <c r="AL124" s="201">
        <f t="shared" si="22"/>
        <v>0</v>
      </c>
      <c r="AM124" s="262">
        <f>AI124*[1]Scenarios!$D$5*[1]Scenarios!$L$27*[1]Scenarios!$D$29</f>
        <v>0</v>
      </c>
    </row>
    <row r="125" spans="4:39" x14ac:dyDescent="0.45">
      <c r="D125" s="248"/>
      <c r="F125" s="256"/>
      <c r="L125" s="258"/>
      <c r="M125" s="259"/>
      <c r="N125" s="260"/>
      <c r="O125" s="249"/>
      <c r="P125" s="195"/>
      <c r="Q125" s="195"/>
      <c r="R125" s="261"/>
      <c r="S125" s="251"/>
      <c r="V125" s="252"/>
      <c r="AL125" s="201">
        <f t="shared" si="22"/>
        <v>0</v>
      </c>
      <c r="AM125" s="262">
        <f>AI125*[1]Scenarios!$D$5*[1]Scenarios!$L$27*[1]Scenarios!$D$29</f>
        <v>0</v>
      </c>
    </row>
    <row r="126" spans="4:39" x14ac:dyDescent="0.45">
      <c r="D126" s="248"/>
      <c r="F126" s="256"/>
      <c r="L126" s="258"/>
      <c r="M126" s="259"/>
      <c r="N126" s="260"/>
      <c r="O126" s="249"/>
      <c r="P126" s="195"/>
      <c r="Q126" s="195"/>
      <c r="R126" s="261"/>
      <c r="S126" s="251"/>
      <c r="V126" s="252"/>
      <c r="AL126" s="201">
        <f t="shared" si="22"/>
        <v>0</v>
      </c>
      <c r="AM126" s="262">
        <f>AI126*[1]Scenarios!$D$5*[1]Scenarios!$L$27*[1]Scenarios!$D$29</f>
        <v>0</v>
      </c>
    </row>
    <row r="127" spans="4:39" x14ac:dyDescent="0.45">
      <c r="D127" s="248"/>
      <c r="F127" s="256"/>
      <c r="L127" s="258"/>
      <c r="M127" s="259"/>
      <c r="N127" s="260"/>
      <c r="O127" s="249"/>
      <c r="P127" s="195"/>
      <c r="Q127" s="195"/>
      <c r="R127" s="261"/>
      <c r="S127" s="251"/>
      <c r="V127" s="252"/>
      <c r="AL127" s="201">
        <f t="shared" si="22"/>
        <v>0</v>
      </c>
      <c r="AM127" s="262">
        <f>AI127*[1]Scenarios!$D$5*[1]Scenarios!$L$27*[1]Scenarios!$D$29</f>
        <v>0</v>
      </c>
    </row>
    <row r="128" spans="4:39" x14ac:dyDescent="0.45">
      <c r="D128" s="248"/>
      <c r="F128" s="256"/>
      <c r="L128" s="258"/>
      <c r="M128" s="259"/>
      <c r="N128" s="260"/>
      <c r="O128" s="249"/>
      <c r="P128" s="195"/>
      <c r="Q128" s="195"/>
      <c r="R128" s="261"/>
      <c r="S128" s="251"/>
      <c r="V128" s="252"/>
      <c r="AL128" s="201">
        <f t="shared" si="22"/>
        <v>0</v>
      </c>
      <c r="AM128" s="262">
        <f>AI128*[1]Scenarios!$D$5*[1]Scenarios!$L$27*[1]Scenarios!$D$29</f>
        <v>0</v>
      </c>
    </row>
    <row r="129" spans="4:39" x14ac:dyDescent="0.45">
      <c r="D129" s="248"/>
      <c r="F129" s="256"/>
      <c r="L129" s="258"/>
      <c r="M129" s="259"/>
      <c r="N129" s="260"/>
      <c r="O129" s="249"/>
      <c r="P129" s="195"/>
      <c r="Q129" s="195"/>
      <c r="R129" s="261"/>
      <c r="S129" s="251"/>
      <c r="V129" s="252"/>
      <c r="AL129" s="201">
        <f t="shared" si="22"/>
        <v>0</v>
      </c>
      <c r="AM129" s="262">
        <f>AI129*[1]Scenarios!$D$5*[1]Scenarios!$L$27*[1]Scenarios!$D$29</f>
        <v>0</v>
      </c>
    </row>
    <row r="130" spans="4:39" x14ac:dyDescent="0.45">
      <c r="D130" s="248"/>
      <c r="F130" s="256"/>
      <c r="L130" s="258"/>
      <c r="M130" s="259"/>
      <c r="N130" s="260"/>
      <c r="O130" s="249"/>
      <c r="P130" s="195"/>
      <c r="Q130" s="195"/>
      <c r="R130" s="261"/>
      <c r="S130" s="251"/>
      <c r="V130" s="252"/>
      <c r="AL130" s="201">
        <f t="shared" si="22"/>
        <v>0</v>
      </c>
      <c r="AM130" s="262">
        <f>AI130*[1]Scenarios!$D$5*[1]Scenarios!$L$27*[1]Scenarios!$D$29</f>
        <v>0</v>
      </c>
    </row>
    <row r="131" spans="4:39" x14ac:dyDescent="0.45">
      <c r="D131" s="248"/>
      <c r="F131" s="256"/>
      <c r="L131" s="258"/>
      <c r="M131" s="259"/>
      <c r="N131" s="260"/>
      <c r="O131" s="249"/>
      <c r="P131" s="195"/>
      <c r="Q131" s="195"/>
      <c r="R131" s="261"/>
      <c r="S131" s="251"/>
      <c r="V131" s="252"/>
      <c r="AL131" s="201">
        <f t="shared" si="22"/>
        <v>0</v>
      </c>
      <c r="AM131" s="262">
        <f>AI131*[1]Scenarios!$D$5*[1]Scenarios!$L$27*[1]Scenarios!$D$29</f>
        <v>0</v>
      </c>
    </row>
    <row r="132" spans="4:39" x14ac:dyDescent="0.45">
      <c r="D132" s="248"/>
      <c r="F132" s="256"/>
      <c r="L132" s="258"/>
      <c r="M132" s="259"/>
      <c r="N132" s="260"/>
      <c r="O132" s="249"/>
      <c r="P132" s="195"/>
      <c r="Q132" s="195"/>
      <c r="R132" s="261"/>
      <c r="S132" s="251"/>
      <c r="V132" s="252"/>
      <c r="AL132" s="201">
        <f t="shared" si="22"/>
        <v>0</v>
      </c>
      <c r="AM132" s="262">
        <f>AI132*[1]Scenarios!$D$5*[1]Scenarios!$L$27*[1]Scenarios!$D$29</f>
        <v>0</v>
      </c>
    </row>
    <row r="133" spans="4:39" x14ac:dyDescent="0.45">
      <c r="D133" s="248"/>
      <c r="F133" s="256"/>
      <c r="L133" s="258"/>
      <c r="M133" s="259"/>
      <c r="N133" s="260"/>
      <c r="O133" s="249"/>
      <c r="P133" s="195"/>
      <c r="Q133" s="195"/>
      <c r="R133" s="261"/>
      <c r="S133" s="251"/>
      <c r="V133" s="252"/>
      <c r="AL133" s="201">
        <f t="shared" si="22"/>
        <v>0</v>
      </c>
      <c r="AM133" s="262">
        <f>AI133*[1]Scenarios!$D$5*[1]Scenarios!$L$27*[1]Scenarios!$D$29</f>
        <v>0</v>
      </c>
    </row>
    <row r="134" spans="4:39" x14ac:dyDescent="0.45">
      <c r="D134" s="248"/>
      <c r="F134" s="256"/>
      <c r="L134" s="258"/>
      <c r="M134" s="259"/>
      <c r="N134" s="260"/>
      <c r="O134" s="249"/>
      <c r="P134" s="195"/>
      <c r="Q134" s="195"/>
      <c r="R134" s="261"/>
      <c r="S134" s="251"/>
      <c r="V134" s="252"/>
      <c r="AL134" s="201">
        <f t="shared" ref="AL134:AL197" si="23">T134+(T134*40%)</f>
        <v>0</v>
      </c>
      <c r="AM134" s="262">
        <f>AI134*[1]Scenarios!$D$5*[1]Scenarios!$L$27*[1]Scenarios!$D$29</f>
        <v>0</v>
      </c>
    </row>
    <row r="135" spans="4:39" x14ac:dyDescent="0.45">
      <c r="D135" s="248"/>
      <c r="F135" s="256"/>
      <c r="L135" s="258"/>
      <c r="M135" s="259"/>
      <c r="N135" s="260"/>
      <c r="O135" s="249"/>
      <c r="P135" s="195"/>
      <c r="Q135" s="195"/>
      <c r="R135" s="261"/>
      <c r="S135" s="251"/>
      <c r="V135" s="252"/>
      <c r="AL135" s="201">
        <f t="shared" si="23"/>
        <v>0</v>
      </c>
      <c r="AM135" s="262">
        <f>AI135*[1]Scenarios!$D$5*[1]Scenarios!$L$27*[1]Scenarios!$D$29</f>
        <v>0</v>
      </c>
    </row>
    <row r="136" spans="4:39" x14ac:dyDescent="0.45">
      <c r="D136" s="248"/>
      <c r="F136" s="256"/>
      <c r="L136" s="258"/>
      <c r="M136" s="259"/>
      <c r="N136" s="260"/>
      <c r="O136" s="249"/>
      <c r="P136" s="195"/>
      <c r="Q136" s="195"/>
      <c r="R136" s="261"/>
      <c r="S136" s="251"/>
      <c r="V136" s="252"/>
      <c r="AL136" s="201">
        <f t="shared" si="23"/>
        <v>0</v>
      </c>
      <c r="AM136" s="262">
        <f>AI136*[1]Scenarios!$D$5*[1]Scenarios!$L$27*[1]Scenarios!$D$29</f>
        <v>0</v>
      </c>
    </row>
    <row r="137" spans="4:39" x14ac:dyDescent="0.45">
      <c r="D137" s="248"/>
      <c r="F137" s="256"/>
      <c r="L137" s="258"/>
      <c r="M137" s="259"/>
      <c r="N137" s="260"/>
      <c r="O137" s="249"/>
      <c r="P137" s="195"/>
      <c r="Q137" s="195"/>
      <c r="R137" s="261"/>
      <c r="S137" s="251"/>
      <c r="V137" s="252"/>
      <c r="AL137" s="201">
        <f t="shared" si="23"/>
        <v>0</v>
      </c>
      <c r="AM137" s="262">
        <f>AI137*[1]Scenarios!$D$5*[1]Scenarios!$L$27*[1]Scenarios!$D$29</f>
        <v>0</v>
      </c>
    </row>
    <row r="138" spans="4:39" x14ac:dyDescent="0.45">
      <c r="D138" s="248"/>
      <c r="F138" s="256"/>
      <c r="L138" s="258"/>
      <c r="M138" s="259"/>
      <c r="N138" s="260"/>
      <c r="O138" s="249"/>
      <c r="P138" s="195"/>
      <c r="Q138" s="195"/>
      <c r="R138" s="261"/>
      <c r="S138" s="251"/>
      <c r="V138" s="252"/>
      <c r="AL138" s="201">
        <f t="shared" si="23"/>
        <v>0</v>
      </c>
      <c r="AM138" s="262">
        <f>AI138*[1]Scenarios!$D$5*[1]Scenarios!$L$27*[1]Scenarios!$D$29</f>
        <v>0</v>
      </c>
    </row>
    <row r="139" spans="4:39" x14ac:dyDescent="0.45">
      <c r="D139" s="248"/>
      <c r="F139" s="256"/>
      <c r="L139" s="258"/>
      <c r="M139" s="259"/>
      <c r="N139" s="260"/>
      <c r="O139" s="249"/>
      <c r="P139" s="195"/>
      <c r="Q139" s="195"/>
      <c r="R139" s="261"/>
      <c r="S139" s="251"/>
      <c r="V139" s="252"/>
      <c r="AL139" s="201">
        <f t="shared" si="23"/>
        <v>0</v>
      </c>
      <c r="AM139" s="262">
        <f>AI139*[1]Scenarios!$D$5*[1]Scenarios!$L$27*[1]Scenarios!$D$29</f>
        <v>0</v>
      </c>
    </row>
    <row r="140" spans="4:39" x14ac:dyDescent="0.45">
      <c r="D140" s="248"/>
      <c r="F140" s="256"/>
      <c r="L140" s="258"/>
      <c r="M140" s="259"/>
      <c r="N140" s="260"/>
      <c r="O140" s="249"/>
      <c r="P140" s="195"/>
      <c r="Q140" s="195"/>
      <c r="R140" s="261"/>
      <c r="S140" s="251"/>
      <c r="V140" s="252"/>
      <c r="AL140" s="201">
        <f t="shared" si="23"/>
        <v>0</v>
      </c>
      <c r="AM140" s="262">
        <f>AI140*[1]Scenarios!$D$5*[1]Scenarios!$L$27*[1]Scenarios!$D$29</f>
        <v>0</v>
      </c>
    </row>
    <row r="141" spans="4:39" x14ac:dyDescent="0.45">
      <c r="D141" s="248"/>
      <c r="F141" s="256"/>
      <c r="L141" s="258"/>
      <c r="M141" s="259"/>
      <c r="N141" s="260"/>
      <c r="O141" s="249"/>
      <c r="P141" s="195"/>
      <c r="Q141" s="195"/>
      <c r="R141" s="261"/>
      <c r="S141" s="251"/>
      <c r="V141" s="252"/>
      <c r="AL141" s="201">
        <f t="shared" si="23"/>
        <v>0</v>
      </c>
      <c r="AM141" s="262">
        <f>AI141*[1]Scenarios!$D$5*[1]Scenarios!$L$27*[1]Scenarios!$D$29</f>
        <v>0</v>
      </c>
    </row>
    <row r="142" spans="4:39" x14ac:dyDescent="0.45">
      <c r="D142" s="248"/>
      <c r="F142" s="256"/>
      <c r="L142" s="258"/>
      <c r="M142" s="259"/>
      <c r="N142" s="260"/>
      <c r="O142" s="249"/>
      <c r="P142" s="195"/>
      <c r="Q142" s="195"/>
      <c r="R142" s="261"/>
      <c r="S142" s="251"/>
      <c r="V142" s="252"/>
      <c r="AL142" s="201">
        <f t="shared" si="23"/>
        <v>0</v>
      </c>
      <c r="AM142" s="262">
        <f>AI142*[1]Scenarios!$D$5*[1]Scenarios!$L$27*[1]Scenarios!$D$29</f>
        <v>0</v>
      </c>
    </row>
    <row r="143" spans="4:39" x14ac:dyDescent="0.45">
      <c r="D143" s="248"/>
      <c r="F143" s="256"/>
      <c r="L143" s="258"/>
      <c r="M143" s="259"/>
      <c r="N143" s="260"/>
      <c r="O143" s="249"/>
      <c r="P143" s="195"/>
      <c r="Q143" s="195"/>
      <c r="R143" s="261"/>
      <c r="S143" s="251"/>
      <c r="V143" s="252"/>
      <c r="AL143" s="201">
        <f t="shared" si="23"/>
        <v>0</v>
      </c>
      <c r="AM143" s="262">
        <f>AI143*[1]Scenarios!$D$5*[1]Scenarios!$L$27*[1]Scenarios!$D$29</f>
        <v>0</v>
      </c>
    </row>
    <row r="144" spans="4:39" x14ac:dyDescent="0.45">
      <c r="D144" s="248"/>
      <c r="F144" s="256"/>
      <c r="L144" s="258"/>
      <c r="M144" s="259"/>
      <c r="N144" s="260"/>
      <c r="O144" s="249"/>
      <c r="P144" s="195"/>
      <c r="Q144" s="195"/>
      <c r="R144" s="261"/>
      <c r="S144" s="251"/>
      <c r="V144" s="252"/>
      <c r="AL144" s="201">
        <f t="shared" si="23"/>
        <v>0</v>
      </c>
      <c r="AM144" s="262">
        <f>AI144*[1]Scenarios!$D$5*[1]Scenarios!$L$27*[1]Scenarios!$D$29</f>
        <v>0</v>
      </c>
    </row>
    <row r="145" spans="4:39" x14ac:dyDescent="0.45">
      <c r="D145" s="248"/>
      <c r="F145" s="256"/>
      <c r="L145" s="258"/>
      <c r="M145" s="259"/>
      <c r="N145" s="260"/>
      <c r="O145" s="249"/>
      <c r="P145" s="195"/>
      <c r="Q145" s="195"/>
      <c r="R145" s="261"/>
      <c r="S145" s="251"/>
      <c r="V145" s="252"/>
      <c r="AL145" s="201">
        <f t="shared" si="23"/>
        <v>0</v>
      </c>
      <c r="AM145" s="262">
        <f>AI145*[1]Scenarios!$D$5*[1]Scenarios!$L$27*[1]Scenarios!$D$29</f>
        <v>0</v>
      </c>
    </row>
    <row r="146" spans="4:39" x14ac:dyDescent="0.45">
      <c r="D146" s="248"/>
      <c r="F146" s="256"/>
      <c r="L146" s="258"/>
      <c r="M146" s="259"/>
      <c r="N146" s="260"/>
      <c r="O146" s="249"/>
      <c r="P146" s="195"/>
      <c r="Q146" s="195"/>
      <c r="R146" s="261"/>
      <c r="S146" s="251"/>
      <c r="V146" s="252"/>
      <c r="AL146" s="201">
        <f t="shared" si="23"/>
        <v>0</v>
      </c>
      <c r="AM146" s="262">
        <f>AI146*[1]Scenarios!$D$5*[1]Scenarios!$L$27*[1]Scenarios!$D$29</f>
        <v>0</v>
      </c>
    </row>
    <row r="147" spans="4:39" x14ac:dyDescent="0.45">
      <c r="D147" s="248"/>
      <c r="F147" s="256"/>
      <c r="L147" s="258"/>
      <c r="M147" s="259"/>
      <c r="N147" s="260"/>
      <c r="O147" s="249"/>
      <c r="P147" s="195"/>
      <c r="Q147" s="195"/>
      <c r="R147" s="261"/>
      <c r="S147" s="251"/>
      <c r="V147" s="252"/>
      <c r="AL147" s="201">
        <f t="shared" si="23"/>
        <v>0</v>
      </c>
      <c r="AM147" s="262">
        <f>AI147*[1]Scenarios!$D$5*[1]Scenarios!$L$27*[1]Scenarios!$D$29</f>
        <v>0</v>
      </c>
    </row>
    <row r="148" spans="4:39" x14ac:dyDescent="0.45">
      <c r="D148" s="248"/>
      <c r="F148" s="256"/>
      <c r="L148" s="258"/>
      <c r="M148" s="259"/>
      <c r="N148" s="260"/>
      <c r="O148" s="249"/>
      <c r="P148" s="195"/>
      <c r="Q148" s="195"/>
      <c r="R148" s="261"/>
      <c r="S148" s="251"/>
      <c r="V148" s="252"/>
      <c r="AL148" s="201">
        <f t="shared" si="23"/>
        <v>0</v>
      </c>
      <c r="AM148" s="262">
        <f>AI148*[1]Scenarios!$D$5*[1]Scenarios!$L$27*[1]Scenarios!$D$29</f>
        <v>0</v>
      </c>
    </row>
    <row r="149" spans="4:39" x14ac:dyDescent="0.45">
      <c r="D149" s="248"/>
      <c r="F149" s="256"/>
      <c r="L149" s="258"/>
      <c r="M149" s="259"/>
      <c r="N149" s="260"/>
      <c r="O149" s="249"/>
      <c r="P149" s="195"/>
      <c r="Q149" s="195"/>
      <c r="R149" s="261"/>
      <c r="S149" s="251"/>
      <c r="V149" s="252"/>
      <c r="AL149" s="201">
        <f t="shared" si="23"/>
        <v>0</v>
      </c>
      <c r="AM149" s="262">
        <f>AI149*[1]Scenarios!$D$5*[1]Scenarios!$L$27*[1]Scenarios!$D$29</f>
        <v>0</v>
      </c>
    </row>
    <row r="150" spans="4:39" x14ac:dyDescent="0.45">
      <c r="D150" s="248"/>
      <c r="F150" s="256"/>
      <c r="L150" s="258"/>
      <c r="M150" s="259"/>
      <c r="N150" s="260"/>
      <c r="O150" s="249"/>
      <c r="P150" s="195"/>
      <c r="Q150" s="195"/>
      <c r="R150" s="261"/>
      <c r="S150" s="251"/>
      <c r="V150" s="252"/>
      <c r="AL150" s="201">
        <f t="shared" si="23"/>
        <v>0</v>
      </c>
      <c r="AM150" s="262">
        <f>AI150*[1]Scenarios!$D$5*[1]Scenarios!$L$27*[1]Scenarios!$D$29</f>
        <v>0</v>
      </c>
    </row>
    <row r="151" spans="4:39" x14ac:dyDescent="0.45">
      <c r="D151" s="248"/>
      <c r="F151" s="256"/>
      <c r="L151" s="258"/>
      <c r="M151" s="259"/>
      <c r="N151" s="260"/>
      <c r="O151" s="249"/>
      <c r="P151" s="195"/>
      <c r="Q151" s="195"/>
      <c r="R151" s="261"/>
      <c r="S151" s="251"/>
      <c r="V151" s="252"/>
      <c r="AL151" s="201">
        <f t="shared" si="23"/>
        <v>0</v>
      </c>
      <c r="AM151" s="262">
        <f>AI151*[1]Scenarios!$D$5*[1]Scenarios!$L$27*[1]Scenarios!$D$29</f>
        <v>0</v>
      </c>
    </row>
    <row r="152" spans="4:39" x14ac:dyDescent="0.45">
      <c r="D152" s="248"/>
      <c r="F152" s="256"/>
      <c r="L152" s="258"/>
      <c r="M152" s="259"/>
      <c r="N152" s="260"/>
      <c r="O152" s="249"/>
      <c r="P152" s="195"/>
      <c r="Q152" s="195"/>
      <c r="R152" s="261"/>
      <c r="S152" s="251"/>
      <c r="V152" s="252"/>
      <c r="AL152" s="201">
        <f t="shared" si="23"/>
        <v>0</v>
      </c>
      <c r="AM152" s="262">
        <f>AI152*[1]Scenarios!$D$5*[1]Scenarios!$L$27*[1]Scenarios!$D$29</f>
        <v>0</v>
      </c>
    </row>
    <row r="153" spans="4:39" x14ac:dyDescent="0.45">
      <c r="D153" s="248"/>
      <c r="F153" s="256"/>
      <c r="L153" s="258"/>
      <c r="M153" s="259"/>
      <c r="N153" s="260"/>
      <c r="O153" s="249"/>
      <c r="P153" s="195"/>
      <c r="Q153" s="195"/>
      <c r="R153" s="261"/>
      <c r="S153" s="251"/>
      <c r="V153" s="252"/>
      <c r="AL153" s="201">
        <f t="shared" si="23"/>
        <v>0</v>
      </c>
      <c r="AM153" s="262">
        <f>AI153*[1]Scenarios!$D$5*[1]Scenarios!$L$27*[1]Scenarios!$D$29</f>
        <v>0</v>
      </c>
    </row>
    <row r="154" spans="4:39" x14ac:dyDescent="0.45">
      <c r="D154" s="248"/>
      <c r="F154" s="256"/>
      <c r="L154" s="258"/>
      <c r="M154" s="259"/>
      <c r="N154" s="260"/>
      <c r="O154" s="249"/>
      <c r="P154" s="195"/>
      <c r="Q154" s="195"/>
      <c r="R154" s="261"/>
      <c r="S154" s="251"/>
      <c r="V154" s="252"/>
      <c r="AL154" s="201">
        <f t="shared" si="23"/>
        <v>0</v>
      </c>
      <c r="AM154" s="262">
        <f>AI154*[1]Scenarios!$D$5*[1]Scenarios!$L$27*[1]Scenarios!$D$29</f>
        <v>0</v>
      </c>
    </row>
    <row r="155" spans="4:39" x14ac:dyDescent="0.45">
      <c r="D155" s="248"/>
      <c r="F155" s="256"/>
      <c r="L155" s="258"/>
      <c r="M155" s="259"/>
      <c r="N155" s="260"/>
      <c r="O155" s="249"/>
      <c r="P155" s="195"/>
      <c r="Q155" s="195"/>
      <c r="R155" s="261"/>
      <c r="S155" s="251"/>
      <c r="V155" s="252"/>
      <c r="AL155" s="201">
        <f t="shared" si="23"/>
        <v>0</v>
      </c>
      <c r="AM155" s="262">
        <f>AI155*[1]Scenarios!$D$5*[1]Scenarios!$L$27*[1]Scenarios!$D$29</f>
        <v>0</v>
      </c>
    </row>
    <row r="156" spans="4:39" x14ac:dyDescent="0.45">
      <c r="D156" s="248"/>
      <c r="F156" s="256"/>
      <c r="L156" s="258"/>
      <c r="M156" s="259"/>
      <c r="N156" s="260"/>
      <c r="O156" s="249"/>
      <c r="P156" s="195"/>
      <c r="Q156" s="195"/>
      <c r="R156" s="261"/>
      <c r="S156" s="251"/>
      <c r="V156" s="252"/>
      <c r="AL156" s="201">
        <f t="shared" si="23"/>
        <v>0</v>
      </c>
      <c r="AM156" s="262">
        <f>AI156*[1]Scenarios!$D$5*[1]Scenarios!$L$27*[1]Scenarios!$D$29</f>
        <v>0</v>
      </c>
    </row>
    <row r="157" spans="4:39" x14ac:dyDescent="0.45">
      <c r="D157" s="248"/>
      <c r="F157" s="256"/>
      <c r="L157" s="258"/>
      <c r="M157" s="259"/>
      <c r="N157" s="260"/>
      <c r="O157" s="249"/>
      <c r="P157" s="195"/>
      <c r="Q157" s="195"/>
      <c r="R157" s="261"/>
      <c r="S157" s="251"/>
      <c r="V157" s="252"/>
      <c r="AL157" s="201">
        <f t="shared" si="23"/>
        <v>0</v>
      </c>
      <c r="AM157" s="262">
        <f>AI157*[1]Scenarios!$D$5*[1]Scenarios!$L$27*[1]Scenarios!$D$29</f>
        <v>0</v>
      </c>
    </row>
    <row r="158" spans="4:39" x14ac:dyDescent="0.45">
      <c r="D158" s="248"/>
      <c r="F158" s="256"/>
      <c r="L158" s="258"/>
      <c r="M158" s="259"/>
      <c r="N158" s="260"/>
      <c r="O158" s="249"/>
      <c r="P158" s="195"/>
      <c r="Q158" s="195"/>
      <c r="R158" s="261"/>
      <c r="S158" s="251"/>
      <c r="V158" s="252"/>
      <c r="AL158" s="201">
        <f t="shared" si="23"/>
        <v>0</v>
      </c>
      <c r="AM158" s="262">
        <f>AI158*[1]Scenarios!$D$5*[1]Scenarios!$L$27*[1]Scenarios!$D$29</f>
        <v>0</v>
      </c>
    </row>
    <row r="159" spans="4:39" x14ac:dyDescent="0.45">
      <c r="D159" s="248"/>
      <c r="F159" s="256"/>
      <c r="L159" s="258"/>
      <c r="M159" s="259"/>
      <c r="N159" s="260"/>
      <c r="O159" s="249"/>
      <c r="P159" s="195"/>
      <c r="Q159" s="195"/>
      <c r="R159" s="261"/>
      <c r="S159" s="251"/>
      <c r="V159" s="252"/>
      <c r="AL159" s="201">
        <f t="shared" si="23"/>
        <v>0</v>
      </c>
      <c r="AM159" s="262">
        <f>AI159*[1]Scenarios!$D$5*[1]Scenarios!$L$27*[1]Scenarios!$D$29</f>
        <v>0</v>
      </c>
    </row>
    <row r="160" spans="4:39" x14ac:dyDescent="0.45">
      <c r="D160" s="248"/>
      <c r="F160" s="256"/>
      <c r="L160" s="258"/>
      <c r="M160" s="259"/>
      <c r="N160" s="260"/>
      <c r="O160" s="249"/>
      <c r="P160" s="195"/>
      <c r="Q160" s="195"/>
      <c r="R160" s="261"/>
      <c r="S160" s="251"/>
      <c r="V160" s="252"/>
      <c r="AL160" s="201">
        <f t="shared" si="23"/>
        <v>0</v>
      </c>
      <c r="AM160" s="262">
        <f>AI160*[1]Scenarios!$D$5*[1]Scenarios!$L$27*[1]Scenarios!$D$29</f>
        <v>0</v>
      </c>
    </row>
    <row r="161" spans="4:39" x14ac:dyDescent="0.45">
      <c r="D161" s="248"/>
      <c r="F161" s="256"/>
      <c r="L161" s="258"/>
      <c r="M161" s="259"/>
      <c r="N161" s="260"/>
      <c r="O161" s="249"/>
      <c r="P161" s="195"/>
      <c r="Q161" s="195"/>
      <c r="R161" s="261"/>
      <c r="S161" s="251"/>
      <c r="V161" s="252"/>
      <c r="AL161" s="201">
        <f t="shared" si="23"/>
        <v>0</v>
      </c>
      <c r="AM161" s="262">
        <f>AI161*[1]Scenarios!$D$5*[1]Scenarios!$L$27*[1]Scenarios!$D$29</f>
        <v>0</v>
      </c>
    </row>
    <row r="162" spans="4:39" x14ac:dyDescent="0.45">
      <c r="D162" s="248"/>
      <c r="F162" s="256"/>
      <c r="L162" s="258"/>
      <c r="M162" s="259"/>
      <c r="N162" s="260"/>
      <c r="O162" s="249"/>
      <c r="P162" s="195"/>
      <c r="Q162" s="195"/>
      <c r="R162" s="261"/>
      <c r="S162" s="251"/>
      <c r="V162" s="252"/>
      <c r="AL162" s="201">
        <f t="shared" si="23"/>
        <v>0</v>
      </c>
      <c r="AM162" s="262">
        <f>AI162*[1]Scenarios!$D$5*[1]Scenarios!$L$27*[1]Scenarios!$D$29</f>
        <v>0</v>
      </c>
    </row>
    <row r="163" spans="4:39" x14ac:dyDescent="0.45">
      <c r="D163" s="248"/>
      <c r="F163" s="256"/>
      <c r="L163" s="258"/>
      <c r="M163" s="259"/>
      <c r="N163" s="260"/>
      <c r="O163" s="249"/>
      <c r="P163" s="195"/>
      <c r="Q163" s="195"/>
      <c r="R163" s="261"/>
      <c r="S163" s="251"/>
      <c r="V163" s="252"/>
      <c r="AL163" s="201">
        <f t="shared" si="23"/>
        <v>0</v>
      </c>
      <c r="AM163" s="262">
        <f>AI163*[1]Scenarios!$D$5*[1]Scenarios!$L$27*[1]Scenarios!$D$29</f>
        <v>0</v>
      </c>
    </row>
    <row r="164" spans="4:39" x14ac:dyDescent="0.45">
      <c r="D164" s="248"/>
      <c r="F164" s="256"/>
      <c r="L164" s="258"/>
      <c r="M164" s="259"/>
      <c r="N164" s="260"/>
      <c r="O164" s="249"/>
      <c r="P164" s="195"/>
      <c r="Q164" s="195"/>
      <c r="R164" s="261"/>
      <c r="S164" s="251"/>
      <c r="V164" s="252"/>
      <c r="AL164" s="201">
        <f t="shared" si="23"/>
        <v>0</v>
      </c>
      <c r="AM164" s="262">
        <f>AI164*[1]Scenarios!$D$5*[1]Scenarios!$L$27*[1]Scenarios!$D$29</f>
        <v>0</v>
      </c>
    </row>
    <row r="165" spans="4:39" x14ac:dyDescent="0.45">
      <c r="D165" s="248"/>
      <c r="F165" s="256"/>
      <c r="L165" s="258"/>
      <c r="M165" s="259"/>
      <c r="N165" s="260"/>
      <c r="O165" s="249"/>
      <c r="P165" s="195"/>
      <c r="Q165" s="195"/>
      <c r="R165" s="261"/>
      <c r="S165" s="251"/>
      <c r="V165" s="252"/>
      <c r="AL165" s="201">
        <f t="shared" si="23"/>
        <v>0</v>
      </c>
      <c r="AM165" s="262">
        <f>AI165*[1]Scenarios!$D$5*[1]Scenarios!$L$27*[1]Scenarios!$D$29</f>
        <v>0</v>
      </c>
    </row>
    <row r="166" spans="4:39" x14ac:dyDescent="0.45">
      <c r="D166" s="248"/>
      <c r="F166" s="256"/>
      <c r="L166" s="258"/>
      <c r="M166" s="259"/>
      <c r="N166" s="260"/>
      <c r="O166" s="249"/>
      <c r="P166" s="195"/>
      <c r="Q166" s="195"/>
      <c r="R166" s="261"/>
      <c r="S166" s="251"/>
      <c r="V166" s="252"/>
      <c r="AL166" s="201">
        <f t="shared" si="23"/>
        <v>0</v>
      </c>
      <c r="AM166" s="262">
        <f>AI166*[1]Scenarios!$D$5*[1]Scenarios!$L$27*[1]Scenarios!$D$29</f>
        <v>0</v>
      </c>
    </row>
    <row r="167" spans="4:39" x14ac:dyDescent="0.45">
      <c r="D167" s="248"/>
      <c r="F167" s="256"/>
      <c r="L167" s="258"/>
      <c r="M167" s="259"/>
      <c r="N167" s="260"/>
      <c r="O167" s="249"/>
      <c r="P167" s="195"/>
      <c r="Q167" s="195"/>
      <c r="R167" s="261"/>
      <c r="S167" s="251"/>
      <c r="V167" s="252"/>
      <c r="AL167" s="201">
        <f t="shared" si="23"/>
        <v>0</v>
      </c>
      <c r="AM167" s="262">
        <f>AI167*[1]Scenarios!$D$5*[1]Scenarios!$L$27*[1]Scenarios!$D$29</f>
        <v>0</v>
      </c>
    </row>
    <row r="168" spans="4:39" x14ac:dyDescent="0.45">
      <c r="D168" s="248"/>
      <c r="F168" s="256"/>
      <c r="L168" s="258"/>
      <c r="M168" s="259"/>
      <c r="N168" s="260"/>
      <c r="O168" s="249"/>
      <c r="P168" s="195"/>
      <c r="Q168" s="195"/>
      <c r="R168" s="261"/>
      <c r="S168" s="251"/>
      <c r="V168" s="252"/>
      <c r="AL168" s="201">
        <f t="shared" si="23"/>
        <v>0</v>
      </c>
      <c r="AM168" s="262">
        <f>AI168*[1]Scenarios!$D$5*[1]Scenarios!$L$27*[1]Scenarios!$D$29</f>
        <v>0</v>
      </c>
    </row>
    <row r="169" spans="4:39" x14ac:dyDescent="0.45">
      <c r="D169" s="248"/>
      <c r="F169" s="256"/>
      <c r="L169" s="258"/>
      <c r="M169" s="259"/>
      <c r="N169" s="260"/>
      <c r="O169" s="249"/>
      <c r="P169" s="195"/>
      <c r="Q169" s="195"/>
      <c r="R169" s="261"/>
      <c r="S169" s="251"/>
      <c r="V169" s="252"/>
      <c r="AL169" s="201">
        <f t="shared" si="23"/>
        <v>0</v>
      </c>
      <c r="AM169" s="262">
        <f>AI169*[1]Scenarios!$D$5*[1]Scenarios!$L$27*[1]Scenarios!$D$29</f>
        <v>0</v>
      </c>
    </row>
    <row r="170" spans="4:39" x14ac:dyDescent="0.45">
      <c r="D170" s="248"/>
      <c r="F170" s="256"/>
      <c r="L170" s="258"/>
      <c r="M170" s="259"/>
      <c r="N170" s="260"/>
      <c r="O170" s="249"/>
      <c r="P170" s="195"/>
      <c r="Q170" s="195"/>
      <c r="R170" s="261"/>
      <c r="S170" s="251"/>
      <c r="V170" s="252"/>
      <c r="AL170" s="201">
        <f t="shared" si="23"/>
        <v>0</v>
      </c>
      <c r="AM170" s="262">
        <f>AI170*[1]Scenarios!$D$5*[1]Scenarios!$L$27*[1]Scenarios!$D$29</f>
        <v>0</v>
      </c>
    </row>
    <row r="171" spans="4:39" x14ac:dyDescent="0.45">
      <c r="D171" s="248"/>
      <c r="F171" s="256"/>
      <c r="L171" s="258"/>
      <c r="M171" s="259"/>
      <c r="N171" s="260"/>
      <c r="O171" s="249"/>
      <c r="P171" s="195"/>
      <c r="Q171" s="195"/>
      <c r="R171" s="261"/>
      <c r="S171" s="251"/>
      <c r="V171" s="252"/>
      <c r="AL171" s="201">
        <f t="shared" si="23"/>
        <v>0</v>
      </c>
      <c r="AM171" s="262">
        <f>AI171*[1]Scenarios!$D$5*[1]Scenarios!$L$27*[1]Scenarios!$D$29</f>
        <v>0</v>
      </c>
    </row>
    <row r="172" spans="4:39" x14ac:dyDescent="0.45">
      <c r="D172" s="248"/>
      <c r="F172" s="256"/>
      <c r="L172" s="258"/>
      <c r="M172" s="259"/>
      <c r="N172" s="260"/>
      <c r="O172" s="249"/>
      <c r="P172" s="195"/>
      <c r="Q172" s="195"/>
      <c r="R172" s="261"/>
      <c r="S172" s="251"/>
      <c r="V172" s="252"/>
      <c r="AL172" s="201">
        <f t="shared" si="23"/>
        <v>0</v>
      </c>
      <c r="AM172" s="262">
        <f>AI172*[1]Scenarios!$D$5*[1]Scenarios!$L$27*[1]Scenarios!$D$29</f>
        <v>0</v>
      </c>
    </row>
    <row r="173" spans="4:39" x14ac:dyDescent="0.45">
      <c r="D173" s="248"/>
      <c r="F173" s="256"/>
      <c r="L173" s="258"/>
      <c r="M173" s="259"/>
      <c r="N173" s="260"/>
      <c r="O173" s="249"/>
      <c r="P173" s="195"/>
      <c r="Q173" s="195"/>
      <c r="R173" s="261"/>
      <c r="S173" s="251"/>
      <c r="V173" s="252"/>
      <c r="AL173" s="201">
        <f t="shared" si="23"/>
        <v>0</v>
      </c>
      <c r="AM173" s="262">
        <f>AI173*[1]Scenarios!$D$5*[1]Scenarios!$L$27*[1]Scenarios!$D$29</f>
        <v>0</v>
      </c>
    </row>
    <row r="174" spans="4:39" x14ac:dyDescent="0.45">
      <c r="D174" s="248"/>
      <c r="F174" s="256"/>
      <c r="L174" s="258"/>
      <c r="M174" s="259"/>
      <c r="N174" s="260"/>
      <c r="O174" s="249"/>
      <c r="P174" s="195"/>
      <c r="Q174" s="195"/>
      <c r="R174" s="261"/>
      <c r="S174" s="251"/>
      <c r="V174" s="252"/>
      <c r="AL174" s="201">
        <f t="shared" si="23"/>
        <v>0</v>
      </c>
      <c r="AM174" s="262">
        <f>AI174*[1]Scenarios!$D$5*[1]Scenarios!$L$27*[1]Scenarios!$D$29</f>
        <v>0</v>
      </c>
    </row>
    <row r="175" spans="4:39" x14ac:dyDescent="0.45">
      <c r="D175" s="248"/>
      <c r="F175" s="256"/>
      <c r="L175" s="258"/>
      <c r="M175" s="259"/>
      <c r="N175" s="260"/>
      <c r="O175" s="249"/>
      <c r="P175" s="195"/>
      <c r="Q175" s="195"/>
      <c r="R175" s="261"/>
      <c r="S175" s="251"/>
      <c r="V175" s="252"/>
      <c r="AL175" s="201">
        <f t="shared" si="23"/>
        <v>0</v>
      </c>
      <c r="AM175" s="262">
        <f>AI175*[1]Scenarios!$D$5*[1]Scenarios!$L$27*[1]Scenarios!$D$29</f>
        <v>0</v>
      </c>
    </row>
    <row r="176" spans="4:39" x14ac:dyDescent="0.45">
      <c r="D176" s="248"/>
      <c r="F176" s="256"/>
      <c r="L176" s="258"/>
      <c r="M176" s="259"/>
      <c r="N176" s="260"/>
      <c r="O176" s="249"/>
      <c r="P176" s="195"/>
      <c r="Q176" s="195"/>
      <c r="R176" s="261"/>
      <c r="S176" s="251"/>
      <c r="V176" s="252"/>
      <c r="AL176" s="201">
        <f t="shared" si="23"/>
        <v>0</v>
      </c>
      <c r="AM176" s="262">
        <f>AI176*[1]Scenarios!$D$5*[1]Scenarios!$L$27*[1]Scenarios!$D$29</f>
        <v>0</v>
      </c>
    </row>
    <row r="177" spans="4:39" x14ac:dyDescent="0.45">
      <c r="D177" s="248"/>
      <c r="F177" s="256"/>
      <c r="L177" s="258"/>
      <c r="M177" s="259"/>
      <c r="N177" s="260"/>
      <c r="O177" s="249"/>
      <c r="P177" s="195"/>
      <c r="Q177" s="195"/>
      <c r="R177" s="261"/>
      <c r="S177" s="251"/>
      <c r="V177" s="252"/>
      <c r="AL177" s="201">
        <f t="shared" si="23"/>
        <v>0</v>
      </c>
      <c r="AM177" s="262">
        <f>AI177*[1]Scenarios!$D$5*[1]Scenarios!$L$27*[1]Scenarios!$D$29</f>
        <v>0</v>
      </c>
    </row>
    <row r="178" spans="4:39" x14ac:dyDescent="0.45">
      <c r="D178" s="248"/>
      <c r="F178" s="256"/>
      <c r="L178" s="258"/>
      <c r="M178" s="259"/>
      <c r="N178" s="260"/>
      <c r="O178" s="249"/>
      <c r="P178" s="195"/>
      <c r="Q178" s="195"/>
      <c r="R178" s="261"/>
      <c r="S178" s="251"/>
      <c r="V178" s="252"/>
      <c r="AL178" s="201">
        <f t="shared" si="23"/>
        <v>0</v>
      </c>
      <c r="AM178" s="262">
        <f>AI178*[1]Scenarios!$D$5*[1]Scenarios!$L$27*[1]Scenarios!$D$29</f>
        <v>0</v>
      </c>
    </row>
    <row r="179" spans="4:39" x14ac:dyDescent="0.45">
      <c r="D179" s="248"/>
      <c r="F179" s="256"/>
      <c r="L179" s="258"/>
      <c r="M179" s="259"/>
      <c r="N179" s="260"/>
      <c r="O179" s="249"/>
      <c r="P179" s="195"/>
      <c r="Q179" s="195"/>
      <c r="R179" s="261"/>
      <c r="S179" s="251"/>
      <c r="V179" s="252"/>
      <c r="AL179" s="201">
        <f t="shared" si="23"/>
        <v>0</v>
      </c>
      <c r="AM179" s="262">
        <f>AI179*[1]Scenarios!$D$5*[1]Scenarios!$L$27*[1]Scenarios!$D$29</f>
        <v>0</v>
      </c>
    </row>
    <row r="180" spans="4:39" x14ac:dyDescent="0.45">
      <c r="D180" s="248"/>
      <c r="F180" s="256"/>
      <c r="L180" s="258"/>
      <c r="M180" s="259"/>
      <c r="N180" s="260"/>
      <c r="O180" s="249"/>
      <c r="P180" s="195"/>
      <c r="Q180" s="195"/>
      <c r="R180" s="261"/>
      <c r="S180" s="251"/>
      <c r="V180" s="252"/>
      <c r="AL180" s="201">
        <f t="shared" si="23"/>
        <v>0</v>
      </c>
      <c r="AM180" s="262">
        <f>AI180*[1]Scenarios!$D$5*[1]Scenarios!$L$27*[1]Scenarios!$D$29</f>
        <v>0</v>
      </c>
    </row>
    <row r="181" spans="4:39" x14ac:dyDescent="0.45">
      <c r="D181" s="248"/>
      <c r="F181" s="256"/>
      <c r="L181" s="258"/>
      <c r="M181" s="259"/>
      <c r="N181" s="260"/>
      <c r="O181" s="249"/>
      <c r="P181" s="195"/>
      <c r="Q181" s="195"/>
      <c r="R181" s="261"/>
      <c r="S181" s="251"/>
      <c r="V181" s="252"/>
      <c r="AL181" s="201">
        <f t="shared" si="23"/>
        <v>0</v>
      </c>
      <c r="AM181" s="262">
        <f>AI181*[1]Scenarios!$D$5*[1]Scenarios!$L$27*[1]Scenarios!$D$29</f>
        <v>0</v>
      </c>
    </row>
    <row r="182" spans="4:39" x14ac:dyDescent="0.45">
      <c r="D182" s="248"/>
      <c r="F182" s="256"/>
      <c r="L182" s="258"/>
      <c r="M182" s="259"/>
      <c r="N182" s="260"/>
      <c r="O182" s="249"/>
      <c r="P182" s="195"/>
      <c r="Q182" s="195"/>
      <c r="R182" s="261"/>
      <c r="S182" s="251"/>
      <c r="V182" s="252"/>
      <c r="AL182" s="201">
        <f t="shared" si="23"/>
        <v>0</v>
      </c>
      <c r="AM182" s="262">
        <f>AI182*[1]Scenarios!$D$5*[1]Scenarios!$L$27*[1]Scenarios!$D$29</f>
        <v>0</v>
      </c>
    </row>
    <row r="183" spans="4:39" x14ac:dyDescent="0.45">
      <c r="D183" s="248"/>
      <c r="F183" s="256"/>
      <c r="L183" s="258"/>
      <c r="M183" s="259"/>
      <c r="N183" s="260"/>
      <c r="O183" s="249"/>
      <c r="P183" s="195"/>
      <c r="Q183" s="195"/>
      <c r="R183" s="261"/>
      <c r="S183" s="251"/>
      <c r="V183" s="252"/>
      <c r="AL183" s="201">
        <f t="shared" si="23"/>
        <v>0</v>
      </c>
      <c r="AM183" s="262">
        <f>AI183*[1]Scenarios!$D$5*[1]Scenarios!$L$27*[1]Scenarios!$D$29</f>
        <v>0</v>
      </c>
    </row>
    <row r="184" spans="4:39" x14ac:dyDescent="0.45">
      <c r="D184" s="248"/>
      <c r="F184" s="256"/>
      <c r="L184" s="258"/>
      <c r="M184" s="259"/>
      <c r="N184" s="260"/>
      <c r="O184" s="249"/>
      <c r="P184" s="195"/>
      <c r="Q184" s="195"/>
      <c r="R184" s="261"/>
      <c r="S184" s="251"/>
      <c r="V184" s="252"/>
      <c r="AL184" s="201">
        <f t="shared" si="23"/>
        <v>0</v>
      </c>
      <c r="AM184" s="262">
        <f>AI184*[1]Scenarios!$D$5*[1]Scenarios!$L$27*[1]Scenarios!$D$29</f>
        <v>0</v>
      </c>
    </row>
    <row r="185" spans="4:39" x14ac:dyDescent="0.45">
      <c r="D185" s="248"/>
      <c r="F185" s="256"/>
      <c r="L185" s="258"/>
      <c r="M185" s="259"/>
      <c r="N185" s="260"/>
      <c r="O185" s="249"/>
      <c r="P185" s="195"/>
      <c r="Q185" s="195"/>
      <c r="R185" s="261"/>
      <c r="S185" s="251"/>
      <c r="V185" s="252"/>
      <c r="AL185" s="201">
        <f t="shared" si="23"/>
        <v>0</v>
      </c>
      <c r="AM185" s="262">
        <f>AI185*[1]Scenarios!$D$5*[1]Scenarios!$L$27*[1]Scenarios!$D$29</f>
        <v>0</v>
      </c>
    </row>
    <row r="186" spans="4:39" x14ac:dyDescent="0.45">
      <c r="D186" s="248"/>
      <c r="F186" s="256"/>
      <c r="L186" s="258"/>
      <c r="M186" s="259"/>
      <c r="N186" s="260"/>
      <c r="O186" s="249"/>
      <c r="P186" s="195"/>
      <c r="Q186" s="195"/>
      <c r="R186" s="261"/>
      <c r="S186" s="251"/>
      <c r="V186" s="252"/>
      <c r="AL186" s="201">
        <f t="shared" si="23"/>
        <v>0</v>
      </c>
      <c r="AM186" s="262">
        <f>AI186*[1]Scenarios!$D$5*[1]Scenarios!$L$27*[1]Scenarios!$D$29</f>
        <v>0</v>
      </c>
    </row>
    <row r="187" spans="4:39" x14ac:dyDescent="0.45">
      <c r="D187" s="248"/>
      <c r="F187" s="256"/>
      <c r="L187" s="258"/>
      <c r="M187" s="259"/>
      <c r="N187" s="260"/>
      <c r="O187" s="249"/>
      <c r="P187" s="195"/>
      <c r="Q187" s="195"/>
      <c r="R187" s="261"/>
      <c r="S187" s="251"/>
      <c r="V187" s="252"/>
      <c r="AL187" s="201">
        <f t="shared" si="23"/>
        <v>0</v>
      </c>
      <c r="AM187" s="262">
        <f>AI187*[1]Scenarios!$D$5*[1]Scenarios!$L$27*[1]Scenarios!$D$29</f>
        <v>0</v>
      </c>
    </row>
    <row r="188" spans="4:39" x14ac:dyDescent="0.45">
      <c r="D188" s="248"/>
      <c r="F188" s="256"/>
      <c r="L188" s="258"/>
      <c r="M188" s="259"/>
      <c r="N188" s="260"/>
      <c r="O188" s="249"/>
      <c r="P188" s="195"/>
      <c r="Q188" s="195"/>
      <c r="R188" s="261"/>
      <c r="S188" s="251"/>
      <c r="V188" s="252"/>
      <c r="AL188" s="201">
        <f t="shared" si="23"/>
        <v>0</v>
      </c>
      <c r="AM188" s="262">
        <f>AI188*[1]Scenarios!$D$5*[1]Scenarios!$L$27*[1]Scenarios!$D$29</f>
        <v>0</v>
      </c>
    </row>
    <row r="189" spans="4:39" x14ac:dyDescent="0.45">
      <c r="D189" s="248"/>
      <c r="F189" s="256"/>
      <c r="L189" s="258"/>
      <c r="M189" s="259"/>
      <c r="N189" s="260"/>
      <c r="O189" s="249"/>
      <c r="P189" s="195"/>
      <c r="Q189" s="195"/>
      <c r="R189" s="261"/>
      <c r="S189" s="251"/>
      <c r="V189" s="252"/>
      <c r="AL189" s="201">
        <f t="shared" si="23"/>
        <v>0</v>
      </c>
      <c r="AM189" s="262">
        <f>AI189*[1]Scenarios!$D$5*[1]Scenarios!$L$27*[1]Scenarios!$D$29</f>
        <v>0</v>
      </c>
    </row>
    <row r="190" spans="4:39" x14ac:dyDescent="0.45">
      <c r="D190" s="248"/>
      <c r="F190" s="256"/>
      <c r="L190" s="258"/>
      <c r="M190" s="259"/>
      <c r="N190" s="260"/>
      <c r="O190" s="249"/>
      <c r="P190" s="195"/>
      <c r="Q190" s="195"/>
      <c r="R190" s="261"/>
      <c r="S190" s="251"/>
      <c r="V190" s="252"/>
      <c r="AL190" s="201">
        <f t="shared" si="23"/>
        <v>0</v>
      </c>
      <c r="AM190" s="262">
        <f>AI190*[1]Scenarios!$D$5*[1]Scenarios!$L$27*[1]Scenarios!$D$29</f>
        <v>0</v>
      </c>
    </row>
    <row r="191" spans="4:39" x14ac:dyDescent="0.45">
      <c r="D191" s="248"/>
      <c r="F191" s="256"/>
      <c r="L191" s="258"/>
      <c r="M191" s="259"/>
      <c r="N191" s="260"/>
      <c r="O191" s="249"/>
      <c r="P191" s="195"/>
      <c r="Q191" s="195"/>
      <c r="R191" s="261"/>
      <c r="S191" s="251"/>
      <c r="V191" s="252"/>
      <c r="AL191" s="201">
        <f t="shared" si="23"/>
        <v>0</v>
      </c>
      <c r="AM191" s="262">
        <f>AI191*[1]Scenarios!$D$5*[1]Scenarios!$L$27*[1]Scenarios!$D$29</f>
        <v>0</v>
      </c>
    </row>
    <row r="192" spans="4:39" x14ac:dyDescent="0.45">
      <c r="D192" s="248"/>
      <c r="F192" s="256"/>
      <c r="L192" s="258"/>
      <c r="M192" s="259"/>
      <c r="N192" s="260"/>
      <c r="O192" s="249"/>
      <c r="P192" s="195"/>
      <c r="Q192" s="195"/>
      <c r="R192" s="261"/>
      <c r="S192" s="251"/>
      <c r="V192" s="252"/>
      <c r="AL192" s="201">
        <f t="shared" si="23"/>
        <v>0</v>
      </c>
      <c r="AM192" s="262">
        <f>AI192*[1]Scenarios!$D$5*[1]Scenarios!$L$27*[1]Scenarios!$D$29</f>
        <v>0</v>
      </c>
    </row>
    <row r="193" spans="4:39" x14ac:dyDescent="0.45">
      <c r="D193" s="248"/>
      <c r="F193" s="256"/>
      <c r="L193" s="258"/>
      <c r="M193" s="259"/>
      <c r="N193" s="260"/>
      <c r="O193" s="249"/>
      <c r="P193" s="195"/>
      <c r="Q193" s="195"/>
      <c r="R193" s="261"/>
      <c r="S193" s="251"/>
      <c r="V193" s="252"/>
      <c r="AL193" s="201">
        <f t="shared" si="23"/>
        <v>0</v>
      </c>
      <c r="AM193" s="262">
        <f>AI193*[1]Scenarios!$D$5*[1]Scenarios!$L$27*[1]Scenarios!$D$29</f>
        <v>0</v>
      </c>
    </row>
    <row r="194" spans="4:39" x14ac:dyDescent="0.45">
      <c r="D194" s="248"/>
      <c r="F194" s="256"/>
      <c r="L194" s="258"/>
      <c r="M194" s="259"/>
      <c r="N194" s="260"/>
      <c r="O194" s="249"/>
      <c r="P194" s="195"/>
      <c r="Q194" s="195"/>
      <c r="R194" s="261"/>
      <c r="S194" s="251"/>
      <c r="V194" s="252"/>
      <c r="AL194" s="201">
        <f t="shared" si="23"/>
        <v>0</v>
      </c>
      <c r="AM194" s="262">
        <f>AI194*[1]Scenarios!$D$5*[1]Scenarios!$L$27*[1]Scenarios!$D$29</f>
        <v>0</v>
      </c>
    </row>
    <row r="195" spans="4:39" x14ac:dyDescent="0.45">
      <c r="D195" s="248"/>
      <c r="F195" s="256"/>
      <c r="L195" s="258"/>
      <c r="M195" s="259"/>
      <c r="N195" s="260"/>
      <c r="O195" s="249"/>
      <c r="P195" s="195"/>
      <c r="Q195" s="195"/>
      <c r="R195" s="261"/>
      <c r="S195" s="251"/>
      <c r="V195" s="252"/>
      <c r="AL195" s="201">
        <f t="shared" si="23"/>
        <v>0</v>
      </c>
      <c r="AM195" s="262">
        <f>AI195*[1]Scenarios!$D$5*[1]Scenarios!$L$27*[1]Scenarios!$D$29</f>
        <v>0</v>
      </c>
    </row>
    <row r="196" spans="4:39" x14ac:dyDescent="0.45">
      <c r="D196" s="248"/>
      <c r="F196" s="256"/>
      <c r="L196" s="258"/>
      <c r="M196" s="259"/>
      <c r="N196" s="260"/>
      <c r="O196" s="249"/>
      <c r="P196" s="195"/>
      <c r="Q196" s="195"/>
      <c r="R196" s="261"/>
      <c r="S196" s="251"/>
      <c r="V196" s="252"/>
      <c r="AL196" s="201">
        <f t="shared" si="23"/>
        <v>0</v>
      </c>
      <c r="AM196" s="262">
        <f>AI196*[1]Scenarios!$D$5*[1]Scenarios!$L$27*[1]Scenarios!$D$29</f>
        <v>0</v>
      </c>
    </row>
    <row r="197" spans="4:39" x14ac:dyDescent="0.45">
      <c r="D197" s="248"/>
      <c r="F197" s="256"/>
      <c r="L197" s="258"/>
      <c r="M197" s="259"/>
      <c r="N197" s="260"/>
      <c r="O197" s="249"/>
      <c r="P197" s="195"/>
      <c r="Q197" s="195"/>
      <c r="R197" s="261"/>
      <c r="S197" s="251"/>
      <c r="V197" s="252"/>
      <c r="AL197" s="201">
        <f t="shared" si="23"/>
        <v>0</v>
      </c>
      <c r="AM197" s="262">
        <f>AI197*[1]Scenarios!$D$5*[1]Scenarios!$L$27*[1]Scenarios!$D$29</f>
        <v>0</v>
      </c>
    </row>
    <row r="198" spans="4:39" x14ac:dyDescent="0.45">
      <c r="D198" s="248"/>
      <c r="F198" s="256"/>
      <c r="L198" s="258"/>
      <c r="M198" s="259"/>
      <c r="N198" s="260"/>
      <c r="O198" s="249"/>
      <c r="P198" s="195"/>
      <c r="Q198" s="195"/>
      <c r="R198" s="261"/>
      <c r="S198" s="251"/>
      <c r="V198" s="252"/>
      <c r="AL198" s="201">
        <f t="shared" ref="AL198:AL261" si="24">T198+(T198*40%)</f>
        <v>0</v>
      </c>
      <c r="AM198" s="262">
        <f>AI198*[1]Scenarios!$D$5*[1]Scenarios!$L$27*[1]Scenarios!$D$29</f>
        <v>0</v>
      </c>
    </row>
    <row r="199" spans="4:39" x14ac:dyDescent="0.45">
      <c r="D199" s="248"/>
      <c r="F199" s="256"/>
      <c r="L199" s="258"/>
      <c r="M199" s="259"/>
      <c r="N199" s="260"/>
      <c r="O199" s="249"/>
      <c r="P199" s="195"/>
      <c r="Q199" s="195"/>
      <c r="R199" s="261"/>
      <c r="S199" s="251"/>
      <c r="V199" s="252"/>
      <c r="AL199" s="201">
        <f t="shared" si="24"/>
        <v>0</v>
      </c>
      <c r="AM199" s="262">
        <f>AI199*[1]Scenarios!$D$5*[1]Scenarios!$L$27*[1]Scenarios!$D$29</f>
        <v>0</v>
      </c>
    </row>
    <row r="200" spans="4:39" x14ac:dyDescent="0.45">
      <c r="D200" s="248"/>
      <c r="F200" s="256"/>
      <c r="L200" s="258"/>
      <c r="M200" s="259"/>
      <c r="N200" s="260"/>
      <c r="O200" s="249"/>
      <c r="P200" s="195"/>
      <c r="Q200" s="195"/>
      <c r="R200" s="261"/>
      <c r="S200" s="251"/>
      <c r="V200" s="252"/>
      <c r="AL200" s="201">
        <f t="shared" si="24"/>
        <v>0</v>
      </c>
      <c r="AM200" s="262">
        <f>AI200*[1]Scenarios!$D$5*[1]Scenarios!$L$27*[1]Scenarios!$D$29</f>
        <v>0</v>
      </c>
    </row>
    <row r="201" spans="4:39" x14ac:dyDescent="0.45">
      <c r="D201" s="248"/>
      <c r="F201" s="256"/>
      <c r="L201" s="258"/>
      <c r="M201" s="259"/>
      <c r="N201" s="260"/>
      <c r="O201" s="249"/>
      <c r="P201" s="195"/>
      <c r="Q201" s="195"/>
      <c r="R201" s="261"/>
      <c r="S201" s="251"/>
      <c r="V201" s="252"/>
      <c r="AL201" s="201">
        <f t="shared" si="24"/>
        <v>0</v>
      </c>
      <c r="AM201" s="262">
        <f>AI201*[1]Scenarios!$D$5*[1]Scenarios!$L$27*[1]Scenarios!$D$29</f>
        <v>0</v>
      </c>
    </row>
    <row r="202" spans="4:39" x14ac:dyDescent="0.45">
      <c r="D202" s="248"/>
      <c r="F202" s="256"/>
      <c r="L202" s="258"/>
      <c r="M202" s="259"/>
      <c r="N202" s="260"/>
      <c r="O202" s="249"/>
      <c r="P202" s="195"/>
      <c r="Q202" s="195"/>
      <c r="R202" s="261"/>
      <c r="S202" s="251"/>
      <c r="V202" s="252"/>
      <c r="AL202" s="201">
        <f t="shared" si="24"/>
        <v>0</v>
      </c>
      <c r="AM202" s="262">
        <f>AI202*[1]Scenarios!$D$5*[1]Scenarios!$L$27*[1]Scenarios!$D$29</f>
        <v>0</v>
      </c>
    </row>
    <row r="203" spans="4:39" x14ac:dyDescent="0.45">
      <c r="D203" s="248"/>
      <c r="F203" s="256"/>
      <c r="L203" s="258"/>
      <c r="M203" s="259"/>
      <c r="N203" s="260"/>
      <c r="O203" s="249"/>
      <c r="P203" s="195"/>
      <c r="Q203" s="195"/>
      <c r="R203" s="261"/>
      <c r="S203" s="251"/>
      <c r="V203" s="252"/>
      <c r="AL203" s="201">
        <f t="shared" si="24"/>
        <v>0</v>
      </c>
      <c r="AM203" s="262">
        <f>AI203*[1]Scenarios!$D$5*[1]Scenarios!$L$27*[1]Scenarios!$D$29</f>
        <v>0</v>
      </c>
    </row>
    <row r="204" spans="4:39" x14ac:dyDescent="0.45">
      <c r="D204" s="248"/>
      <c r="F204" s="256"/>
      <c r="L204" s="258"/>
      <c r="M204" s="259"/>
      <c r="N204" s="260"/>
      <c r="O204" s="249"/>
      <c r="P204" s="195"/>
      <c r="Q204" s="195"/>
      <c r="R204" s="261"/>
      <c r="S204" s="251"/>
      <c r="V204" s="252"/>
      <c r="AL204" s="201">
        <f t="shared" si="24"/>
        <v>0</v>
      </c>
      <c r="AM204" s="262">
        <f>AI204*[1]Scenarios!$D$5*[1]Scenarios!$L$27*[1]Scenarios!$D$29</f>
        <v>0</v>
      </c>
    </row>
    <row r="205" spans="4:39" x14ac:dyDescent="0.45">
      <c r="D205" s="248"/>
      <c r="F205" s="256"/>
      <c r="L205" s="258"/>
      <c r="M205" s="259"/>
      <c r="N205" s="260"/>
      <c r="O205" s="249"/>
      <c r="P205" s="195"/>
      <c r="Q205" s="195"/>
      <c r="R205" s="261"/>
      <c r="S205" s="251"/>
      <c r="V205" s="252"/>
      <c r="AL205" s="201">
        <f t="shared" si="24"/>
        <v>0</v>
      </c>
      <c r="AM205" s="262">
        <f>AI205*[1]Scenarios!$D$5*[1]Scenarios!$L$27*[1]Scenarios!$D$29</f>
        <v>0</v>
      </c>
    </row>
    <row r="206" spans="4:39" x14ac:dyDescent="0.45">
      <c r="D206" s="248"/>
      <c r="F206" s="256"/>
      <c r="L206" s="258"/>
      <c r="M206" s="259"/>
      <c r="N206" s="260"/>
      <c r="O206" s="249"/>
      <c r="P206" s="195"/>
      <c r="Q206" s="195"/>
      <c r="R206" s="261"/>
      <c r="S206" s="251"/>
      <c r="V206" s="252"/>
      <c r="AL206" s="201">
        <f t="shared" si="24"/>
        <v>0</v>
      </c>
      <c r="AM206" s="262">
        <f>AI206*[1]Scenarios!$D$5*[1]Scenarios!$L$27*[1]Scenarios!$D$29</f>
        <v>0</v>
      </c>
    </row>
    <row r="207" spans="4:39" x14ac:dyDescent="0.45">
      <c r="D207" s="248"/>
      <c r="F207" s="256"/>
      <c r="L207" s="258"/>
      <c r="M207" s="259"/>
      <c r="N207" s="260"/>
      <c r="O207" s="249"/>
      <c r="P207" s="195"/>
      <c r="Q207" s="195"/>
      <c r="R207" s="261"/>
      <c r="S207" s="251"/>
      <c r="V207" s="252"/>
      <c r="AL207" s="201">
        <f t="shared" si="24"/>
        <v>0</v>
      </c>
      <c r="AM207" s="262">
        <f>AI207*[1]Scenarios!$D$5*[1]Scenarios!$L$27*[1]Scenarios!$D$29</f>
        <v>0</v>
      </c>
    </row>
    <row r="208" spans="4:39" x14ac:dyDescent="0.45">
      <c r="D208" s="248"/>
      <c r="F208" s="256"/>
      <c r="L208" s="258"/>
      <c r="M208" s="259"/>
      <c r="N208" s="260"/>
      <c r="O208" s="249"/>
      <c r="P208" s="195"/>
      <c r="Q208" s="195"/>
      <c r="R208" s="261"/>
      <c r="S208" s="251"/>
      <c r="V208" s="252"/>
      <c r="AL208" s="201">
        <f t="shared" si="24"/>
        <v>0</v>
      </c>
      <c r="AM208" s="262">
        <f>AI208*[1]Scenarios!$D$5*[1]Scenarios!$L$27*[1]Scenarios!$D$29</f>
        <v>0</v>
      </c>
    </row>
    <row r="209" spans="4:39" x14ac:dyDescent="0.45">
      <c r="D209" s="248"/>
      <c r="F209" s="256"/>
      <c r="L209" s="258"/>
      <c r="M209" s="259"/>
      <c r="N209" s="260"/>
      <c r="O209" s="249"/>
      <c r="P209" s="195"/>
      <c r="Q209" s="195"/>
      <c r="R209" s="261"/>
      <c r="S209" s="251"/>
      <c r="V209" s="252"/>
      <c r="AL209" s="201">
        <f t="shared" si="24"/>
        <v>0</v>
      </c>
      <c r="AM209" s="262">
        <f>AI209*[1]Scenarios!$D$5*[1]Scenarios!$L$27*[1]Scenarios!$D$29</f>
        <v>0</v>
      </c>
    </row>
    <row r="210" spans="4:39" x14ac:dyDescent="0.45">
      <c r="D210" s="248"/>
      <c r="F210" s="256"/>
      <c r="L210" s="258"/>
      <c r="M210" s="259"/>
      <c r="N210" s="260"/>
      <c r="O210" s="249"/>
      <c r="P210" s="195"/>
      <c r="Q210" s="195"/>
      <c r="R210" s="261"/>
      <c r="S210" s="251"/>
      <c r="V210" s="252"/>
      <c r="AL210" s="201">
        <f t="shared" si="24"/>
        <v>0</v>
      </c>
      <c r="AM210" s="262">
        <f>AI210*[1]Scenarios!$D$5*[1]Scenarios!$L$27*[1]Scenarios!$D$29</f>
        <v>0</v>
      </c>
    </row>
    <row r="211" spans="4:39" x14ac:dyDescent="0.45">
      <c r="D211" s="248"/>
      <c r="F211" s="256"/>
      <c r="L211" s="258"/>
      <c r="M211" s="259"/>
      <c r="N211" s="260"/>
      <c r="O211" s="249"/>
      <c r="P211" s="195"/>
      <c r="Q211" s="195"/>
      <c r="R211" s="261"/>
      <c r="S211" s="251"/>
      <c r="V211" s="252"/>
      <c r="AL211" s="201">
        <f t="shared" si="24"/>
        <v>0</v>
      </c>
      <c r="AM211" s="262">
        <f>AI211*[1]Scenarios!$D$5*[1]Scenarios!$L$27*[1]Scenarios!$D$29</f>
        <v>0</v>
      </c>
    </row>
    <row r="212" spans="4:39" x14ac:dyDescent="0.45">
      <c r="D212" s="248"/>
      <c r="F212" s="256"/>
      <c r="L212" s="258"/>
      <c r="M212" s="259"/>
      <c r="N212" s="260"/>
      <c r="O212" s="249"/>
      <c r="P212" s="195"/>
      <c r="Q212" s="195"/>
      <c r="R212" s="261"/>
      <c r="S212" s="251"/>
      <c r="V212" s="252"/>
      <c r="AL212" s="201">
        <f t="shared" si="24"/>
        <v>0</v>
      </c>
      <c r="AM212" s="262">
        <f>AI212*[1]Scenarios!$D$5*[1]Scenarios!$L$27*[1]Scenarios!$D$29</f>
        <v>0</v>
      </c>
    </row>
    <row r="213" spans="4:39" x14ac:dyDescent="0.45">
      <c r="D213" s="248"/>
      <c r="F213" s="256"/>
      <c r="L213" s="258"/>
      <c r="M213" s="259"/>
      <c r="N213" s="260"/>
      <c r="O213" s="249"/>
      <c r="P213" s="195"/>
      <c r="Q213" s="195"/>
      <c r="R213" s="261"/>
      <c r="S213" s="251"/>
      <c r="V213" s="252"/>
      <c r="AL213" s="201">
        <f t="shared" si="24"/>
        <v>0</v>
      </c>
      <c r="AM213" s="262">
        <f>AI213*[1]Scenarios!$D$5*[1]Scenarios!$L$27*[1]Scenarios!$D$29</f>
        <v>0</v>
      </c>
    </row>
    <row r="214" spans="4:39" x14ac:dyDescent="0.45">
      <c r="D214" s="248"/>
      <c r="F214" s="256"/>
      <c r="L214" s="258"/>
      <c r="M214" s="259"/>
      <c r="N214" s="260"/>
      <c r="O214" s="249"/>
      <c r="P214" s="195"/>
      <c r="Q214" s="195"/>
      <c r="R214" s="261"/>
      <c r="S214" s="251"/>
      <c r="V214" s="252"/>
      <c r="AL214" s="201">
        <f t="shared" si="24"/>
        <v>0</v>
      </c>
      <c r="AM214" s="262">
        <f>AI214*[1]Scenarios!$D$5*[1]Scenarios!$L$27*[1]Scenarios!$D$29</f>
        <v>0</v>
      </c>
    </row>
    <row r="215" spans="4:39" x14ac:dyDescent="0.45">
      <c r="D215" s="248"/>
      <c r="F215" s="256"/>
      <c r="L215" s="258"/>
      <c r="M215" s="259"/>
      <c r="N215" s="260"/>
      <c r="O215" s="249"/>
      <c r="P215" s="195"/>
      <c r="Q215" s="195"/>
      <c r="R215" s="261"/>
      <c r="S215" s="251"/>
      <c r="V215" s="252"/>
      <c r="AL215" s="201">
        <f t="shared" si="24"/>
        <v>0</v>
      </c>
      <c r="AM215" s="262">
        <f>AI215*[1]Scenarios!$D$5*[1]Scenarios!$L$27*[1]Scenarios!$D$29</f>
        <v>0</v>
      </c>
    </row>
    <row r="216" spans="4:39" x14ac:dyDescent="0.45">
      <c r="D216" s="248"/>
      <c r="F216" s="256"/>
      <c r="L216" s="258"/>
      <c r="M216" s="259"/>
      <c r="N216" s="260"/>
      <c r="O216" s="249"/>
      <c r="P216" s="195"/>
      <c r="Q216" s="195"/>
      <c r="R216" s="261"/>
      <c r="S216" s="251"/>
      <c r="V216" s="252"/>
      <c r="AL216" s="201">
        <f t="shared" si="24"/>
        <v>0</v>
      </c>
      <c r="AM216" s="262">
        <f>AI216*[1]Scenarios!$D$5*[1]Scenarios!$L$27*[1]Scenarios!$D$29</f>
        <v>0</v>
      </c>
    </row>
    <row r="217" spans="4:39" x14ac:dyDescent="0.45">
      <c r="D217" s="248"/>
      <c r="F217" s="256"/>
      <c r="L217" s="258"/>
      <c r="M217" s="259"/>
      <c r="N217" s="260"/>
      <c r="O217" s="249"/>
      <c r="P217" s="195"/>
      <c r="Q217" s="195"/>
      <c r="R217" s="261"/>
      <c r="S217" s="251"/>
      <c r="V217" s="252"/>
      <c r="AL217" s="201">
        <f t="shared" si="24"/>
        <v>0</v>
      </c>
      <c r="AM217" s="262">
        <f>AI217*[1]Scenarios!$D$5*[1]Scenarios!$L$27*[1]Scenarios!$D$29</f>
        <v>0</v>
      </c>
    </row>
    <row r="218" spans="4:39" x14ac:dyDescent="0.45">
      <c r="D218" s="248"/>
      <c r="F218" s="256"/>
      <c r="L218" s="258"/>
      <c r="M218" s="259"/>
      <c r="N218" s="260"/>
      <c r="O218" s="249"/>
      <c r="P218" s="195"/>
      <c r="Q218" s="195"/>
      <c r="R218" s="261"/>
      <c r="S218" s="251"/>
      <c r="V218" s="252"/>
      <c r="AL218" s="201">
        <f t="shared" si="24"/>
        <v>0</v>
      </c>
      <c r="AM218" s="262">
        <f>AI218*[1]Scenarios!$D$5*[1]Scenarios!$L$27*[1]Scenarios!$D$29</f>
        <v>0</v>
      </c>
    </row>
    <row r="219" spans="4:39" x14ac:dyDescent="0.45">
      <c r="D219" s="248"/>
      <c r="F219" s="256"/>
      <c r="L219" s="258"/>
      <c r="M219" s="259"/>
      <c r="N219" s="260"/>
      <c r="O219" s="249"/>
      <c r="P219" s="195"/>
      <c r="Q219" s="195"/>
      <c r="R219" s="261"/>
      <c r="S219" s="251"/>
      <c r="V219" s="252"/>
      <c r="AL219" s="201">
        <f t="shared" si="24"/>
        <v>0</v>
      </c>
      <c r="AM219" s="262">
        <f>AI219*[1]Scenarios!$D$5*[1]Scenarios!$L$27*[1]Scenarios!$D$29</f>
        <v>0</v>
      </c>
    </row>
    <row r="220" spans="4:39" x14ac:dyDescent="0.45">
      <c r="D220" s="248"/>
      <c r="F220" s="256"/>
      <c r="L220" s="258"/>
      <c r="M220" s="259"/>
      <c r="N220" s="260"/>
      <c r="O220" s="249"/>
      <c r="P220" s="195"/>
      <c r="Q220" s="195"/>
      <c r="R220" s="261"/>
      <c r="S220" s="251"/>
      <c r="V220" s="252"/>
      <c r="AL220" s="201">
        <f t="shared" si="24"/>
        <v>0</v>
      </c>
      <c r="AM220" s="262">
        <f>AI220*[1]Scenarios!$D$5*[1]Scenarios!$L$27*[1]Scenarios!$D$29</f>
        <v>0</v>
      </c>
    </row>
    <row r="221" spans="4:39" x14ac:dyDescent="0.45">
      <c r="D221" s="248"/>
      <c r="F221" s="256"/>
      <c r="L221" s="258"/>
      <c r="M221" s="259"/>
      <c r="N221" s="260"/>
      <c r="O221" s="249"/>
      <c r="P221" s="195"/>
      <c r="Q221" s="195"/>
      <c r="R221" s="261"/>
      <c r="S221" s="251"/>
      <c r="V221" s="252"/>
      <c r="AL221" s="201">
        <f t="shared" si="24"/>
        <v>0</v>
      </c>
      <c r="AM221" s="262">
        <f>AI221*[1]Scenarios!$D$5*[1]Scenarios!$L$27*[1]Scenarios!$D$29</f>
        <v>0</v>
      </c>
    </row>
    <row r="222" spans="4:39" x14ac:dyDescent="0.45">
      <c r="D222" s="248"/>
      <c r="F222" s="256"/>
      <c r="L222" s="258"/>
      <c r="M222" s="259"/>
      <c r="N222" s="260"/>
      <c r="O222" s="249"/>
      <c r="P222" s="195"/>
      <c r="Q222" s="195"/>
      <c r="R222" s="261"/>
      <c r="S222" s="251"/>
      <c r="V222" s="252"/>
      <c r="AL222" s="201">
        <f t="shared" si="24"/>
        <v>0</v>
      </c>
      <c r="AM222" s="262">
        <f>AI222*[1]Scenarios!$D$5*[1]Scenarios!$L$27*[1]Scenarios!$D$29</f>
        <v>0</v>
      </c>
    </row>
    <row r="223" spans="4:39" x14ac:dyDescent="0.45">
      <c r="D223" s="248"/>
      <c r="F223" s="256"/>
      <c r="L223" s="258"/>
      <c r="M223" s="259"/>
      <c r="N223" s="260"/>
      <c r="O223" s="249"/>
      <c r="P223" s="195"/>
      <c r="Q223" s="195"/>
      <c r="R223" s="261"/>
      <c r="S223" s="251"/>
      <c r="V223" s="252"/>
      <c r="AL223" s="201">
        <f t="shared" si="24"/>
        <v>0</v>
      </c>
      <c r="AM223" s="262">
        <f>AI223*[1]Scenarios!$D$5*[1]Scenarios!$L$27*[1]Scenarios!$D$29</f>
        <v>0</v>
      </c>
    </row>
    <row r="224" spans="4:39" x14ac:dyDescent="0.45">
      <c r="D224" s="248"/>
      <c r="F224" s="256"/>
      <c r="L224" s="258"/>
      <c r="M224" s="259"/>
      <c r="N224" s="260"/>
      <c r="O224" s="249"/>
      <c r="P224" s="195"/>
      <c r="Q224" s="195"/>
      <c r="R224" s="261"/>
      <c r="S224" s="251"/>
      <c r="V224" s="252"/>
      <c r="AL224" s="201">
        <f t="shared" si="24"/>
        <v>0</v>
      </c>
      <c r="AM224" s="262">
        <f>AI224*[1]Scenarios!$D$5*[1]Scenarios!$L$27*[1]Scenarios!$D$29</f>
        <v>0</v>
      </c>
    </row>
    <row r="225" spans="4:39" x14ac:dyDescent="0.45">
      <c r="D225" s="248"/>
      <c r="F225" s="256"/>
      <c r="L225" s="258"/>
      <c r="M225" s="259"/>
      <c r="N225" s="260"/>
      <c r="O225" s="249"/>
      <c r="P225" s="195"/>
      <c r="Q225" s="195"/>
      <c r="R225" s="261"/>
      <c r="S225" s="251"/>
      <c r="V225" s="252"/>
      <c r="AL225" s="201">
        <f t="shared" si="24"/>
        <v>0</v>
      </c>
      <c r="AM225" s="262">
        <f>AI225*[1]Scenarios!$D$5*[1]Scenarios!$L$27*[1]Scenarios!$D$29</f>
        <v>0</v>
      </c>
    </row>
    <row r="226" spans="4:39" x14ac:dyDescent="0.45">
      <c r="D226" s="248"/>
      <c r="F226" s="256"/>
      <c r="L226" s="258"/>
      <c r="M226" s="259"/>
      <c r="N226" s="260"/>
      <c r="O226" s="249"/>
      <c r="P226" s="195"/>
      <c r="Q226" s="195"/>
      <c r="R226" s="261"/>
      <c r="S226" s="251"/>
      <c r="V226" s="252"/>
      <c r="AL226" s="201">
        <f t="shared" si="24"/>
        <v>0</v>
      </c>
      <c r="AM226" s="262">
        <f>AI226*[1]Scenarios!$D$5*[1]Scenarios!$L$27*[1]Scenarios!$D$29</f>
        <v>0</v>
      </c>
    </row>
    <row r="227" spans="4:39" x14ac:dyDescent="0.45">
      <c r="D227" s="248"/>
      <c r="F227" s="256"/>
      <c r="L227" s="258"/>
      <c r="M227" s="259"/>
      <c r="N227" s="260"/>
      <c r="O227" s="249"/>
      <c r="P227" s="195"/>
      <c r="Q227" s="195"/>
      <c r="R227" s="261"/>
      <c r="S227" s="251"/>
      <c r="V227" s="252"/>
      <c r="AL227" s="201">
        <f t="shared" si="24"/>
        <v>0</v>
      </c>
      <c r="AM227" s="262">
        <f>AI227*[1]Scenarios!$D$5*[1]Scenarios!$L$27*[1]Scenarios!$D$29</f>
        <v>0</v>
      </c>
    </row>
    <row r="228" spans="4:39" x14ac:dyDescent="0.45">
      <c r="D228" s="248"/>
      <c r="F228" s="256"/>
      <c r="L228" s="258"/>
      <c r="M228" s="259"/>
      <c r="N228" s="260"/>
      <c r="O228" s="249"/>
      <c r="P228" s="195"/>
      <c r="Q228" s="195"/>
      <c r="R228" s="261"/>
      <c r="S228" s="251"/>
      <c r="V228" s="252"/>
      <c r="AL228" s="201">
        <f t="shared" si="24"/>
        <v>0</v>
      </c>
      <c r="AM228" s="262">
        <f>AI228*[1]Scenarios!$D$5*[1]Scenarios!$L$27*[1]Scenarios!$D$29</f>
        <v>0</v>
      </c>
    </row>
    <row r="229" spans="4:39" x14ac:dyDescent="0.45">
      <c r="D229" s="248"/>
      <c r="F229" s="256"/>
      <c r="L229" s="258"/>
      <c r="M229" s="259"/>
      <c r="N229" s="260"/>
      <c r="O229" s="249"/>
      <c r="P229" s="195"/>
      <c r="Q229" s="195"/>
      <c r="R229" s="261"/>
      <c r="S229" s="251"/>
      <c r="V229" s="252"/>
      <c r="AL229" s="201">
        <f t="shared" si="24"/>
        <v>0</v>
      </c>
      <c r="AM229" s="262">
        <f>AI229*[1]Scenarios!$D$5*[1]Scenarios!$L$27*[1]Scenarios!$D$29</f>
        <v>0</v>
      </c>
    </row>
    <row r="230" spans="4:39" x14ac:dyDescent="0.45">
      <c r="D230" s="248"/>
      <c r="F230" s="256"/>
      <c r="L230" s="258"/>
      <c r="M230" s="259"/>
      <c r="N230" s="260"/>
      <c r="O230" s="249"/>
      <c r="P230" s="195"/>
      <c r="Q230" s="195"/>
      <c r="R230" s="261"/>
      <c r="S230" s="251"/>
      <c r="V230" s="252"/>
      <c r="AL230" s="201">
        <f t="shared" si="24"/>
        <v>0</v>
      </c>
      <c r="AM230" s="262">
        <f>AI230*[1]Scenarios!$D$5*[1]Scenarios!$L$27*[1]Scenarios!$D$29</f>
        <v>0</v>
      </c>
    </row>
    <row r="231" spans="4:39" x14ac:dyDescent="0.45">
      <c r="D231" s="248"/>
      <c r="F231" s="256"/>
      <c r="L231" s="258"/>
      <c r="M231" s="259"/>
      <c r="N231" s="260"/>
      <c r="O231" s="249"/>
      <c r="P231" s="195"/>
      <c r="Q231" s="195"/>
      <c r="R231" s="261"/>
      <c r="S231" s="251"/>
      <c r="V231" s="252"/>
      <c r="AL231" s="201">
        <f t="shared" si="24"/>
        <v>0</v>
      </c>
      <c r="AM231" s="262">
        <f>AI231*[1]Scenarios!$D$5*[1]Scenarios!$L$27*[1]Scenarios!$D$29</f>
        <v>0</v>
      </c>
    </row>
    <row r="232" spans="4:39" x14ac:dyDescent="0.45">
      <c r="D232" s="248"/>
      <c r="F232" s="256"/>
      <c r="L232" s="258"/>
      <c r="M232" s="259"/>
      <c r="N232" s="260"/>
      <c r="O232" s="249"/>
      <c r="P232" s="195"/>
      <c r="Q232" s="195"/>
      <c r="R232" s="261"/>
      <c r="S232" s="251"/>
      <c r="V232" s="252"/>
      <c r="AL232" s="201">
        <f t="shared" si="24"/>
        <v>0</v>
      </c>
      <c r="AM232" s="262">
        <f>AI232*[1]Scenarios!$D$5*[1]Scenarios!$L$27*[1]Scenarios!$D$29</f>
        <v>0</v>
      </c>
    </row>
    <row r="233" spans="4:39" x14ac:dyDescent="0.45">
      <c r="D233" s="248"/>
      <c r="F233" s="256"/>
      <c r="L233" s="258"/>
      <c r="M233" s="259"/>
      <c r="N233" s="260"/>
      <c r="O233" s="249"/>
      <c r="P233" s="195"/>
      <c r="Q233" s="195"/>
      <c r="R233" s="261"/>
      <c r="S233" s="251"/>
      <c r="V233" s="252"/>
      <c r="AL233" s="201">
        <f t="shared" si="24"/>
        <v>0</v>
      </c>
      <c r="AM233" s="262">
        <f>AI233*[1]Scenarios!$D$5*[1]Scenarios!$L$27*[1]Scenarios!$D$29</f>
        <v>0</v>
      </c>
    </row>
    <row r="234" spans="4:39" x14ac:dyDescent="0.45">
      <c r="D234" s="248"/>
      <c r="F234" s="256"/>
      <c r="L234" s="258"/>
      <c r="M234" s="259"/>
      <c r="N234" s="260"/>
      <c r="O234" s="249"/>
      <c r="P234" s="195"/>
      <c r="Q234" s="195"/>
      <c r="R234" s="261"/>
      <c r="S234" s="251"/>
      <c r="V234" s="252"/>
      <c r="AL234" s="201">
        <f t="shared" si="24"/>
        <v>0</v>
      </c>
      <c r="AM234" s="262">
        <f>AI234*[1]Scenarios!$D$5*[1]Scenarios!$L$27*[1]Scenarios!$D$29</f>
        <v>0</v>
      </c>
    </row>
    <row r="235" spans="4:39" x14ac:dyDescent="0.45">
      <c r="D235" s="248"/>
      <c r="F235" s="256"/>
      <c r="L235" s="258"/>
      <c r="M235" s="259"/>
      <c r="N235" s="260"/>
      <c r="O235" s="249"/>
      <c r="P235" s="195"/>
      <c r="Q235" s="195"/>
      <c r="R235" s="261"/>
      <c r="S235" s="251"/>
      <c r="V235" s="252"/>
      <c r="AL235" s="201">
        <f t="shared" si="24"/>
        <v>0</v>
      </c>
      <c r="AM235" s="262">
        <f>AI235*[1]Scenarios!$D$5*[1]Scenarios!$L$27*[1]Scenarios!$D$29</f>
        <v>0</v>
      </c>
    </row>
    <row r="236" spans="4:39" x14ac:dyDescent="0.45">
      <c r="D236" s="248"/>
      <c r="F236" s="256"/>
      <c r="L236" s="258"/>
      <c r="M236" s="259"/>
      <c r="N236" s="260"/>
      <c r="O236" s="249"/>
      <c r="P236" s="195"/>
      <c r="Q236" s="195"/>
      <c r="R236" s="261"/>
      <c r="S236" s="251"/>
      <c r="V236" s="252"/>
      <c r="AL236" s="201">
        <f t="shared" si="24"/>
        <v>0</v>
      </c>
      <c r="AM236" s="262">
        <f>AI236*[1]Scenarios!$D$5*[1]Scenarios!$L$27*[1]Scenarios!$D$29</f>
        <v>0</v>
      </c>
    </row>
    <row r="237" spans="4:39" x14ac:dyDescent="0.45">
      <c r="D237" s="248"/>
      <c r="F237" s="256"/>
      <c r="L237" s="258"/>
      <c r="M237" s="259"/>
      <c r="N237" s="260"/>
      <c r="O237" s="249"/>
      <c r="P237" s="195"/>
      <c r="Q237" s="195"/>
      <c r="R237" s="261"/>
      <c r="S237" s="251"/>
      <c r="V237" s="252"/>
      <c r="AL237" s="201">
        <f t="shared" si="24"/>
        <v>0</v>
      </c>
      <c r="AM237" s="262">
        <f>AI237*[1]Scenarios!$D$5*[1]Scenarios!$L$27*[1]Scenarios!$D$29</f>
        <v>0</v>
      </c>
    </row>
    <row r="238" spans="4:39" x14ac:dyDescent="0.45">
      <c r="D238" s="248"/>
      <c r="F238" s="256"/>
      <c r="L238" s="258"/>
      <c r="M238" s="259"/>
      <c r="N238" s="260"/>
      <c r="O238" s="249"/>
      <c r="P238" s="195"/>
      <c r="Q238" s="195"/>
      <c r="R238" s="261"/>
      <c r="S238" s="251"/>
      <c r="V238" s="252"/>
      <c r="AL238" s="201">
        <f t="shared" si="24"/>
        <v>0</v>
      </c>
      <c r="AM238" s="262">
        <f>AI238*[1]Scenarios!$D$5*[1]Scenarios!$L$27*[1]Scenarios!$D$29</f>
        <v>0</v>
      </c>
    </row>
    <row r="239" spans="4:39" x14ac:dyDescent="0.45">
      <c r="D239" s="248"/>
      <c r="F239" s="256"/>
      <c r="L239" s="258"/>
      <c r="M239" s="259"/>
      <c r="N239" s="260"/>
      <c r="O239" s="249"/>
      <c r="P239" s="195"/>
      <c r="Q239" s="195"/>
      <c r="R239" s="261"/>
      <c r="S239" s="251"/>
      <c r="V239" s="252"/>
      <c r="AL239" s="201">
        <f t="shared" si="24"/>
        <v>0</v>
      </c>
      <c r="AM239" s="262">
        <f>AI239*[1]Scenarios!$D$5*[1]Scenarios!$L$27*[1]Scenarios!$D$29</f>
        <v>0</v>
      </c>
    </row>
    <row r="240" spans="4:39" x14ac:dyDescent="0.45">
      <c r="D240" s="248"/>
      <c r="F240" s="256"/>
      <c r="L240" s="258"/>
      <c r="M240" s="259"/>
      <c r="N240" s="260"/>
      <c r="O240" s="249"/>
      <c r="P240" s="195"/>
      <c r="Q240" s="195"/>
      <c r="R240" s="261"/>
      <c r="S240" s="251"/>
      <c r="V240" s="252"/>
      <c r="AL240" s="201">
        <f t="shared" si="24"/>
        <v>0</v>
      </c>
      <c r="AM240" s="262">
        <f>AI240*[1]Scenarios!$D$5*[1]Scenarios!$L$27*[1]Scenarios!$D$29</f>
        <v>0</v>
      </c>
    </row>
    <row r="241" spans="4:39" x14ac:dyDescent="0.45">
      <c r="D241" s="248"/>
      <c r="F241" s="256"/>
      <c r="L241" s="258"/>
      <c r="M241" s="259"/>
      <c r="N241" s="260"/>
      <c r="O241" s="249"/>
      <c r="P241" s="195"/>
      <c r="Q241" s="195"/>
      <c r="R241" s="261"/>
      <c r="S241" s="251"/>
      <c r="V241" s="252"/>
      <c r="AL241" s="201">
        <f t="shared" si="24"/>
        <v>0</v>
      </c>
      <c r="AM241" s="262">
        <f>AI241*[1]Scenarios!$D$5*[1]Scenarios!$L$27*[1]Scenarios!$D$29</f>
        <v>0</v>
      </c>
    </row>
    <row r="242" spans="4:39" x14ac:dyDescent="0.45">
      <c r="D242" s="248"/>
      <c r="F242" s="256"/>
      <c r="L242" s="258"/>
      <c r="M242" s="259"/>
      <c r="N242" s="260"/>
      <c r="O242" s="249"/>
      <c r="P242" s="195"/>
      <c r="Q242" s="195"/>
      <c r="R242" s="261"/>
      <c r="S242" s="251"/>
      <c r="V242" s="252"/>
      <c r="AL242" s="201">
        <f t="shared" si="24"/>
        <v>0</v>
      </c>
      <c r="AM242" s="262">
        <f>AI242*[1]Scenarios!$D$5*[1]Scenarios!$L$27*[1]Scenarios!$D$29</f>
        <v>0</v>
      </c>
    </row>
    <row r="243" spans="4:39" x14ac:dyDescent="0.45">
      <c r="D243" s="248"/>
      <c r="F243" s="256"/>
      <c r="L243" s="258"/>
      <c r="M243" s="259"/>
      <c r="N243" s="260"/>
      <c r="O243" s="249"/>
      <c r="P243" s="195"/>
      <c r="Q243" s="195"/>
      <c r="R243" s="261"/>
      <c r="S243" s="251"/>
      <c r="V243" s="252"/>
      <c r="AL243" s="201">
        <f t="shared" si="24"/>
        <v>0</v>
      </c>
      <c r="AM243" s="262">
        <f>AI243*[1]Scenarios!$D$5*[1]Scenarios!$L$27*[1]Scenarios!$D$29</f>
        <v>0</v>
      </c>
    </row>
    <row r="244" spans="4:39" x14ac:dyDescent="0.45">
      <c r="D244" s="248"/>
      <c r="F244" s="256"/>
      <c r="L244" s="258"/>
      <c r="M244" s="259"/>
      <c r="N244" s="260"/>
      <c r="O244" s="249"/>
      <c r="P244" s="195"/>
      <c r="Q244" s="195"/>
      <c r="R244" s="261"/>
      <c r="S244" s="251"/>
      <c r="V244" s="252"/>
      <c r="AL244" s="201">
        <f t="shared" si="24"/>
        <v>0</v>
      </c>
      <c r="AM244" s="262">
        <f>AI244*[1]Scenarios!$D$5*[1]Scenarios!$L$27*[1]Scenarios!$D$29</f>
        <v>0</v>
      </c>
    </row>
    <row r="245" spans="4:39" x14ac:dyDescent="0.45">
      <c r="D245" s="248"/>
      <c r="F245" s="256"/>
      <c r="L245" s="258"/>
      <c r="M245" s="259"/>
      <c r="N245" s="260"/>
      <c r="O245" s="249"/>
      <c r="P245" s="195"/>
      <c r="Q245" s="195"/>
      <c r="R245" s="261"/>
      <c r="S245" s="251"/>
      <c r="V245" s="252"/>
      <c r="AL245" s="201">
        <f t="shared" si="24"/>
        <v>0</v>
      </c>
      <c r="AM245" s="262">
        <f>AI245*[1]Scenarios!$D$5*[1]Scenarios!$L$27*[1]Scenarios!$D$29</f>
        <v>0</v>
      </c>
    </row>
    <row r="246" spans="4:39" x14ac:dyDescent="0.45">
      <c r="D246" s="248"/>
      <c r="F246" s="256"/>
      <c r="L246" s="258"/>
      <c r="M246" s="259"/>
      <c r="N246" s="260"/>
      <c r="O246" s="249"/>
      <c r="P246" s="195"/>
      <c r="Q246" s="195"/>
      <c r="R246" s="261"/>
      <c r="S246" s="251"/>
      <c r="V246" s="252"/>
      <c r="AL246" s="201">
        <f t="shared" si="24"/>
        <v>0</v>
      </c>
      <c r="AM246" s="262">
        <f>AI246*[1]Scenarios!$D$5*[1]Scenarios!$L$27*[1]Scenarios!$D$29</f>
        <v>0</v>
      </c>
    </row>
    <row r="247" spans="4:39" x14ac:dyDescent="0.45">
      <c r="D247" s="248"/>
      <c r="F247" s="256"/>
      <c r="L247" s="258"/>
      <c r="M247" s="259"/>
      <c r="N247" s="260"/>
      <c r="O247" s="249"/>
      <c r="P247" s="195"/>
      <c r="Q247" s="195"/>
      <c r="R247" s="261"/>
      <c r="S247" s="251"/>
      <c r="V247" s="252"/>
      <c r="AL247" s="201">
        <f t="shared" si="24"/>
        <v>0</v>
      </c>
      <c r="AM247" s="262">
        <f>AI247*[1]Scenarios!$D$5*[1]Scenarios!$L$27*[1]Scenarios!$D$29</f>
        <v>0</v>
      </c>
    </row>
    <row r="248" spans="4:39" x14ac:dyDescent="0.45">
      <c r="D248" s="248"/>
      <c r="F248" s="256"/>
      <c r="L248" s="258"/>
      <c r="M248" s="259"/>
      <c r="N248" s="260"/>
      <c r="O248" s="249"/>
      <c r="P248" s="195"/>
      <c r="Q248" s="195"/>
      <c r="R248" s="261"/>
      <c r="S248" s="251"/>
      <c r="V248" s="252"/>
      <c r="AL248" s="201">
        <f t="shared" si="24"/>
        <v>0</v>
      </c>
      <c r="AM248" s="262">
        <f>AI248*[1]Scenarios!$D$5*[1]Scenarios!$L$27*[1]Scenarios!$D$29</f>
        <v>0</v>
      </c>
    </row>
    <row r="249" spans="4:39" x14ac:dyDescent="0.45">
      <c r="D249" s="248"/>
      <c r="F249" s="256"/>
      <c r="L249" s="258"/>
      <c r="M249" s="259"/>
      <c r="N249" s="260"/>
      <c r="O249" s="249"/>
      <c r="P249" s="195"/>
      <c r="Q249" s="195"/>
      <c r="R249" s="261"/>
      <c r="S249" s="251"/>
      <c r="V249" s="252"/>
      <c r="AL249" s="201">
        <f t="shared" si="24"/>
        <v>0</v>
      </c>
      <c r="AM249" s="262">
        <f>AI249*[1]Scenarios!$D$5*[1]Scenarios!$L$27*[1]Scenarios!$D$29</f>
        <v>0</v>
      </c>
    </row>
    <row r="250" spans="4:39" x14ac:dyDescent="0.45">
      <c r="D250" s="248"/>
      <c r="F250" s="256"/>
      <c r="L250" s="258"/>
      <c r="M250" s="259"/>
      <c r="N250" s="260"/>
      <c r="O250" s="249"/>
      <c r="P250" s="195"/>
      <c r="Q250" s="195"/>
      <c r="R250" s="261"/>
      <c r="S250" s="251"/>
      <c r="V250" s="252"/>
      <c r="AL250" s="201">
        <f t="shared" si="24"/>
        <v>0</v>
      </c>
      <c r="AM250" s="262">
        <f>AI250*[1]Scenarios!$D$5*[1]Scenarios!$L$27*[1]Scenarios!$D$29</f>
        <v>0</v>
      </c>
    </row>
    <row r="251" spans="4:39" x14ac:dyDescent="0.45">
      <c r="D251" s="248"/>
      <c r="F251" s="256"/>
      <c r="L251" s="258"/>
      <c r="M251" s="259"/>
      <c r="N251" s="260"/>
      <c r="O251" s="249"/>
      <c r="P251" s="195"/>
      <c r="Q251" s="195"/>
      <c r="R251" s="261"/>
      <c r="S251" s="251"/>
      <c r="V251" s="252"/>
      <c r="AL251" s="201">
        <f t="shared" si="24"/>
        <v>0</v>
      </c>
      <c r="AM251" s="262">
        <f>AI251*[1]Scenarios!$D$5*[1]Scenarios!$L$27*[1]Scenarios!$D$29</f>
        <v>0</v>
      </c>
    </row>
    <row r="252" spans="4:39" x14ac:dyDescent="0.45">
      <c r="D252" s="248"/>
      <c r="F252" s="256"/>
      <c r="L252" s="258"/>
      <c r="M252" s="259"/>
      <c r="N252" s="260"/>
      <c r="O252" s="249"/>
      <c r="P252" s="195"/>
      <c r="Q252" s="195"/>
      <c r="R252" s="261"/>
      <c r="S252" s="251"/>
      <c r="V252" s="252"/>
      <c r="AL252" s="201">
        <f t="shared" si="24"/>
        <v>0</v>
      </c>
      <c r="AM252" s="262">
        <f>AI252*[1]Scenarios!$D$5*[1]Scenarios!$L$27*[1]Scenarios!$D$29</f>
        <v>0</v>
      </c>
    </row>
    <row r="253" spans="4:39" x14ac:dyDescent="0.45">
      <c r="D253" s="248"/>
      <c r="F253" s="256"/>
      <c r="L253" s="258"/>
      <c r="M253" s="259"/>
      <c r="N253" s="260"/>
      <c r="O253" s="249"/>
      <c r="P253" s="195"/>
      <c r="Q253" s="195"/>
      <c r="R253" s="261"/>
      <c r="S253" s="251"/>
      <c r="V253" s="252"/>
      <c r="AL253" s="201">
        <f t="shared" si="24"/>
        <v>0</v>
      </c>
      <c r="AM253" s="262">
        <f>AI253*[1]Scenarios!$D$5*[1]Scenarios!$L$27*[1]Scenarios!$D$29</f>
        <v>0</v>
      </c>
    </row>
    <row r="254" spans="4:39" x14ac:dyDescent="0.45">
      <c r="D254" s="248"/>
      <c r="F254" s="256"/>
      <c r="L254" s="258"/>
      <c r="M254" s="259"/>
      <c r="N254" s="260"/>
      <c r="O254" s="249"/>
      <c r="P254" s="195"/>
      <c r="Q254" s="195"/>
      <c r="R254" s="261"/>
      <c r="S254" s="251"/>
      <c r="V254" s="252"/>
      <c r="AL254" s="201">
        <f t="shared" si="24"/>
        <v>0</v>
      </c>
      <c r="AM254" s="262">
        <f>AI254*[1]Scenarios!$D$5*[1]Scenarios!$L$27*[1]Scenarios!$D$29</f>
        <v>0</v>
      </c>
    </row>
    <row r="255" spans="4:39" x14ac:dyDescent="0.45">
      <c r="D255" s="248"/>
      <c r="F255" s="256"/>
      <c r="L255" s="258"/>
      <c r="M255" s="259"/>
      <c r="N255" s="260"/>
      <c r="O255" s="249"/>
      <c r="P255" s="195"/>
      <c r="Q255" s="195"/>
      <c r="R255" s="261"/>
      <c r="S255" s="251"/>
      <c r="V255" s="252"/>
      <c r="AL255" s="201">
        <f t="shared" si="24"/>
        <v>0</v>
      </c>
      <c r="AM255" s="262">
        <f>AI255*[1]Scenarios!$D$5*[1]Scenarios!$L$27*[1]Scenarios!$D$29</f>
        <v>0</v>
      </c>
    </row>
    <row r="256" spans="4:39" x14ac:dyDescent="0.45">
      <c r="D256" s="248"/>
      <c r="F256" s="256"/>
      <c r="L256" s="258"/>
      <c r="M256" s="259"/>
      <c r="N256" s="260"/>
      <c r="O256" s="249"/>
      <c r="P256" s="195"/>
      <c r="Q256" s="195"/>
      <c r="R256" s="261"/>
      <c r="S256" s="251"/>
      <c r="V256" s="252"/>
      <c r="AL256" s="201">
        <f t="shared" si="24"/>
        <v>0</v>
      </c>
      <c r="AM256" s="262">
        <f>AI256*[1]Scenarios!$D$5*[1]Scenarios!$L$27*[1]Scenarios!$D$29</f>
        <v>0</v>
      </c>
    </row>
    <row r="257" spans="4:39" x14ac:dyDescent="0.45">
      <c r="D257" s="248"/>
      <c r="F257" s="256"/>
      <c r="L257" s="258"/>
      <c r="M257" s="259"/>
      <c r="N257" s="260"/>
      <c r="O257" s="249"/>
      <c r="P257" s="195"/>
      <c r="Q257" s="195"/>
      <c r="R257" s="261"/>
      <c r="S257" s="251"/>
      <c r="V257" s="252"/>
      <c r="AL257" s="201">
        <f t="shared" si="24"/>
        <v>0</v>
      </c>
      <c r="AM257" s="262">
        <f>AI257*[1]Scenarios!$D$5*[1]Scenarios!$L$27*[1]Scenarios!$D$29</f>
        <v>0</v>
      </c>
    </row>
    <row r="258" spans="4:39" x14ac:dyDescent="0.45">
      <c r="D258" s="248"/>
      <c r="F258" s="256"/>
      <c r="L258" s="258"/>
      <c r="M258" s="259"/>
      <c r="N258" s="260"/>
      <c r="O258" s="249"/>
      <c r="P258" s="195"/>
      <c r="Q258" s="195"/>
      <c r="R258" s="261"/>
      <c r="S258" s="251"/>
      <c r="V258" s="252"/>
      <c r="AL258" s="201">
        <f t="shared" si="24"/>
        <v>0</v>
      </c>
      <c r="AM258" s="262">
        <f>AI258*[1]Scenarios!$D$5*[1]Scenarios!$L$27*[1]Scenarios!$D$29</f>
        <v>0</v>
      </c>
    </row>
    <row r="259" spans="4:39" x14ac:dyDescent="0.45">
      <c r="D259" s="248"/>
      <c r="F259" s="256"/>
      <c r="L259" s="258"/>
      <c r="M259" s="259"/>
      <c r="N259" s="260"/>
      <c r="O259" s="249"/>
      <c r="P259" s="195"/>
      <c r="Q259" s="195"/>
      <c r="R259" s="261"/>
      <c r="S259" s="251"/>
      <c r="V259" s="252"/>
      <c r="AL259" s="201">
        <f t="shared" si="24"/>
        <v>0</v>
      </c>
      <c r="AM259" s="262">
        <f>AI259*[1]Scenarios!$D$5*[1]Scenarios!$L$27*[1]Scenarios!$D$29</f>
        <v>0</v>
      </c>
    </row>
    <row r="260" spans="4:39" x14ac:dyDescent="0.45">
      <c r="D260" s="248"/>
      <c r="F260" s="256"/>
      <c r="L260" s="258"/>
      <c r="M260" s="259"/>
      <c r="N260" s="260"/>
      <c r="O260" s="249"/>
      <c r="P260" s="195"/>
      <c r="Q260" s="195"/>
      <c r="R260" s="261"/>
      <c r="S260" s="251"/>
      <c r="V260" s="252"/>
      <c r="AL260" s="201">
        <f t="shared" si="24"/>
        <v>0</v>
      </c>
      <c r="AM260" s="262">
        <f>AI260*[1]Scenarios!$D$5*[1]Scenarios!$L$27*[1]Scenarios!$D$29</f>
        <v>0</v>
      </c>
    </row>
    <row r="261" spans="4:39" x14ac:dyDescent="0.45">
      <c r="D261" s="248"/>
      <c r="F261" s="256"/>
      <c r="L261" s="258"/>
      <c r="M261" s="259"/>
      <c r="N261" s="260"/>
      <c r="O261" s="249"/>
      <c r="P261" s="195"/>
      <c r="Q261" s="195"/>
      <c r="R261" s="261"/>
      <c r="S261" s="251"/>
      <c r="V261" s="252"/>
      <c r="AL261" s="201">
        <f t="shared" si="24"/>
        <v>0</v>
      </c>
      <c r="AM261" s="262">
        <f>AI261*[1]Scenarios!$D$5*[1]Scenarios!$L$27*[1]Scenarios!$D$29</f>
        <v>0</v>
      </c>
    </row>
    <row r="262" spans="4:39" x14ac:dyDescent="0.45">
      <c r="D262" s="248"/>
      <c r="F262" s="256"/>
      <c r="L262" s="258"/>
      <c r="M262" s="259"/>
      <c r="N262" s="260"/>
      <c r="O262" s="249"/>
      <c r="P262" s="195"/>
      <c r="Q262" s="195"/>
      <c r="R262" s="261"/>
      <c r="S262" s="251"/>
      <c r="V262" s="252"/>
      <c r="AL262" s="201">
        <f t="shared" ref="AL262:AL325" si="25">T262+(T262*40%)</f>
        <v>0</v>
      </c>
      <c r="AM262" s="262">
        <f>AI262*[1]Scenarios!$D$5*[1]Scenarios!$L$27*[1]Scenarios!$D$29</f>
        <v>0</v>
      </c>
    </row>
    <row r="263" spans="4:39" x14ac:dyDescent="0.45">
      <c r="D263" s="248"/>
      <c r="F263" s="256"/>
      <c r="L263" s="258"/>
      <c r="M263" s="259"/>
      <c r="N263" s="260"/>
      <c r="O263" s="249"/>
      <c r="P263" s="195"/>
      <c r="Q263" s="195"/>
      <c r="R263" s="261"/>
      <c r="S263" s="251"/>
      <c r="V263" s="252"/>
      <c r="AL263" s="201">
        <f t="shared" si="25"/>
        <v>0</v>
      </c>
      <c r="AM263" s="262">
        <f>AI263*[1]Scenarios!$D$5*[1]Scenarios!$L$27*[1]Scenarios!$D$29</f>
        <v>0</v>
      </c>
    </row>
    <row r="264" spans="4:39" x14ac:dyDescent="0.45">
      <c r="D264" s="248"/>
      <c r="F264" s="256"/>
      <c r="L264" s="258"/>
      <c r="M264" s="259"/>
      <c r="N264" s="260"/>
      <c r="O264" s="249"/>
      <c r="P264" s="195"/>
      <c r="Q264" s="195"/>
      <c r="R264" s="261"/>
      <c r="S264" s="251"/>
      <c r="V264" s="252"/>
      <c r="AL264" s="201">
        <f t="shared" si="25"/>
        <v>0</v>
      </c>
      <c r="AM264" s="262">
        <f>AI264*[1]Scenarios!$D$5*[1]Scenarios!$L$27*[1]Scenarios!$D$29</f>
        <v>0</v>
      </c>
    </row>
    <row r="265" spans="4:39" x14ac:dyDescent="0.45">
      <c r="D265" s="248"/>
      <c r="F265" s="256"/>
      <c r="L265" s="258"/>
      <c r="M265" s="259"/>
      <c r="N265" s="260"/>
      <c r="O265" s="249"/>
      <c r="P265" s="195"/>
      <c r="Q265" s="195"/>
      <c r="R265" s="261"/>
      <c r="S265" s="251"/>
      <c r="V265" s="252"/>
      <c r="AL265" s="201">
        <f t="shared" si="25"/>
        <v>0</v>
      </c>
      <c r="AM265" s="262">
        <f>AI265*[1]Scenarios!$D$5*[1]Scenarios!$L$27*[1]Scenarios!$D$29</f>
        <v>0</v>
      </c>
    </row>
    <row r="266" spans="4:39" x14ac:dyDescent="0.45">
      <c r="D266" s="248"/>
      <c r="F266" s="256"/>
      <c r="L266" s="258"/>
      <c r="M266" s="259"/>
      <c r="N266" s="260"/>
      <c r="O266" s="249"/>
      <c r="P266" s="195"/>
      <c r="Q266" s="195"/>
      <c r="R266" s="261"/>
      <c r="S266" s="251"/>
      <c r="V266" s="252"/>
      <c r="AL266" s="201">
        <f t="shared" si="25"/>
        <v>0</v>
      </c>
      <c r="AM266" s="262">
        <f>AI266*[1]Scenarios!$D$5*[1]Scenarios!$L$27*[1]Scenarios!$D$29</f>
        <v>0</v>
      </c>
    </row>
    <row r="267" spans="4:39" x14ac:dyDescent="0.45">
      <c r="D267" s="248"/>
      <c r="F267" s="256"/>
      <c r="L267" s="258"/>
      <c r="M267" s="259"/>
      <c r="N267" s="260"/>
      <c r="O267" s="249"/>
      <c r="P267" s="195"/>
      <c r="Q267" s="195"/>
      <c r="R267" s="261"/>
      <c r="S267" s="251"/>
      <c r="V267" s="252"/>
      <c r="AL267" s="201">
        <f t="shared" si="25"/>
        <v>0</v>
      </c>
      <c r="AM267" s="262">
        <f>AI267*[1]Scenarios!$D$5*[1]Scenarios!$L$27*[1]Scenarios!$D$29</f>
        <v>0</v>
      </c>
    </row>
    <row r="268" spans="4:39" x14ac:dyDescent="0.45">
      <c r="D268" s="248"/>
      <c r="F268" s="256"/>
      <c r="L268" s="258"/>
      <c r="M268" s="259"/>
      <c r="N268" s="260"/>
      <c r="O268" s="249"/>
      <c r="P268" s="195"/>
      <c r="Q268" s="195"/>
      <c r="R268" s="261"/>
      <c r="S268" s="251"/>
      <c r="V268" s="252"/>
      <c r="AL268" s="201">
        <f t="shared" si="25"/>
        <v>0</v>
      </c>
      <c r="AM268" s="262">
        <f>AI268*[1]Scenarios!$D$5*[1]Scenarios!$L$27*[1]Scenarios!$D$29</f>
        <v>0</v>
      </c>
    </row>
    <row r="269" spans="4:39" x14ac:dyDescent="0.45">
      <c r="D269" s="248"/>
      <c r="F269" s="256"/>
      <c r="L269" s="258"/>
      <c r="M269" s="259"/>
      <c r="N269" s="260"/>
      <c r="O269" s="249"/>
      <c r="P269" s="195"/>
      <c r="Q269" s="195"/>
      <c r="R269" s="261"/>
      <c r="S269" s="251"/>
      <c r="V269" s="252"/>
      <c r="AL269" s="201">
        <f t="shared" si="25"/>
        <v>0</v>
      </c>
      <c r="AM269" s="262">
        <f>AI269*[1]Scenarios!$D$5*[1]Scenarios!$L$27*[1]Scenarios!$D$29</f>
        <v>0</v>
      </c>
    </row>
    <row r="270" spans="4:39" x14ac:dyDescent="0.45">
      <c r="D270" s="248"/>
      <c r="F270" s="256"/>
      <c r="L270" s="258"/>
      <c r="M270" s="259"/>
      <c r="N270" s="260"/>
      <c r="O270" s="249"/>
      <c r="P270" s="195"/>
      <c r="Q270" s="195"/>
      <c r="R270" s="261"/>
      <c r="S270" s="251"/>
      <c r="V270" s="252"/>
      <c r="AL270" s="201">
        <f t="shared" si="25"/>
        <v>0</v>
      </c>
      <c r="AM270" s="262">
        <f>AI270*[1]Scenarios!$D$5*[1]Scenarios!$L$27*[1]Scenarios!$D$29</f>
        <v>0</v>
      </c>
    </row>
    <row r="271" spans="4:39" x14ac:dyDescent="0.45">
      <c r="D271" s="248"/>
      <c r="F271" s="256"/>
      <c r="L271" s="258"/>
      <c r="M271" s="259"/>
      <c r="N271" s="260"/>
      <c r="O271" s="249"/>
      <c r="P271" s="195"/>
      <c r="Q271" s="195"/>
      <c r="R271" s="261"/>
      <c r="S271" s="251"/>
      <c r="V271" s="252"/>
      <c r="AL271" s="201">
        <f t="shared" si="25"/>
        <v>0</v>
      </c>
      <c r="AM271" s="262">
        <f>AI271*[1]Scenarios!$D$5*[1]Scenarios!$L$27*[1]Scenarios!$D$29</f>
        <v>0</v>
      </c>
    </row>
    <row r="272" spans="4:39" x14ac:dyDescent="0.45">
      <c r="D272" s="248"/>
      <c r="F272" s="256"/>
      <c r="L272" s="258"/>
      <c r="M272" s="259"/>
      <c r="N272" s="260"/>
      <c r="O272" s="249"/>
      <c r="P272" s="195"/>
      <c r="Q272" s="195"/>
      <c r="R272" s="261"/>
      <c r="S272" s="251"/>
      <c r="V272" s="252"/>
      <c r="AL272" s="201">
        <f t="shared" si="25"/>
        <v>0</v>
      </c>
      <c r="AM272" s="262">
        <f>AI272*[1]Scenarios!$D$5*[1]Scenarios!$L$27*[1]Scenarios!$D$29</f>
        <v>0</v>
      </c>
    </row>
    <row r="273" spans="4:39" x14ac:dyDescent="0.45">
      <c r="D273" s="248"/>
      <c r="F273" s="256"/>
      <c r="L273" s="258"/>
      <c r="M273" s="259"/>
      <c r="N273" s="260"/>
      <c r="O273" s="249"/>
      <c r="P273" s="195"/>
      <c r="Q273" s="195"/>
      <c r="R273" s="261"/>
      <c r="S273" s="251"/>
      <c r="V273" s="252"/>
      <c r="AL273" s="201">
        <f t="shared" si="25"/>
        <v>0</v>
      </c>
      <c r="AM273" s="262">
        <f>AI273*[1]Scenarios!$D$5*[1]Scenarios!$L$27*[1]Scenarios!$D$29</f>
        <v>0</v>
      </c>
    </row>
    <row r="274" spans="4:39" x14ac:dyDescent="0.45">
      <c r="D274" s="248"/>
      <c r="F274" s="256"/>
      <c r="L274" s="258"/>
      <c r="M274" s="259"/>
      <c r="N274" s="260"/>
      <c r="O274" s="249"/>
      <c r="P274" s="195"/>
      <c r="Q274" s="195"/>
      <c r="R274" s="261"/>
      <c r="S274" s="251"/>
      <c r="V274" s="252"/>
      <c r="AL274" s="201">
        <f t="shared" si="25"/>
        <v>0</v>
      </c>
      <c r="AM274" s="262">
        <f>AI274*[1]Scenarios!$D$5*[1]Scenarios!$L$27*[1]Scenarios!$D$29</f>
        <v>0</v>
      </c>
    </row>
    <row r="275" spans="4:39" x14ac:dyDescent="0.45">
      <c r="D275" s="248"/>
      <c r="F275" s="256"/>
      <c r="L275" s="258"/>
      <c r="M275" s="259"/>
      <c r="N275" s="260"/>
      <c r="O275" s="249"/>
      <c r="P275" s="195"/>
      <c r="Q275" s="195"/>
      <c r="R275" s="261"/>
      <c r="S275" s="251"/>
      <c r="V275" s="252"/>
      <c r="AL275" s="201">
        <f t="shared" si="25"/>
        <v>0</v>
      </c>
      <c r="AM275" s="262">
        <f>AI275*[1]Scenarios!$D$5*[1]Scenarios!$L$27*[1]Scenarios!$D$29</f>
        <v>0</v>
      </c>
    </row>
    <row r="276" spans="4:39" x14ac:dyDescent="0.45">
      <c r="D276" s="248"/>
      <c r="F276" s="256"/>
      <c r="L276" s="258"/>
      <c r="M276" s="259"/>
      <c r="N276" s="260"/>
      <c r="O276" s="249"/>
      <c r="P276" s="195"/>
      <c r="Q276" s="195"/>
      <c r="R276" s="261"/>
      <c r="S276" s="251"/>
      <c r="V276" s="252"/>
      <c r="AL276" s="201">
        <f t="shared" si="25"/>
        <v>0</v>
      </c>
      <c r="AM276" s="262">
        <f>AI276*[1]Scenarios!$D$5*[1]Scenarios!$L$27*[1]Scenarios!$D$29</f>
        <v>0</v>
      </c>
    </row>
    <row r="277" spans="4:39" x14ac:dyDescent="0.45">
      <c r="D277" s="248"/>
      <c r="F277" s="256"/>
      <c r="L277" s="258"/>
      <c r="M277" s="259"/>
      <c r="N277" s="260"/>
      <c r="O277" s="249"/>
      <c r="P277" s="195"/>
      <c r="Q277" s="195"/>
      <c r="R277" s="261"/>
      <c r="S277" s="251"/>
      <c r="V277" s="252"/>
      <c r="AL277" s="201">
        <f t="shared" si="25"/>
        <v>0</v>
      </c>
      <c r="AM277" s="262">
        <f>AI277*[1]Scenarios!$D$5*[1]Scenarios!$L$27*[1]Scenarios!$D$29</f>
        <v>0</v>
      </c>
    </row>
    <row r="278" spans="4:39" x14ac:dyDescent="0.45">
      <c r="D278" s="248"/>
      <c r="F278" s="256"/>
      <c r="L278" s="258"/>
      <c r="M278" s="259"/>
      <c r="N278" s="260"/>
      <c r="O278" s="249"/>
      <c r="P278" s="195"/>
      <c r="Q278" s="195"/>
      <c r="R278" s="261"/>
      <c r="S278" s="251"/>
      <c r="V278" s="252"/>
      <c r="AL278" s="201">
        <f t="shared" si="25"/>
        <v>0</v>
      </c>
      <c r="AM278" s="262">
        <f>AI278*[1]Scenarios!$D$5*[1]Scenarios!$L$27*[1]Scenarios!$D$29</f>
        <v>0</v>
      </c>
    </row>
    <row r="279" spans="4:39" x14ac:dyDescent="0.45">
      <c r="D279" s="248"/>
      <c r="F279" s="256"/>
      <c r="L279" s="258"/>
      <c r="M279" s="259"/>
      <c r="N279" s="260"/>
      <c r="O279" s="249"/>
      <c r="P279" s="195"/>
      <c r="Q279" s="195"/>
      <c r="R279" s="261"/>
      <c r="S279" s="251"/>
      <c r="V279" s="252"/>
      <c r="AL279" s="201">
        <f t="shared" si="25"/>
        <v>0</v>
      </c>
      <c r="AM279" s="262">
        <f>AI279*[1]Scenarios!$D$5*[1]Scenarios!$L$27*[1]Scenarios!$D$29</f>
        <v>0</v>
      </c>
    </row>
    <row r="280" spans="4:39" x14ac:dyDescent="0.45">
      <c r="D280" s="248"/>
      <c r="F280" s="256"/>
      <c r="L280" s="258"/>
      <c r="M280" s="259"/>
      <c r="N280" s="260"/>
      <c r="O280" s="249"/>
      <c r="P280" s="195"/>
      <c r="Q280" s="195"/>
      <c r="R280" s="261"/>
      <c r="S280" s="251"/>
      <c r="V280" s="252"/>
      <c r="AL280" s="201">
        <f t="shared" si="25"/>
        <v>0</v>
      </c>
      <c r="AM280" s="262">
        <f>AI280*[1]Scenarios!$D$5*[1]Scenarios!$L$27*[1]Scenarios!$D$29</f>
        <v>0</v>
      </c>
    </row>
    <row r="281" spans="4:39" x14ac:dyDescent="0.45">
      <c r="D281" s="248"/>
      <c r="F281" s="256"/>
      <c r="L281" s="258"/>
      <c r="M281" s="259"/>
      <c r="N281" s="260"/>
      <c r="O281" s="249"/>
      <c r="P281" s="195"/>
      <c r="Q281" s="195"/>
      <c r="R281" s="261"/>
      <c r="S281" s="251"/>
      <c r="V281" s="252"/>
      <c r="AL281" s="201">
        <f t="shared" si="25"/>
        <v>0</v>
      </c>
      <c r="AM281" s="262">
        <f>AI281*[1]Scenarios!$D$5*[1]Scenarios!$L$27*[1]Scenarios!$D$29</f>
        <v>0</v>
      </c>
    </row>
    <row r="282" spans="4:39" x14ac:dyDescent="0.45">
      <c r="D282" s="248"/>
      <c r="F282" s="256"/>
      <c r="L282" s="258"/>
      <c r="M282" s="259"/>
      <c r="N282" s="260"/>
      <c r="O282" s="249"/>
      <c r="P282" s="195"/>
      <c r="Q282" s="195"/>
      <c r="R282" s="261"/>
      <c r="S282" s="251"/>
      <c r="V282" s="252"/>
      <c r="AL282" s="201">
        <f t="shared" si="25"/>
        <v>0</v>
      </c>
      <c r="AM282" s="262">
        <f>AI282*[1]Scenarios!$D$5*[1]Scenarios!$L$27*[1]Scenarios!$D$29</f>
        <v>0</v>
      </c>
    </row>
    <row r="283" spans="4:39" x14ac:dyDescent="0.45">
      <c r="D283" s="248"/>
      <c r="F283" s="256"/>
      <c r="L283" s="258"/>
      <c r="M283" s="259"/>
      <c r="N283" s="260"/>
      <c r="O283" s="249"/>
      <c r="P283" s="195"/>
      <c r="Q283" s="195"/>
      <c r="R283" s="261"/>
      <c r="S283" s="251"/>
      <c r="V283" s="252"/>
      <c r="AL283" s="201">
        <f t="shared" si="25"/>
        <v>0</v>
      </c>
      <c r="AM283" s="262">
        <f>AI283*[1]Scenarios!$D$5*[1]Scenarios!$L$27*[1]Scenarios!$D$29</f>
        <v>0</v>
      </c>
    </row>
    <row r="284" spans="4:39" x14ac:dyDescent="0.45">
      <c r="D284" s="248"/>
      <c r="F284" s="256"/>
      <c r="L284" s="258"/>
      <c r="M284" s="259"/>
      <c r="N284" s="260"/>
      <c r="O284" s="249"/>
      <c r="P284" s="195"/>
      <c r="Q284" s="195"/>
      <c r="R284" s="261"/>
      <c r="S284" s="251"/>
      <c r="V284" s="252"/>
      <c r="AL284" s="201">
        <f t="shared" si="25"/>
        <v>0</v>
      </c>
      <c r="AM284" s="262">
        <f>AI284*[1]Scenarios!$D$5*[1]Scenarios!$L$27*[1]Scenarios!$D$29</f>
        <v>0</v>
      </c>
    </row>
    <row r="285" spans="4:39" x14ac:dyDescent="0.45">
      <c r="D285" s="248"/>
      <c r="F285" s="256"/>
      <c r="L285" s="258"/>
      <c r="M285" s="259"/>
      <c r="N285" s="260"/>
      <c r="O285" s="249"/>
      <c r="P285" s="195"/>
      <c r="Q285" s="195"/>
      <c r="R285" s="261"/>
      <c r="S285" s="251"/>
      <c r="V285" s="252"/>
      <c r="AL285" s="201">
        <f t="shared" si="25"/>
        <v>0</v>
      </c>
      <c r="AM285" s="262">
        <f>AI285*[1]Scenarios!$D$5*[1]Scenarios!$L$27*[1]Scenarios!$D$29</f>
        <v>0</v>
      </c>
    </row>
    <row r="286" spans="4:39" x14ac:dyDescent="0.45">
      <c r="D286" s="248"/>
      <c r="F286" s="256"/>
      <c r="L286" s="258"/>
      <c r="M286" s="259"/>
      <c r="N286" s="260"/>
      <c r="O286" s="249"/>
      <c r="P286" s="195"/>
      <c r="Q286" s="195"/>
      <c r="R286" s="261"/>
      <c r="S286" s="251"/>
      <c r="V286" s="252"/>
      <c r="AL286" s="201">
        <f t="shared" si="25"/>
        <v>0</v>
      </c>
      <c r="AM286" s="262">
        <f>AI286*[1]Scenarios!$D$5*[1]Scenarios!$L$27*[1]Scenarios!$D$29</f>
        <v>0</v>
      </c>
    </row>
    <row r="287" spans="4:39" x14ac:dyDescent="0.45">
      <c r="D287" s="248"/>
      <c r="F287" s="256"/>
      <c r="L287" s="258"/>
      <c r="M287" s="259"/>
      <c r="N287" s="260"/>
      <c r="O287" s="249"/>
      <c r="P287" s="195"/>
      <c r="Q287" s="195"/>
      <c r="R287" s="261"/>
      <c r="S287" s="251"/>
      <c r="V287" s="252"/>
      <c r="AL287" s="201">
        <f t="shared" si="25"/>
        <v>0</v>
      </c>
      <c r="AM287" s="262">
        <f>AI287*[1]Scenarios!$D$5*[1]Scenarios!$L$27*[1]Scenarios!$D$29</f>
        <v>0</v>
      </c>
    </row>
    <row r="288" spans="4:39" x14ac:dyDescent="0.45">
      <c r="D288" s="248"/>
      <c r="F288" s="256"/>
      <c r="L288" s="258"/>
      <c r="M288" s="259"/>
      <c r="N288" s="260"/>
      <c r="O288" s="249"/>
      <c r="P288" s="195"/>
      <c r="Q288" s="195"/>
      <c r="R288" s="261"/>
      <c r="S288" s="251"/>
      <c r="V288" s="252"/>
      <c r="AL288" s="201">
        <f t="shared" si="25"/>
        <v>0</v>
      </c>
      <c r="AM288" s="262">
        <f>AI288*[1]Scenarios!$D$5*[1]Scenarios!$L$27*[1]Scenarios!$D$29</f>
        <v>0</v>
      </c>
    </row>
    <row r="289" spans="4:39" x14ac:dyDescent="0.45">
      <c r="D289" s="248"/>
      <c r="F289" s="256"/>
      <c r="L289" s="258"/>
      <c r="M289" s="259"/>
      <c r="N289" s="260"/>
      <c r="O289" s="249"/>
      <c r="P289" s="195"/>
      <c r="Q289" s="195"/>
      <c r="R289" s="261"/>
      <c r="S289" s="251"/>
      <c r="V289" s="252"/>
      <c r="AL289" s="201">
        <f t="shared" si="25"/>
        <v>0</v>
      </c>
      <c r="AM289" s="262">
        <f>AI289*[1]Scenarios!$D$5*[1]Scenarios!$L$27*[1]Scenarios!$D$29</f>
        <v>0</v>
      </c>
    </row>
    <row r="290" spans="4:39" x14ac:dyDescent="0.45">
      <c r="D290" s="248"/>
      <c r="F290" s="256"/>
      <c r="L290" s="258"/>
      <c r="M290" s="259"/>
      <c r="N290" s="260"/>
      <c r="O290" s="249"/>
      <c r="P290" s="195"/>
      <c r="Q290" s="195"/>
      <c r="R290" s="261"/>
      <c r="S290" s="251"/>
      <c r="V290" s="252"/>
      <c r="AL290" s="201">
        <f t="shared" si="25"/>
        <v>0</v>
      </c>
      <c r="AM290" s="262">
        <f>AI290*[1]Scenarios!$D$5*[1]Scenarios!$L$27*[1]Scenarios!$D$29</f>
        <v>0</v>
      </c>
    </row>
    <row r="291" spans="4:39" x14ac:dyDescent="0.45">
      <c r="D291" s="248"/>
      <c r="F291" s="256"/>
      <c r="L291" s="258"/>
      <c r="M291" s="259"/>
      <c r="N291" s="260"/>
      <c r="O291" s="249"/>
      <c r="P291" s="195"/>
      <c r="Q291" s="195"/>
      <c r="R291" s="261"/>
      <c r="S291" s="251"/>
      <c r="V291" s="252"/>
      <c r="AL291" s="201">
        <f t="shared" si="25"/>
        <v>0</v>
      </c>
      <c r="AM291" s="262">
        <f>AI291*[1]Scenarios!$D$5*[1]Scenarios!$L$27*[1]Scenarios!$D$29</f>
        <v>0</v>
      </c>
    </row>
    <row r="292" spans="4:39" x14ac:dyDescent="0.45">
      <c r="D292" s="248"/>
      <c r="F292" s="256"/>
      <c r="L292" s="258"/>
      <c r="M292" s="259"/>
      <c r="N292" s="260"/>
      <c r="O292" s="249"/>
      <c r="P292" s="195"/>
      <c r="Q292" s="195"/>
      <c r="R292" s="261"/>
      <c r="S292" s="251"/>
      <c r="V292" s="252"/>
      <c r="AL292" s="201">
        <f t="shared" si="25"/>
        <v>0</v>
      </c>
      <c r="AM292" s="262">
        <f>AI292*[1]Scenarios!$D$5*[1]Scenarios!$L$27*[1]Scenarios!$D$29</f>
        <v>0</v>
      </c>
    </row>
    <row r="293" spans="4:39" x14ac:dyDescent="0.45">
      <c r="D293" s="248"/>
      <c r="F293" s="256"/>
      <c r="L293" s="258"/>
      <c r="M293" s="259"/>
      <c r="N293" s="260"/>
      <c r="O293" s="249"/>
      <c r="P293" s="195"/>
      <c r="Q293" s="195"/>
      <c r="R293" s="261"/>
      <c r="S293" s="251"/>
      <c r="V293" s="252"/>
      <c r="AL293" s="201">
        <f t="shared" si="25"/>
        <v>0</v>
      </c>
      <c r="AM293" s="262">
        <f>AI293*[1]Scenarios!$D$5*[1]Scenarios!$L$27*[1]Scenarios!$D$29</f>
        <v>0</v>
      </c>
    </row>
    <row r="294" spans="4:39" x14ac:dyDescent="0.45">
      <c r="D294" s="248"/>
      <c r="F294" s="256"/>
      <c r="L294" s="258"/>
      <c r="M294" s="259"/>
      <c r="N294" s="260"/>
      <c r="O294" s="249"/>
      <c r="P294" s="195"/>
      <c r="Q294" s="195"/>
      <c r="R294" s="261"/>
      <c r="S294" s="251"/>
      <c r="V294" s="252"/>
      <c r="AL294" s="201">
        <f t="shared" si="25"/>
        <v>0</v>
      </c>
      <c r="AM294" s="262">
        <f>AI294*[1]Scenarios!$D$5*[1]Scenarios!$L$27*[1]Scenarios!$D$29</f>
        <v>0</v>
      </c>
    </row>
    <row r="295" spans="4:39" x14ac:dyDescent="0.45">
      <c r="D295" s="248"/>
      <c r="F295" s="256"/>
      <c r="L295" s="258"/>
      <c r="M295" s="259"/>
      <c r="N295" s="260"/>
      <c r="O295" s="249"/>
      <c r="P295" s="195"/>
      <c r="Q295" s="195"/>
      <c r="R295" s="261"/>
      <c r="S295" s="251"/>
      <c r="V295" s="252"/>
      <c r="AL295" s="201">
        <f t="shared" si="25"/>
        <v>0</v>
      </c>
      <c r="AM295" s="262">
        <f>AI295*[1]Scenarios!$D$5*[1]Scenarios!$L$27*[1]Scenarios!$D$29</f>
        <v>0</v>
      </c>
    </row>
    <row r="296" spans="4:39" x14ac:dyDescent="0.45">
      <c r="D296" s="248"/>
      <c r="F296" s="256"/>
      <c r="L296" s="258"/>
      <c r="M296" s="259"/>
      <c r="N296" s="260"/>
      <c r="O296" s="249"/>
      <c r="P296" s="195"/>
      <c r="Q296" s="195"/>
      <c r="R296" s="261"/>
      <c r="S296" s="251"/>
      <c r="V296" s="252"/>
      <c r="AL296" s="201">
        <f t="shared" si="25"/>
        <v>0</v>
      </c>
      <c r="AM296" s="262">
        <f>AI296*[1]Scenarios!$D$5*[1]Scenarios!$L$27*[1]Scenarios!$D$29</f>
        <v>0</v>
      </c>
    </row>
    <row r="297" spans="4:39" x14ac:dyDescent="0.45">
      <c r="D297" s="248"/>
      <c r="F297" s="256"/>
      <c r="L297" s="258"/>
      <c r="M297" s="259"/>
      <c r="N297" s="260"/>
      <c r="O297" s="249"/>
      <c r="P297" s="195"/>
      <c r="Q297" s="195"/>
      <c r="R297" s="261"/>
      <c r="S297" s="251"/>
      <c r="V297" s="252"/>
      <c r="AL297" s="201">
        <f t="shared" si="25"/>
        <v>0</v>
      </c>
      <c r="AM297" s="262">
        <f>AI297*[1]Scenarios!$D$5*[1]Scenarios!$L$27*[1]Scenarios!$D$29</f>
        <v>0</v>
      </c>
    </row>
    <row r="298" spans="4:39" x14ac:dyDescent="0.45">
      <c r="D298" s="248"/>
      <c r="F298" s="256"/>
      <c r="L298" s="258"/>
      <c r="M298" s="259"/>
      <c r="N298" s="260"/>
      <c r="O298" s="249"/>
      <c r="P298" s="195"/>
      <c r="Q298" s="195"/>
      <c r="R298" s="261"/>
      <c r="S298" s="251"/>
      <c r="V298" s="252"/>
      <c r="AL298" s="201">
        <f t="shared" si="25"/>
        <v>0</v>
      </c>
      <c r="AM298" s="262">
        <f>AI298*[1]Scenarios!$D$5*[1]Scenarios!$L$27*[1]Scenarios!$D$29</f>
        <v>0</v>
      </c>
    </row>
    <row r="299" spans="4:39" x14ac:dyDescent="0.45">
      <c r="D299" s="248"/>
      <c r="F299" s="256"/>
      <c r="L299" s="258"/>
      <c r="M299" s="259"/>
      <c r="N299" s="260"/>
      <c r="O299" s="249"/>
      <c r="P299" s="195"/>
      <c r="Q299" s="195"/>
      <c r="R299" s="261"/>
      <c r="S299" s="251"/>
      <c r="V299" s="252"/>
      <c r="AL299" s="201">
        <f t="shared" si="25"/>
        <v>0</v>
      </c>
      <c r="AM299" s="262">
        <f>AI299*[1]Scenarios!$D$5*[1]Scenarios!$L$27*[1]Scenarios!$D$29</f>
        <v>0</v>
      </c>
    </row>
    <row r="300" spans="4:39" x14ac:dyDescent="0.45">
      <c r="D300" s="248"/>
      <c r="F300" s="256"/>
      <c r="L300" s="258"/>
      <c r="M300" s="259"/>
      <c r="N300" s="260"/>
      <c r="O300" s="249"/>
      <c r="P300" s="195"/>
      <c r="Q300" s="195"/>
      <c r="R300" s="261"/>
      <c r="S300" s="251"/>
      <c r="V300" s="252"/>
      <c r="AL300" s="201">
        <f t="shared" si="25"/>
        <v>0</v>
      </c>
      <c r="AM300" s="262">
        <f>AI300*[1]Scenarios!$D$5*[1]Scenarios!$L$27*[1]Scenarios!$D$29</f>
        <v>0</v>
      </c>
    </row>
    <row r="301" spans="4:39" x14ac:dyDescent="0.45">
      <c r="D301" s="248"/>
      <c r="F301" s="256"/>
      <c r="L301" s="258"/>
      <c r="M301" s="259"/>
      <c r="N301" s="260"/>
      <c r="O301" s="249"/>
      <c r="P301" s="195"/>
      <c r="Q301" s="195"/>
      <c r="R301" s="261"/>
      <c r="S301" s="251"/>
      <c r="V301" s="252"/>
      <c r="AL301" s="201">
        <f t="shared" si="25"/>
        <v>0</v>
      </c>
      <c r="AM301" s="262">
        <f>AI301*[1]Scenarios!$D$5*[1]Scenarios!$L$27*[1]Scenarios!$D$29</f>
        <v>0</v>
      </c>
    </row>
    <row r="302" spans="4:39" x14ac:dyDescent="0.45">
      <c r="D302" s="248"/>
      <c r="F302" s="256"/>
      <c r="L302" s="258"/>
      <c r="M302" s="259"/>
      <c r="N302" s="260"/>
      <c r="O302" s="249"/>
      <c r="P302" s="195"/>
      <c r="Q302" s="195"/>
      <c r="R302" s="261"/>
      <c r="S302" s="251"/>
      <c r="V302" s="252"/>
      <c r="AL302" s="201">
        <f t="shared" si="25"/>
        <v>0</v>
      </c>
      <c r="AM302" s="262">
        <f>AI302*[1]Scenarios!$D$5*[1]Scenarios!$L$27*[1]Scenarios!$D$29</f>
        <v>0</v>
      </c>
    </row>
    <row r="303" spans="4:39" x14ac:dyDescent="0.45">
      <c r="D303" s="248"/>
      <c r="F303" s="256"/>
      <c r="L303" s="258"/>
      <c r="M303" s="259"/>
      <c r="N303" s="260"/>
      <c r="O303" s="249"/>
      <c r="P303" s="195"/>
      <c r="Q303" s="195"/>
      <c r="R303" s="261"/>
      <c r="S303" s="251"/>
      <c r="V303" s="252"/>
      <c r="AL303" s="201">
        <f t="shared" si="25"/>
        <v>0</v>
      </c>
      <c r="AM303" s="262">
        <f>AI303*[1]Scenarios!$D$5*[1]Scenarios!$L$27*[1]Scenarios!$D$29</f>
        <v>0</v>
      </c>
    </row>
    <row r="304" spans="4:39" x14ac:dyDescent="0.45">
      <c r="D304" s="248"/>
      <c r="F304" s="256"/>
      <c r="L304" s="258"/>
      <c r="M304" s="259"/>
      <c r="N304" s="260"/>
      <c r="O304" s="249"/>
      <c r="P304" s="195"/>
      <c r="Q304" s="195"/>
      <c r="R304" s="261"/>
      <c r="S304" s="251"/>
      <c r="V304" s="252"/>
      <c r="AL304" s="201">
        <f t="shared" si="25"/>
        <v>0</v>
      </c>
      <c r="AM304" s="262">
        <f>AI304*[1]Scenarios!$D$5*[1]Scenarios!$L$27*[1]Scenarios!$D$29</f>
        <v>0</v>
      </c>
    </row>
    <row r="305" spans="4:39" x14ac:dyDescent="0.45">
      <c r="D305" s="248"/>
      <c r="F305" s="256"/>
      <c r="L305" s="258"/>
      <c r="M305" s="259"/>
      <c r="N305" s="260"/>
      <c r="O305" s="249"/>
      <c r="P305" s="195"/>
      <c r="Q305" s="195"/>
      <c r="R305" s="261"/>
      <c r="S305" s="251"/>
      <c r="V305" s="252"/>
      <c r="AL305" s="201">
        <f t="shared" si="25"/>
        <v>0</v>
      </c>
      <c r="AM305" s="262">
        <f>AI305*[1]Scenarios!$D$5*[1]Scenarios!$L$27*[1]Scenarios!$D$29</f>
        <v>0</v>
      </c>
    </row>
    <row r="306" spans="4:39" x14ac:dyDescent="0.45">
      <c r="D306" s="248"/>
      <c r="F306" s="256"/>
      <c r="L306" s="258"/>
      <c r="M306" s="259"/>
      <c r="N306" s="260"/>
      <c r="O306" s="249"/>
      <c r="P306" s="195"/>
      <c r="Q306" s="195"/>
      <c r="R306" s="261"/>
      <c r="S306" s="251"/>
      <c r="V306" s="252"/>
      <c r="AL306" s="201">
        <f t="shared" si="25"/>
        <v>0</v>
      </c>
      <c r="AM306" s="262">
        <f>AI306*[1]Scenarios!$D$5*[1]Scenarios!$L$27*[1]Scenarios!$D$29</f>
        <v>0</v>
      </c>
    </row>
    <row r="307" spans="4:39" x14ac:dyDescent="0.45">
      <c r="D307" s="248"/>
      <c r="F307" s="256"/>
      <c r="L307" s="258"/>
      <c r="M307" s="259"/>
      <c r="N307" s="260"/>
      <c r="O307" s="249"/>
      <c r="P307" s="195"/>
      <c r="Q307" s="195"/>
      <c r="R307" s="261"/>
      <c r="S307" s="251"/>
      <c r="V307" s="252"/>
      <c r="AL307" s="201">
        <f t="shared" si="25"/>
        <v>0</v>
      </c>
      <c r="AM307" s="262">
        <f>AI307*[1]Scenarios!$D$5*[1]Scenarios!$L$27*[1]Scenarios!$D$29</f>
        <v>0</v>
      </c>
    </row>
    <row r="308" spans="4:39" x14ac:dyDescent="0.45">
      <c r="D308" s="248"/>
      <c r="F308" s="256"/>
      <c r="L308" s="258"/>
      <c r="M308" s="259"/>
      <c r="N308" s="260"/>
      <c r="O308" s="249"/>
      <c r="P308" s="195"/>
      <c r="Q308" s="195"/>
      <c r="R308" s="261"/>
      <c r="S308" s="251"/>
      <c r="V308" s="252"/>
      <c r="AL308" s="201">
        <f t="shared" si="25"/>
        <v>0</v>
      </c>
      <c r="AM308" s="262">
        <f>AI308*[1]Scenarios!$D$5*[1]Scenarios!$L$27*[1]Scenarios!$D$29</f>
        <v>0</v>
      </c>
    </row>
    <row r="309" spans="4:39" x14ac:dyDescent="0.45">
      <c r="D309" s="248"/>
      <c r="F309" s="256"/>
      <c r="L309" s="258"/>
      <c r="M309" s="259"/>
      <c r="N309" s="260"/>
      <c r="O309" s="249"/>
      <c r="P309" s="195"/>
      <c r="Q309" s="195"/>
      <c r="R309" s="261"/>
      <c r="S309" s="251"/>
      <c r="V309" s="252"/>
      <c r="AL309" s="201">
        <f t="shared" si="25"/>
        <v>0</v>
      </c>
      <c r="AM309" s="262">
        <f>AI309*[1]Scenarios!$D$5*[1]Scenarios!$L$27*[1]Scenarios!$D$29</f>
        <v>0</v>
      </c>
    </row>
    <row r="310" spans="4:39" x14ac:dyDescent="0.45">
      <c r="D310" s="248"/>
      <c r="F310" s="256"/>
      <c r="L310" s="258"/>
      <c r="M310" s="259"/>
      <c r="N310" s="260"/>
      <c r="O310" s="249"/>
      <c r="P310" s="195"/>
      <c r="Q310" s="195"/>
      <c r="R310" s="261"/>
      <c r="S310" s="251"/>
      <c r="V310" s="252"/>
      <c r="AL310" s="201">
        <f t="shared" si="25"/>
        <v>0</v>
      </c>
      <c r="AM310" s="262">
        <f>AI310*[1]Scenarios!$D$5*[1]Scenarios!$L$27*[1]Scenarios!$D$29</f>
        <v>0</v>
      </c>
    </row>
    <row r="311" spans="4:39" x14ac:dyDescent="0.45">
      <c r="D311" s="248"/>
      <c r="F311" s="256"/>
      <c r="L311" s="258"/>
      <c r="M311" s="259"/>
      <c r="N311" s="260"/>
      <c r="O311" s="249"/>
      <c r="P311" s="195"/>
      <c r="Q311" s="195"/>
      <c r="R311" s="261"/>
      <c r="S311" s="251"/>
      <c r="V311" s="252"/>
      <c r="AL311" s="201">
        <f t="shared" si="25"/>
        <v>0</v>
      </c>
      <c r="AM311" s="262">
        <f>AI311*[1]Scenarios!$D$5*[1]Scenarios!$L$27*[1]Scenarios!$D$29</f>
        <v>0</v>
      </c>
    </row>
    <row r="312" spans="4:39" x14ac:dyDescent="0.45">
      <c r="D312" s="248"/>
      <c r="F312" s="256"/>
      <c r="L312" s="258"/>
      <c r="M312" s="259"/>
      <c r="N312" s="260"/>
      <c r="O312" s="249"/>
      <c r="P312" s="195"/>
      <c r="Q312" s="195"/>
      <c r="R312" s="261"/>
      <c r="S312" s="251"/>
      <c r="V312" s="252"/>
      <c r="AL312" s="201">
        <f t="shared" si="25"/>
        <v>0</v>
      </c>
      <c r="AM312" s="262">
        <f>AI312*[1]Scenarios!$D$5*[1]Scenarios!$L$27*[1]Scenarios!$D$29</f>
        <v>0</v>
      </c>
    </row>
    <row r="313" spans="4:39" x14ac:dyDescent="0.45">
      <c r="D313" s="248"/>
      <c r="F313" s="256"/>
      <c r="L313" s="258"/>
      <c r="M313" s="259"/>
      <c r="N313" s="260"/>
      <c r="O313" s="249"/>
      <c r="P313" s="195"/>
      <c r="Q313" s="195"/>
      <c r="R313" s="261"/>
      <c r="S313" s="251"/>
      <c r="V313" s="252"/>
      <c r="AL313" s="201">
        <f t="shared" si="25"/>
        <v>0</v>
      </c>
      <c r="AM313" s="262">
        <f>AI313*[1]Scenarios!$D$5*[1]Scenarios!$L$27*[1]Scenarios!$D$29</f>
        <v>0</v>
      </c>
    </row>
    <row r="314" spans="4:39" x14ac:dyDescent="0.45">
      <c r="D314" s="248"/>
      <c r="F314" s="256"/>
      <c r="L314" s="258"/>
      <c r="M314" s="259"/>
      <c r="N314" s="260"/>
      <c r="O314" s="249"/>
      <c r="P314" s="195"/>
      <c r="Q314" s="195"/>
      <c r="R314" s="261"/>
      <c r="S314" s="251"/>
      <c r="V314" s="252"/>
      <c r="AL314" s="201">
        <f t="shared" si="25"/>
        <v>0</v>
      </c>
      <c r="AM314" s="262">
        <f>AI314*[1]Scenarios!$D$5*[1]Scenarios!$L$27*[1]Scenarios!$D$29</f>
        <v>0</v>
      </c>
    </row>
    <row r="315" spans="4:39" x14ac:dyDescent="0.45">
      <c r="D315" s="248"/>
      <c r="F315" s="256"/>
      <c r="L315" s="258"/>
      <c r="M315" s="259"/>
      <c r="N315" s="260"/>
      <c r="O315" s="249"/>
      <c r="P315" s="195"/>
      <c r="Q315" s="195"/>
      <c r="R315" s="261"/>
      <c r="S315" s="251"/>
      <c r="V315" s="252"/>
      <c r="AL315" s="201">
        <f t="shared" si="25"/>
        <v>0</v>
      </c>
      <c r="AM315" s="262">
        <f>AI315*[1]Scenarios!$D$5*[1]Scenarios!$L$27*[1]Scenarios!$D$29</f>
        <v>0</v>
      </c>
    </row>
    <row r="316" spans="4:39" x14ac:dyDescent="0.45">
      <c r="D316" s="248"/>
      <c r="F316" s="256"/>
      <c r="L316" s="258"/>
      <c r="M316" s="259"/>
      <c r="N316" s="260"/>
      <c r="O316" s="249"/>
      <c r="P316" s="195"/>
      <c r="Q316" s="195"/>
      <c r="R316" s="261"/>
      <c r="S316" s="251"/>
      <c r="V316" s="252"/>
      <c r="AL316" s="201">
        <f t="shared" si="25"/>
        <v>0</v>
      </c>
      <c r="AM316" s="262">
        <f>AI316*[1]Scenarios!$D$5*[1]Scenarios!$L$27*[1]Scenarios!$D$29</f>
        <v>0</v>
      </c>
    </row>
    <row r="317" spans="4:39" x14ac:dyDescent="0.45">
      <c r="D317" s="248"/>
      <c r="F317" s="256"/>
      <c r="L317" s="258"/>
      <c r="M317" s="259"/>
      <c r="N317" s="260"/>
      <c r="O317" s="249"/>
      <c r="P317" s="195"/>
      <c r="Q317" s="195"/>
      <c r="R317" s="261"/>
      <c r="S317" s="251"/>
      <c r="V317" s="252"/>
      <c r="AL317" s="201">
        <f t="shared" si="25"/>
        <v>0</v>
      </c>
      <c r="AM317" s="262">
        <f>AI317*[1]Scenarios!$D$5*[1]Scenarios!$L$27*[1]Scenarios!$D$29</f>
        <v>0</v>
      </c>
    </row>
    <row r="318" spans="4:39" x14ac:dyDescent="0.45">
      <c r="D318" s="248"/>
      <c r="F318" s="256"/>
      <c r="L318" s="258"/>
      <c r="M318" s="259"/>
      <c r="N318" s="260"/>
      <c r="O318" s="249"/>
      <c r="P318" s="195"/>
      <c r="Q318" s="195"/>
      <c r="R318" s="261"/>
      <c r="S318" s="251"/>
      <c r="V318" s="252"/>
      <c r="AL318" s="201">
        <f t="shared" si="25"/>
        <v>0</v>
      </c>
      <c r="AM318" s="262">
        <f>AI318*[1]Scenarios!$D$5*[1]Scenarios!$L$27*[1]Scenarios!$D$29</f>
        <v>0</v>
      </c>
    </row>
    <row r="319" spans="4:39" x14ac:dyDescent="0.45">
      <c r="D319" s="248"/>
      <c r="F319" s="256"/>
      <c r="L319" s="258"/>
      <c r="M319" s="259"/>
      <c r="N319" s="260"/>
      <c r="O319" s="249"/>
      <c r="P319" s="195"/>
      <c r="Q319" s="195"/>
      <c r="R319" s="261"/>
      <c r="S319" s="251"/>
      <c r="V319" s="252"/>
      <c r="AL319" s="201">
        <f t="shared" si="25"/>
        <v>0</v>
      </c>
      <c r="AM319" s="262">
        <f>AI319*[1]Scenarios!$D$5*[1]Scenarios!$L$27*[1]Scenarios!$D$29</f>
        <v>0</v>
      </c>
    </row>
    <row r="320" spans="4:39" x14ac:dyDescent="0.45">
      <c r="D320" s="248"/>
      <c r="F320" s="256"/>
      <c r="L320" s="258"/>
      <c r="M320" s="259"/>
      <c r="N320" s="260"/>
      <c r="O320" s="249"/>
      <c r="P320" s="195"/>
      <c r="Q320" s="195"/>
      <c r="R320" s="261"/>
      <c r="S320" s="251"/>
      <c r="V320" s="252"/>
      <c r="AL320" s="201">
        <f t="shared" si="25"/>
        <v>0</v>
      </c>
      <c r="AM320" s="262">
        <f>AI320*[1]Scenarios!$D$5*[1]Scenarios!$L$27*[1]Scenarios!$D$29</f>
        <v>0</v>
      </c>
    </row>
    <row r="321" spans="4:39" x14ac:dyDescent="0.45">
      <c r="D321" s="248"/>
      <c r="F321" s="256"/>
      <c r="L321" s="258"/>
      <c r="M321" s="259"/>
      <c r="N321" s="260"/>
      <c r="O321" s="249"/>
      <c r="P321" s="195"/>
      <c r="Q321" s="195"/>
      <c r="R321" s="261"/>
      <c r="S321" s="251"/>
      <c r="V321" s="252"/>
      <c r="AL321" s="201">
        <f t="shared" si="25"/>
        <v>0</v>
      </c>
      <c r="AM321" s="262">
        <f>AI321*[1]Scenarios!$D$5*[1]Scenarios!$L$27*[1]Scenarios!$D$29</f>
        <v>0</v>
      </c>
    </row>
    <row r="322" spans="4:39" x14ac:dyDescent="0.45">
      <c r="D322" s="248"/>
      <c r="F322" s="256"/>
      <c r="L322" s="258"/>
      <c r="M322" s="259"/>
      <c r="N322" s="260"/>
      <c r="O322" s="249"/>
      <c r="P322" s="195"/>
      <c r="Q322" s="195"/>
      <c r="R322" s="261"/>
      <c r="S322" s="251"/>
      <c r="V322" s="252"/>
      <c r="AL322" s="201">
        <f t="shared" si="25"/>
        <v>0</v>
      </c>
      <c r="AM322" s="262">
        <f>AI322*[1]Scenarios!$D$5*[1]Scenarios!$L$27*[1]Scenarios!$D$29</f>
        <v>0</v>
      </c>
    </row>
    <row r="323" spans="4:39" x14ac:dyDescent="0.45">
      <c r="D323" s="248"/>
      <c r="F323" s="256"/>
      <c r="L323" s="258"/>
      <c r="M323" s="259"/>
      <c r="N323" s="260"/>
      <c r="O323" s="249"/>
      <c r="P323" s="195"/>
      <c r="Q323" s="195"/>
      <c r="R323" s="261"/>
      <c r="S323" s="251"/>
      <c r="V323" s="252"/>
      <c r="AL323" s="201">
        <f t="shared" si="25"/>
        <v>0</v>
      </c>
      <c r="AM323" s="262">
        <f>AI323*[1]Scenarios!$D$5*[1]Scenarios!$L$27*[1]Scenarios!$D$29</f>
        <v>0</v>
      </c>
    </row>
    <row r="324" spans="4:39" x14ac:dyDescent="0.45">
      <c r="D324" s="248"/>
      <c r="F324" s="256"/>
      <c r="L324" s="258"/>
      <c r="M324" s="259"/>
      <c r="N324" s="260"/>
      <c r="O324" s="249"/>
      <c r="P324" s="195"/>
      <c r="Q324" s="195"/>
      <c r="R324" s="261"/>
      <c r="S324" s="251"/>
      <c r="V324" s="252"/>
      <c r="AL324" s="201">
        <f t="shared" si="25"/>
        <v>0</v>
      </c>
      <c r="AM324" s="262">
        <f>AI324*[1]Scenarios!$D$5*[1]Scenarios!$L$27*[1]Scenarios!$D$29</f>
        <v>0</v>
      </c>
    </row>
    <row r="325" spans="4:39" x14ac:dyDescent="0.45">
      <c r="D325" s="248"/>
      <c r="F325" s="256"/>
      <c r="L325" s="258"/>
      <c r="M325" s="259"/>
      <c r="N325" s="260"/>
      <c r="O325" s="249"/>
      <c r="P325" s="195"/>
      <c r="Q325" s="195"/>
      <c r="R325" s="261"/>
      <c r="S325" s="251"/>
      <c r="V325" s="252"/>
      <c r="AL325" s="201">
        <f t="shared" si="25"/>
        <v>0</v>
      </c>
      <c r="AM325" s="262">
        <f>AI325*[1]Scenarios!$D$5*[1]Scenarios!$L$27*[1]Scenarios!$D$29</f>
        <v>0</v>
      </c>
    </row>
    <row r="326" spans="4:39" x14ac:dyDescent="0.45">
      <c r="D326" s="248"/>
      <c r="F326" s="256"/>
      <c r="L326" s="258"/>
      <c r="M326" s="259"/>
      <c r="N326" s="260"/>
      <c r="O326" s="249"/>
      <c r="P326" s="195"/>
      <c r="Q326" s="195"/>
      <c r="R326" s="261"/>
      <c r="S326" s="251"/>
      <c r="V326" s="252"/>
      <c r="AL326" s="201">
        <f t="shared" ref="AL326:AL389" si="26">T326+(T326*40%)</f>
        <v>0</v>
      </c>
      <c r="AM326" s="262">
        <f>AI326*[1]Scenarios!$D$5*[1]Scenarios!$L$27*[1]Scenarios!$D$29</f>
        <v>0</v>
      </c>
    </row>
    <row r="327" spans="4:39" x14ac:dyDescent="0.45">
      <c r="D327" s="248"/>
      <c r="F327" s="256"/>
      <c r="L327" s="258"/>
      <c r="M327" s="259"/>
      <c r="N327" s="260"/>
      <c r="O327" s="249"/>
      <c r="P327" s="195"/>
      <c r="Q327" s="195"/>
      <c r="R327" s="261"/>
      <c r="S327" s="251"/>
      <c r="V327" s="252"/>
      <c r="AL327" s="201">
        <f t="shared" si="26"/>
        <v>0</v>
      </c>
      <c r="AM327" s="262">
        <f>AI327*[1]Scenarios!$D$5*[1]Scenarios!$L$27*[1]Scenarios!$D$29</f>
        <v>0</v>
      </c>
    </row>
    <row r="328" spans="4:39" x14ac:dyDescent="0.45">
      <c r="D328" s="248"/>
      <c r="F328" s="256"/>
      <c r="L328" s="258"/>
      <c r="M328" s="259"/>
      <c r="N328" s="260"/>
      <c r="O328" s="249"/>
      <c r="P328" s="195"/>
      <c r="Q328" s="195"/>
      <c r="R328" s="261"/>
      <c r="S328" s="251"/>
      <c r="V328" s="252"/>
      <c r="AL328" s="201">
        <f t="shared" si="26"/>
        <v>0</v>
      </c>
      <c r="AM328" s="262">
        <f>AI328*[1]Scenarios!$D$5*[1]Scenarios!$L$27*[1]Scenarios!$D$29</f>
        <v>0</v>
      </c>
    </row>
    <row r="329" spans="4:39" x14ac:dyDescent="0.45">
      <c r="D329" s="248"/>
      <c r="F329" s="256"/>
      <c r="L329" s="258"/>
      <c r="M329" s="259"/>
      <c r="N329" s="260"/>
      <c r="O329" s="249"/>
      <c r="P329" s="195"/>
      <c r="Q329" s="195"/>
      <c r="R329" s="261"/>
      <c r="S329" s="251"/>
      <c r="V329" s="252"/>
      <c r="AL329" s="201">
        <f t="shared" si="26"/>
        <v>0</v>
      </c>
      <c r="AM329" s="262">
        <f>AI329*[1]Scenarios!$D$5*[1]Scenarios!$L$27*[1]Scenarios!$D$29</f>
        <v>0</v>
      </c>
    </row>
    <row r="330" spans="4:39" x14ac:dyDescent="0.45">
      <c r="D330" s="248"/>
      <c r="F330" s="256"/>
      <c r="L330" s="258"/>
      <c r="M330" s="259"/>
      <c r="N330" s="260"/>
      <c r="O330" s="249"/>
      <c r="P330" s="195"/>
      <c r="Q330" s="195"/>
      <c r="R330" s="261"/>
      <c r="S330" s="251"/>
      <c r="V330" s="252"/>
      <c r="AL330" s="201">
        <f t="shared" si="26"/>
        <v>0</v>
      </c>
      <c r="AM330" s="262">
        <f>AI330*[1]Scenarios!$D$5*[1]Scenarios!$L$27*[1]Scenarios!$D$29</f>
        <v>0</v>
      </c>
    </row>
    <row r="331" spans="4:39" x14ac:dyDescent="0.45">
      <c r="D331" s="248"/>
      <c r="F331" s="256"/>
      <c r="L331" s="258"/>
      <c r="M331" s="259"/>
      <c r="N331" s="260"/>
      <c r="O331" s="249"/>
      <c r="P331" s="195"/>
      <c r="Q331" s="195"/>
      <c r="R331" s="261"/>
      <c r="S331" s="251"/>
      <c r="V331" s="252"/>
      <c r="AL331" s="201">
        <f t="shared" si="26"/>
        <v>0</v>
      </c>
      <c r="AM331" s="262">
        <f>AI331*[1]Scenarios!$D$5*[1]Scenarios!$L$27*[1]Scenarios!$D$29</f>
        <v>0</v>
      </c>
    </row>
    <row r="332" spans="4:39" x14ac:dyDescent="0.45">
      <c r="D332" s="248"/>
      <c r="F332" s="256"/>
      <c r="L332" s="258"/>
      <c r="M332" s="259"/>
      <c r="N332" s="260"/>
      <c r="O332" s="249"/>
      <c r="P332" s="195"/>
      <c r="Q332" s="195"/>
      <c r="R332" s="261"/>
      <c r="S332" s="251"/>
      <c r="V332" s="252"/>
      <c r="AL332" s="201">
        <f t="shared" si="26"/>
        <v>0</v>
      </c>
      <c r="AM332" s="262">
        <f>AI332*[1]Scenarios!$D$5*[1]Scenarios!$L$27*[1]Scenarios!$D$29</f>
        <v>0</v>
      </c>
    </row>
    <row r="333" spans="4:39" x14ac:dyDescent="0.45">
      <c r="D333" s="248"/>
      <c r="F333" s="256"/>
      <c r="L333" s="258"/>
      <c r="M333" s="259"/>
      <c r="N333" s="260"/>
      <c r="O333" s="249"/>
      <c r="P333" s="195"/>
      <c r="Q333" s="195"/>
      <c r="R333" s="261"/>
      <c r="S333" s="251"/>
      <c r="V333" s="252"/>
      <c r="AL333" s="201">
        <f t="shared" si="26"/>
        <v>0</v>
      </c>
      <c r="AM333" s="262">
        <f>AI333*[1]Scenarios!$D$5*[1]Scenarios!$L$27*[1]Scenarios!$D$29</f>
        <v>0</v>
      </c>
    </row>
    <row r="334" spans="4:39" x14ac:dyDescent="0.45">
      <c r="D334" s="248"/>
      <c r="F334" s="256"/>
      <c r="L334" s="258"/>
      <c r="M334" s="259"/>
      <c r="N334" s="260"/>
      <c r="O334" s="249"/>
      <c r="P334" s="195"/>
      <c r="Q334" s="195"/>
      <c r="R334" s="261"/>
      <c r="S334" s="251"/>
      <c r="V334" s="252"/>
      <c r="AL334" s="201">
        <f t="shared" si="26"/>
        <v>0</v>
      </c>
      <c r="AM334" s="262">
        <f>AI334*[1]Scenarios!$D$5*[1]Scenarios!$L$27*[1]Scenarios!$D$29</f>
        <v>0</v>
      </c>
    </row>
    <row r="335" spans="4:39" x14ac:dyDescent="0.45">
      <c r="D335" s="248"/>
      <c r="F335" s="256"/>
      <c r="L335" s="258"/>
      <c r="M335" s="259"/>
      <c r="N335" s="260"/>
      <c r="O335" s="249"/>
      <c r="P335" s="195"/>
      <c r="Q335" s="195"/>
      <c r="R335" s="261"/>
      <c r="S335" s="251"/>
      <c r="V335" s="252"/>
      <c r="AL335" s="201">
        <f t="shared" si="26"/>
        <v>0</v>
      </c>
      <c r="AM335" s="262">
        <f>AI335*[1]Scenarios!$D$5*[1]Scenarios!$L$27*[1]Scenarios!$D$29</f>
        <v>0</v>
      </c>
    </row>
    <row r="336" spans="4:39" x14ac:dyDescent="0.45">
      <c r="D336" s="248"/>
      <c r="F336" s="256"/>
      <c r="L336" s="258"/>
      <c r="M336" s="259"/>
      <c r="N336" s="260"/>
      <c r="O336" s="249"/>
      <c r="P336" s="195"/>
      <c r="Q336" s="195"/>
      <c r="R336" s="261"/>
      <c r="S336" s="251"/>
      <c r="V336" s="252"/>
      <c r="AL336" s="201">
        <f t="shared" si="26"/>
        <v>0</v>
      </c>
      <c r="AM336" s="262">
        <f>AI336*[1]Scenarios!$D$5*[1]Scenarios!$L$27*[1]Scenarios!$D$29</f>
        <v>0</v>
      </c>
    </row>
    <row r="337" spans="4:39" x14ac:dyDescent="0.45">
      <c r="D337" s="248"/>
      <c r="F337" s="256"/>
      <c r="L337" s="258"/>
      <c r="M337" s="259"/>
      <c r="N337" s="260"/>
      <c r="O337" s="249"/>
      <c r="P337" s="195"/>
      <c r="Q337" s="195"/>
      <c r="R337" s="261"/>
      <c r="S337" s="251"/>
      <c r="V337" s="252"/>
      <c r="AL337" s="201">
        <f t="shared" si="26"/>
        <v>0</v>
      </c>
      <c r="AM337" s="262">
        <f>AI337*[1]Scenarios!$D$5*[1]Scenarios!$L$27*[1]Scenarios!$D$29</f>
        <v>0</v>
      </c>
    </row>
    <row r="338" spans="4:39" x14ac:dyDescent="0.45">
      <c r="D338" s="248"/>
      <c r="F338" s="256"/>
      <c r="L338" s="258"/>
      <c r="M338" s="259"/>
      <c r="N338" s="260"/>
      <c r="O338" s="249"/>
      <c r="P338" s="195"/>
      <c r="Q338" s="195"/>
      <c r="R338" s="261"/>
      <c r="S338" s="251"/>
      <c r="V338" s="252"/>
      <c r="AL338" s="201">
        <f t="shared" si="26"/>
        <v>0</v>
      </c>
      <c r="AM338" s="262">
        <f>AI338*[1]Scenarios!$D$5*[1]Scenarios!$L$27*[1]Scenarios!$D$29</f>
        <v>0</v>
      </c>
    </row>
    <row r="339" spans="4:39" x14ac:dyDescent="0.45">
      <c r="D339" s="248"/>
      <c r="F339" s="256"/>
      <c r="L339" s="258"/>
      <c r="M339" s="259"/>
      <c r="N339" s="260"/>
      <c r="O339" s="249"/>
      <c r="P339" s="195"/>
      <c r="Q339" s="195"/>
      <c r="R339" s="261"/>
      <c r="S339" s="251"/>
      <c r="V339" s="252"/>
      <c r="AL339" s="201">
        <f t="shared" si="26"/>
        <v>0</v>
      </c>
      <c r="AM339" s="262">
        <f>AI339*[1]Scenarios!$D$5*[1]Scenarios!$L$27*[1]Scenarios!$D$29</f>
        <v>0</v>
      </c>
    </row>
    <row r="340" spans="4:39" x14ac:dyDescent="0.45">
      <c r="D340" s="248"/>
      <c r="F340" s="256"/>
      <c r="L340" s="258"/>
      <c r="M340" s="259"/>
      <c r="N340" s="260"/>
      <c r="O340" s="249"/>
      <c r="P340" s="195"/>
      <c r="Q340" s="195"/>
      <c r="R340" s="261"/>
      <c r="S340" s="251"/>
      <c r="V340" s="252"/>
      <c r="AL340" s="201">
        <f t="shared" si="26"/>
        <v>0</v>
      </c>
      <c r="AM340" s="262">
        <f>AI340*[1]Scenarios!$D$5*[1]Scenarios!$L$27*[1]Scenarios!$D$29</f>
        <v>0</v>
      </c>
    </row>
    <row r="341" spans="4:39" x14ac:dyDescent="0.45">
      <c r="D341" s="248"/>
      <c r="F341" s="256"/>
      <c r="L341" s="258"/>
      <c r="M341" s="259"/>
      <c r="N341" s="260"/>
      <c r="O341" s="249"/>
      <c r="P341" s="195"/>
      <c r="Q341" s="195"/>
      <c r="R341" s="261"/>
      <c r="S341" s="251"/>
      <c r="V341" s="252"/>
      <c r="AL341" s="201">
        <f t="shared" si="26"/>
        <v>0</v>
      </c>
      <c r="AM341" s="262">
        <f>AI341*[1]Scenarios!$D$5*[1]Scenarios!$L$27*[1]Scenarios!$D$29</f>
        <v>0</v>
      </c>
    </row>
    <row r="342" spans="4:39" x14ac:dyDescent="0.45">
      <c r="D342" s="248"/>
      <c r="F342" s="256"/>
      <c r="L342" s="258"/>
      <c r="M342" s="259"/>
      <c r="N342" s="260"/>
      <c r="O342" s="249"/>
      <c r="P342" s="195"/>
      <c r="Q342" s="195"/>
      <c r="R342" s="261"/>
      <c r="S342" s="251"/>
      <c r="V342" s="252"/>
      <c r="AL342" s="201">
        <f t="shared" si="26"/>
        <v>0</v>
      </c>
      <c r="AM342" s="262">
        <f>AI342*[1]Scenarios!$D$5*[1]Scenarios!$L$27*[1]Scenarios!$D$29</f>
        <v>0</v>
      </c>
    </row>
    <row r="343" spans="4:39" x14ac:dyDescent="0.45">
      <c r="D343" s="248"/>
      <c r="F343" s="256"/>
      <c r="L343" s="258"/>
      <c r="M343" s="259"/>
      <c r="N343" s="260"/>
      <c r="O343" s="249"/>
      <c r="P343" s="195"/>
      <c r="Q343" s="195"/>
      <c r="R343" s="261"/>
      <c r="S343" s="251"/>
      <c r="V343" s="252"/>
      <c r="AL343" s="201">
        <f t="shared" si="26"/>
        <v>0</v>
      </c>
      <c r="AM343" s="262">
        <f>AI343*[1]Scenarios!$D$5*[1]Scenarios!$L$27*[1]Scenarios!$D$29</f>
        <v>0</v>
      </c>
    </row>
    <row r="344" spans="4:39" x14ac:dyDescent="0.45">
      <c r="D344" s="248"/>
      <c r="F344" s="256"/>
      <c r="L344" s="258"/>
      <c r="M344" s="259"/>
      <c r="N344" s="260"/>
      <c r="O344" s="249"/>
      <c r="P344" s="195"/>
      <c r="Q344" s="195"/>
      <c r="R344" s="261"/>
      <c r="S344" s="251"/>
      <c r="V344" s="252"/>
      <c r="AL344" s="201">
        <f t="shared" si="26"/>
        <v>0</v>
      </c>
      <c r="AM344" s="262">
        <f>AI344*[1]Scenarios!$D$5*[1]Scenarios!$L$27*[1]Scenarios!$D$29</f>
        <v>0</v>
      </c>
    </row>
    <row r="345" spans="4:39" x14ac:dyDescent="0.45">
      <c r="D345" s="248"/>
      <c r="F345" s="256"/>
      <c r="L345" s="258"/>
      <c r="M345" s="259"/>
      <c r="N345" s="260"/>
      <c r="O345" s="249"/>
      <c r="P345" s="195"/>
      <c r="Q345" s="195"/>
      <c r="R345" s="261"/>
      <c r="S345" s="251"/>
      <c r="V345" s="252"/>
      <c r="AL345" s="201">
        <f t="shared" si="26"/>
        <v>0</v>
      </c>
      <c r="AM345" s="262">
        <f>AI345*[1]Scenarios!$D$5*[1]Scenarios!$L$27*[1]Scenarios!$D$29</f>
        <v>0</v>
      </c>
    </row>
    <row r="346" spans="4:39" x14ac:dyDescent="0.45">
      <c r="D346" s="248"/>
      <c r="F346" s="256"/>
      <c r="L346" s="258"/>
      <c r="M346" s="259"/>
      <c r="N346" s="260"/>
      <c r="O346" s="249"/>
      <c r="P346" s="195"/>
      <c r="Q346" s="195"/>
      <c r="R346" s="261"/>
      <c r="S346" s="251"/>
      <c r="V346" s="252"/>
      <c r="AL346" s="201">
        <f t="shared" si="26"/>
        <v>0</v>
      </c>
      <c r="AM346" s="262">
        <f>AI346*[1]Scenarios!$D$5*[1]Scenarios!$L$27*[1]Scenarios!$D$29</f>
        <v>0</v>
      </c>
    </row>
    <row r="347" spans="4:39" x14ac:dyDescent="0.45">
      <c r="D347" s="248"/>
      <c r="F347" s="256"/>
      <c r="L347" s="258"/>
      <c r="M347" s="259"/>
      <c r="N347" s="260"/>
      <c r="O347" s="249"/>
      <c r="P347" s="195"/>
      <c r="Q347" s="195"/>
      <c r="R347" s="261"/>
      <c r="S347" s="251"/>
      <c r="V347" s="252"/>
      <c r="AL347" s="201">
        <f t="shared" si="26"/>
        <v>0</v>
      </c>
      <c r="AM347" s="262">
        <f>AI347*[1]Scenarios!$D$5*[1]Scenarios!$L$27*[1]Scenarios!$D$29</f>
        <v>0</v>
      </c>
    </row>
    <row r="348" spans="4:39" x14ac:dyDescent="0.45">
      <c r="D348" s="248"/>
      <c r="F348" s="256"/>
      <c r="L348" s="258"/>
      <c r="M348" s="259"/>
      <c r="N348" s="260"/>
      <c r="O348" s="249"/>
      <c r="P348" s="195"/>
      <c r="Q348" s="195"/>
      <c r="R348" s="261"/>
      <c r="S348" s="251"/>
      <c r="V348" s="252"/>
      <c r="AL348" s="201">
        <f t="shared" si="26"/>
        <v>0</v>
      </c>
      <c r="AM348" s="262">
        <f>AI348*[1]Scenarios!$D$5*[1]Scenarios!$L$27*[1]Scenarios!$D$29</f>
        <v>0</v>
      </c>
    </row>
    <row r="349" spans="4:39" x14ac:dyDescent="0.45">
      <c r="D349" s="248"/>
      <c r="F349" s="256"/>
      <c r="L349" s="258"/>
      <c r="M349" s="259"/>
      <c r="N349" s="260"/>
      <c r="O349" s="249"/>
      <c r="P349" s="195"/>
      <c r="Q349" s="195"/>
      <c r="R349" s="261"/>
      <c r="S349" s="251"/>
      <c r="V349" s="252"/>
      <c r="AL349" s="201">
        <f t="shared" si="26"/>
        <v>0</v>
      </c>
      <c r="AM349" s="262">
        <f>AI349*[1]Scenarios!$D$5*[1]Scenarios!$L$27*[1]Scenarios!$D$29</f>
        <v>0</v>
      </c>
    </row>
    <row r="350" spans="4:39" x14ac:dyDescent="0.45">
      <c r="D350" s="248"/>
      <c r="F350" s="256"/>
      <c r="L350" s="258"/>
      <c r="M350" s="259"/>
      <c r="N350" s="260"/>
      <c r="O350" s="249"/>
      <c r="P350" s="195"/>
      <c r="Q350" s="195"/>
      <c r="R350" s="261"/>
      <c r="S350" s="251"/>
      <c r="V350" s="252"/>
      <c r="AL350" s="201">
        <f t="shared" si="26"/>
        <v>0</v>
      </c>
      <c r="AM350" s="262">
        <f>AI350*[1]Scenarios!$D$5*[1]Scenarios!$L$27*[1]Scenarios!$D$29</f>
        <v>0</v>
      </c>
    </row>
    <row r="351" spans="4:39" x14ac:dyDescent="0.45">
      <c r="D351" s="248"/>
      <c r="F351" s="256"/>
      <c r="L351" s="258"/>
      <c r="M351" s="259"/>
      <c r="N351" s="260"/>
      <c r="O351" s="249"/>
      <c r="P351" s="195"/>
      <c r="Q351" s="195"/>
      <c r="R351" s="261"/>
      <c r="S351" s="251"/>
      <c r="V351" s="252"/>
      <c r="AL351" s="201">
        <f t="shared" si="26"/>
        <v>0</v>
      </c>
      <c r="AM351" s="262">
        <f>AI351*[1]Scenarios!$D$5*[1]Scenarios!$L$27*[1]Scenarios!$D$29</f>
        <v>0</v>
      </c>
    </row>
    <row r="352" spans="4:39" x14ac:dyDescent="0.45">
      <c r="D352" s="248"/>
      <c r="F352" s="256"/>
      <c r="L352" s="258"/>
      <c r="M352" s="259"/>
      <c r="N352" s="260"/>
      <c r="O352" s="249"/>
      <c r="P352" s="195"/>
      <c r="Q352" s="195"/>
      <c r="R352" s="261"/>
      <c r="S352" s="251"/>
      <c r="V352" s="252"/>
      <c r="AL352" s="201">
        <f t="shared" si="26"/>
        <v>0</v>
      </c>
      <c r="AM352" s="262">
        <f>AI352*[1]Scenarios!$D$5*[1]Scenarios!$L$27*[1]Scenarios!$D$29</f>
        <v>0</v>
      </c>
    </row>
    <row r="353" spans="4:39" x14ac:dyDescent="0.45">
      <c r="D353" s="248"/>
      <c r="F353" s="256"/>
      <c r="L353" s="258"/>
      <c r="M353" s="259"/>
      <c r="N353" s="260"/>
      <c r="O353" s="249"/>
      <c r="P353" s="195"/>
      <c r="Q353" s="195"/>
      <c r="R353" s="261"/>
      <c r="S353" s="251"/>
      <c r="V353" s="252"/>
      <c r="AL353" s="201">
        <f t="shared" si="26"/>
        <v>0</v>
      </c>
      <c r="AM353" s="262">
        <f>AI353*[1]Scenarios!$D$5*[1]Scenarios!$L$27*[1]Scenarios!$D$29</f>
        <v>0</v>
      </c>
    </row>
    <row r="354" spans="4:39" x14ac:dyDescent="0.45">
      <c r="D354" s="248"/>
      <c r="F354" s="256"/>
      <c r="L354" s="258"/>
      <c r="M354" s="259"/>
      <c r="N354" s="260"/>
      <c r="O354" s="249"/>
      <c r="P354" s="195"/>
      <c r="Q354" s="195"/>
      <c r="R354" s="261"/>
      <c r="S354" s="251"/>
      <c r="V354" s="252"/>
      <c r="AL354" s="201">
        <f t="shared" si="26"/>
        <v>0</v>
      </c>
      <c r="AM354" s="262">
        <f>AI354*[1]Scenarios!$D$5*[1]Scenarios!$L$27*[1]Scenarios!$D$29</f>
        <v>0</v>
      </c>
    </row>
    <row r="355" spans="4:39" x14ac:dyDescent="0.45">
      <c r="D355" s="248"/>
      <c r="F355" s="256"/>
      <c r="L355" s="258"/>
      <c r="M355" s="259"/>
      <c r="N355" s="260"/>
      <c r="O355" s="249"/>
      <c r="P355" s="195"/>
      <c r="Q355" s="195"/>
      <c r="R355" s="261"/>
      <c r="S355" s="251"/>
      <c r="V355" s="252"/>
      <c r="AL355" s="201">
        <f t="shared" si="26"/>
        <v>0</v>
      </c>
      <c r="AM355" s="262">
        <f>AI355*[1]Scenarios!$D$5*[1]Scenarios!$L$27*[1]Scenarios!$D$29</f>
        <v>0</v>
      </c>
    </row>
    <row r="356" spans="4:39" x14ac:dyDescent="0.45">
      <c r="D356" s="248"/>
      <c r="F356" s="256"/>
      <c r="L356" s="258"/>
      <c r="M356" s="259"/>
      <c r="N356" s="260"/>
      <c r="O356" s="249"/>
      <c r="P356" s="195"/>
      <c r="Q356" s="195"/>
      <c r="R356" s="261"/>
      <c r="S356" s="251"/>
      <c r="V356" s="252"/>
      <c r="AL356" s="201">
        <f t="shared" si="26"/>
        <v>0</v>
      </c>
      <c r="AM356" s="262">
        <f>AI356*[1]Scenarios!$D$5*[1]Scenarios!$L$27*[1]Scenarios!$D$29</f>
        <v>0</v>
      </c>
    </row>
    <row r="357" spans="4:39" x14ac:dyDescent="0.45">
      <c r="D357" s="248"/>
      <c r="F357" s="256"/>
      <c r="L357" s="258"/>
      <c r="M357" s="259"/>
      <c r="N357" s="260"/>
      <c r="O357" s="249"/>
      <c r="P357" s="195"/>
      <c r="Q357" s="195"/>
      <c r="R357" s="261"/>
      <c r="S357" s="251"/>
      <c r="V357" s="252"/>
      <c r="AL357" s="201">
        <f t="shared" si="26"/>
        <v>0</v>
      </c>
      <c r="AM357" s="262">
        <f>AI357*[1]Scenarios!$D$5*[1]Scenarios!$L$27*[1]Scenarios!$D$29</f>
        <v>0</v>
      </c>
    </row>
    <row r="358" spans="4:39" x14ac:dyDescent="0.45">
      <c r="D358" s="248"/>
      <c r="F358" s="256"/>
      <c r="L358" s="258"/>
      <c r="M358" s="259"/>
      <c r="N358" s="260"/>
      <c r="O358" s="249"/>
      <c r="P358" s="195"/>
      <c r="Q358" s="195"/>
      <c r="R358" s="261"/>
      <c r="S358" s="251"/>
      <c r="V358" s="252"/>
      <c r="AL358" s="201">
        <f t="shared" si="26"/>
        <v>0</v>
      </c>
      <c r="AM358" s="262">
        <f>AI358*[1]Scenarios!$D$5*[1]Scenarios!$L$27*[1]Scenarios!$D$29</f>
        <v>0</v>
      </c>
    </row>
    <row r="359" spans="4:39" x14ac:dyDescent="0.45">
      <c r="D359" s="248"/>
      <c r="F359" s="256"/>
      <c r="L359" s="258"/>
      <c r="M359" s="259"/>
      <c r="N359" s="260"/>
      <c r="O359" s="249"/>
      <c r="P359" s="195"/>
      <c r="Q359" s="195"/>
      <c r="R359" s="261"/>
      <c r="S359" s="251"/>
      <c r="V359" s="252"/>
      <c r="AL359" s="201">
        <f t="shared" si="26"/>
        <v>0</v>
      </c>
      <c r="AM359" s="262">
        <f>AI359*[1]Scenarios!$D$5*[1]Scenarios!$L$27*[1]Scenarios!$D$29</f>
        <v>0</v>
      </c>
    </row>
    <row r="360" spans="4:39" x14ac:dyDescent="0.45">
      <c r="D360" s="248"/>
      <c r="F360" s="256"/>
      <c r="L360" s="258"/>
      <c r="M360" s="259"/>
      <c r="N360" s="260"/>
      <c r="O360" s="249"/>
      <c r="P360" s="195"/>
      <c r="Q360" s="195"/>
      <c r="R360" s="261"/>
      <c r="S360" s="251"/>
      <c r="V360" s="252"/>
      <c r="AL360" s="201">
        <f t="shared" si="26"/>
        <v>0</v>
      </c>
      <c r="AM360" s="262">
        <f>AI360*[1]Scenarios!$D$5*[1]Scenarios!$L$27*[1]Scenarios!$D$29</f>
        <v>0</v>
      </c>
    </row>
    <row r="361" spans="4:39" x14ac:dyDescent="0.45">
      <c r="D361" s="248"/>
      <c r="F361" s="256"/>
      <c r="L361" s="258"/>
      <c r="M361" s="259"/>
      <c r="N361" s="260"/>
      <c r="O361" s="249"/>
      <c r="P361" s="195"/>
      <c r="Q361" s="195"/>
      <c r="R361" s="261"/>
      <c r="S361" s="251"/>
      <c r="V361" s="252"/>
      <c r="AL361" s="201">
        <f t="shared" si="26"/>
        <v>0</v>
      </c>
      <c r="AM361" s="262">
        <f>AI361*[1]Scenarios!$D$5*[1]Scenarios!$L$27*[1]Scenarios!$D$29</f>
        <v>0</v>
      </c>
    </row>
    <row r="362" spans="4:39" x14ac:dyDescent="0.45">
      <c r="D362" s="248"/>
      <c r="F362" s="256"/>
      <c r="L362" s="258"/>
      <c r="M362" s="259"/>
      <c r="N362" s="260"/>
      <c r="O362" s="249"/>
      <c r="P362" s="195"/>
      <c r="Q362" s="195"/>
      <c r="R362" s="261"/>
      <c r="S362" s="251"/>
      <c r="V362" s="252"/>
      <c r="AL362" s="201">
        <f t="shared" si="26"/>
        <v>0</v>
      </c>
      <c r="AM362" s="262">
        <f>AI362*[1]Scenarios!$D$5*[1]Scenarios!$L$27*[1]Scenarios!$D$29</f>
        <v>0</v>
      </c>
    </row>
    <row r="363" spans="4:39" x14ac:dyDescent="0.45">
      <c r="D363" s="248"/>
      <c r="F363" s="256"/>
      <c r="L363" s="258"/>
      <c r="M363" s="259"/>
      <c r="N363" s="260"/>
      <c r="O363" s="249"/>
      <c r="P363" s="195"/>
      <c r="Q363" s="195"/>
      <c r="R363" s="261"/>
      <c r="S363" s="251"/>
      <c r="V363" s="252"/>
      <c r="AL363" s="201">
        <f t="shared" si="26"/>
        <v>0</v>
      </c>
      <c r="AM363" s="262">
        <f>AI363*[1]Scenarios!$D$5*[1]Scenarios!$L$27*[1]Scenarios!$D$29</f>
        <v>0</v>
      </c>
    </row>
    <row r="364" spans="4:39" x14ac:dyDescent="0.45">
      <c r="D364" s="248"/>
      <c r="F364" s="256"/>
      <c r="L364" s="258"/>
      <c r="M364" s="259"/>
      <c r="N364" s="260"/>
      <c r="O364" s="249"/>
      <c r="P364" s="195"/>
      <c r="Q364" s="195"/>
      <c r="R364" s="261"/>
      <c r="S364" s="251"/>
      <c r="V364" s="252"/>
      <c r="AL364" s="201">
        <f t="shared" si="26"/>
        <v>0</v>
      </c>
      <c r="AM364" s="262">
        <f>AI364*[1]Scenarios!$D$5*[1]Scenarios!$L$27*[1]Scenarios!$D$29</f>
        <v>0</v>
      </c>
    </row>
    <row r="365" spans="4:39" x14ac:dyDescent="0.45">
      <c r="D365" s="248"/>
      <c r="F365" s="256"/>
      <c r="L365" s="258"/>
      <c r="M365" s="259"/>
      <c r="N365" s="260"/>
      <c r="O365" s="249"/>
      <c r="P365" s="195"/>
      <c r="Q365" s="195"/>
      <c r="R365" s="261"/>
      <c r="S365" s="251"/>
      <c r="V365" s="252"/>
      <c r="AL365" s="201">
        <f t="shared" si="26"/>
        <v>0</v>
      </c>
      <c r="AM365" s="262">
        <f>AI365*[1]Scenarios!$D$5*[1]Scenarios!$L$27*[1]Scenarios!$D$29</f>
        <v>0</v>
      </c>
    </row>
    <row r="366" spans="4:39" x14ac:dyDescent="0.45">
      <c r="D366" s="248"/>
      <c r="F366" s="256"/>
      <c r="L366" s="258"/>
      <c r="M366" s="259"/>
      <c r="N366" s="260"/>
      <c r="O366" s="249"/>
      <c r="P366" s="195"/>
      <c r="Q366" s="195"/>
      <c r="R366" s="261"/>
      <c r="S366" s="251"/>
      <c r="V366" s="252"/>
      <c r="AL366" s="201">
        <f t="shared" si="26"/>
        <v>0</v>
      </c>
      <c r="AM366" s="262">
        <f>AI366*[1]Scenarios!$D$5*[1]Scenarios!$L$27*[1]Scenarios!$D$29</f>
        <v>0</v>
      </c>
    </row>
    <row r="367" spans="4:39" x14ac:dyDescent="0.45">
      <c r="D367" s="248"/>
      <c r="F367" s="256"/>
      <c r="L367" s="258"/>
      <c r="M367" s="259"/>
      <c r="N367" s="260"/>
      <c r="O367" s="249"/>
      <c r="P367" s="195"/>
      <c r="Q367" s="195"/>
      <c r="R367" s="261"/>
      <c r="S367" s="251"/>
      <c r="V367" s="252"/>
      <c r="AL367" s="201">
        <f t="shared" si="26"/>
        <v>0</v>
      </c>
      <c r="AM367" s="262">
        <f>AI367*[1]Scenarios!$D$5*[1]Scenarios!$L$27*[1]Scenarios!$D$29</f>
        <v>0</v>
      </c>
    </row>
    <row r="368" spans="4:39" x14ac:dyDescent="0.45">
      <c r="D368" s="248"/>
      <c r="F368" s="256"/>
      <c r="L368" s="258"/>
      <c r="M368" s="259"/>
      <c r="N368" s="260"/>
      <c r="O368" s="249"/>
      <c r="P368" s="195"/>
      <c r="Q368" s="195"/>
      <c r="R368" s="261"/>
      <c r="S368" s="251"/>
      <c r="V368" s="252"/>
      <c r="AL368" s="201">
        <f t="shared" si="26"/>
        <v>0</v>
      </c>
      <c r="AM368" s="262">
        <f>AI368*[1]Scenarios!$D$5*[1]Scenarios!$L$27*[1]Scenarios!$D$29</f>
        <v>0</v>
      </c>
    </row>
    <row r="369" spans="4:39" x14ac:dyDescent="0.45">
      <c r="D369" s="248"/>
      <c r="F369" s="256"/>
      <c r="L369" s="258"/>
      <c r="M369" s="259"/>
      <c r="N369" s="260"/>
      <c r="O369" s="249"/>
      <c r="P369" s="195"/>
      <c r="Q369" s="195"/>
      <c r="R369" s="261"/>
      <c r="S369" s="251"/>
      <c r="V369" s="252"/>
      <c r="AL369" s="201">
        <f t="shared" si="26"/>
        <v>0</v>
      </c>
      <c r="AM369" s="262">
        <f>AI369*[1]Scenarios!$D$5*[1]Scenarios!$L$27*[1]Scenarios!$D$29</f>
        <v>0</v>
      </c>
    </row>
    <row r="370" spans="4:39" x14ac:dyDescent="0.45">
      <c r="D370" s="248"/>
      <c r="F370" s="256"/>
      <c r="L370" s="258"/>
      <c r="M370" s="259"/>
      <c r="N370" s="260"/>
      <c r="O370" s="249"/>
      <c r="P370" s="195"/>
      <c r="Q370" s="195"/>
      <c r="R370" s="261"/>
      <c r="S370" s="251"/>
      <c r="V370" s="252"/>
      <c r="AL370" s="201">
        <f t="shared" si="26"/>
        <v>0</v>
      </c>
      <c r="AM370" s="262">
        <f>AI370*[1]Scenarios!$D$5*[1]Scenarios!$L$27*[1]Scenarios!$D$29</f>
        <v>0</v>
      </c>
    </row>
    <row r="371" spans="4:39" x14ac:dyDescent="0.45">
      <c r="D371" s="248"/>
      <c r="F371" s="256"/>
      <c r="L371" s="258"/>
      <c r="M371" s="259"/>
      <c r="N371" s="260"/>
      <c r="O371" s="249"/>
      <c r="P371" s="195"/>
      <c r="Q371" s="195"/>
      <c r="R371" s="261"/>
      <c r="S371" s="251"/>
      <c r="V371" s="252"/>
      <c r="AL371" s="201">
        <f t="shared" si="26"/>
        <v>0</v>
      </c>
      <c r="AM371" s="262">
        <f>AI371*[1]Scenarios!$D$5*[1]Scenarios!$L$27*[1]Scenarios!$D$29</f>
        <v>0</v>
      </c>
    </row>
    <row r="372" spans="4:39" x14ac:dyDescent="0.45">
      <c r="D372" s="248"/>
      <c r="F372" s="256"/>
      <c r="L372" s="258"/>
      <c r="M372" s="259"/>
      <c r="N372" s="260"/>
      <c r="O372" s="249"/>
      <c r="P372" s="195"/>
      <c r="Q372" s="195"/>
      <c r="R372" s="261"/>
      <c r="S372" s="251"/>
      <c r="V372" s="252"/>
      <c r="AL372" s="201">
        <f t="shared" si="26"/>
        <v>0</v>
      </c>
      <c r="AM372" s="262">
        <f>AI372*[1]Scenarios!$D$5*[1]Scenarios!$L$27*[1]Scenarios!$D$29</f>
        <v>0</v>
      </c>
    </row>
    <row r="373" spans="4:39" x14ac:dyDescent="0.45">
      <c r="D373" s="248"/>
      <c r="F373" s="256"/>
      <c r="L373" s="258"/>
      <c r="M373" s="259"/>
      <c r="N373" s="260"/>
      <c r="O373" s="249"/>
      <c r="P373" s="195"/>
      <c r="Q373" s="195"/>
      <c r="R373" s="261"/>
      <c r="S373" s="251"/>
      <c r="V373" s="252"/>
      <c r="AL373" s="201">
        <f t="shared" si="26"/>
        <v>0</v>
      </c>
      <c r="AM373" s="262">
        <f>AI373*[1]Scenarios!$D$5*[1]Scenarios!$L$27*[1]Scenarios!$D$29</f>
        <v>0</v>
      </c>
    </row>
    <row r="374" spans="4:39" x14ac:dyDescent="0.45">
      <c r="D374" s="248"/>
      <c r="F374" s="256"/>
      <c r="L374" s="258"/>
      <c r="M374" s="259"/>
      <c r="N374" s="260"/>
      <c r="O374" s="249"/>
      <c r="P374" s="195"/>
      <c r="Q374" s="195"/>
      <c r="R374" s="261"/>
      <c r="S374" s="251"/>
      <c r="V374" s="252"/>
      <c r="AL374" s="201">
        <f t="shared" si="26"/>
        <v>0</v>
      </c>
      <c r="AM374" s="262">
        <f>AI374*[1]Scenarios!$D$5*[1]Scenarios!$L$27*[1]Scenarios!$D$29</f>
        <v>0</v>
      </c>
    </row>
    <row r="375" spans="4:39" x14ac:dyDescent="0.45">
      <c r="D375" s="248"/>
      <c r="F375" s="256"/>
      <c r="L375" s="258"/>
      <c r="M375" s="259"/>
      <c r="N375" s="260"/>
      <c r="O375" s="249"/>
      <c r="P375" s="195"/>
      <c r="Q375" s="195"/>
      <c r="R375" s="261"/>
      <c r="S375" s="251"/>
      <c r="V375" s="252"/>
      <c r="AL375" s="201">
        <f t="shared" si="26"/>
        <v>0</v>
      </c>
      <c r="AM375" s="262">
        <f>AI375*[1]Scenarios!$D$5*[1]Scenarios!$L$27*[1]Scenarios!$D$29</f>
        <v>0</v>
      </c>
    </row>
    <row r="376" spans="4:39" x14ac:dyDescent="0.45">
      <c r="D376" s="248"/>
      <c r="F376" s="256"/>
      <c r="L376" s="258"/>
      <c r="M376" s="259"/>
      <c r="N376" s="260"/>
      <c r="O376" s="249"/>
      <c r="P376" s="195"/>
      <c r="Q376" s="195"/>
      <c r="R376" s="261"/>
      <c r="S376" s="251"/>
      <c r="V376" s="252"/>
      <c r="AL376" s="201">
        <f t="shared" si="26"/>
        <v>0</v>
      </c>
      <c r="AM376" s="262">
        <f>AI376*[1]Scenarios!$D$5*[1]Scenarios!$L$27*[1]Scenarios!$D$29</f>
        <v>0</v>
      </c>
    </row>
    <row r="377" spans="4:39" x14ac:dyDescent="0.45">
      <c r="D377" s="248"/>
      <c r="F377" s="256"/>
      <c r="L377" s="258"/>
      <c r="M377" s="259"/>
      <c r="N377" s="260"/>
      <c r="O377" s="249"/>
      <c r="P377" s="195"/>
      <c r="Q377" s="195"/>
      <c r="R377" s="261"/>
      <c r="S377" s="251"/>
      <c r="V377" s="252"/>
      <c r="AL377" s="201">
        <f t="shared" si="26"/>
        <v>0</v>
      </c>
      <c r="AM377" s="262">
        <f>AI377*[1]Scenarios!$D$5*[1]Scenarios!$L$27*[1]Scenarios!$D$29</f>
        <v>0</v>
      </c>
    </row>
    <row r="378" spans="4:39" x14ac:dyDescent="0.45">
      <c r="D378" s="248"/>
      <c r="F378" s="256"/>
      <c r="L378" s="258"/>
      <c r="M378" s="259"/>
      <c r="N378" s="260"/>
      <c r="O378" s="249"/>
      <c r="P378" s="195"/>
      <c r="Q378" s="195"/>
      <c r="R378" s="261"/>
      <c r="S378" s="251"/>
      <c r="V378" s="252"/>
      <c r="AL378" s="201">
        <f t="shared" si="26"/>
        <v>0</v>
      </c>
      <c r="AM378" s="262">
        <f>AI378*[1]Scenarios!$D$5*[1]Scenarios!$L$27*[1]Scenarios!$D$29</f>
        <v>0</v>
      </c>
    </row>
    <row r="379" spans="4:39" x14ac:dyDescent="0.45">
      <c r="D379" s="248"/>
      <c r="F379" s="256"/>
      <c r="L379" s="258"/>
      <c r="M379" s="259"/>
      <c r="N379" s="260"/>
      <c r="O379" s="249"/>
      <c r="P379" s="195"/>
      <c r="Q379" s="195"/>
      <c r="R379" s="261"/>
      <c r="S379" s="251"/>
      <c r="V379" s="252"/>
      <c r="AL379" s="201">
        <f t="shared" si="26"/>
        <v>0</v>
      </c>
      <c r="AM379" s="262">
        <f>AI379*[1]Scenarios!$D$5*[1]Scenarios!$L$27*[1]Scenarios!$D$29</f>
        <v>0</v>
      </c>
    </row>
    <row r="380" spans="4:39" x14ac:dyDescent="0.45">
      <c r="D380" s="248"/>
      <c r="F380" s="256"/>
      <c r="L380" s="258"/>
      <c r="M380" s="259"/>
      <c r="N380" s="260"/>
      <c r="O380" s="249"/>
      <c r="P380" s="195"/>
      <c r="Q380" s="195"/>
      <c r="R380" s="261"/>
      <c r="S380" s="251"/>
      <c r="V380" s="252"/>
      <c r="AL380" s="201">
        <f t="shared" si="26"/>
        <v>0</v>
      </c>
      <c r="AM380" s="262">
        <f>AI380*[1]Scenarios!$D$5*[1]Scenarios!$L$27*[1]Scenarios!$D$29</f>
        <v>0</v>
      </c>
    </row>
    <row r="381" spans="4:39" x14ac:dyDescent="0.45">
      <c r="D381" s="248"/>
      <c r="F381" s="256"/>
      <c r="L381" s="258"/>
      <c r="M381" s="259"/>
      <c r="N381" s="260"/>
      <c r="O381" s="249"/>
      <c r="P381" s="195"/>
      <c r="Q381" s="195"/>
      <c r="R381" s="261"/>
      <c r="S381" s="251"/>
      <c r="V381" s="252"/>
      <c r="AL381" s="201">
        <f t="shared" si="26"/>
        <v>0</v>
      </c>
      <c r="AM381" s="262">
        <f>AI381*[1]Scenarios!$D$5*[1]Scenarios!$L$27*[1]Scenarios!$D$29</f>
        <v>0</v>
      </c>
    </row>
    <row r="382" spans="4:39" x14ac:dyDescent="0.45">
      <c r="D382" s="248"/>
      <c r="F382" s="256"/>
      <c r="L382" s="258"/>
      <c r="M382" s="259"/>
      <c r="N382" s="260"/>
      <c r="O382" s="249"/>
      <c r="P382" s="195"/>
      <c r="Q382" s="195"/>
      <c r="R382" s="261"/>
      <c r="S382" s="251"/>
      <c r="V382" s="252"/>
      <c r="AL382" s="201">
        <f t="shared" si="26"/>
        <v>0</v>
      </c>
      <c r="AM382" s="262">
        <f>AI382*[1]Scenarios!$D$5*[1]Scenarios!$L$27*[1]Scenarios!$D$29</f>
        <v>0</v>
      </c>
    </row>
    <row r="383" spans="4:39" x14ac:dyDescent="0.45">
      <c r="D383" s="248"/>
      <c r="F383" s="256"/>
      <c r="L383" s="258"/>
      <c r="M383" s="259"/>
      <c r="N383" s="260"/>
      <c r="O383" s="249"/>
      <c r="P383" s="195"/>
      <c r="Q383" s="195"/>
      <c r="R383" s="261"/>
      <c r="S383" s="251"/>
      <c r="V383" s="252"/>
      <c r="AL383" s="201">
        <f t="shared" si="26"/>
        <v>0</v>
      </c>
      <c r="AM383" s="262">
        <f>AI383*[1]Scenarios!$D$5*[1]Scenarios!$L$27*[1]Scenarios!$D$29</f>
        <v>0</v>
      </c>
    </row>
    <row r="384" spans="4:39" x14ac:dyDescent="0.45">
      <c r="D384" s="248"/>
      <c r="F384" s="256"/>
      <c r="L384" s="258"/>
      <c r="M384" s="259"/>
      <c r="N384" s="260"/>
      <c r="O384" s="249"/>
      <c r="P384" s="195"/>
      <c r="Q384" s="195"/>
      <c r="R384" s="261"/>
      <c r="S384" s="251"/>
      <c r="V384" s="252"/>
      <c r="AL384" s="201">
        <f t="shared" si="26"/>
        <v>0</v>
      </c>
      <c r="AM384" s="262">
        <f>AI384*[1]Scenarios!$D$5*[1]Scenarios!$L$27*[1]Scenarios!$D$29</f>
        <v>0</v>
      </c>
    </row>
    <row r="385" spans="4:39" x14ac:dyDescent="0.45">
      <c r="D385" s="248"/>
      <c r="F385" s="256"/>
      <c r="L385" s="258"/>
      <c r="M385" s="259"/>
      <c r="N385" s="260"/>
      <c r="O385" s="249"/>
      <c r="P385" s="195"/>
      <c r="Q385" s="195"/>
      <c r="R385" s="261"/>
      <c r="S385" s="251"/>
      <c r="V385" s="252"/>
      <c r="AL385" s="201">
        <f t="shared" si="26"/>
        <v>0</v>
      </c>
      <c r="AM385" s="262">
        <f>AI385*[1]Scenarios!$D$5*[1]Scenarios!$L$27*[1]Scenarios!$D$29</f>
        <v>0</v>
      </c>
    </row>
    <row r="386" spans="4:39" x14ac:dyDescent="0.45">
      <c r="D386" s="248"/>
      <c r="F386" s="256"/>
      <c r="L386" s="258"/>
      <c r="M386" s="259"/>
      <c r="N386" s="260"/>
      <c r="O386" s="249"/>
      <c r="P386" s="195"/>
      <c r="Q386" s="195"/>
      <c r="R386" s="261"/>
      <c r="S386" s="251"/>
      <c r="V386" s="252"/>
      <c r="AL386" s="201">
        <f t="shared" si="26"/>
        <v>0</v>
      </c>
      <c r="AM386" s="262">
        <f>AI386*[1]Scenarios!$D$5*[1]Scenarios!$L$27*[1]Scenarios!$D$29</f>
        <v>0</v>
      </c>
    </row>
    <row r="387" spans="4:39" x14ac:dyDescent="0.45">
      <c r="D387" s="248"/>
      <c r="F387" s="256"/>
      <c r="L387" s="258"/>
      <c r="M387" s="259"/>
      <c r="N387" s="260"/>
      <c r="O387" s="249"/>
      <c r="P387" s="195"/>
      <c r="Q387" s="195"/>
      <c r="R387" s="261"/>
      <c r="S387" s="251"/>
      <c r="V387" s="252"/>
      <c r="AL387" s="201">
        <f t="shared" si="26"/>
        <v>0</v>
      </c>
      <c r="AM387" s="262">
        <f>AI387*[1]Scenarios!$D$5*[1]Scenarios!$L$27*[1]Scenarios!$D$29</f>
        <v>0</v>
      </c>
    </row>
    <row r="388" spans="4:39" x14ac:dyDescent="0.45">
      <c r="D388" s="248"/>
      <c r="F388" s="256"/>
      <c r="L388" s="258"/>
      <c r="M388" s="259"/>
      <c r="N388" s="260"/>
      <c r="O388" s="249"/>
      <c r="P388" s="195"/>
      <c r="Q388" s="195"/>
      <c r="R388" s="261"/>
      <c r="S388" s="251"/>
      <c r="V388" s="252"/>
      <c r="AL388" s="201">
        <f t="shared" si="26"/>
        <v>0</v>
      </c>
      <c r="AM388" s="262">
        <f>AI388*[1]Scenarios!$D$5*[1]Scenarios!$L$27*[1]Scenarios!$D$29</f>
        <v>0</v>
      </c>
    </row>
    <row r="389" spans="4:39" x14ac:dyDescent="0.45">
      <c r="D389" s="248"/>
      <c r="F389" s="256"/>
      <c r="L389" s="258"/>
      <c r="M389" s="259"/>
      <c r="N389" s="260"/>
      <c r="O389" s="249"/>
      <c r="P389" s="195"/>
      <c r="Q389" s="195"/>
      <c r="R389" s="261"/>
      <c r="S389" s="251"/>
      <c r="V389" s="252"/>
      <c r="AL389" s="201">
        <f t="shared" si="26"/>
        <v>0</v>
      </c>
      <c r="AM389" s="262">
        <f>AI389*[1]Scenarios!$D$5*[1]Scenarios!$L$27*[1]Scenarios!$D$29</f>
        <v>0</v>
      </c>
    </row>
    <row r="390" spans="4:39" x14ac:dyDescent="0.45">
      <c r="D390" s="248"/>
      <c r="F390" s="256"/>
      <c r="L390" s="258"/>
      <c r="M390" s="259"/>
      <c r="N390" s="260"/>
      <c r="O390" s="249"/>
      <c r="P390" s="195"/>
      <c r="Q390" s="195"/>
      <c r="R390" s="261"/>
      <c r="S390" s="251"/>
      <c r="V390" s="252"/>
      <c r="AL390" s="201">
        <f t="shared" ref="AL390:AL453" si="27">T390+(T390*40%)</f>
        <v>0</v>
      </c>
      <c r="AM390" s="262">
        <f>AI390*[1]Scenarios!$D$5*[1]Scenarios!$L$27*[1]Scenarios!$D$29</f>
        <v>0</v>
      </c>
    </row>
    <row r="391" spans="4:39" x14ac:dyDescent="0.45">
      <c r="D391" s="248"/>
      <c r="F391" s="256"/>
      <c r="L391" s="258"/>
      <c r="M391" s="259"/>
      <c r="N391" s="260"/>
      <c r="O391" s="249"/>
      <c r="P391" s="195"/>
      <c r="Q391" s="195"/>
      <c r="R391" s="261"/>
      <c r="S391" s="251"/>
      <c r="V391" s="252"/>
      <c r="AL391" s="201">
        <f t="shared" si="27"/>
        <v>0</v>
      </c>
      <c r="AM391" s="262">
        <f>AI391*[1]Scenarios!$D$5*[1]Scenarios!$L$27*[1]Scenarios!$D$29</f>
        <v>0</v>
      </c>
    </row>
    <row r="392" spans="4:39" x14ac:dyDescent="0.45">
      <c r="D392" s="248"/>
      <c r="F392" s="256"/>
      <c r="L392" s="258"/>
      <c r="M392" s="259"/>
      <c r="N392" s="260"/>
      <c r="O392" s="249"/>
      <c r="P392" s="195"/>
      <c r="Q392" s="195"/>
      <c r="R392" s="261"/>
      <c r="S392" s="251"/>
      <c r="V392" s="252"/>
      <c r="AL392" s="201">
        <f t="shared" si="27"/>
        <v>0</v>
      </c>
      <c r="AM392" s="262">
        <f>AI392*[1]Scenarios!$D$5*[1]Scenarios!$L$27*[1]Scenarios!$D$29</f>
        <v>0</v>
      </c>
    </row>
    <row r="393" spans="4:39" x14ac:dyDescent="0.45">
      <c r="D393" s="248"/>
      <c r="F393" s="256"/>
      <c r="L393" s="258"/>
      <c r="M393" s="259"/>
      <c r="N393" s="260"/>
      <c r="O393" s="249"/>
      <c r="P393" s="195"/>
      <c r="Q393" s="195"/>
      <c r="R393" s="261"/>
      <c r="S393" s="251"/>
      <c r="V393" s="252"/>
      <c r="AL393" s="201">
        <f t="shared" si="27"/>
        <v>0</v>
      </c>
      <c r="AM393" s="262">
        <f>AI393*[1]Scenarios!$D$5*[1]Scenarios!$L$27*[1]Scenarios!$D$29</f>
        <v>0</v>
      </c>
    </row>
    <row r="394" spans="4:39" x14ac:dyDescent="0.45">
      <c r="D394" s="248"/>
      <c r="F394" s="256"/>
      <c r="L394" s="258"/>
      <c r="M394" s="259"/>
      <c r="N394" s="260"/>
      <c r="O394" s="249"/>
      <c r="P394" s="195"/>
      <c r="Q394" s="195"/>
      <c r="R394" s="261"/>
      <c r="S394" s="251"/>
      <c r="V394" s="252"/>
      <c r="AL394" s="201">
        <f t="shared" si="27"/>
        <v>0</v>
      </c>
      <c r="AM394" s="262">
        <f>AI394*[1]Scenarios!$D$5*[1]Scenarios!$L$27*[1]Scenarios!$D$29</f>
        <v>0</v>
      </c>
    </row>
    <row r="395" spans="4:39" x14ac:dyDescent="0.45">
      <c r="D395" s="248"/>
      <c r="F395" s="256"/>
      <c r="L395" s="258"/>
      <c r="M395" s="259"/>
      <c r="N395" s="260"/>
      <c r="O395" s="249"/>
      <c r="P395" s="195"/>
      <c r="Q395" s="195"/>
      <c r="R395" s="261"/>
      <c r="S395" s="251"/>
      <c r="V395" s="252"/>
      <c r="AL395" s="201">
        <f t="shared" si="27"/>
        <v>0</v>
      </c>
      <c r="AM395" s="262">
        <f>AI395*[1]Scenarios!$D$5*[1]Scenarios!$L$27*[1]Scenarios!$D$29</f>
        <v>0</v>
      </c>
    </row>
    <row r="396" spans="4:39" x14ac:dyDescent="0.45">
      <c r="D396" s="248"/>
      <c r="F396" s="256"/>
      <c r="L396" s="258"/>
      <c r="M396" s="259"/>
      <c r="N396" s="260"/>
      <c r="O396" s="249"/>
      <c r="P396" s="195"/>
      <c r="Q396" s="195"/>
      <c r="R396" s="261"/>
      <c r="S396" s="251"/>
      <c r="V396" s="252"/>
      <c r="AL396" s="201">
        <f t="shared" si="27"/>
        <v>0</v>
      </c>
      <c r="AM396" s="262">
        <f>AI396*[1]Scenarios!$D$5*[1]Scenarios!$L$27*[1]Scenarios!$D$29</f>
        <v>0</v>
      </c>
    </row>
    <row r="397" spans="4:39" x14ac:dyDescent="0.45">
      <c r="D397" s="248"/>
      <c r="F397" s="256"/>
      <c r="L397" s="258"/>
      <c r="M397" s="259"/>
      <c r="N397" s="260"/>
      <c r="O397" s="249"/>
      <c r="P397" s="195"/>
      <c r="Q397" s="195"/>
      <c r="R397" s="261"/>
      <c r="S397" s="251"/>
      <c r="V397" s="252"/>
      <c r="AL397" s="201">
        <f t="shared" si="27"/>
        <v>0</v>
      </c>
      <c r="AM397" s="262">
        <f>AI397*[1]Scenarios!$D$5*[1]Scenarios!$L$27*[1]Scenarios!$D$29</f>
        <v>0</v>
      </c>
    </row>
    <row r="398" spans="4:39" x14ac:dyDescent="0.45">
      <c r="D398" s="248"/>
      <c r="F398" s="256"/>
      <c r="L398" s="258"/>
      <c r="M398" s="259"/>
      <c r="N398" s="260"/>
      <c r="O398" s="249"/>
      <c r="P398" s="195"/>
      <c r="Q398" s="195"/>
      <c r="R398" s="261"/>
      <c r="S398" s="251"/>
      <c r="V398" s="252"/>
      <c r="AL398" s="201">
        <f t="shared" si="27"/>
        <v>0</v>
      </c>
      <c r="AM398" s="262">
        <f>AI398*[1]Scenarios!$D$5*[1]Scenarios!$L$27*[1]Scenarios!$D$29</f>
        <v>0</v>
      </c>
    </row>
    <row r="399" spans="4:39" x14ac:dyDescent="0.45">
      <c r="D399" s="248"/>
      <c r="F399" s="256"/>
      <c r="L399" s="258"/>
      <c r="M399" s="259"/>
      <c r="N399" s="260"/>
      <c r="O399" s="249"/>
      <c r="P399" s="195"/>
      <c r="Q399" s="195"/>
      <c r="R399" s="261"/>
      <c r="S399" s="251"/>
      <c r="V399" s="252"/>
      <c r="AL399" s="201">
        <f t="shared" si="27"/>
        <v>0</v>
      </c>
      <c r="AM399" s="262">
        <f>AI399*[1]Scenarios!$D$5*[1]Scenarios!$L$27*[1]Scenarios!$D$29</f>
        <v>0</v>
      </c>
    </row>
    <row r="400" spans="4:39" x14ac:dyDescent="0.45">
      <c r="D400" s="248"/>
      <c r="F400" s="256"/>
      <c r="L400" s="258"/>
      <c r="M400" s="259"/>
      <c r="N400" s="260"/>
      <c r="O400" s="249"/>
      <c r="P400" s="195"/>
      <c r="Q400" s="195"/>
      <c r="R400" s="261"/>
      <c r="S400" s="251"/>
      <c r="V400" s="252"/>
      <c r="AL400" s="201">
        <f t="shared" si="27"/>
        <v>0</v>
      </c>
      <c r="AM400" s="262">
        <f>AI400*[1]Scenarios!$D$5*[1]Scenarios!$L$27*[1]Scenarios!$D$29</f>
        <v>0</v>
      </c>
    </row>
    <row r="401" spans="4:39" x14ac:dyDescent="0.45">
      <c r="D401" s="248"/>
      <c r="F401" s="256"/>
      <c r="L401" s="258"/>
      <c r="M401" s="259"/>
      <c r="N401" s="260"/>
      <c r="O401" s="249"/>
      <c r="P401" s="195"/>
      <c r="Q401" s="195"/>
      <c r="R401" s="261"/>
      <c r="S401" s="251"/>
      <c r="V401" s="252"/>
      <c r="AL401" s="201">
        <f t="shared" si="27"/>
        <v>0</v>
      </c>
      <c r="AM401" s="262">
        <f>AI401*[1]Scenarios!$D$5*[1]Scenarios!$L$27*[1]Scenarios!$D$29</f>
        <v>0</v>
      </c>
    </row>
    <row r="402" spans="4:39" x14ac:dyDescent="0.45">
      <c r="D402" s="248"/>
      <c r="F402" s="256"/>
      <c r="L402" s="258"/>
      <c r="M402" s="259"/>
      <c r="N402" s="260"/>
      <c r="O402" s="249"/>
      <c r="P402" s="195"/>
      <c r="Q402" s="195"/>
      <c r="R402" s="261"/>
      <c r="S402" s="251"/>
      <c r="V402" s="252"/>
      <c r="AL402" s="201">
        <f t="shared" si="27"/>
        <v>0</v>
      </c>
      <c r="AM402" s="262">
        <f>AI402*[1]Scenarios!$D$5*[1]Scenarios!$L$27*[1]Scenarios!$D$29</f>
        <v>0</v>
      </c>
    </row>
    <row r="403" spans="4:39" x14ac:dyDescent="0.45">
      <c r="D403" s="248"/>
      <c r="F403" s="256"/>
      <c r="L403" s="258"/>
      <c r="M403" s="259"/>
      <c r="N403" s="260"/>
      <c r="O403" s="249"/>
      <c r="P403" s="195"/>
      <c r="Q403" s="195"/>
      <c r="R403" s="261"/>
      <c r="S403" s="251"/>
      <c r="V403" s="252"/>
      <c r="AL403" s="201">
        <f t="shared" si="27"/>
        <v>0</v>
      </c>
      <c r="AM403" s="262">
        <f>AI403*[1]Scenarios!$D$5*[1]Scenarios!$L$27*[1]Scenarios!$D$29</f>
        <v>0</v>
      </c>
    </row>
    <row r="404" spans="4:39" x14ac:dyDescent="0.45">
      <c r="D404" s="248"/>
      <c r="F404" s="256"/>
      <c r="L404" s="258"/>
      <c r="M404" s="259"/>
      <c r="N404" s="260"/>
      <c r="O404" s="249"/>
      <c r="P404" s="195"/>
      <c r="Q404" s="195"/>
      <c r="R404" s="261"/>
      <c r="S404" s="251"/>
      <c r="V404" s="252"/>
      <c r="AL404" s="201">
        <f t="shared" si="27"/>
        <v>0</v>
      </c>
      <c r="AM404" s="262">
        <f>AI404*[1]Scenarios!$D$5*[1]Scenarios!$L$27*[1]Scenarios!$D$29</f>
        <v>0</v>
      </c>
    </row>
    <row r="405" spans="4:39" x14ac:dyDescent="0.45">
      <c r="D405" s="248"/>
      <c r="F405" s="256"/>
      <c r="L405" s="258"/>
      <c r="M405" s="259"/>
      <c r="N405" s="260"/>
      <c r="O405" s="249"/>
      <c r="P405" s="195"/>
      <c r="Q405" s="195"/>
      <c r="R405" s="261"/>
      <c r="S405" s="251"/>
      <c r="V405" s="252"/>
      <c r="AL405" s="201">
        <f t="shared" si="27"/>
        <v>0</v>
      </c>
      <c r="AM405" s="262">
        <f>AI405*[1]Scenarios!$D$5*[1]Scenarios!$L$27*[1]Scenarios!$D$29</f>
        <v>0</v>
      </c>
    </row>
    <row r="406" spans="4:39" x14ac:dyDescent="0.45">
      <c r="D406" s="248"/>
      <c r="F406" s="256"/>
      <c r="L406" s="258"/>
      <c r="M406" s="259"/>
      <c r="N406" s="260"/>
      <c r="O406" s="249"/>
      <c r="P406" s="195"/>
      <c r="Q406" s="195"/>
      <c r="R406" s="261"/>
      <c r="S406" s="251"/>
      <c r="V406" s="252"/>
      <c r="AL406" s="201">
        <f t="shared" si="27"/>
        <v>0</v>
      </c>
      <c r="AM406" s="262">
        <f>AI406*[1]Scenarios!$D$5*[1]Scenarios!$L$27*[1]Scenarios!$D$29</f>
        <v>0</v>
      </c>
    </row>
    <row r="407" spans="4:39" x14ac:dyDescent="0.45">
      <c r="D407" s="248"/>
      <c r="F407" s="256"/>
      <c r="L407" s="258"/>
      <c r="M407" s="259"/>
      <c r="N407" s="260"/>
      <c r="O407" s="249"/>
      <c r="P407" s="195"/>
      <c r="Q407" s="195"/>
      <c r="R407" s="261"/>
      <c r="S407" s="251"/>
      <c r="V407" s="252"/>
      <c r="AL407" s="201">
        <f t="shared" si="27"/>
        <v>0</v>
      </c>
      <c r="AM407" s="262">
        <f>AI407*[1]Scenarios!$D$5*[1]Scenarios!$L$27*[1]Scenarios!$D$29</f>
        <v>0</v>
      </c>
    </row>
    <row r="408" spans="4:39" x14ac:dyDescent="0.45">
      <c r="D408" s="248"/>
      <c r="F408" s="256"/>
      <c r="L408" s="258"/>
      <c r="M408" s="259"/>
      <c r="N408" s="260"/>
      <c r="O408" s="249"/>
      <c r="P408" s="195"/>
      <c r="Q408" s="195"/>
      <c r="R408" s="261"/>
      <c r="S408" s="251"/>
      <c r="V408" s="252"/>
      <c r="AL408" s="201">
        <f t="shared" si="27"/>
        <v>0</v>
      </c>
      <c r="AM408" s="262">
        <f>AI408*[1]Scenarios!$D$5*[1]Scenarios!$L$27*[1]Scenarios!$D$29</f>
        <v>0</v>
      </c>
    </row>
    <row r="409" spans="4:39" x14ac:dyDescent="0.45">
      <c r="D409" s="248"/>
      <c r="F409" s="256"/>
      <c r="L409" s="258"/>
      <c r="M409" s="259"/>
      <c r="N409" s="260"/>
      <c r="O409" s="249"/>
      <c r="P409" s="195"/>
      <c r="Q409" s="195"/>
      <c r="R409" s="261"/>
      <c r="S409" s="251"/>
      <c r="V409" s="252"/>
      <c r="AL409" s="201">
        <f t="shared" si="27"/>
        <v>0</v>
      </c>
      <c r="AM409" s="262">
        <f>AI409*[1]Scenarios!$D$5*[1]Scenarios!$L$27*[1]Scenarios!$D$29</f>
        <v>0</v>
      </c>
    </row>
    <row r="410" spans="4:39" x14ac:dyDescent="0.45">
      <c r="D410" s="248"/>
      <c r="F410" s="256"/>
      <c r="L410" s="258"/>
      <c r="M410" s="259"/>
      <c r="N410" s="260"/>
      <c r="O410" s="249"/>
      <c r="P410" s="195"/>
      <c r="Q410" s="195"/>
      <c r="R410" s="261"/>
      <c r="S410" s="251"/>
      <c r="V410" s="252"/>
      <c r="AL410" s="201">
        <f t="shared" si="27"/>
        <v>0</v>
      </c>
      <c r="AM410" s="262">
        <f>AI410*[1]Scenarios!$D$5*[1]Scenarios!$L$27*[1]Scenarios!$D$29</f>
        <v>0</v>
      </c>
    </row>
    <row r="411" spans="4:39" x14ac:dyDescent="0.45">
      <c r="D411" s="248"/>
      <c r="F411" s="256"/>
      <c r="L411" s="258"/>
      <c r="M411" s="259"/>
      <c r="N411" s="260"/>
      <c r="O411" s="249"/>
      <c r="P411" s="195"/>
      <c r="Q411" s="195"/>
      <c r="R411" s="261"/>
      <c r="S411" s="251"/>
      <c r="V411" s="252"/>
      <c r="AL411" s="201">
        <f t="shared" si="27"/>
        <v>0</v>
      </c>
      <c r="AM411" s="262">
        <f>AI411*[1]Scenarios!$D$5*[1]Scenarios!$L$27*[1]Scenarios!$D$29</f>
        <v>0</v>
      </c>
    </row>
    <row r="412" spans="4:39" x14ac:dyDescent="0.45">
      <c r="D412" s="248"/>
      <c r="F412" s="256"/>
      <c r="L412" s="258"/>
      <c r="M412" s="259"/>
      <c r="N412" s="260"/>
      <c r="O412" s="249"/>
      <c r="P412" s="195"/>
      <c r="Q412" s="195"/>
      <c r="R412" s="261"/>
      <c r="S412" s="251"/>
      <c r="V412" s="252"/>
      <c r="AL412" s="201">
        <f t="shared" si="27"/>
        <v>0</v>
      </c>
      <c r="AM412" s="262">
        <f>AI412*[1]Scenarios!$D$5*[1]Scenarios!$L$27*[1]Scenarios!$D$29</f>
        <v>0</v>
      </c>
    </row>
    <row r="413" spans="4:39" x14ac:dyDescent="0.45">
      <c r="D413" s="248"/>
      <c r="F413" s="256"/>
      <c r="L413" s="258"/>
      <c r="M413" s="259"/>
      <c r="N413" s="260"/>
      <c r="O413" s="249"/>
      <c r="P413" s="195"/>
      <c r="Q413" s="195"/>
      <c r="R413" s="261"/>
      <c r="S413" s="251"/>
      <c r="V413" s="252"/>
      <c r="AL413" s="201">
        <f t="shared" si="27"/>
        <v>0</v>
      </c>
      <c r="AM413" s="262">
        <f>AI413*[1]Scenarios!$D$5*[1]Scenarios!$L$27*[1]Scenarios!$D$29</f>
        <v>0</v>
      </c>
    </row>
    <row r="414" spans="4:39" x14ac:dyDescent="0.45">
      <c r="D414" s="248"/>
      <c r="F414" s="256"/>
      <c r="L414" s="258"/>
      <c r="M414" s="259"/>
      <c r="N414" s="260"/>
      <c r="O414" s="249"/>
      <c r="P414" s="195"/>
      <c r="Q414" s="195"/>
      <c r="R414" s="261"/>
      <c r="S414" s="251"/>
      <c r="V414" s="252"/>
      <c r="AL414" s="201">
        <f t="shared" si="27"/>
        <v>0</v>
      </c>
      <c r="AM414" s="262">
        <f>AI414*[1]Scenarios!$D$5*[1]Scenarios!$L$27*[1]Scenarios!$D$29</f>
        <v>0</v>
      </c>
    </row>
    <row r="415" spans="4:39" x14ac:dyDescent="0.45">
      <c r="D415" s="248"/>
      <c r="F415" s="256"/>
      <c r="L415" s="258"/>
      <c r="M415" s="259"/>
      <c r="N415" s="260"/>
      <c r="O415" s="249"/>
      <c r="P415" s="195"/>
      <c r="Q415" s="195"/>
      <c r="R415" s="261"/>
      <c r="S415" s="251"/>
      <c r="V415" s="252"/>
      <c r="AL415" s="201">
        <f t="shared" si="27"/>
        <v>0</v>
      </c>
      <c r="AM415" s="262">
        <f>AI415*[1]Scenarios!$D$5*[1]Scenarios!$L$27*[1]Scenarios!$D$29</f>
        <v>0</v>
      </c>
    </row>
    <row r="416" spans="4:39" x14ac:dyDescent="0.45">
      <c r="D416" s="248"/>
      <c r="F416" s="256"/>
      <c r="L416" s="258"/>
      <c r="M416" s="259"/>
      <c r="N416" s="260"/>
      <c r="O416" s="249"/>
      <c r="P416" s="195"/>
      <c r="Q416" s="195"/>
      <c r="R416" s="261"/>
      <c r="S416" s="251"/>
      <c r="V416" s="252"/>
      <c r="AL416" s="201">
        <f t="shared" si="27"/>
        <v>0</v>
      </c>
      <c r="AM416" s="262">
        <f>AI416*[1]Scenarios!$D$5*[1]Scenarios!$L$27*[1]Scenarios!$D$29</f>
        <v>0</v>
      </c>
    </row>
    <row r="417" spans="4:39" x14ac:dyDescent="0.45">
      <c r="D417" s="248"/>
      <c r="F417" s="256"/>
      <c r="L417" s="258"/>
      <c r="M417" s="259"/>
      <c r="N417" s="260"/>
      <c r="O417" s="249"/>
      <c r="P417" s="195"/>
      <c r="Q417" s="195"/>
      <c r="R417" s="261"/>
      <c r="S417" s="251"/>
      <c r="V417" s="252"/>
      <c r="AL417" s="201">
        <f t="shared" si="27"/>
        <v>0</v>
      </c>
      <c r="AM417" s="262">
        <f>AI417*[1]Scenarios!$D$5*[1]Scenarios!$L$27*[1]Scenarios!$D$29</f>
        <v>0</v>
      </c>
    </row>
    <row r="418" spans="4:39" x14ac:dyDescent="0.45">
      <c r="D418" s="248"/>
      <c r="F418" s="256"/>
      <c r="L418" s="258"/>
      <c r="M418" s="259"/>
      <c r="N418" s="260"/>
      <c r="O418" s="249"/>
      <c r="P418" s="195"/>
      <c r="Q418" s="195"/>
      <c r="R418" s="261"/>
      <c r="S418" s="251"/>
      <c r="V418" s="252"/>
      <c r="AL418" s="201">
        <f t="shared" si="27"/>
        <v>0</v>
      </c>
      <c r="AM418" s="262">
        <f>AI418*[1]Scenarios!$D$5*[1]Scenarios!$L$27*[1]Scenarios!$D$29</f>
        <v>0</v>
      </c>
    </row>
    <row r="419" spans="4:39" x14ac:dyDescent="0.45">
      <c r="D419" s="248"/>
      <c r="F419" s="256"/>
      <c r="L419" s="258"/>
      <c r="M419" s="259"/>
      <c r="N419" s="260"/>
      <c r="O419" s="249"/>
      <c r="P419" s="195"/>
      <c r="Q419" s="195"/>
      <c r="R419" s="261"/>
      <c r="S419" s="251"/>
      <c r="V419" s="252"/>
      <c r="AL419" s="201">
        <f t="shared" si="27"/>
        <v>0</v>
      </c>
      <c r="AM419" s="262">
        <f>AI419*[1]Scenarios!$D$5*[1]Scenarios!$L$27*[1]Scenarios!$D$29</f>
        <v>0</v>
      </c>
    </row>
    <row r="420" spans="4:39" x14ac:dyDescent="0.45">
      <c r="D420" s="248"/>
      <c r="F420" s="256"/>
      <c r="L420" s="258"/>
      <c r="M420" s="259"/>
      <c r="N420" s="260"/>
      <c r="O420" s="249"/>
      <c r="P420" s="195"/>
      <c r="Q420" s="195"/>
      <c r="R420" s="261"/>
      <c r="S420" s="251"/>
      <c r="V420" s="252"/>
      <c r="AL420" s="201">
        <f t="shared" si="27"/>
        <v>0</v>
      </c>
      <c r="AM420" s="262">
        <f>AI420*[1]Scenarios!$D$5*[1]Scenarios!$L$27*[1]Scenarios!$D$29</f>
        <v>0</v>
      </c>
    </row>
    <row r="421" spans="4:39" x14ac:dyDescent="0.45">
      <c r="D421" s="248"/>
      <c r="F421" s="256"/>
      <c r="L421" s="258"/>
      <c r="M421" s="259"/>
      <c r="N421" s="260"/>
      <c r="O421" s="249"/>
      <c r="P421" s="195"/>
      <c r="Q421" s="195"/>
      <c r="R421" s="261"/>
      <c r="S421" s="251"/>
      <c r="V421" s="252"/>
      <c r="AL421" s="201">
        <f t="shared" si="27"/>
        <v>0</v>
      </c>
      <c r="AM421" s="262">
        <f>AI421*[1]Scenarios!$D$5*[1]Scenarios!$L$27*[1]Scenarios!$D$29</f>
        <v>0</v>
      </c>
    </row>
    <row r="422" spans="4:39" x14ac:dyDescent="0.45">
      <c r="D422" s="248"/>
      <c r="F422" s="256"/>
      <c r="L422" s="258"/>
      <c r="M422" s="259"/>
      <c r="N422" s="260"/>
      <c r="O422" s="249"/>
      <c r="P422" s="195"/>
      <c r="Q422" s="195"/>
      <c r="R422" s="261"/>
      <c r="S422" s="251"/>
      <c r="V422" s="252"/>
      <c r="AL422" s="201">
        <f t="shared" si="27"/>
        <v>0</v>
      </c>
      <c r="AM422" s="262">
        <f>AI422*[1]Scenarios!$D$5*[1]Scenarios!$L$27*[1]Scenarios!$D$29</f>
        <v>0</v>
      </c>
    </row>
    <row r="423" spans="4:39" x14ac:dyDescent="0.45">
      <c r="D423" s="248"/>
      <c r="F423" s="256"/>
      <c r="L423" s="258"/>
      <c r="M423" s="259"/>
      <c r="N423" s="260"/>
      <c r="O423" s="249"/>
      <c r="P423" s="195"/>
      <c r="Q423" s="195"/>
      <c r="R423" s="261"/>
      <c r="S423" s="251"/>
      <c r="V423" s="252"/>
      <c r="AL423" s="201">
        <f t="shared" si="27"/>
        <v>0</v>
      </c>
      <c r="AM423" s="262">
        <f>AI423*[1]Scenarios!$D$5*[1]Scenarios!$L$27*[1]Scenarios!$D$29</f>
        <v>0</v>
      </c>
    </row>
    <row r="424" spans="4:39" x14ac:dyDescent="0.45">
      <c r="D424" s="248"/>
      <c r="F424" s="256"/>
      <c r="L424" s="258"/>
      <c r="M424" s="259"/>
      <c r="N424" s="260"/>
      <c r="O424" s="249"/>
      <c r="P424" s="195"/>
      <c r="Q424" s="195"/>
      <c r="R424" s="261"/>
      <c r="S424" s="251"/>
      <c r="V424" s="252"/>
      <c r="AL424" s="201">
        <f t="shared" si="27"/>
        <v>0</v>
      </c>
      <c r="AM424" s="262">
        <f>AI424*[1]Scenarios!$D$5*[1]Scenarios!$L$27*[1]Scenarios!$D$29</f>
        <v>0</v>
      </c>
    </row>
    <row r="425" spans="4:39" x14ac:dyDescent="0.45">
      <c r="D425" s="248"/>
      <c r="F425" s="256"/>
      <c r="L425" s="258"/>
      <c r="M425" s="259"/>
      <c r="N425" s="260"/>
      <c r="O425" s="249"/>
      <c r="P425" s="195"/>
      <c r="Q425" s="195"/>
      <c r="R425" s="261"/>
      <c r="S425" s="251"/>
      <c r="V425" s="252"/>
      <c r="AL425" s="201">
        <f t="shared" si="27"/>
        <v>0</v>
      </c>
      <c r="AM425" s="262">
        <f>AI425*[1]Scenarios!$D$5*[1]Scenarios!$L$27*[1]Scenarios!$D$29</f>
        <v>0</v>
      </c>
    </row>
    <row r="426" spans="4:39" x14ac:dyDescent="0.45">
      <c r="D426" s="248"/>
      <c r="F426" s="256"/>
      <c r="L426" s="258"/>
      <c r="M426" s="259"/>
      <c r="N426" s="260"/>
      <c r="O426" s="249"/>
      <c r="P426" s="195"/>
      <c r="Q426" s="195"/>
      <c r="R426" s="261"/>
      <c r="S426" s="251"/>
      <c r="V426" s="252"/>
      <c r="AL426" s="201">
        <f t="shared" si="27"/>
        <v>0</v>
      </c>
      <c r="AM426" s="262">
        <f>AI426*[1]Scenarios!$D$5*[1]Scenarios!$L$27*[1]Scenarios!$D$29</f>
        <v>0</v>
      </c>
    </row>
    <row r="427" spans="4:39" x14ac:dyDescent="0.45">
      <c r="D427" s="248"/>
      <c r="F427" s="256"/>
      <c r="L427" s="258"/>
      <c r="M427" s="259"/>
      <c r="N427" s="260"/>
      <c r="O427" s="249"/>
      <c r="P427" s="195"/>
      <c r="Q427" s="195"/>
      <c r="R427" s="261"/>
      <c r="S427" s="251"/>
      <c r="V427" s="252"/>
      <c r="AL427" s="201">
        <f t="shared" si="27"/>
        <v>0</v>
      </c>
      <c r="AM427" s="262">
        <f>AI427*[1]Scenarios!$D$5*[1]Scenarios!$L$27*[1]Scenarios!$D$29</f>
        <v>0</v>
      </c>
    </row>
    <row r="428" spans="4:39" x14ac:dyDescent="0.45">
      <c r="D428" s="248"/>
      <c r="F428" s="256"/>
      <c r="L428" s="258"/>
      <c r="M428" s="259"/>
      <c r="N428" s="260"/>
      <c r="O428" s="249"/>
      <c r="P428" s="195"/>
      <c r="Q428" s="195"/>
      <c r="R428" s="261"/>
      <c r="S428" s="251"/>
      <c r="V428" s="252"/>
      <c r="AL428" s="201">
        <f t="shared" si="27"/>
        <v>0</v>
      </c>
      <c r="AM428" s="262">
        <f>AI428*[1]Scenarios!$D$5*[1]Scenarios!$L$27*[1]Scenarios!$D$29</f>
        <v>0</v>
      </c>
    </row>
    <row r="429" spans="4:39" x14ac:dyDescent="0.45">
      <c r="D429" s="248"/>
      <c r="F429" s="256"/>
      <c r="L429" s="258"/>
      <c r="M429" s="259"/>
      <c r="N429" s="260"/>
      <c r="O429" s="249"/>
      <c r="P429" s="195"/>
      <c r="Q429" s="195"/>
      <c r="R429" s="261"/>
      <c r="S429" s="251"/>
      <c r="V429" s="252"/>
      <c r="AL429" s="201">
        <f t="shared" si="27"/>
        <v>0</v>
      </c>
      <c r="AM429" s="262">
        <f>AI429*[1]Scenarios!$D$5*[1]Scenarios!$L$27*[1]Scenarios!$D$29</f>
        <v>0</v>
      </c>
    </row>
    <row r="430" spans="4:39" x14ac:dyDescent="0.45">
      <c r="D430" s="248"/>
      <c r="F430" s="256"/>
      <c r="L430" s="258"/>
      <c r="M430" s="259"/>
      <c r="N430" s="260"/>
      <c r="O430" s="249"/>
      <c r="P430" s="195"/>
      <c r="Q430" s="195"/>
      <c r="R430" s="261"/>
      <c r="S430" s="251"/>
      <c r="V430" s="252"/>
      <c r="AL430" s="201">
        <f t="shared" si="27"/>
        <v>0</v>
      </c>
      <c r="AM430" s="262">
        <f>AI430*[1]Scenarios!$D$5*[1]Scenarios!$L$27*[1]Scenarios!$D$29</f>
        <v>0</v>
      </c>
    </row>
    <row r="431" spans="4:39" x14ac:dyDescent="0.45">
      <c r="D431" s="248"/>
      <c r="F431" s="256"/>
      <c r="L431" s="258"/>
      <c r="M431" s="259"/>
      <c r="N431" s="260"/>
      <c r="O431" s="249"/>
      <c r="P431" s="195"/>
      <c r="Q431" s="195"/>
      <c r="R431" s="261"/>
      <c r="S431" s="251"/>
      <c r="V431" s="252"/>
      <c r="AL431" s="201">
        <f t="shared" si="27"/>
        <v>0</v>
      </c>
      <c r="AM431" s="262">
        <f>AI431*[1]Scenarios!$D$5*[1]Scenarios!$L$27*[1]Scenarios!$D$29</f>
        <v>0</v>
      </c>
    </row>
    <row r="432" spans="4:39" x14ac:dyDescent="0.45">
      <c r="D432" s="248"/>
      <c r="F432" s="256"/>
      <c r="L432" s="258"/>
      <c r="M432" s="259"/>
      <c r="N432" s="260"/>
      <c r="O432" s="249"/>
      <c r="P432" s="195"/>
      <c r="Q432" s="195"/>
      <c r="R432" s="261"/>
      <c r="S432" s="251"/>
      <c r="V432" s="252"/>
      <c r="AL432" s="201">
        <f t="shared" si="27"/>
        <v>0</v>
      </c>
      <c r="AM432" s="262">
        <f>AI432*[1]Scenarios!$D$5*[1]Scenarios!$L$27*[1]Scenarios!$D$29</f>
        <v>0</v>
      </c>
    </row>
    <row r="433" spans="4:39" x14ac:dyDescent="0.45">
      <c r="D433" s="248"/>
      <c r="F433" s="256"/>
      <c r="L433" s="258"/>
      <c r="M433" s="259"/>
      <c r="N433" s="260"/>
      <c r="O433" s="249"/>
      <c r="P433" s="195"/>
      <c r="Q433" s="195"/>
      <c r="R433" s="261"/>
      <c r="S433" s="251"/>
      <c r="V433" s="252"/>
      <c r="AL433" s="201">
        <f t="shared" si="27"/>
        <v>0</v>
      </c>
      <c r="AM433" s="262">
        <f>AI433*[1]Scenarios!$D$5*[1]Scenarios!$L$27*[1]Scenarios!$D$29</f>
        <v>0</v>
      </c>
    </row>
    <row r="434" spans="4:39" x14ac:dyDescent="0.45">
      <c r="D434" s="248"/>
      <c r="F434" s="256"/>
      <c r="L434" s="258"/>
      <c r="M434" s="259"/>
      <c r="N434" s="260"/>
      <c r="O434" s="249"/>
      <c r="P434" s="195"/>
      <c r="Q434" s="195"/>
      <c r="R434" s="261"/>
      <c r="S434" s="251"/>
      <c r="V434" s="252"/>
      <c r="AL434" s="201">
        <f t="shared" si="27"/>
        <v>0</v>
      </c>
      <c r="AM434" s="262">
        <f>AI434*[1]Scenarios!$D$5*[1]Scenarios!$L$27*[1]Scenarios!$D$29</f>
        <v>0</v>
      </c>
    </row>
    <row r="435" spans="4:39" x14ac:dyDescent="0.45">
      <c r="D435" s="248"/>
      <c r="F435" s="256"/>
      <c r="L435" s="258"/>
      <c r="M435" s="259"/>
      <c r="N435" s="260"/>
      <c r="O435" s="249"/>
      <c r="P435" s="195"/>
      <c r="Q435" s="195"/>
      <c r="R435" s="261"/>
      <c r="S435" s="251"/>
      <c r="V435" s="252"/>
      <c r="AL435" s="201">
        <f t="shared" si="27"/>
        <v>0</v>
      </c>
      <c r="AM435" s="262">
        <f>AI435*[1]Scenarios!$D$5*[1]Scenarios!$L$27*[1]Scenarios!$D$29</f>
        <v>0</v>
      </c>
    </row>
    <row r="436" spans="4:39" x14ac:dyDescent="0.45">
      <c r="D436" s="248"/>
      <c r="F436" s="256"/>
      <c r="L436" s="258"/>
      <c r="M436" s="259"/>
      <c r="N436" s="260"/>
      <c r="O436" s="249"/>
      <c r="P436" s="195"/>
      <c r="Q436" s="195"/>
      <c r="R436" s="261"/>
      <c r="S436" s="251"/>
      <c r="V436" s="252"/>
      <c r="AL436" s="201">
        <f t="shared" si="27"/>
        <v>0</v>
      </c>
      <c r="AM436" s="262">
        <f>AI436*[1]Scenarios!$D$5*[1]Scenarios!$L$27*[1]Scenarios!$D$29</f>
        <v>0</v>
      </c>
    </row>
    <row r="437" spans="4:39" x14ac:dyDescent="0.45">
      <c r="D437" s="248"/>
      <c r="F437" s="256"/>
      <c r="L437" s="258"/>
      <c r="M437" s="259"/>
      <c r="N437" s="260"/>
      <c r="O437" s="249"/>
      <c r="P437" s="195"/>
      <c r="Q437" s="195"/>
      <c r="R437" s="261"/>
      <c r="S437" s="251"/>
      <c r="V437" s="252"/>
      <c r="AL437" s="201">
        <f t="shared" si="27"/>
        <v>0</v>
      </c>
      <c r="AM437" s="262">
        <f>AI437*[1]Scenarios!$D$5*[1]Scenarios!$L$27*[1]Scenarios!$D$29</f>
        <v>0</v>
      </c>
    </row>
    <row r="438" spans="4:39" x14ac:dyDescent="0.45">
      <c r="D438" s="248"/>
      <c r="F438" s="256"/>
      <c r="L438" s="258"/>
      <c r="M438" s="259"/>
      <c r="N438" s="260"/>
      <c r="O438" s="249"/>
      <c r="P438" s="195"/>
      <c r="Q438" s="195"/>
      <c r="R438" s="261"/>
      <c r="S438" s="251"/>
      <c r="V438" s="252"/>
      <c r="AL438" s="201">
        <f t="shared" si="27"/>
        <v>0</v>
      </c>
      <c r="AM438" s="262">
        <f>AI438*[1]Scenarios!$D$5*[1]Scenarios!$L$27*[1]Scenarios!$D$29</f>
        <v>0</v>
      </c>
    </row>
    <row r="439" spans="4:39" x14ac:dyDescent="0.45">
      <c r="D439" s="248"/>
      <c r="F439" s="256"/>
      <c r="L439" s="258"/>
      <c r="M439" s="259"/>
      <c r="N439" s="260"/>
      <c r="O439" s="249"/>
      <c r="P439" s="195"/>
      <c r="Q439" s="195"/>
      <c r="R439" s="261"/>
      <c r="S439" s="251"/>
      <c r="V439" s="252"/>
      <c r="AL439" s="201">
        <f t="shared" si="27"/>
        <v>0</v>
      </c>
      <c r="AM439" s="262">
        <f>AI439*[1]Scenarios!$D$5*[1]Scenarios!$L$27*[1]Scenarios!$D$29</f>
        <v>0</v>
      </c>
    </row>
    <row r="440" spans="4:39" x14ac:dyDescent="0.45">
      <c r="D440" s="248"/>
      <c r="F440" s="256"/>
      <c r="L440" s="258"/>
      <c r="M440" s="259"/>
      <c r="N440" s="260"/>
      <c r="O440" s="249"/>
      <c r="P440" s="195"/>
      <c r="Q440" s="195"/>
      <c r="R440" s="261"/>
      <c r="S440" s="251"/>
      <c r="V440" s="252"/>
      <c r="AL440" s="201">
        <f t="shared" si="27"/>
        <v>0</v>
      </c>
      <c r="AM440" s="262">
        <f>AI440*[1]Scenarios!$D$5*[1]Scenarios!$L$27*[1]Scenarios!$D$29</f>
        <v>0</v>
      </c>
    </row>
    <row r="441" spans="4:39" x14ac:dyDescent="0.45">
      <c r="D441" s="248"/>
      <c r="F441" s="256"/>
      <c r="L441" s="258"/>
      <c r="M441" s="259"/>
      <c r="N441" s="260"/>
      <c r="O441" s="249"/>
      <c r="P441" s="195"/>
      <c r="Q441" s="195"/>
      <c r="R441" s="261"/>
      <c r="S441" s="251"/>
      <c r="V441" s="252"/>
      <c r="AL441" s="201">
        <f t="shared" si="27"/>
        <v>0</v>
      </c>
      <c r="AM441" s="262">
        <f>AI441*[1]Scenarios!$D$5*[1]Scenarios!$L$27*[1]Scenarios!$D$29</f>
        <v>0</v>
      </c>
    </row>
    <row r="442" spans="4:39" x14ac:dyDescent="0.45">
      <c r="D442" s="248"/>
      <c r="F442" s="256"/>
      <c r="L442" s="258"/>
      <c r="M442" s="259"/>
      <c r="N442" s="260"/>
      <c r="O442" s="249"/>
      <c r="P442" s="195"/>
      <c r="Q442" s="195"/>
      <c r="R442" s="261"/>
      <c r="S442" s="251"/>
      <c r="V442" s="252"/>
      <c r="AL442" s="201">
        <f t="shared" si="27"/>
        <v>0</v>
      </c>
      <c r="AM442" s="262">
        <f>AI442*[1]Scenarios!$D$5*[1]Scenarios!$L$27*[1]Scenarios!$D$29</f>
        <v>0</v>
      </c>
    </row>
    <row r="443" spans="4:39" x14ac:dyDescent="0.45">
      <c r="D443" s="248"/>
      <c r="F443" s="256"/>
      <c r="L443" s="258"/>
      <c r="M443" s="259"/>
      <c r="N443" s="260"/>
      <c r="O443" s="249"/>
      <c r="P443" s="195"/>
      <c r="Q443" s="195"/>
      <c r="R443" s="261"/>
      <c r="S443" s="251"/>
      <c r="V443" s="252"/>
      <c r="AL443" s="201">
        <f t="shared" si="27"/>
        <v>0</v>
      </c>
      <c r="AM443" s="262">
        <f>AI443*[1]Scenarios!$D$5*[1]Scenarios!$L$27*[1]Scenarios!$D$29</f>
        <v>0</v>
      </c>
    </row>
    <row r="444" spans="4:39" x14ac:dyDescent="0.45">
      <c r="D444" s="248"/>
      <c r="F444" s="256"/>
      <c r="L444" s="258"/>
      <c r="M444" s="259"/>
      <c r="N444" s="260"/>
      <c r="O444" s="249"/>
      <c r="P444" s="195"/>
      <c r="Q444" s="195"/>
      <c r="R444" s="261"/>
      <c r="S444" s="251"/>
      <c r="V444" s="252"/>
      <c r="AL444" s="201">
        <f t="shared" si="27"/>
        <v>0</v>
      </c>
      <c r="AM444" s="262">
        <f>AI444*[1]Scenarios!$D$5*[1]Scenarios!$L$27*[1]Scenarios!$D$29</f>
        <v>0</v>
      </c>
    </row>
    <row r="445" spans="4:39" x14ac:dyDescent="0.45">
      <c r="D445" s="248"/>
      <c r="F445" s="256"/>
      <c r="L445" s="258"/>
      <c r="M445" s="259"/>
      <c r="N445" s="260"/>
      <c r="O445" s="249"/>
      <c r="P445" s="195"/>
      <c r="Q445" s="195"/>
      <c r="R445" s="261"/>
      <c r="S445" s="251"/>
      <c r="V445" s="252"/>
      <c r="AL445" s="201">
        <f t="shared" si="27"/>
        <v>0</v>
      </c>
      <c r="AM445" s="262">
        <f>AI445*[1]Scenarios!$D$5*[1]Scenarios!$L$27*[1]Scenarios!$D$29</f>
        <v>0</v>
      </c>
    </row>
    <row r="446" spans="4:39" x14ac:dyDescent="0.45">
      <c r="D446" s="248"/>
      <c r="F446" s="256"/>
      <c r="L446" s="258"/>
      <c r="M446" s="259"/>
      <c r="N446" s="260"/>
      <c r="O446" s="249"/>
      <c r="P446" s="195"/>
      <c r="Q446" s="195"/>
      <c r="R446" s="261"/>
      <c r="S446" s="251"/>
      <c r="V446" s="252"/>
      <c r="AL446" s="201">
        <f t="shared" si="27"/>
        <v>0</v>
      </c>
      <c r="AM446" s="262">
        <f>AI446*[1]Scenarios!$D$5*[1]Scenarios!$L$27*[1]Scenarios!$D$29</f>
        <v>0</v>
      </c>
    </row>
    <row r="447" spans="4:39" x14ac:dyDescent="0.45">
      <c r="D447" s="248"/>
      <c r="F447" s="256"/>
      <c r="L447" s="258"/>
      <c r="M447" s="259"/>
      <c r="N447" s="260"/>
      <c r="O447" s="249"/>
      <c r="P447" s="195"/>
      <c r="Q447" s="195"/>
      <c r="R447" s="261"/>
      <c r="S447" s="251"/>
      <c r="V447" s="252"/>
      <c r="AL447" s="201">
        <f t="shared" si="27"/>
        <v>0</v>
      </c>
      <c r="AM447" s="262">
        <f>AI447*[1]Scenarios!$D$5*[1]Scenarios!$L$27*[1]Scenarios!$D$29</f>
        <v>0</v>
      </c>
    </row>
    <row r="448" spans="4:39" x14ac:dyDescent="0.45">
      <c r="D448" s="248"/>
      <c r="F448" s="256"/>
      <c r="L448" s="258"/>
      <c r="M448" s="259"/>
      <c r="N448" s="260"/>
      <c r="O448" s="249"/>
      <c r="P448" s="195"/>
      <c r="Q448" s="195"/>
      <c r="R448" s="261"/>
      <c r="S448" s="251"/>
      <c r="V448" s="252"/>
      <c r="AL448" s="201">
        <f t="shared" si="27"/>
        <v>0</v>
      </c>
      <c r="AM448" s="262">
        <f>AI448*[1]Scenarios!$D$5*[1]Scenarios!$L$27*[1]Scenarios!$D$29</f>
        <v>0</v>
      </c>
    </row>
    <row r="449" spans="4:39" x14ac:dyDescent="0.45">
      <c r="D449" s="248"/>
      <c r="F449" s="256"/>
      <c r="L449" s="258"/>
      <c r="M449" s="259"/>
      <c r="N449" s="260"/>
      <c r="O449" s="249"/>
      <c r="P449" s="195"/>
      <c r="Q449" s="195"/>
      <c r="R449" s="261"/>
      <c r="S449" s="251"/>
      <c r="V449" s="252"/>
      <c r="AL449" s="201">
        <f t="shared" si="27"/>
        <v>0</v>
      </c>
      <c r="AM449" s="262">
        <f>AI449*[1]Scenarios!$D$5*[1]Scenarios!$L$27*[1]Scenarios!$D$29</f>
        <v>0</v>
      </c>
    </row>
    <row r="450" spans="4:39" x14ac:dyDescent="0.45">
      <c r="D450" s="248"/>
      <c r="F450" s="256"/>
      <c r="L450" s="258"/>
      <c r="M450" s="259"/>
      <c r="N450" s="260"/>
      <c r="O450" s="249"/>
      <c r="P450" s="195"/>
      <c r="Q450" s="195"/>
      <c r="R450" s="261"/>
      <c r="S450" s="251"/>
      <c r="V450" s="252"/>
      <c r="AL450" s="201">
        <f t="shared" si="27"/>
        <v>0</v>
      </c>
      <c r="AM450" s="262">
        <f>AI450*[1]Scenarios!$D$5*[1]Scenarios!$L$27*[1]Scenarios!$D$29</f>
        <v>0</v>
      </c>
    </row>
    <row r="451" spans="4:39" x14ac:dyDescent="0.45">
      <c r="D451" s="248"/>
      <c r="F451" s="256"/>
      <c r="L451" s="258"/>
      <c r="M451" s="259"/>
      <c r="N451" s="260"/>
      <c r="O451" s="249"/>
      <c r="P451" s="195"/>
      <c r="Q451" s="195"/>
      <c r="R451" s="261"/>
      <c r="S451" s="251"/>
      <c r="V451" s="252"/>
      <c r="AL451" s="201">
        <f t="shared" si="27"/>
        <v>0</v>
      </c>
      <c r="AM451" s="262">
        <f>AI451*[1]Scenarios!$D$5*[1]Scenarios!$L$27*[1]Scenarios!$D$29</f>
        <v>0</v>
      </c>
    </row>
    <row r="452" spans="4:39" x14ac:dyDescent="0.45">
      <c r="D452" s="248"/>
      <c r="F452" s="256"/>
      <c r="L452" s="258"/>
      <c r="M452" s="259"/>
      <c r="N452" s="260"/>
      <c r="O452" s="249"/>
      <c r="P452" s="195"/>
      <c r="Q452" s="195"/>
      <c r="R452" s="261"/>
      <c r="S452" s="251"/>
      <c r="V452" s="252"/>
      <c r="AL452" s="201">
        <f t="shared" si="27"/>
        <v>0</v>
      </c>
      <c r="AM452" s="262">
        <f>AI452*[1]Scenarios!$D$5*[1]Scenarios!$L$27*[1]Scenarios!$D$29</f>
        <v>0</v>
      </c>
    </row>
    <row r="453" spans="4:39" x14ac:dyDescent="0.45">
      <c r="D453" s="248"/>
      <c r="F453" s="256"/>
      <c r="L453" s="258"/>
      <c r="M453" s="259"/>
      <c r="N453" s="260"/>
      <c r="O453" s="249"/>
      <c r="P453" s="195"/>
      <c r="Q453" s="195"/>
      <c r="R453" s="261"/>
      <c r="S453" s="251"/>
      <c r="V453" s="252"/>
      <c r="AL453" s="201">
        <f t="shared" si="27"/>
        <v>0</v>
      </c>
      <c r="AM453" s="262">
        <f>AI453*[1]Scenarios!$D$5*[1]Scenarios!$L$27*[1]Scenarios!$D$29</f>
        <v>0</v>
      </c>
    </row>
    <row r="454" spans="4:39" x14ac:dyDescent="0.45">
      <c r="D454" s="248"/>
      <c r="F454" s="256"/>
      <c r="L454" s="258"/>
      <c r="M454" s="259"/>
      <c r="N454" s="260"/>
      <c r="O454" s="249"/>
      <c r="P454" s="195"/>
      <c r="Q454" s="195"/>
      <c r="R454" s="261"/>
      <c r="S454" s="251"/>
      <c r="V454" s="252"/>
      <c r="AL454" s="201">
        <f t="shared" ref="AL454:AL517" si="28">T454+(T454*40%)</f>
        <v>0</v>
      </c>
      <c r="AM454" s="262">
        <f>AI454*[1]Scenarios!$D$5*[1]Scenarios!$L$27*[1]Scenarios!$D$29</f>
        <v>0</v>
      </c>
    </row>
    <row r="455" spans="4:39" x14ac:dyDescent="0.45">
      <c r="D455" s="248"/>
      <c r="F455" s="256"/>
      <c r="L455" s="258"/>
      <c r="M455" s="259"/>
      <c r="N455" s="260"/>
      <c r="O455" s="249"/>
      <c r="P455" s="195"/>
      <c r="Q455" s="195"/>
      <c r="R455" s="261"/>
      <c r="S455" s="251"/>
      <c r="V455" s="252"/>
      <c r="AL455" s="201">
        <f t="shared" si="28"/>
        <v>0</v>
      </c>
      <c r="AM455" s="262">
        <f>AI455*[1]Scenarios!$D$5*[1]Scenarios!$L$27*[1]Scenarios!$D$29</f>
        <v>0</v>
      </c>
    </row>
    <row r="456" spans="4:39" x14ac:dyDescent="0.45">
      <c r="D456" s="248"/>
      <c r="F456" s="256"/>
      <c r="L456" s="258"/>
      <c r="M456" s="259"/>
      <c r="N456" s="260"/>
      <c r="O456" s="249"/>
      <c r="P456" s="195"/>
      <c r="Q456" s="195"/>
      <c r="R456" s="261"/>
      <c r="S456" s="251"/>
      <c r="V456" s="252"/>
      <c r="AL456" s="201">
        <f t="shared" si="28"/>
        <v>0</v>
      </c>
      <c r="AM456" s="262">
        <f>AI456*[1]Scenarios!$D$5*[1]Scenarios!$L$27*[1]Scenarios!$D$29</f>
        <v>0</v>
      </c>
    </row>
    <row r="457" spans="4:39" x14ac:dyDescent="0.45">
      <c r="D457" s="248"/>
      <c r="F457" s="256"/>
      <c r="L457" s="258"/>
      <c r="M457" s="259"/>
      <c r="N457" s="260"/>
      <c r="O457" s="249"/>
      <c r="P457" s="195"/>
      <c r="Q457" s="195"/>
      <c r="R457" s="261"/>
      <c r="S457" s="251"/>
      <c r="V457" s="252"/>
      <c r="AL457" s="201">
        <f t="shared" si="28"/>
        <v>0</v>
      </c>
      <c r="AM457" s="262">
        <f>AI457*[1]Scenarios!$D$5*[1]Scenarios!$L$27*[1]Scenarios!$D$29</f>
        <v>0</v>
      </c>
    </row>
    <row r="458" spans="4:39" x14ac:dyDescent="0.45">
      <c r="D458" s="248"/>
      <c r="F458" s="256"/>
      <c r="L458" s="258"/>
      <c r="M458" s="259"/>
      <c r="N458" s="260"/>
      <c r="O458" s="249"/>
      <c r="P458" s="195"/>
      <c r="Q458" s="195"/>
      <c r="R458" s="261"/>
      <c r="S458" s="251"/>
      <c r="V458" s="252"/>
      <c r="AL458" s="201">
        <f t="shared" si="28"/>
        <v>0</v>
      </c>
      <c r="AM458" s="262">
        <f>AI458*[1]Scenarios!$D$5*[1]Scenarios!$L$27*[1]Scenarios!$D$29</f>
        <v>0</v>
      </c>
    </row>
    <row r="459" spans="4:39" x14ac:dyDescent="0.45">
      <c r="D459" s="248"/>
      <c r="F459" s="256"/>
      <c r="L459" s="258"/>
      <c r="M459" s="259"/>
      <c r="N459" s="260"/>
      <c r="O459" s="249"/>
      <c r="P459" s="195"/>
      <c r="Q459" s="195"/>
      <c r="R459" s="261"/>
      <c r="S459" s="251"/>
      <c r="V459" s="252"/>
      <c r="AL459" s="201">
        <f t="shared" si="28"/>
        <v>0</v>
      </c>
      <c r="AM459" s="262">
        <f>AI459*[1]Scenarios!$D$5*[1]Scenarios!$L$27*[1]Scenarios!$D$29</f>
        <v>0</v>
      </c>
    </row>
    <row r="460" spans="4:39" x14ac:dyDescent="0.45">
      <c r="D460" s="248"/>
      <c r="F460" s="256"/>
      <c r="L460" s="258"/>
      <c r="M460" s="259"/>
      <c r="N460" s="260"/>
      <c r="O460" s="249"/>
      <c r="P460" s="195"/>
      <c r="Q460" s="195"/>
      <c r="R460" s="261"/>
      <c r="S460" s="251"/>
      <c r="V460" s="252"/>
      <c r="AL460" s="201">
        <f t="shared" si="28"/>
        <v>0</v>
      </c>
      <c r="AM460" s="262">
        <f>AI460*[1]Scenarios!$D$5*[1]Scenarios!$L$27*[1]Scenarios!$D$29</f>
        <v>0</v>
      </c>
    </row>
    <row r="461" spans="4:39" x14ac:dyDescent="0.45">
      <c r="D461" s="248"/>
      <c r="F461" s="256"/>
      <c r="L461" s="258"/>
      <c r="M461" s="259"/>
      <c r="N461" s="260"/>
      <c r="O461" s="249"/>
      <c r="P461" s="195"/>
      <c r="Q461" s="195"/>
      <c r="R461" s="261"/>
      <c r="S461" s="251"/>
      <c r="V461" s="252"/>
      <c r="AL461" s="201">
        <f t="shared" si="28"/>
        <v>0</v>
      </c>
      <c r="AM461" s="262">
        <f>AI461*[1]Scenarios!$D$5*[1]Scenarios!$L$27*[1]Scenarios!$D$29</f>
        <v>0</v>
      </c>
    </row>
    <row r="462" spans="4:39" x14ac:dyDescent="0.45">
      <c r="D462" s="248"/>
      <c r="F462" s="256"/>
      <c r="L462" s="258"/>
      <c r="M462" s="259"/>
      <c r="N462" s="260"/>
      <c r="O462" s="249"/>
      <c r="P462" s="195"/>
      <c r="Q462" s="195"/>
      <c r="R462" s="261"/>
      <c r="S462" s="251"/>
      <c r="V462" s="252"/>
      <c r="AL462" s="201">
        <f t="shared" si="28"/>
        <v>0</v>
      </c>
      <c r="AM462" s="262">
        <f>AI462*[1]Scenarios!$D$5*[1]Scenarios!$L$27*[1]Scenarios!$D$29</f>
        <v>0</v>
      </c>
    </row>
    <row r="463" spans="4:39" x14ac:dyDescent="0.45">
      <c r="D463" s="248"/>
      <c r="F463" s="256"/>
      <c r="L463" s="258"/>
      <c r="M463" s="259"/>
      <c r="N463" s="260"/>
      <c r="O463" s="249"/>
      <c r="P463" s="195"/>
      <c r="Q463" s="195"/>
      <c r="R463" s="261"/>
      <c r="S463" s="251"/>
      <c r="V463" s="252"/>
      <c r="AL463" s="201">
        <f t="shared" si="28"/>
        <v>0</v>
      </c>
      <c r="AM463" s="262">
        <f>AI463*[1]Scenarios!$D$5*[1]Scenarios!$L$27*[1]Scenarios!$D$29</f>
        <v>0</v>
      </c>
    </row>
    <row r="464" spans="4:39" x14ac:dyDescent="0.45">
      <c r="D464" s="248"/>
      <c r="F464" s="256"/>
      <c r="L464" s="258"/>
      <c r="M464" s="259"/>
      <c r="N464" s="260"/>
      <c r="O464" s="249"/>
      <c r="P464" s="195"/>
      <c r="Q464" s="195"/>
      <c r="R464" s="261"/>
      <c r="S464" s="251"/>
      <c r="V464" s="252"/>
      <c r="AL464" s="201">
        <f t="shared" si="28"/>
        <v>0</v>
      </c>
      <c r="AM464" s="262">
        <f>AI464*[1]Scenarios!$D$5*[1]Scenarios!$L$27*[1]Scenarios!$D$29</f>
        <v>0</v>
      </c>
    </row>
    <row r="465" spans="4:39" x14ac:dyDescent="0.45">
      <c r="D465" s="248"/>
      <c r="F465" s="256"/>
      <c r="L465" s="258"/>
      <c r="M465" s="259"/>
      <c r="N465" s="260"/>
      <c r="O465" s="249"/>
      <c r="P465" s="195"/>
      <c r="Q465" s="195"/>
      <c r="R465" s="261"/>
      <c r="S465" s="251"/>
      <c r="V465" s="252"/>
      <c r="AL465" s="201">
        <f t="shared" si="28"/>
        <v>0</v>
      </c>
      <c r="AM465" s="262">
        <f>AI465*[1]Scenarios!$D$5*[1]Scenarios!$L$27*[1]Scenarios!$D$29</f>
        <v>0</v>
      </c>
    </row>
    <row r="466" spans="4:39" x14ac:dyDescent="0.45">
      <c r="D466" s="248"/>
      <c r="F466" s="256"/>
      <c r="L466" s="258"/>
      <c r="M466" s="259"/>
      <c r="N466" s="260"/>
      <c r="O466" s="249"/>
      <c r="P466" s="195"/>
      <c r="Q466" s="195"/>
      <c r="R466" s="261"/>
      <c r="S466" s="251"/>
      <c r="V466" s="252"/>
      <c r="AL466" s="201">
        <f t="shared" si="28"/>
        <v>0</v>
      </c>
      <c r="AM466" s="262">
        <f>AI466*[1]Scenarios!$D$5*[1]Scenarios!$L$27*[1]Scenarios!$D$29</f>
        <v>0</v>
      </c>
    </row>
    <row r="467" spans="4:39" x14ac:dyDescent="0.45">
      <c r="D467" s="248"/>
      <c r="F467" s="256"/>
      <c r="L467" s="258"/>
      <c r="M467" s="259"/>
      <c r="N467" s="260"/>
      <c r="O467" s="249"/>
      <c r="P467" s="195"/>
      <c r="Q467" s="195"/>
      <c r="R467" s="261"/>
      <c r="S467" s="251"/>
      <c r="V467" s="252"/>
      <c r="AL467" s="201">
        <f t="shared" si="28"/>
        <v>0</v>
      </c>
      <c r="AM467" s="262">
        <f>AI467*[1]Scenarios!$D$5*[1]Scenarios!$L$27*[1]Scenarios!$D$29</f>
        <v>0</v>
      </c>
    </row>
    <row r="468" spans="4:39" x14ac:dyDescent="0.45">
      <c r="D468" s="248"/>
      <c r="F468" s="256"/>
      <c r="L468" s="258"/>
      <c r="M468" s="259"/>
      <c r="N468" s="260"/>
      <c r="O468" s="249"/>
      <c r="P468" s="195"/>
      <c r="Q468" s="195"/>
      <c r="R468" s="261"/>
      <c r="S468" s="251"/>
      <c r="V468" s="252"/>
      <c r="AL468" s="201">
        <f t="shared" si="28"/>
        <v>0</v>
      </c>
      <c r="AM468" s="262">
        <f>AI468*[1]Scenarios!$D$5*[1]Scenarios!$L$27*[1]Scenarios!$D$29</f>
        <v>0</v>
      </c>
    </row>
    <row r="469" spans="4:39" x14ac:dyDescent="0.45">
      <c r="D469" s="248"/>
      <c r="F469" s="256"/>
      <c r="L469" s="258"/>
      <c r="M469" s="259"/>
      <c r="N469" s="260"/>
      <c r="O469" s="249"/>
      <c r="P469" s="195"/>
      <c r="Q469" s="195"/>
      <c r="R469" s="261"/>
      <c r="S469" s="251"/>
      <c r="V469" s="252"/>
      <c r="AL469" s="201">
        <f t="shared" si="28"/>
        <v>0</v>
      </c>
      <c r="AM469" s="262">
        <f>AI469*[1]Scenarios!$D$5*[1]Scenarios!$L$27*[1]Scenarios!$D$29</f>
        <v>0</v>
      </c>
    </row>
    <row r="470" spans="4:39" x14ac:dyDescent="0.45">
      <c r="D470" s="248"/>
      <c r="F470" s="256"/>
      <c r="L470" s="258"/>
      <c r="M470" s="259"/>
      <c r="N470" s="260"/>
      <c r="O470" s="249"/>
      <c r="P470" s="195"/>
      <c r="Q470" s="195"/>
      <c r="R470" s="261"/>
      <c r="S470" s="251"/>
      <c r="V470" s="252"/>
      <c r="AL470" s="201">
        <f t="shared" si="28"/>
        <v>0</v>
      </c>
      <c r="AM470" s="262">
        <f>AI470*[1]Scenarios!$D$5*[1]Scenarios!$L$27*[1]Scenarios!$D$29</f>
        <v>0</v>
      </c>
    </row>
    <row r="471" spans="4:39" x14ac:dyDescent="0.45">
      <c r="D471" s="248"/>
      <c r="F471" s="256"/>
      <c r="L471" s="258"/>
      <c r="M471" s="259"/>
      <c r="N471" s="260"/>
      <c r="O471" s="249"/>
      <c r="P471" s="195"/>
      <c r="Q471" s="195"/>
      <c r="R471" s="261"/>
      <c r="S471" s="251"/>
      <c r="V471" s="252"/>
      <c r="AL471" s="201">
        <f t="shared" si="28"/>
        <v>0</v>
      </c>
      <c r="AM471" s="262">
        <f>AI471*[1]Scenarios!$D$5*[1]Scenarios!$L$27*[1]Scenarios!$D$29</f>
        <v>0</v>
      </c>
    </row>
    <row r="472" spans="4:39" x14ac:dyDescent="0.45">
      <c r="D472" s="248"/>
      <c r="F472" s="256"/>
      <c r="L472" s="258"/>
      <c r="M472" s="259"/>
      <c r="N472" s="260"/>
      <c r="O472" s="249"/>
      <c r="P472" s="195"/>
      <c r="Q472" s="195"/>
      <c r="R472" s="261"/>
      <c r="S472" s="251"/>
      <c r="V472" s="252"/>
      <c r="AL472" s="201">
        <f t="shared" si="28"/>
        <v>0</v>
      </c>
      <c r="AM472" s="262">
        <f>AI472*[1]Scenarios!$D$5*[1]Scenarios!$L$27*[1]Scenarios!$D$29</f>
        <v>0</v>
      </c>
    </row>
    <row r="473" spans="4:39" x14ac:dyDescent="0.45">
      <c r="D473" s="248"/>
      <c r="F473" s="256"/>
      <c r="L473" s="258"/>
      <c r="M473" s="259"/>
      <c r="N473" s="260"/>
      <c r="O473" s="249"/>
      <c r="P473" s="195"/>
      <c r="Q473" s="195"/>
      <c r="R473" s="261"/>
      <c r="S473" s="251"/>
      <c r="V473" s="252"/>
      <c r="AL473" s="201">
        <f t="shared" si="28"/>
        <v>0</v>
      </c>
      <c r="AM473" s="262">
        <f>AI473*[1]Scenarios!$D$5*[1]Scenarios!$L$27*[1]Scenarios!$D$29</f>
        <v>0</v>
      </c>
    </row>
    <row r="474" spans="4:39" x14ac:dyDescent="0.45">
      <c r="D474" s="248"/>
      <c r="F474" s="256"/>
      <c r="L474" s="258"/>
      <c r="M474" s="259"/>
      <c r="N474" s="260"/>
      <c r="O474" s="249"/>
      <c r="P474" s="195"/>
      <c r="Q474" s="195"/>
      <c r="R474" s="261"/>
      <c r="S474" s="251"/>
      <c r="V474" s="252"/>
      <c r="AL474" s="201">
        <f t="shared" si="28"/>
        <v>0</v>
      </c>
      <c r="AM474" s="262">
        <f>AI474*[1]Scenarios!$D$5*[1]Scenarios!$L$27*[1]Scenarios!$D$29</f>
        <v>0</v>
      </c>
    </row>
    <row r="475" spans="4:39" x14ac:dyDescent="0.45">
      <c r="D475" s="248"/>
      <c r="F475" s="256"/>
      <c r="L475" s="258"/>
      <c r="M475" s="259"/>
      <c r="N475" s="260"/>
      <c r="O475" s="249"/>
      <c r="P475" s="195"/>
      <c r="Q475" s="195"/>
      <c r="R475" s="261"/>
      <c r="S475" s="251"/>
      <c r="V475" s="252"/>
      <c r="AL475" s="201">
        <f t="shared" si="28"/>
        <v>0</v>
      </c>
      <c r="AM475" s="262">
        <f>AI475*[1]Scenarios!$D$5*[1]Scenarios!$L$27*[1]Scenarios!$D$29</f>
        <v>0</v>
      </c>
    </row>
    <row r="476" spans="4:39" x14ac:dyDescent="0.45">
      <c r="D476" s="248"/>
      <c r="F476" s="256"/>
      <c r="L476" s="258"/>
      <c r="M476" s="259"/>
      <c r="N476" s="260"/>
      <c r="O476" s="249"/>
      <c r="P476" s="195"/>
      <c r="Q476" s="195"/>
      <c r="R476" s="261"/>
      <c r="S476" s="251"/>
      <c r="V476" s="252"/>
      <c r="AL476" s="201">
        <f t="shared" si="28"/>
        <v>0</v>
      </c>
      <c r="AM476" s="262">
        <f>AI476*[1]Scenarios!$D$5*[1]Scenarios!$L$27*[1]Scenarios!$D$29</f>
        <v>0</v>
      </c>
    </row>
    <row r="477" spans="4:39" x14ac:dyDescent="0.45">
      <c r="D477" s="248"/>
      <c r="F477" s="256"/>
      <c r="L477" s="258"/>
      <c r="M477" s="259"/>
      <c r="N477" s="260"/>
      <c r="O477" s="249"/>
      <c r="P477" s="195"/>
      <c r="Q477" s="195"/>
      <c r="R477" s="261"/>
      <c r="S477" s="251"/>
      <c r="V477" s="252"/>
      <c r="AL477" s="201">
        <f t="shared" si="28"/>
        <v>0</v>
      </c>
      <c r="AM477" s="262">
        <f>AI477*[1]Scenarios!$D$5*[1]Scenarios!$L$27*[1]Scenarios!$D$29</f>
        <v>0</v>
      </c>
    </row>
    <row r="478" spans="4:39" x14ac:dyDescent="0.45">
      <c r="D478" s="248"/>
      <c r="F478" s="256"/>
      <c r="L478" s="258"/>
      <c r="M478" s="259"/>
      <c r="N478" s="260"/>
      <c r="O478" s="249"/>
      <c r="P478" s="195"/>
      <c r="Q478" s="195"/>
      <c r="R478" s="261"/>
      <c r="S478" s="251"/>
      <c r="V478" s="252"/>
      <c r="AL478" s="201">
        <f t="shared" si="28"/>
        <v>0</v>
      </c>
      <c r="AM478" s="262">
        <f>AI478*[1]Scenarios!$D$5*[1]Scenarios!$L$27*[1]Scenarios!$D$29</f>
        <v>0</v>
      </c>
    </row>
    <row r="479" spans="4:39" x14ac:dyDescent="0.45">
      <c r="D479" s="248"/>
      <c r="F479" s="256"/>
      <c r="L479" s="258"/>
      <c r="M479" s="259"/>
      <c r="N479" s="260"/>
      <c r="O479" s="249"/>
      <c r="P479" s="195"/>
      <c r="Q479" s="195"/>
      <c r="R479" s="261"/>
      <c r="S479" s="251"/>
      <c r="V479" s="252"/>
      <c r="AL479" s="201">
        <f t="shared" si="28"/>
        <v>0</v>
      </c>
      <c r="AM479" s="262">
        <f>AI479*[1]Scenarios!$D$5*[1]Scenarios!$L$27*[1]Scenarios!$D$29</f>
        <v>0</v>
      </c>
    </row>
    <row r="480" spans="4:39" x14ac:dyDescent="0.45">
      <c r="D480" s="248"/>
      <c r="F480" s="256"/>
      <c r="L480" s="258"/>
      <c r="M480" s="259"/>
      <c r="N480" s="260"/>
      <c r="O480" s="249"/>
      <c r="P480" s="195"/>
      <c r="Q480" s="195"/>
      <c r="R480" s="261"/>
      <c r="S480" s="251"/>
      <c r="V480" s="252"/>
      <c r="AL480" s="201">
        <f t="shared" si="28"/>
        <v>0</v>
      </c>
      <c r="AM480" s="262">
        <f>AI480*[1]Scenarios!$D$5*[1]Scenarios!$L$27*[1]Scenarios!$D$29</f>
        <v>0</v>
      </c>
    </row>
    <row r="481" spans="4:39" x14ac:dyDescent="0.45">
      <c r="D481" s="248"/>
      <c r="F481" s="256"/>
      <c r="L481" s="258"/>
      <c r="M481" s="259"/>
      <c r="N481" s="260"/>
      <c r="O481" s="249"/>
      <c r="P481" s="195"/>
      <c r="Q481" s="195"/>
      <c r="R481" s="261"/>
      <c r="S481" s="251"/>
      <c r="V481" s="252"/>
      <c r="AL481" s="201">
        <f t="shared" si="28"/>
        <v>0</v>
      </c>
      <c r="AM481" s="262">
        <f>AI481*[1]Scenarios!$D$5*[1]Scenarios!$L$27*[1]Scenarios!$D$29</f>
        <v>0</v>
      </c>
    </row>
    <row r="482" spans="4:39" x14ac:dyDescent="0.45">
      <c r="D482" s="248"/>
      <c r="F482" s="256"/>
      <c r="L482" s="258"/>
      <c r="M482" s="259"/>
      <c r="N482" s="260"/>
      <c r="O482" s="249"/>
      <c r="P482" s="195"/>
      <c r="Q482" s="195"/>
      <c r="R482" s="261"/>
      <c r="S482" s="251"/>
      <c r="V482" s="252"/>
      <c r="AL482" s="201">
        <f t="shared" si="28"/>
        <v>0</v>
      </c>
      <c r="AM482" s="262">
        <f>AI482*[1]Scenarios!$D$5*[1]Scenarios!$L$27*[1]Scenarios!$D$29</f>
        <v>0</v>
      </c>
    </row>
    <row r="483" spans="4:39" x14ac:dyDescent="0.45">
      <c r="D483" s="248"/>
      <c r="F483" s="256"/>
      <c r="L483" s="258"/>
      <c r="M483" s="259"/>
      <c r="N483" s="260"/>
      <c r="O483" s="249"/>
      <c r="P483" s="195"/>
      <c r="Q483" s="195"/>
      <c r="R483" s="261"/>
      <c r="S483" s="251"/>
      <c r="V483" s="252"/>
      <c r="AL483" s="201">
        <f t="shared" si="28"/>
        <v>0</v>
      </c>
      <c r="AM483" s="262">
        <f>AI483*[1]Scenarios!$D$5*[1]Scenarios!$L$27*[1]Scenarios!$D$29</f>
        <v>0</v>
      </c>
    </row>
    <row r="484" spans="4:39" x14ac:dyDescent="0.45">
      <c r="D484" s="248"/>
      <c r="F484" s="256"/>
      <c r="L484" s="258"/>
      <c r="M484" s="259"/>
      <c r="N484" s="260"/>
      <c r="O484" s="249"/>
      <c r="P484" s="195"/>
      <c r="Q484" s="195"/>
      <c r="R484" s="261"/>
      <c r="S484" s="251"/>
      <c r="V484" s="252"/>
      <c r="AL484" s="201">
        <f t="shared" si="28"/>
        <v>0</v>
      </c>
      <c r="AM484" s="262">
        <f>AI484*[1]Scenarios!$D$5*[1]Scenarios!$L$27*[1]Scenarios!$D$29</f>
        <v>0</v>
      </c>
    </row>
    <row r="485" spans="4:39" x14ac:dyDescent="0.45">
      <c r="D485" s="248"/>
      <c r="F485" s="256"/>
      <c r="L485" s="258"/>
      <c r="M485" s="259"/>
      <c r="N485" s="260"/>
      <c r="O485" s="249"/>
      <c r="P485" s="195"/>
      <c r="Q485" s="195"/>
      <c r="R485" s="261"/>
      <c r="S485" s="251"/>
      <c r="V485" s="252"/>
      <c r="AL485" s="201">
        <f t="shared" si="28"/>
        <v>0</v>
      </c>
      <c r="AM485" s="262">
        <f>AI485*[1]Scenarios!$D$5*[1]Scenarios!$L$27*[1]Scenarios!$D$29</f>
        <v>0</v>
      </c>
    </row>
    <row r="486" spans="4:39" x14ac:dyDescent="0.45">
      <c r="D486" s="248"/>
      <c r="F486" s="256"/>
      <c r="L486" s="258"/>
      <c r="M486" s="259"/>
      <c r="N486" s="260"/>
      <c r="O486" s="249"/>
      <c r="P486" s="195"/>
      <c r="Q486" s="195"/>
      <c r="R486" s="261"/>
      <c r="S486" s="251"/>
      <c r="V486" s="252"/>
      <c r="AL486" s="201">
        <f t="shared" si="28"/>
        <v>0</v>
      </c>
      <c r="AM486" s="262">
        <f>AI486*[1]Scenarios!$D$5*[1]Scenarios!$L$27*[1]Scenarios!$D$29</f>
        <v>0</v>
      </c>
    </row>
    <row r="487" spans="4:39" x14ac:dyDescent="0.45">
      <c r="D487" s="248"/>
      <c r="F487" s="256"/>
      <c r="L487" s="258"/>
      <c r="M487" s="259"/>
      <c r="N487" s="260"/>
      <c r="O487" s="249"/>
      <c r="P487" s="195"/>
      <c r="Q487" s="195"/>
      <c r="R487" s="261"/>
      <c r="S487" s="251"/>
      <c r="V487" s="252"/>
      <c r="AL487" s="201">
        <f t="shared" si="28"/>
        <v>0</v>
      </c>
      <c r="AM487" s="262">
        <f>AI487*[1]Scenarios!$D$5*[1]Scenarios!$L$27*[1]Scenarios!$D$29</f>
        <v>0</v>
      </c>
    </row>
    <row r="488" spans="4:39" x14ac:dyDescent="0.45">
      <c r="D488" s="248"/>
      <c r="F488" s="256"/>
      <c r="L488" s="258"/>
      <c r="M488" s="259"/>
      <c r="N488" s="260"/>
      <c r="O488" s="249"/>
      <c r="P488" s="195"/>
      <c r="Q488" s="195"/>
      <c r="R488" s="261"/>
      <c r="S488" s="251"/>
      <c r="V488" s="252"/>
      <c r="AL488" s="201">
        <f t="shared" si="28"/>
        <v>0</v>
      </c>
      <c r="AM488" s="262">
        <f>AI488*[1]Scenarios!$D$5*[1]Scenarios!$L$27*[1]Scenarios!$D$29</f>
        <v>0</v>
      </c>
    </row>
    <row r="489" spans="4:39" x14ac:dyDescent="0.45">
      <c r="D489" s="248"/>
      <c r="F489" s="256"/>
      <c r="L489" s="258"/>
      <c r="M489" s="259"/>
      <c r="N489" s="260"/>
      <c r="O489" s="249"/>
      <c r="P489" s="195"/>
      <c r="Q489" s="195"/>
      <c r="R489" s="261"/>
      <c r="S489" s="251"/>
      <c r="V489" s="252"/>
      <c r="AL489" s="201">
        <f t="shared" si="28"/>
        <v>0</v>
      </c>
      <c r="AM489" s="262">
        <f>AI489*[1]Scenarios!$D$5*[1]Scenarios!$L$27*[1]Scenarios!$D$29</f>
        <v>0</v>
      </c>
    </row>
    <row r="490" spans="4:39" x14ac:dyDescent="0.45">
      <c r="D490" s="248"/>
      <c r="F490" s="256"/>
      <c r="L490" s="258"/>
      <c r="M490" s="259"/>
      <c r="N490" s="260"/>
      <c r="O490" s="249"/>
      <c r="P490" s="195"/>
      <c r="Q490" s="195"/>
      <c r="R490" s="261"/>
      <c r="S490" s="251"/>
      <c r="V490" s="252"/>
      <c r="AL490" s="201">
        <f t="shared" si="28"/>
        <v>0</v>
      </c>
      <c r="AM490" s="262">
        <f>AI490*[1]Scenarios!$D$5*[1]Scenarios!$L$27*[1]Scenarios!$D$29</f>
        <v>0</v>
      </c>
    </row>
    <row r="491" spans="4:39" x14ac:dyDescent="0.45">
      <c r="D491" s="248"/>
      <c r="F491" s="256"/>
      <c r="L491" s="258"/>
      <c r="M491" s="259"/>
      <c r="N491" s="260"/>
      <c r="O491" s="249"/>
      <c r="P491" s="195"/>
      <c r="Q491" s="195"/>
      <c r="R491" s="261"/>
      <c r="S491" s="251"/>
      <c r="V491" s="252"/>
      <c r="AL491" s="201">
        <f t="shared" si="28"/>
        <v>0</v>
      </c>
      <c r="AM491" s="262">
        <f>AI491*[1]Scenarios!$D$5*[1]Scenarios!$L$27*[1]Scenarios!$D$29</f>
        <v>0</v>
      </c>
    </row>
    <row r="492" spans="4:39" x14ac:dyDescent="0.45">
      <c r="D492" s="248"/>
      <c r="F492" s="256"/>
      <c r="L492" s="258"/>
      <c r="M492" s="259"/>
      <c r="N492" s="260"/>
      <c r="O492" s="249"/>
      <c r="P492" s="195"/>
      <c r="Q492" s="195"/>
      <c r="R492" s="261"/>
      <c r="S492" s="251"/>
      <c r="V492" s="252"/>
      <c r="AL492" s="201">
        <f t="shared" si="28"/>
        <v>0</v>
      </c>
      <c r="AM492" s="262">
        <f>AI492*[1]Scenarios!$D$5*[1]Scenarios!$L$27*[1]Scenarios!$D$29</f>
        <v>0</v>
      </c>
    </row>
    <row r="493" spans="4:39" x14ac:dyDescent="0.45">
      <c r="D493" s="248"/>
      <c r="F493" s="256"/>
      <c r="L493" s="258"/>
      <c r="M493" s="259"/>
      <c r="N493" s="260"/>
      <c r="O493" s="249"/>
      <c r="P493" s="195"/>
      <c r="Q493" s="195"/>
      <c r="R493" s="261"/>
      <c r="S493" s="251"/>
      <c r="V493" s="252"/>
      <c r="AL493" s="201">
        <f t="shared" si="28"/>
        <v>0</v>
      </c>
      <c r="AM493" s="262">
        <f>AI493*[1]Scenarios!$D$5*[1]Scenarios!$L$27*[1]Scenarios!$D$29</f>
        <v>0</v>
      </c>
    </row>
    <row r="494" spans="4:39" x14ac:dyDescent="0.45">
      <c r="D494" s="248"/>
      <c r="F494" s="256"/>
      <c r="L494" s="258"/>
      <c r="M494" s="259"/>
      <c r="N494" s="260"/>
      <c r="O494" s="249"/>
      <c r="P494" s="195"/>
      <c r="Q494" s="195"/>
      <c r="R494" s="261"/>
      <c r="S494" s="251"/>
      <c r="V494" s="252"/>
      <c r="AL494" s="201">
        <f t="shared" si="28"/>
        <v>0</v>
      </c>
      <c r="AM494" s="262">
        <f>AI494*[1]Scenarios!$D$5*[1]Scenarios!$L$27*[1]Scenarios!$D$29</f>
        <v>0</v>
      </c>
    </row>
    <row r="495" spans="4:39" x14ac:dyDescent="0.45">
      <c r="D495" s="248"/>
      <c r="F495" s="256"/>
      <c r="L495" s="258"/>
      <c r="M495" s="259"/>
      <c r="N495" s="260"/>
      <c r="O495" s="249"/>
      <c r="P495" s="195"/>
      <c r="Q495" s="195"/>
      <c r="R495" s="261"/>
      <c r="S495" s="251"/>
      <c r="V495" s="252"/>
      <c r="AL495" s="201">
        <f t="shared" si="28"/>
        <v>0</v>
      </c>
      <c r="AM495" s="262">
        <f>AI495*[1]Scenarios!$D$5*[1]Scenarios!$L$27*[1]Scenarios!$D$29</f>
        <v>0</v>
      </c>
    </row>
    <row r="496" spans="4:39" x14ac:dyDescent="0.45">
      <c r="D496" s="248"/>
      <c r="F496" s="256"/>
      <c r="L496" s="258"/>
      <c r="M496" s="259"/>
      <c r="N496" s="260"/>
      <c r="O496" s="249"/>
      <c r="P496" s="195"/>
      <c r="Q496" s="195"/>
      <c r="R496" s="261"/>
      <c r="S496" s="251"/>
      <c r="V496" s="252"/>
      <c r="AL496" s="201">
        <f t="shared" si="28"/>
        <v>0</v>
      </c>
      <c r="AM496" s="262">
        <f>AI496*[1]Scenarios!$D$5*[1]Scenarios!$L$27*[1]Scenarios!$D$29</f>
        <v>0</v>
      </c>
    </row>
    <row r="497" spans="4:39" x14ac:dyDescent="0.45">
      <c r="D497" s="248"/>
      <c r="F497" s="256"/>
      <c r="L497" s="258"/>
      <c r="M497" s="259"/>
      <c r="N497" s="260"/>
      <c r="O497" s="249"/>
      <c r="P497" s="195"/>
      <c r="Q497" s="195"/>
      <c r="R497" s="261"/>
      <c r="S497" s="251"/>
      <c r="V497" s="252"/>
      <c r="AL497" s="201">
        <f t="shared" si="28"/>
        <v>0</v>
      </c>
      <c r="AM497" s="262">
        <f>AI497*[1]Scenarios!$D$5*[1]Scenarios!$L$27*[1]Scenarios!$D$29</f>
        <v>0</v>
      </c>
    </row>
    <row r="498" spans="4:39" x14ac:dyDescent="0.45">
      <c r="D498" s="248"/>
      <c r="F498" s="256"/>
      <c r="L498" s="258"/>
      <c r="M498" s="259"/>
      <c r="N498" s="260"/>
      <c r="O498" s="249"/>
      <c r="P498" s="195"/>
      <c r="Q498" s="195"/>
      <c r="R498" s="261"/>
      <c r="S498" s="251"/>
      <c r="V498" s="252"/>
      <c r="AL498" s="201">
        <f t="shared" si="28"/>
        <v>0</v>
      </c>
      <c r="AM498" s="262">
        <f>AI498*[1]Scenarios!$D$5*[1]Scenarios!$L$27*[1]Scenarios!$D$29</f>
        <v>0</v>
      </c>
    </row>
    <row r="499" spans="4:39" x14ac:dyDescent="0.45">
      <c r="D499" s="248"/>
      <c r="F499" s="256"/>
      <c r="L499" s="258"/>
      <c r="M499" s="259"/>
      <c r="N499" s="260"/>
      <c r="O499" s="249"/>
      <c r="P499" s="195"/>
      <c r="Q499" s="195"/>
      <c r="R499" s="261"/>
      <c r="S499" s="251"/>
      <c r="V499" s="252"/>
      <c r="AL499" s="201">
        <f t="shared" si="28"/>
        <v>0</v>
      </c>
      <c r="AM499" s="262">
        <f>AI499*[1]Scenarios!$D$5*[1]Scenarios!$L$27*[1]Scenarios!$D$29</f>
        <v>0</v>
      </c>
    </row>
    <row r="500" spans="4:39" x14ac:dyDescent="0.45">
      <c r="D500" s="248"/>
      <c r="F500" s="256"/>
      <c r="L500" s="258"/>
      <c r="M500" s="259"/>
      <c r="N500" s="260"/>
      <c r="O500" s="249"/>
      <c r="P500" s="195"/>
      <c r="Q500" s="195"/>
      <c r="R500" s="261"/>
      <c r="S500" s="251"/>
      <c r="V500" s="252"/>
      <c r="AL500" s="201">
        <f t="shared" si="28"/>
        <v>0</v>
      </c>
      <c r="AM500" s="262">
        <f>AI500*[1]Scenarios!$D$5*[1]Scenarios!$L$27*[1]Scenarios!$D$29</f>
        <v>0</v>
      </c>
    </row>
    <row r="501" spans="4:39" x14ac:dyDescent="0.45">
      <c r="D501" s="248"/>
      <c r="F501" s="256"/>
      <c r="L501" s="258"/>
      <c r="M501" s="259"/>
      <c r="N501" s="260"/>
      <c r="O501" s="249"/>
      <c r="P501" s="195"/>
      <c r="Q501" s="195"/>
      <c r="R501" s="261"/>
      <c r="S501" s="251"/>
      <c r="V501" s="252"/>
      <c r="AL501" s="201">
        <f t="shared" si="28"/>
        <v>0</v>
      </c>
      <c r="AM501" s="262">
        <f>AI501*[1]Scenarios!$D$5*[1]Scenarios!$L$27*[1]Scenarios!$D$29</f>
        <v>0</v>
      </c>
    </row>
    <row r="502" spans="4:39" x14ac:dyDescent="0.45">
      <c r="D502" s="248"/>
      <c r="F502" s="256"/>
      <c r="L502" s="258"/>
      <c r="M502" s="259"/>
      <c r="N502" s="260"/>
      <c r="O502" s="249"/>
      <c r="P502" s="195"/>
      <c r="Q502" s="195"/>
      <c r="R502" s="261"/>
      <c r="S502" s="251"/>
      <c r="V502" s="252"/>
      <c r="AL502" s="201">
        <f t="shared" si="28"/>
        <v>0</v>
      </c>
      <c r="AM502" s="262">
        <f>AI502*[1]Scenarios!$D$5*[1]Scenarios!$L$27*[1]Scenarios!$D$29</f>
        <v>0</v>
      </c>
    </row>
    <row r="503" spans="4:39" x14ac:dyDescent="0.45">
      <c r="D503" s="248"/>
      <c r="F503" s="256"/>
      <c r="L503" s="258"/>
      <c r="M503" s="259"/>
      <c r="N503" s="260"/>
      <c r="O503" s="249"/>
      <c r="P503" s="195"/>
      <c r="Q503" s="195"/>
      <c r="R503" s="261"/>
      <c r="S503" s="251"/>
      <c r="V503" s="252"/>
      <c r="AL503" s="201">
        <f t="shared" si="28"/>
        <v>0</v>
      </c>
      <c r="AM503" s="262">
        <f>AI503*[1]Scenarios!$D$5*[1]Scenarios!$L$27*[1]Scenarios!$D$29</f>
        <v>0</v>
      </c>
    </row>
    <row r="504" spans="4:39" x14ac:dyDescent="0.45">
      <c r="D504" s="248"/>
      <c r="F504" s="256"/>
      <c r="L504" s="258"/>
      <c r="M504" s="259"/>
      <c r="N504" s="260"/>
      <c r="O504" s="249"/>
      <c r="P504" s="195"/>
      <c r="Q504" s="195"/>
      <c r="R504" s="261"/>
      <c r="S504" s="251"/>
      <c r="V504" s="252"/>
      <c r="AL504" s="201">
        <f t="shared" si="28"/>
        <v>0</v>
      </c>
      <c r="AM504" s="262">
        <f>AI504*[1]Scenarios!$D$5*[1]Scenarios!$L$27*[1]Scenarios!$D$29</f>
        <v>0</v>
      </c>
    </row>
    <row r="505" spans="4:39" x14ac:dyDescent="0.45">
      <c r="D505" s="248"/>
      <c r="F505" s="256"/>
      <c r="L505" s="258"/>
      <c r="M505" s="259"/>
      <c r="N505" s="260"/>
      <c r="O505" s="249"/>
      <c r="P505" s="195"/>
      <c r="Q505" s="195"/>
      <c r="R505" s="261"/>
      <c r="S505" s="251"/>
      <c r="V505" s="252"/>
      <c r="AL505" s="201">
        <f t="shared" si="28"/>
        <v>0</v>
      </c>
      <c r="AM505" s="262">
        <f>AI505*[1]Scenarios!$D$5*[1]Scenarios!$L$27*[1]Scenarios!$D$29</f>
        <v>0</v>
      </c>
    </row>
    <row r="506" spans="4:39" x14ac:dyDescent="0.45">
      <c r="D506" s="248"/>
      <c r="F506" s="256"/>
      <c r="L506" s="258"/>
      <c r="M506" s="259"/>
      <c r="N506" s="260"/>
      <c r="O506" s="249"/>
      <c r="P506" s="195"/>
      <c r="Q506" s="195"/>
      <c r="R506" s="261"/>
      <c r="S506" s="251"/>
      <c r="V506" s="252"/>
      <c r="AL506" s="201">
        <f t="shared" si="28"/>
        <v>0</v>
      </c>
      <c r="AM506" s="262">
        <f>AI506*[1]Scenarios!$D$5*[1]Scenarios!$L$27*[1]Scenarios!$D$29</f>
        <v>0</v>
      </c>
    </row>
    <row r="507" spans="4:39" x14ac:dyDescent="0.45">
      <c r="D507" s="248"/>
      <c r="F507" s="256"/>
      <c r="L507" s="258"/>
      <c r="M507" s="259"/>
      <c r="N507" s="260"/>
      <c r="O507" s="249"/>
      <c r="P507" s="195"/>
      <c r="Q507" s="195"/>
      <c r="R507" s="261"/>
      <c r="S507" s="251"/>
      <c r="V507" s="252"/>
      <c r="AL507" s="201">
        <f t="shared" si="28"/>
        <v>0</v>
      </c>
      <c r="AM507" s="262">
        <f>AI507*[1]Scenarios!$D$5*[1]Scenarios!$L$27*[1]Scenarios!$D$29</f>
        <v>0</v>
      </c>
    </row>
    <row r="508" spans="4:39" x14ac:dyDescent="0.45">
      <c r="D508" s="248"/>
      <c r="F508" s="256"/>
      <c r="L508" s="258"/>
      <c r="M508" s="259"/>
      <c r="N508" s="260"/>
      <c r="O508" s="249"/>
      <c r="P508" s="195"/>
      <c r="Q508" s="195"/>
      <c r="R508" s="261"/>
      <c r="S508" s="251"/>
      <c r="V508" s="252"/>
      <c r="AL508" s="201">
        <f t="shared" si="28"/>
        <v>0</v>
      </c>
      <c r="AM508" s="262">
        <f>AI508*[1]Scenarios!$D$5*[1]Scenarios!$L$27*[1]Scenarios!$D$29</f>
        <v>0</v>
      </c>
    </row>
    <row r="509" spans="4:39" x14ac:dyDescent="0.45">
      <c r="D509" s="248"/>
      <c r="F509" s="256"/>
      <c r="L509" s="258"/>
      <c r="M509" s="259"/>
      <c r="N509" s="260"/>
      <c r="O509" s="249"/>
      <c r="P509" s="195"/>
      <c r="Q509" s="195"/>
      <c r="R509" s="261"/>
      <c r="S509" s="251"/>
      <c r="V509" s="252"/>
      <c r="AL509" s="201">
        <f t="shared" si="28"/>
        <v>0</v>
      </c>
      <c r="AM509" s="262">
        <f>AI509*[1]Scenarios!$D$5*[1]Scenarios!$L$27*[1]Scenarios!$D$29</f>
        <v>0</v>
      </c>
    </row>
    <row r="510" spans="4:39" x14ac:dyDescent="0.45">
      <c r="D510" s="248"/>
      <c r="F510" s="256"/>
      <c r="L510" s="258"/>
      <c r="M510" s="259"/>
      <c r="N510" s="260"/>
      <c r="O510" s="249"/>
      <c r="P510" s="195"/>
      <c r="Q510" s="195"/>
      <c r="R510" s="261"/>
      <c r="S510" s="251"/>
      <c r="V510" s="252"/>
      <c r="AL510" s="201">
        <f t="shared" si="28"/>
        <v>0</v>
      </c>
      <c r="AM510" s="262">
        <f>AI510*[1]Scenarios!$D$5*[1]Scenarios!$L$27*[1]Scenarios!$D$29</f>
        <v>0</v>
      </c>
    </row>
    <row r="511" spans="4:39" x14ac:dyDescent="0.45">
      <c r="D511" s="248"/>
      <c r="F511" s="256"/>
      <c r="L511" s="258"/>
      <c r="M511" s="259"/>
      <c r="N511" s="260"/>
      <c r="O511" s="249"/>
      <c r="P511" s="195"/>
      <c r="Q511" s="195"/>
      <c r="R511" s="261"/>
      <c r="S511" s="251"/>
      <c r="V511" s="252"/>
      <c r="AL511" s="201">
        <f t="shared" si="28"/>
        <v>0</v>
      </c>
      <c r="AM511" s="262">
        <f>AI511*[1]Scenarios!$D$5*[1]Scenarios!$L$27*[1]Scenarios!$D$29</f>
        <v>0</v>
      </c>
    </row>
    <row r="512" spans="4:39" x14ac:dyDescent="0.45">
      <c r="D512" s="248"/>
      <c r="F512" s="256"/>
      <c r="L512" s="258"/>
      <c r="M512" s="259"/>
      <c r="N512" s="260"/>
      <c r="O512" s="249"/>
      <c r="P512" s="195"/>
      <c r="Q512" s="195"/>
      <c r="R512" s="261"/>
      <c r="S512" s="251"/>
      <c r="V512" s="252"/>
      <c r="AL512" s="201">
        <f t="shared" si="28"/>
        <v>0</v>
      </c>
      <c r="AM512" s="262">
        <f>AI512*[1]Scenarios!$D$5*[1]Scenarios!$L$27*[1]Scenarios!$D$29</f>
        <v>0</v>
      </c>
    </row>
    <row r="513" spans="4:39" x14ac:dyDescent="0.45">
      <c r="D513" s="248"/>
      <c r="F513" s="256"/>
      <c r="L513" s="258"/>
      <c r="M513" s="259"/>
      <c r="N513" s="260"/>
      <c r="O513" s="249"/>
      <c r="P513" s="195"/>
      <c r="Q513" s="195"/>
      <c r="R513" s="261"/>
      <c r="S513" s="251"/>
      <c r="V513" s="252"/>
      <c r="AL513" s="201">
        <f t="shared" si="28"/>
        <v>0</v>
      </c>
      <c r="AM513" s="262">
        <f>AI513*[1]Scenarios!$D$5*[1]Scenarios!$L$27*[1]Scenarios!$D$29</f>
        <v>0</v>
      </c>
    </row>
    <row r="514" spans="4:39" x14ac:dyDescent="0.45">
      <c r="D514" s="248"/>
      <c r="F514" s="256"/>
      <c r="L514" s="258"/>
      <c r="M514" s="259"/>
      <c r="N514" s="260"/>
      <c r="O514" s="249"/>
      <c r="P514" s="195"/>
      <c r="Q514" s="195"/>
      <c r="R514" s="261"/>
      <c r="S514" s="251"/>
      <c r="V514" s="252"/>
      <c r="AL514" s="201">
        <f t="shared" si="28"/>
        <v>0</v>
      </c>
      <c r="AM514" s="262">
        <f>AI514*[1]Scenarios!$D$5*[1]Scenarios!$L$27*[1]Scenarios!$D$29</f>
        <v>0</v>
      </c>
    </row>
    <row r="515" spans="4:39" x14ac:dyDescent="0.45">
      <c r="D515" s="248"/>
      <c r="F515" s="256"/>
      <c r="L515" s="258"/>
      <c r="M515" s="259"/>
      <c r="N515" s="260"/>
      <c r="O515" s="249"/>
      <c r="P515" s="195"/>
      <c r="Q515" s="195"/>
      <c r="R515" s="261"/>
      <c r="S515" s="251"/>
      <c r="V515" s="252"/>
      <c r="AL515" s="201">
        <f t="shared" si="28"/>
        <v>0</v>
      </c>
      <c r="AM515" s="262">
        <f>AI515*[1]Scenarios!$D$5*[1]Scenarios!$L$27*[1]Scenarios!$D$29</f>
        <v>0</v>
      </c>
    </row>
    <row r="516" spans="4:39" x14ac:dyDescent="0.45">
      <c r="D516" s="248"/>
      <c r="F516" s="256"/>
      <c r="L516" s="258"/>
      <c r="M516" s="259"/>
      <c r="N516" s="260"/>
      <c r="O516" s="249"/>
      <c r="P516" s="195"/>
      <c r="Q516" s="195"/>
      <c r="R516" s="261"/>
      <c r="S516" s="251"/>
      <c r="V516" s="252"/>
      <c r="AL516" s="201">
        <f t="shared" si="28"/>
        <v>0</v>
      </c>
      <c r="AM516" s="262">
        <f>AI516*[1]Scenarios!$D$5*[1]Scenarios!$L$27*[1]Scenarios!$D$29</f>
        <v>0</v>
      </c>
    </row>
    <row r="517" spans="4:39" x14ac:dyDescent="0.45">
      <c r="D517" s="248"/>
      <c r="F517" s="256"/>
      <c r="L517" s="258"/>
      <c r="M517" s="259"/>
      <c r="N517" s="260"/>
      <c r="O517" s="249"/>
      <c r="P517" s="195"/>
      <c r="Q517" s="195"/>
      <c r="R517" s="261"/>
      <c r="S517" s="251"/>
      <c r="V517" s="252"/>
      <c r="AL517" s="201">
        <f t="shared" si="28"/>
        <v>0</v>
      </c>
      <c r="AM517" s="262">
        <f>AI517*[1]Scenarios!$D$5*[1]Scenarios!$L$27*[1]Scenarios!$D$29</f>
        <v>0</v>
      </c>
    </row>
    <row r="518" spans="4:39" x14ac:dyDescent="0.45">
      <c r="D518" s="248"/>
      <c r="F518" s="256"/>
      <c r="L518" s="258"/>
      <c r="M518" s="259"/>
      <c r="N518" s="260"/>
      <c r="O518" s="249"/>
      <c r="P518" s="195"/>
      <c r="Q518" s="195"/>
      <c r="R518" s="261"/>
      <c r="S518" s="251"/>
      <c r="V518" s="252"/>
      <c r="AL518" s="201">
        <f t="shared" ref="AL518:AL581" si="29">T518+(T518*40%)</f>
        <v>0</v>
      </c>
      <c r="AM518" s="262">
        <f>AI518*[1]Scenarios!$D$5*[1]Scenarios!$L$27*[1]Scenarios!$D$29</f>
        <v>0</v>
      </c>
    </row>
    <row r="519" spans="4:39" x14ac:dyDescent="0.45">
      <c r="D519" s="248"/>
      <c r="F519" s="256"/>
      <c r="L519" s="258"/>
      <c r="M519" s="259"/>
      <c r="N519" s="260"/>
      <c r="O519" s="249"/>
      <c r="P519" s="195"/>
      <c r="Q519" s="195"/>
      <c r="R519" s="261"/>
      <c r="S519" s="251"/>
      <c r="V519" s="252"/>
      <c r="AL519" s="201">
        <f t="shared" si="29"/>
        <v>0</v>
      </c>
      <c r="AM519" s="262">
        <f>AI519*[1]Scenarios!$D$5*[1]Scenarios!$L$27*[1]Scenarios!$D$29</f>
        <v>0</v>
      </c>
    </row>
    <row r="520" spans="4:39" x14ac:dyDescent="0.45">
      <c r="D520" s="248"/>
      <c r="F520" s="256"/>
      <c r="L520" s="258"/>
      <c r="M520" s="259"/>
      <c r="N520" s="260"/>
      <c r="O520" s="249"/>
      <c r="P520" s="195"/>
      <c r="Q520" s="195"/>
      <c r="R520" s="261"/>
      <c r="S520" s="251"/>
      <c r="V520" s="252"/>
      <c r="AL520" s="201">
        <f t="shared" si="29"/>
        <v>0</v>
      </c>
      <c r="AM520" s="262">
        <f>AI520*[1]Scenarios!$D$5*[1]Scenarios!$L$27*[1]Scenarios!$D$29</f>
        <v>0</v>
      </c>
    </row>
    <row r="521" spans="4:39" x14ac:dyDescent="0.45">
      <c r="D521" s="248"/>
      <c r="F521" s="256"/>
      <c r="L521" s="258"/>
      <c r="M521" s="259"/>
      <c r="N521" s="260"/>
      <c r="O521" s="249"/>
      <c r="P521" s="195"/>
      <c r="Q521" s="195"/>
      <c r="R521" s="261"/>
      <c r="S521" s="251"/>
      <c r="V521" s="252"/>
      <c r="AL521" s="201">
        <f t="shared" si="29"/>
        <v>0</v>
      </c>
      <c r="AM521" s="262">
        <f>AI521*[1]Scenarios!$D$5*[1]Scenarios!$L$27*[1]Scenarios!$D$29</f>
        <v>0</v>
      </c>
    </row>
    <row r="522" spans="4:39" x14ac:dyDescent="0.45">
      <c r="D522" s="248"/>
      <c r="F522" s="256"/>
      <c r="L522" s="258"/>
      <c r="M522" s="259"/>
      <c r="N522" s="260"/>
      <c r="O522" s="249"/>
      <c r="P522" s="195"/>
      <c r="Q522" s="195"/>
      <c r="R522" s="261"/>
      <c r="S522" s="251"/>
      <c r="V522" s="252"/>
      <c r="AL522" s="201">
        <f t="shared" si="29"/>
        <v>0</v>
      </c>
      <c r="AM522" s="262">
        <f>AI522*[1]Scenarios!$D$5*[1]Scenarios!$L$27*[1]Scenarios!$D$29</f>
        <v>0</v>
      </c>
    </row>
    <row r="523" spans="4:39" x14ac:dyDescent="0.45">
      <c r="D523" s="248"/>
      <c r="F523" s="256"/>
      <c r="L523" s="258"/>
      <c r="M523" s="259"/>
      <c r="N523" s="260"/>
      <c r="O523" s="249"/>
      <c r="P523" s="195"/>
      <c r="Q523" s="195"/>
      <c r="R523" s="261"/>
      <c r="S523" s="251"/>
      <c r="V523" s="252"/>
      <c r="AL523" s="201">
        <f t="shared" si="29"/>
        <v>0</v>
      </c>
      <c r="AM523" s="262">
        <f>AI523*[1]Scenarios!$D$5*[1]Scenarios!$L$27*[1]Scenarios!$D$29</f>
        <v>0</v>
      </c>
    </row>
    <row r="524" spans="4:39" x14ac:dyDescent="0.45">
      <c r="D524" s="248"/>
      <c r="F524" s="256"/>
      <c r="L524" s="258"/>
      <c r="M524" s="259"/>
      <c r="N524" s="260"/>
      <c r="O524" s="249"/>
      <c r="P524" s="195"/>
      <c r="Q524" s="195"/>
      <c r="R524" s="261"/>
      <c r="S524" s="251"/>
      <c r="V524" s="252"/>
      <c r="AL524" s="201">
        <f t="shared" si="29"/>
        <v>0</v>
      </c>
      <c r="AM524" s="262">
        <f>AI524*[1]Scenarios!$D$5*[1]Scenarios!$L$27*[1]Scenarios!$D$29</f>
        <v>0</v>
      </c>
    </row>
    <row r="525" spans="4:39" x14ac:dyDescent="0.45">
      <c r="D525" s="248"/>
      <c r="F525" s="256"/>
      <c r="L525" s="258"/>
      <c r="M525" s="259"/>
      <c r="N525" s="260"/>
      <c r="O525" s="249"/>
      <c r="P525" s="195"/>
      <c r="Q525" s="195"/>
      <c r="R525" s="261"/>
      <c r="S525" s="251"/>
      <c r="V525" s="252"/>
      <c r="AL525" s="201">
        <f t="shared" si="29"/>
        <v>0</v>
      </c>
      <c r="AM525" s="262">
        <f>AI525*[1]Scenarios!$D$5*[1]Scenarios!$L$27*[1]Scenarios!$D$29</f>
        <v>0</v>
      </c>
    </row>
    <row r="526" spans="4:39" x14ac:dyDescent="0.45">
      <c r="D526" s="248"/>
      <c r="F526" s="256"/>
      <c r="L526" s="258"/>
      <c r="M526" s="259"/>
      <c r="N526" s="260"/>
      <c r="O526" s="249"/>
      <c r="P526" s="195"/>
      <c r="Q526" s="195"/>
      <c r="R526" s="261"/>
      <c r="S526" s="251"/>
      <c r="V526" s="252"/>
      <c r="AL526" s="201">
        <f t="shared" si="29"/>
        <v>0</v>
      </c>
      <c r="AM526" s="262">
        <f>AI526*[1]Scenarios!$D$5*[1]Scenarios!$L$27*[1]Scenarios!$D$29</f>
        <v>0</v>
      </c>
    </row>
    <row r="527" spans="4:39" x14ac:dyDescent="0.45">
      <c r="D527" s="248"/>
      <c r="F527" s="256"/>
      <c r="L527" s="258"/>
      <c r="M527" s="259"/>
      <c r="N527" s="260"/>
      <c r="O527" s="249"/>
      <c r="P527" s="195"/>
      <c r="Q527" s="195"/>
      <c r="R527" s="261"/>
      <c r="S527" s="251"/>
      <c r="V527" s="252"/>
      <c r="AL527" s="201">
        <f t="shared" si="29"/>
        <v>0</v>
      </c>
      <c r="AM527" s="262">
        <f>AI527*[1]Scenarios!$D$5*[1]Scenarios!$L$27*[1]Scenarios!$D$29</f>
        <v>0</v>
      </c>
    </row>
    <row r="528" spans="4:39" x14ac:dyDescent="0.45">
      <c r="D528" s="248"/>
      <c r="F528" s="256"/>
      <c r="L528" s="258"/>
      <c r="M528" s="259"/>
      <c r="N528" s="260"/>
      <c r="O528" s="249"/>
      <c r="P528" s="195"/>
      <c r="Q528" s="195"/>
      <c r="R528" s="261"/>
      <c r="S528" s="251"/>
      <c r="V528" s="252"/>
      <c r="AL528" s="201">
        <f t="shared" si="29"/>
        <v>0</v>
      </c>
      <c r="AM528" s="262">
        <f>AI528*[1]Scenarios!$D$5*[1]Scenarios!$L$27*[1]Scenarios!$D$29</f>
        <v>0</v>
      </c>
    </row>
    <row r="529" spans="4:39" x14ac:dyDescent="0.45">
      <c r="D529" s="248"/>
      <c r="F529" s="256"/>
      <c r="L529" s="258"/>
      <c r="M529" s="259"/>
      <c r="N529" s="260"/>
      <c r="O529" s="249"/>
      <c r="P529" s="195"/>
      <c r="Q529" s="195"/>
      <c r="R529" s="261"/>
      <c r="S529" s="251"/>
      <c r="V529" s="252"/>
      <c r="AL529" s="201">
        <f t="shared" si="29"/>
        <v>0</v>
      </c>
      <c r="AM529" s="262">
        <f>AI529*[1]Scenarios!$D$5*[1]Scenarios!$L$27*[1]Scenarios!$D$29</f>
        <v>0</v>
      </c>
    </row>
    <row r="530" spans="4:39" x14ac:dyDescent="0.45">
      <c r="D530" s="248"/>
      <c r="F530" s="256"/>
      <c r="L530" s="258"/>
      <c r="M530" s="259"/>
      <c r="N530" s="260"/>
      <c r="O530" s="249"/>
      <c r="P530" s="195"/>
      <c r="Q530" s="195"/>
      <c r="R530" s="261"/>
      <c r="S530" s="251"/>
      <c r="V530" s="252"/>
      <c r="AL530" s="201">
        <f t="shared" si="29"/>
        <v>0</v>
      </c>
      <c r="AM530" s="262">
        <f>AI530*[1]Scenarios!$D$5*[1]Scenarios!$L$27*[1]Scenarios!$D$29</f>
        <v>0</v>
      </c>
    </row>
    <row r="531" spans="4:39" x14ac:dyDescent="0.45">
      <c r="D531" s="248"/>
      <c r="F531" s="256"/>
      <c r="L531" s="258"/>
      <c r="M531" s="259"/>
      <c r="N531" s="260"/>
      <c r="O531" s="249"/>
      <c r="P531" s="195"/>
      <c r="Q531" s="195"/>
      <c r="R531" s="261"/>
      <c r="S531" s="251"/>
      <c r="V531" s="252"/>
      <c r="AL531" s="201">
        <f t="shared" si="29"/>
        <v>0</v>
      </c>
      <c r="AM531" s="262">
        <f>AI531*[1]Scenarios!$D$5*[1]Scenarios!$L$27*[1]Scenarios!$D$29</f>
        <v>0</v>
      </c>
    </row>
    <row r="532" spans="4:39" x14ac:dyDescent="0.45">
      <c r="D532" s="248"/>
      <c r="F532" s="256"/>
      <c r="L532" s="258"/>
      <c r="M532" s="259"/>
      <c r="N532" s="260"/>
      <c r="O532" s="249"/>
      <c r="P532" s="195"/>
      <c r="Q532" s="195"/>
      <c r="R532" s="261"/>
      <c r="S532" s="251"/>
      <c r="V532" s="252"/>
      <c r="AL532" s="201">
        <f t="shared" si="29"/>
        <v>0</v>
      </c>
      <c r="AM532" s="262">
        <f>AI532*[1]Scenarios!$D$5*[1]Scenarios!$L$27*[1]Scenarios!$D$29</f>
        <v>0</v>
      </c>
    </row>
    <row r="533" spans="4:39" x14ac:dyDescent="0.45">
      <c r="D533" s="248"/>
      <c r="F533" s="256"/>
      <c r="L533" s="258"/>
      <c r="M533" s="259"/>
      <c r="N533" s="260"/>
      <c r="O533" s="249"/>
      <c r="P533" s="195"/>
      <c r="Q533" s="195"/>
      <c r="R533" s="261"/>
      <c r="S533" s="251"/>
      <c r="V533" s="252"/>
      <c r="AL533" s="201">
        <f t="shared" si="29"/>
        <v>0</v>
      </c>
      <c r="AM533" s="262">
        <f>AI533*[1]Scenarios!$D$5*[1]Scenarios!$L$27*[1]Scenarios!$D$29</f>
        <v>0</v>
      </c>
    </row>
    <row r="534" spans="4:39" x14ac:dyDescent="0.45">
      <c r="D534" s="248"/>
      <c r="F534" s="256"/>
      <c r="L534" s="258"/>
      <c r="M534" s="259"/>
      <c r="N534" s="260"/>
      <c r="O534" s="249"/>
      <c r="P534" s="195"/>
      <c r="Q534" s="195"/>
      <c r="R534" s="261"/>
      <c r="S534" s="251"/>
      <c r="V534" s="252"/>
      <c r="AL534" s="201">
        <f t="shared" si="29"/>
        <v>0</v>
      </c>
      <c r="AM534" s="262">
        <f>AI534*[1]Scenarios!$D$5*[1]Scenarios!$L$27*[1]Scenarios!$D$29</f>
        <v>0</v>
      </c>
    </row>
    <row r="535" spans="4:39" x14ac:dyDescent="0.45">
      <c r="D535" s="248"/>
      <c r="F535" s="256"/>
      <c r="L535" s="258"/>
      <c r="M535" s="259"/>
      <c r="N535" s="260"/>
      <c r="O535" s="249"/>
      <c r="P535" s="195"/>
      <c r="Q535" s="195"/>
      <c r="R535" s="261"/>
      <c r="S535" s="251"/>
      <c r="V535" s="252"/>
      <c r="AL535" s="201">
        <f t="shared" si="29"/>
        <v>0</v>
      </c>
      <c r="AM535" s="262">
        <f>AI535*[1]Scenarios!$D$5*[1]Scenarios!$L$27*[1]Scenarios!$D$29</f>
        <v>0</v>
      </c>
    </row>
    <row r="536" spans="4:39" x14ac:dyDescent="0.45">
      <c r="D536" s="248"/>
      <c r="F536" s="256"/>
      <c r="L536" s="258"/>
      <c r="M536" s="259"/>
      <c r="N536" s="260"/>
      <c r="O536" s="249"/>
      <c r="P536" s="195"/>
      <c r="Q536" s="195"/>
      <c r="R536" s="261"/>
      <c r="S536" s="251"/>
      <c r="V536" s="252"/>
      <c r="AL536" s="201">
        <f t="shared" si="29"/>
        <v>0</v>
      </c>
      <c r="AM536" s="262">
        <f>AI536*[1]Scenarios!$D$5*[1]Scenarios!$L$27*[1]Scenarios!$D$29</f>
        <v>0</v>
      </c>
    </row>
    <row r="537" spans="4:39" x14ac:dyDescent="0.45">
      <c r="D537" s="248"/>
      <c r="F537" s="256"/>
      <c r="L537" s="258"/>
      <c r="M537" s="259"/>
      <c r="N537" s="260"/>
      <c r="O537" s="249"/>
      <c r="P537" s="195"/>
      <c r="Q537" s="195"/>
      <c r="R537" s="261"/>
      <c r="S537" s="251"/>
      <c r="V537" s="252"/>
      <c r="AL537" s="201">
        <f t="shared" si="29"/>
        <v>0</v>
      </c>
      <c r="AM537" s="262">
        <f>AI537*[1]Scenarios!$D$5*[1]Scenarios!$L$27*[1]Scenarios!$D$29</f>
        <v>0</v>
      </c>
    </row>
    <row r="538" spans="4:39" x14ac:dyDescent="0.45">
      <c r="D538" s="248"/>
      <c r="F538" s="256"/>
      <c r="L538" s="258"/>
      <c r="M538" s="259"/>
      <c r="N538" s="260"/>
      <c r="O538" s="249"/>
      <c r="P538" s="195"/>
      <c r="Q538" s="195"/>
      <c r="R538" s="261"/>
      <c r="S538" s="251"/>
      <c r="V538" s="252"/>
      <c r="AL538" s="201">
        <f t="shared" si="29"/>
        <v>0</v>
      </c>
      <c r="AM538" s="262">
        <f>AI538*[1]Scenarios!$D$5*[1]Scenarios!$L$27*[1]Scenarios!$D$29</f>
        <v>0</v>
      </c>
    </row>
    <row r="539" spans="4:39" x14ac:dyDescent="0.45">
      <c r="D539" s="248"/>
      <c r="F539" s="256"/>
      <c r="L539" s="258"/>
      <c r="M539" s="259"/>
      <c r="N539" s="260"/>
      <c r="O539" s="249"/>
      <c r="P539" s="195"/>
      <c r="Q539" s="195"/>
      <c r="R539" s="261"/>
      <c r="S539" s="251"/>
      <c r="V539" s="252"/>
      <c r="AL539" s="201">
        <f t="shared" si="29"/>
        <v>0</v>
      </c>
      <c r="AM539" s="262">
        <f>AI539*[1]Scenarios!$D$5*[1]Scenarios!$L$27*[1]Scenarios!$D$29</f>
        <v>0</v>
      </c>
    </row>
    <row r="540" spans="4:39" x14ac:dyDescent="0.45">
      <c r="D540" s="248"/>
      <c r="F540" s="256"/>
      <c r="L540" s="258"/>
      <c r="M540" s="259"/>
      <c r="N540" s="260"/>
      <c r="O540" s="249"/>
      <c r="P540" s="195"/>
      <c r="Q540" s="195"/>
      <c r="R540" s="261"/>
      <c r="S540" s="251"/>
      <c r="V540" s="252"/>
      <c r="AL540" s="201">
        <f t="shared" si="29"/>
        <v>0</v>
      </c>
      <c r="AM540" s="262">
        <f>AI540*[1]Scenarios!$D$5*[1]Scenarios!$L$27*[1]Scenarios!$D$29</f>
        <v>0</v>
      </c>
    </row>
    <row r="541" spans="4:39" x14ac:dyDescent="0.45">
      <c r="D541" s="248"/>
      <c r="F541" s="256"/>
      <c r="L541" s="258"/>
      <c r="M541" s="259"/>
      <c r="N541" s="260"/>
      <c r="O541" s="249"/>
      <c r="P541" s="195"/>
      <c r="Q541" s="195"/>
      <c r="R541" s="261"/>
      <c r="S541" s="251"/>
      <c r="V541" s="252"/>
      <c r="AL541" s="201">
        <f t="shared" si="29"/>
        <v>0</v>
      </c>
      <c r="AM541" s="262">
        <f>AI541*[1]Scenarios!$D$5*[1]Scenarios!$L$27*[1]Scenarios!$D$29</f>
        <v>0</v>
      </c>
    </row>
    <row r="542" spans="4:39" x14ac:dyDescent="0.45">
      <c r="D542" s="248"/>
      <c r="F542" s="256"/>
      <c r="L542" s="258"/>
      <c r="M542" s="259"/>
      <c r="N542" s="260"/>
      <c r="O542" s="249"/>
      <c r="P542" s="195"/>
      <c r="Q542" s="195"/>
      <c r="R542" s="261"/>
      <c r="S542" s="251"/>
      <c r="V542" s="252"/>
      <c r="AL542" s="201">
        <f t="shared" si="29"/>
        <v>0</v>
      </c>
      <c r="AM542" s="262">
        <f>AI542*[1]Scenarios!$D$5*[1]Scenarios!$L$27*[1]Scenarios!$D$29</f>
        <v>0</v>
      </c>
    </row>
    <row r="543" spans="4:39" x14ac:dyDescent="0.45">
      <c r="D543" s="248"/>
      <c r="F543" s="256"/>
      <c r="L543" s="258"/>
      <c r="M543" s="259"/>
      <c r="N543" s="260"/>
      <c r="O543" s="249"/>
      <c r="P543" s="195"/>
      <c r="Q543" s="195"/>
      <c r="R543" s="261"/>
      <c r="S543" s="251"/>
      <c r="V543" s="252"/>
      <c r="AL543" s="201">
        <f t="shared" si="29"/>
        <v>0</v>
      </c>
      <c r="AM543" s="262">
        <f>AI543*[1]Scenarios!$D$5*[1]Scenarios!$L$27*[1]Scenarios!$D$29</f>
        <v>0</v>
      </c>
    </row>
    <row r="544" spans="4:39" x14ac:dyDescent="0.45">
      <c r="D544" s="248"/>
      <c r="F544" s="256"/>
      <c r="L544" s="258"/>
      <c r="M544" s="259"/>
      <c r="N544" s="260"/>
      <c r="O544" s="249"/>
      <c r="P544" s="195"/>
      <c r="Q544" s="195"/>
      <c r="R544" s="261"/>
      <c r="S544" s="251"/>
      <c r="V544" s="252"/>
      <c r="AL544" s="201">
        <f t="shared" si="29"/>
        <v>0</v>
      </c>
      <c r="AM544" s="262">
        <f>AI544*[1]Scenarios!$D$5*[1]Scenarios!$L$27*[1]Scenarios!$D$29</f>
        <v>0</v>
      </c>
    </row>
    <row r="545" spans="4:39" x14ac:dyDescent="0.45">
      <c r="D545" s="248"/>
      <c r="F545" s="256"/>
      <c r="L545" s="258"/>
      <c r="M545" s="259"/>
      <c r="N545" s="260"/>
      <c r="O545" s="249"/>
      <c r="P545" s="195"/>
      <c r="Q545" s="195"/>
      <c r="R545" s="261"/>
      <c r="S545" s="251"/>
      <c r="V545" s="252"/>
      <c r="AL545" s="201">
        <f t="shared" si="29"/>
        <v>0</v>
      </c>
      <c r="AM545" s="262">
        <f>AI545*[1]Scenarios!$D$5*[1]Scenarios!$L$27*[1]Scenarios!$D$29</f>
        <v>0</v>
      </c>
    </row>
    <row r="546" spans="4:39" x14ac:dyDescent="0.45">
      <c r="D546" s="248"/>
      <c r="F546" s="256"/>
      <c r="L546" s="258"/>
      <c r="M546" s="259"/>
      <c r="N546" s="260"/>
      <c r="O546" s="249"/>
      <c r="P546" s="195"/>
      <c r="Q546" s="195"/>
      <c r="R546" s="261"/>
      <c r="S546" s="251"/>
      <c r="V546" s="252"/>
      <c r="AL546" s="201">
        <f t="shared" si="29"/>
        <v>0</v>
      </c>
      <c r="AM546" s="262">
        <f>AI546*[1]Scenarios!$D$5*[1]Scenarios!$L$27*[1]Scenarios!$D$29</f>
        <v>0</v>
      </c>
    </row>
    <row r="547" spans="4:39" x14ac:dyDescent="0.45">
      <c r="D547" s="248"/>
      <c r="F547" s="256"/>
      <c r="L547" s="258"/>
      <c r="M547" s="259"/>
      <c r="N547" s="260"/>
      <c r="O547" s="249"/>
      <c r="P547" s="195"/>
      <c r="Q547" s="195"/>
      <c r="R547" s="261"/>
      <c r="S547" s="251"/>
      <c r="V547" s="252"/>
      <c r="AL547" s="201">
        <f t="shared" si="29"/>
        <v>0</v>
      </c>
      <c r="AM547" s="262">
        <f>AI547*[1]Scenarios!$D$5*[1]Scenarios!$L$27*[1]Scenarios!$D$29</f>
        <v>0</v>
      </c>
    </row>
    <row r="548" spans="4:39" x14ac:dyDescent="0.45">
      <c r="D548" s="248"/>
      <c r="F548" s="256"/>
      <c r="L548" s="258"/>
      <c r="M548" s="259"/>
      <c r="N548" s="260"/>
      <c r="O548" s="249"/>
      <c r="P548" s="195"/>
      <c r="Q548" s="195"/>
      <c r="R548" s="261"/>
      <c r="S548" s="251"/>
      <c r="V548" s="252"/>
      <c r="AL548" s="201">
        <f t="shared" si="29"/>
        <v>0</v>
      </c>
      <c r="AM548" s="262">
        <f>AI548*[1]Scenarios!$D$5*[1]Scenarios!$L$27*[1]Scenarios!$D$29</f>
        <v>0</v>
      </c>
    </row>
    <row r="549" spans="4:39" x14ac:dyDescent="0.45">
      <c r="D549" s="248"/>
      <c r="F549" s="256"/>
      <c r="L549" s="258"/>
      <c r="M549" s="259"/>
      <c r="N549" s="260"/>
      <c r="O549" s="249"/>
      <c r="P549" s="195"/>
      <c r="Q549" s="195"/>
      <c r="R549" s="261"/>
      <c r="S549" s="251"/>
      <c r="V549" s="252"/>
      <c r="AL549" s="201">
        <f t="shared" si="29"/>
        <v>0</v>
      </c>
      <c r="AM549" s="262">
        <f>AI549*[1]Scenarios!$D$5*[1]Scenarios!$L$27*[1]Scenarios!$D$29</f>
        <v>0</v>
      </c>
    </row>
    <row r="550" spans="4:39" x14ac:dyDescent="0.45">
      <c r="D550" s="248"/>
      <c r="F550" s="256"/>
      <c r="L550" s="258"/>
      <c r="M550" s="259"/>
      <c r="N550" s="260"/>
      <c r="O550" s="249"/>
      <c r="P550" s="195"/>
      <c r="Q550" s="195"/>
      <c r="R550" s="261"/>
      <c r="S550" s="251"/>
      <c r="V550" s="252"/>
      <c r="AL550" s="201">
        <f t="shared" si="29"/>
        <v>0</v>
      </c>
      <c r="AM550" s="262">
        <f>AI550*[1]Scenarios!$D$5*[1]Scenarios!$L$27*[1]Scenarios!$D$29</f>
        <v>0</v>
      </c>
    </row>
    <row r="551" spans="4:39" x14ac:dyDescent="0.45">
      <c r="D551" s="248"/>
      <c r="F551" s="256"/>
      <c r="L551" s="258"/>
      <c r="M551" s="259"/>
      <c r="N551" s="260"/>
      <c r="O551" s="249"/>
      <c r="P551" s="195"/>
      <c r="Q551" s="195"/>
      <c r="R551" s="261"/>
      <c r="S551" s="251"/>
      <c r="V551" s="252"/>
      <c r="AL551" s="201">
        <f t="shared" si="29"/>
        <v>0</v>
      </c>
      <c r="AM551" s="262">
        <f>AI551*[1]Scenarios!$D$5*[1]Scenarios!$L$27*[1]Scenarios!$D$29</f>
        <v>0</v>
      </c>
    </row>
    <row r="552" spans="4:39" x14ac:dyDescent="0.45">
      <c r="D552" s="248"/>
      <c r="F552" s="256"/>
      <c r="L552" s="258"/>
      <c r="M552" s="259"/>
      <c r="N552" s="260"/>
      <c r="O552" s="249"/>
      <c r="P552" s="195"/>
      <c r="Q552" s="195"/>
      <c r="R552" s="261"/>
      <c r="S552" s="251"/>
      <c r="V552" s="252"/>
      <c r="AL552" s="201">
        <f t="shared" si="29"/>
        <v>0</v>
      </c>
      <c r="AM552" s="262">
        <f>AI552*[1]Scenarios!$D$5*[1]Scenarios!$L$27*[1]Scenarios!$D$29</f>
        <v>0</v>
      </c>
    </row>
    <row r="553" spans="4:39" x14ac:dyDescent="0.45">
      <c r="D553" s="248"/>
      <c r="F553" s="256"/>
      <c r="L553" s="258"/>
      <c r="M553" s="259"/>
      <c r="N553" s="260"/>
      <c r="O553" s="249"/>
      <c r="P553" s="195"/>
      <c r="Q553" s="195"/>
      <c r="R553" s="261"/>
      <c r="S553" s="251"/>
      <c r="V553" s="252"/>
      <c r="AL553" s="201">
        <f t="shared" si="29"/>
        <v>0</v>
      </c>
      <c r="AM553" s="262">
        <f>AI553*[1]Scenarios!$D$5*[1]Scenarios!$L$27*[1]Scenarios!$D$29</f>
        <v>0</v>
      </c>
    </row>
    <row r="554" spans="4:39" x14ac:dyDescent="0.45">
      <c r="D554" s="248"/>
      <c r="F554" s="256"/>
      <c r="L554" s="258"/>
      <c r="M554" s="259"/>
      <c r="N554" s="260"/>
      <c r="O554" s="249"/>
      <c r="P554" s="195"/>
      <c r="Q554" s="195"/>
      <c r="R554" s="261"/>
      <c r="S554" s="251"/>
      <c r="V554" s="252"/>
      <c r="AL554" s="201">
        <f t="shared" si="29"/>
        <v>0</v>
      </c>
      <c r="AM554" s="262">
        <f>AI554*[1]Scenarios!$D$5*[1]Scenarios!$L$27*[1]Scenarios!$D$29</f>
        <v>0</v>
      </c>
    </row>
    <row r="555" spans="4:39" x14ac:dyDescent="0.45">
      <c r="D555" s="248"/>
      <c r="F555" s="256"/>
      <c r="L555" s="258"/>
      <c r="M555" s="259"/>
      <c r="N555" s="260"/>
      <c r="O555" s="249"/>
      <c r="P555" s="195"/>
      <c r="Q555" s="195"/>
      <c r="R555" s="261"/>
      <c r="S555" s="251"/>
      <c r="V555" s="252"/>
      <c r="AL555" s="201">
        <f t="shared" si="29"/>
        <v>0</v>
      </c>
      <c r="AM555" s="262">
        <f>AI555*[1]Scenarios!$D$5*[1]Scenarios!$L$27*[1]Scenarios!$D$29</f>
        <v>0</v>
      </c>
    </row>
    <row r="556" spans="4:39" x14ac:dyDescent="0.45">
      <c r="D556" s="248"/>
      <c r="F556" s="256"/>
      <c r="L556" s="258"/>
      <c r="M556" s="259"/>
      <c r="N556" s="260"/>
      <c r="O556" s="249"/>
      <c r="P556" s="195"/>
      <c r="Q556" s="195"/>
      <c r="R556" s="261"/>
      <c r="S556" s="251"/>
      <c r="V556" s="252"/>
      <c r="AL556" s="201">
        <f t="shared" si="29"/>
        <v>0</v>
      </c>
      <c r="AM556" s="262">
        <f>AI556*[1]Scenarios!$D$5*[1]Scenarios!$L$27*[1]Scenarios!$D$29</f>
        <v>0</v>
      </c>
    </row>
    <row r="557" spans="4:39" x14ac:dyDescent="0.45">
      <c r="D557" s="248"/>
      <c r="F557" s="256"/>
      <c r="L557" s="258"/>
      <c r="M557" s="259"/>
      <c r="N557" s="260"/>
      <c r="O557" s="249"/>
      <c r="P557" s="195"/>
      <c r="Q557" s="195"/>
      <c r="R557" s="261"/>
      <c r="S557" s="251"/>
      <c r="V557" s="252"/>
      <c r="AL557" s="201">
        <f t="shared" si="29"/>
        <v>0</v>
      </c>
      <c r="AM557" s="262">
        <f>AI557*[1]Scenarios!$D$5*[1]Scenarios!$L$27*[1]Scenarios!$D$29</f>
        <v>0</v>
      </c>
    </row>
    <row r="558" spans="4:39" x14ac:dyDescent="0.45">
      <c r="D558" s="248"/>
      <c r="F558" s="256"/>
      <c r="L558" s="258"/>
      <c r="M558" s="259"/>
      <c r="N558" s="260"/>
      <c r="O558" s="249"/>
      <c r="P558" s="195"/>
      <c r="Q558" s="195"/>
      <c r="R558" s="261"/>
      <c r="S558" s="251"/>
      <c r="V558" s="252"/>
      <c r="AL558" s="201">
        <f t="shared" si="29"/>
        <v>0</v>
      </c>
      <c r="AM558" s="262">
        <f>AI558*[1]Scenarios!$D$5*[1]Scenarios!$L$27*[1]Scenarios!$D$29</f>
        <v>0</v>
      </c>
    </row>
    <row r="559" spans="4:39" x14ac:dyDescent="0.45">
      <c r="D559" s="248"/>
      <c r="F559" s="256"/>
      <c r="L559" s="258"/>
      <c r="M559" s="259"/>
      <c r="N559" s="260"/>
      <c r="O559" s="249"/>
      <c r="P559" s="195"/>
      <c r="Q559" s="195"/>
      <c r="R559" s="261"/>
      <c r="S559" s="251"/>
      <c r="V559" s="252"/>
      <c r="AL559" s="201">
        <f t="shared" si="29"/>
        <v>0</v>
      </c>
      <c r="AM559" s="262">
        <f>AI559*[1]Scenarios!$D$5*[1]Scenarios!$L$27*[1]Scenarios!$D$29</f>
        <v>0</v>
      </c>
    </row>
    <row r="560" spans="4:39" x14ac:dyDescent="0.45">
      <c r="D560" s="248"/>
      <c r="F560" s="256"/>
      <c r="L560" s="258"/>
      <c r="M560" s="259"/>
      <c r="N560" s="260"/>
      <c r="O560" s="249"/>
      <c r="P560" s="195"/>
      <c r="Q560" s="195"/>
      <c r="R560" s="261"/>
      <c r="S560" s="251"/>
      <c r="V560" s="252"/>
      <c r="AL560" s="201">
        <f t="shared" si="29"/>
        <v>0</v>
      </c>
      <c r="AM560" s="262">
        <f>AI560*[1]Scenarios!$D$5*[1]Scenarios!$L$27*[1]Scenarios!$D$29</f>
        <v>0</v>
      </c>
    </row>
    <row r="561" spans="4:39" x14ac:dyDescent="0.45">
      <c r="D561" s="248"/>
      <c r="F561" s="256"/>
      <c r="L561" s="258"/>
      <c r="M561" s="259"/>
      <c r="N561" s="260"/>
      <c r="O561" s="249"/>
      <c r="P561" s="195"/>
      <c r="Q561" s="195"/>
      <c r="R561" s="261"/>
      <c r="S561" s="251"/>
      <c r="V561" s="252"/>
      <c r="AL561" s="201">
        <f t="shared" si="29"/>
        <v>0</v>
      </c>
      <c r="AM561" s="262">
        <f>AI561*[1]Scenarios!$D$5*[1]Scenarios!$L$27*[1]Scenarios!$D$29</f>
        <v>0</v>
      </c>
    </row>
    <row r="562" spans="4:39" x14ac:dyDescent="0.45">
      <c r="D562" s="248"/>
      <c r="F562" s="256"/>
      <c r="L562" s="258"/>
      <c r="M562" s="259"/>
      <c r="N562" s="260"/>
      <c r="O562" s="249"/>
      <c r="P562" s="195"/>
      <c r="Q562" s="195"/>
      <c r="R562" s="261"/>
      <c r="S562" s="251"/>
      <c r="V562" s="252"/>
      <c r="AL562" s="201">
        <f t="shared" si="29"/>
        <v>0</v>
      </c>
      <c r="AM562" s="262">
        <f>AI562*[1]Scenarios!$D$5*[1]Scenarios!$L$27*[1]Scenarios!$D$29</f>
        <v>0</v>
      </c>
    </row>
    <row r="563" spans="4:39" x14ac:dyDescent="0.45">
      <c r="D563" s="248"/>
      <c r="F563" s="256"/>
      <c r="L563" s="258"/>
      <c r="M563" s="259"/>
      <c r="N563" s="260"/>
      <c r="O563" s="249"/>
      <c r="P563" s="195"/>
      <c r="Q563" s="195"/>
      <c r="R563" s="261"/>
      <c r="S563" s="251"/>
      <c r="V563" s="252"/>
      <c r="AL563" s="201">
        <f t="shared" si="29"/>
        <v>0</v>
      </c>
      <c r="AM563" s="262">
        <f>AI563*[1]Scenarios!$D$5*[1]Scenarios!$L$27*[1]Scenarios!$D$29</f>
        <v>0</v>
      </c>
    </row>
    <row r="564" spans="4:39" x14ac:dyDescent="0.45">
      <c r="D564" s="248"/>
      <c r="F564" s="256"/>
      <c r="L564" s="258"/>
      <c r="M564" s="259"/>
      <c r="N564" s="260"/>
      <c r="O564" s="249"/>
      <c r="P564" s="195"/>
      <c r="Q564" s="195"/>
      <c r="R564" s="261"/>
      <c r="S564" s="251"/>
      <c r="V564" s="252"/>
      <c r="AL564" s="201">
        <f t="shared" si="29"/>
        <v>0</v>
      </c>
      <c r="AM564" s="262">
        <f>AI564*[1]Scenarios!$D$5*[1]Scenarios!$L$27*[1]Scenarios!$D$29</f>
        <v>0</v>
      </c>
    </row>
    <row r="565" spans="4:39" x14ac:dyDescent="0.45">
      <c r="D565" s="248"/>
      <c r="F565" s="256"/>
      <c r="L565" s="258"/>
      <c r="M565" s="259"/>
      <c r="N565" s="260"/>
      <c r="O565" s="249"/>
      <c r="P565" s="195"/>
      <c r="Q565" s="195"/>
      <c r="R565" s="261"/>
      <c r="S565" s="251"/>
      <c r="V565" s="252"/>
      <c r="AL565" s="201">
        <f t="shared" si="29"/>
        <v>0</v>
      </c>
      <c r="AM565" s="262">
        <f>AI565*[1]Scenarios!$D$5*[1]Scenarios!$L$27*[1]Scenarios!$D$29</f>
        <v>0</v>
      </c>
    </row>
    <row r="566" spans="4:39" x14ac:dyDescent="0.45">
      <c r="D566" s="248"/>
      <c r="F566" s="256"/>
      <c r="L566" s="258"/>
      <c r="M566" s="259"/>
      <c r="N566" s="260"/>
      <c r="O566" s="249"/>
      <c r="P566" s="195"/>
      <c r="Q566" s="195"/>
      <c r="R566" s="261"/>
      <c r="S566" s="251"/>
      <c r="V566" s="252"/>
      <c r="AL566" s="201">
        <f t="shared" si="29"/>
        <v>0</v>
      </c>
      <c r="AM566" s="262">
        <f>AI566*[1]Scenarios!$D$5*[1]Scenarios!$L$27*[1]Scenarios!$D$29</f>
        <v>0</v>
      </c>
    </row>
    <row r="567" spans="4:39" x14ac:dyDescent="0.45">
      <c r="D567" s="248"/>
      <c r="F567" s="256"/>
      <c r="L567" s="258"/>
      <c r="M567" s="259"/>
      <c r="N567" s="260"/>
      <c r="O567" s="249"/>
      <c r="P567" s="195"/>
      <c r="Q567" s="195"/>
      <c r="R567" s="261"/>
      <c r="S567" s="251"/>
      <c r="V567" s="252"/>
      <c r="AL567" s="201">
        <f t="shared" si="29"/>
        <v>0</v>
      </c>
      <c r="AM567" s="262">
        <f>AI567*[1]Scenarios!$D$5*[1]Scenarios!$L$27*[1]Scenarios!$D$29</f>
        <v>0</v>
      </c>
    </row>
    <row r="568" spans="4:39" x14ac:dyDescent="0.45">
      <c r="D568" s="248"/>
      <c r="F568" s="256"/>
      <c r="L568" s="258"/>
      <c r="M568" s="259"/>
      <c r="N568" s="260"/>
      <c r="O568" s="249"/>
      <c r="P568" s="195"/>
      <c r="Q568" s="195"/>
      <c r="R568" s="261"/>
      <c r="S568" s="251"/>
      <c r="V568" s="252"/>
      <c r="AL568" s="201">
        <f t="shared" si="29"/>
        <v>0</v>
      </c>
      <c r="AM568" s="262">
        <f>AI568*[1]Scenarios!$D$5*[1]Scenarios!$L$27*[1]Scenarios!$D$29</f>
        <v>0</v>
      </c>
    </row>
    <row r="569" spans="4:39" x14ac:dyDescent="0.45">
      <c r="D569" s="248"/>
      <c r="F569" s="256"/>
      <c r="L569" s="258"/>
      <c r="M569" s="259"/>
      <c r="N569" s="260"/>
      <c r="O569" s="249"/>
      <c r="P569" s="195"/>
      <c r="Q569" s="195"/>
      <c r="R569" s="261"/>
      <c r="S569" s="251"/>
      <c r="V569" s="252"/>
      <c r="AL569" s="201">
        <f t="shared" si="29"/>
        <v>0</v>
      </c>
      <c r="AM569" s="262">
        <f>AI569*[1]Scenarios!$D$5*[1]Scenarios!$L$27*[1]Scenarios!$D$29</f>
        <v>0</v>
      </c>
    </row>
    <row r="570" spans="4:39" x14ac:dyDescent="0.45">
      <c r="D570" s="248"/>
      <c r="F570" s="256"/>
      <c r="L570" s="258"/>
      <c r="M570" s="259"/>
      <c r="N570" s="260"/>
      <c r="O570" s="249"/>
      <c r="P570" s="195"/>
      <c r="Q570" s="195"/>
      <c r="R570" s="261"/>
      <c r="S570" s="251"/>
      <c r="V570" s="252"/>
      <c r="AL570" s="201">
        <f t="shared" si="29"/>
        <v>0</v>
      </c>
      <c r="AM570" s="262">
        <f>AI570*[1]Scenarios!$D$5*[1]Scenarios!$L$27*[1]Scenarios!$D$29</f>
        <v>0</v>
      </c>
    </row>
    <row r="571" spans="4:39" x14ac:dyDescent="0.45">
      <c r="D571" s="248"/>
      <c r="F571" s="256"/>
      <c r="L571" s="258"/>
      <c r="M571" s="259"/>
      <c r="N571" s="260"/>
      <c r="O571" s="249"/>
      <c r="P571" s="195"/>
      <c r="Q571" s="195"/>
      <c r="R571" s="261"/>
      <c r="S571" s="251"/>
      <c r="V571" s="252"/>
      <c r="AL571" s="201">
        <f t="shared" si="29"/>
        <v>0</v>
      </c>
      <c r="AM571" s="262">
        <f>AI571*[1]Scenarios!$D$5*[1]Scenarios!$L$27*[1]Scenarios!$D$29</f>
        <v>0</v>
      </c>
    </row>
    <row r="572" spans="4:39" x14ac:dyDescent="0.45">
      <c r="D572" s="248"/>
      <c r="F572" s="256"/>
      <c r="L572" s="258"/>
      <c r="M572" s="259"/>
      <c r="N572" s="260"/>
      <c r="O572" s="249"/>
      <c r="P572" s="195"/>
      <c r="Q572" s="195"/>
      <c r="R572" s="261"/>
      <c r="S572" s="251"/>
      <c r="V572" s="252"/>
      <c r="AL572" s="201">
        <f t="shared" si="29"/>
        <v>0</v>
      </c>
      <c r="AM572" s="262">
        <f>AI572*[1]Scenarios!$D$5*[1]Scenarios!$L$27*[1]Scenarios!$D$29</f>
        <v>0</v>
      </c>
    </row>
    <row r="573" spans="4:39" x14ac:dyDescent="0.45">
      <c r="D573" s="248"/>
      <c r="F573" s="256"/>
      <c r="L573" s="258"/>
      <c r="M573" s="259"/>
      <c r="N573" s="260"/>
      <c r="O573" s="249"/>
      <c r="P573" s="195"/>
      <c r="Q573" s="195"/>
      <c r="R573" s="261"/>
      <c r="S573" s="251"/>
      <c r="V573" s="252"/>
      <c r="AL573" s="201">
        <f t="shared" si="29"/>
        <v>0</v>
      </c>
      <c r="AM573" s="262">
        <f>AI573*[1]Scenarios!$D$5*[1]Scenarios!$L$27*[1]Scenarios!$D$29</f>
        <v>0</v>
      </c>
    </row>
    <row r="574" spans="4:39" x14ac:dyDescent="0.45">
      <c r="D574" s="248"/>
      <c r="F574" s="256"/>
      <c r="L574" s="258"/>
      <c r="M574" s="259"/>
      <c r="N574" s="260"/>
      <c r="O574" s="249"/>
      <c r="P574" s="195"/>
      <c r="Q574" s="195"/>
      <c r="R574" s="261"/>
      <c r="S574" s="251"/>
      <c r="V574" s="252"/>
      <c r="AL574" s="201">
        <f t="shared" si="29"/>
        <v>0</v>
      </c>
      <c r="AM574" s="262">
        <f>AI574*[1]Scenarios!$D$5*[1]Scenarios!$L$27*[1]Scenarios!$D$29</f>
        <v>0</v>
      </c>
    </row>
    <row r="575" spans="4:39" x14ac:dyDescent="0.45">
      <c r="D575" s="248"/>
      <c r="F575" s="256"/>
      <c r="L575" s="258"/>
      <c r="M575" s="259"/>
      <c r="N575" s="260"/>
      <c r="O575" s="249"/>
      <c r="P575" s="195"/>
      <c r="Q575" s="195"/>
      <c r="R575" s="261"/>
      <c r="S575" s="251"/>
      <c r="V575" s="252"/>
      <c r="AL575" s="201">
        <f t="shared" si="29"/>
        <v>0</v>
      </c>
      <c r="AM575" s="262">
        <f>AI575*[1]Scenarios!$D$5*[1]Scenarios!$L$27*[1]Scenarios!$D$29</f>
        <v>0</v>
      </c>
    </row>
    <row r="576" spans="4:39" x14ac:dyDescent="0.45">
      <c r="D576" s="248"/>
      <c r="F576" s="256"/>
      <c r="L576" s="258"/>
      <c r="M576" s="259"/>
      <c r="N576" s="260"/>
      <c r="O576" s="249"/>
      <c r="P576" s="195"/>
      <c r="Q576" s="195"/>
      <c r="R576" s="261"/>
      <c r="S576" s="251"/>
      <c r="V576" s="252"/>
      <c r="AL576" s="201">
        <f t="shared" si="29"/>
        <v>0</v>
      </c>
      <c r="AM576" s="262">
        <f>AI576*[1]Scenarios!$D$5*[1]Scenarios!$L$27*[1]Scenarios!$D$29</f>
        <v>0</v>
      </c>
    </row>
    <row r="577" spans="4:39" x14ac:dyDescent="0.45">
      <c r="D577" s="248"/>
      <c r="F577" s="256"/>
      <c r="L577" s="258"/>
      <c r="M577" s="259"/>
      <c r="N577" s="260"/>
      <c r="O577" s="249"/>
      <c r="P577" s="195"/>
      <c r="Q577" s="195"/>
      <c r="R577" s="261"/>
      <c r="S577" s="251"/>
      <c r="V577" s="252"/>
      <c r="AL577" s="201">
        <f t="shared" si="29"/>
        <v>0</v>
      </c>
      <c r="AM577" s="262">
        <f>AI577*[1]Scenarios!$D$5*[1]Scenarios!$L$27*[1]Scenarios!$D$29</f>
        <v>0</v>
      </c>
    </row>
    <row r="578" spans="4:39" x14ac:dyDescent="0.45">
      <c r="D578" s="248"/>
      <c r="F578" s="256"/>
      <c r="L578" s="258"/>
      <c r="M578" s="259"/>
      <c r="N578" s="260"/>
      <c r="O578" s="249"/>
      <c r="P578" s="195"/>
      <c r="Q578" s="195"/>
      <c r="R578" s="261"/>
      <c r="S578" s="251"/>
      <c r="V578" s="252"/>
      <c r="AL578" s="201">
        <f t="shared" si="29"/>
        <v>0</v>
      </c>
      <c r="AM578" s="262">
        <f>AI578*[1]Scenarios!$D$5*[1]Scenarios!$L$27*[1]Scenarios!$D$29</f>
        <v>0</v>
      </c>
    </row>
    <row r="579" spans="4:39" x14ac:dyDescent="0.45">
      <c r="D579" s="248"/>
      <c r="F579" s="256"/>
      <c r="L579" s="258"/>
      <c r="M579" s="259"/>
      <c r="N579" s="260"/>
      <c r="O579" s="249"/>
      <c r="P579" s="195"/>
      <c r="Q579" s="195"/>
      <c r="R579" s="261"/>
      <c r="S579" s="251"/>
      <c r="V579" s="252"/>
      <c r="AL579" s="201">
        <f t="shared" si="29"/>
        <v>0</v>
      </c>
      <c r="AM579" s="262">
        <f>AI579*[1]Scenarios!$D$5*[1]Scenarios!$L$27*[1]Scenarios!$D$29</f>
        <v>0</v>
      </c>
    </row>
    <row r="580" spans="4:39" x14ac:dyDescent="0.45">
      <c r="D580" s="248"/>
      <c r="F580" s="256"/>
      <c r="L580" s="258"/>
      <c r="M580" s="259"/>
      <c r="N580" s="260"/>
      <c r="O580" s="249"/>
      <c r="P580" s="195"/>
      <c r="Q580" s="195"/>
      <c r="R580" s="261"/>
      <c r="S580" s="251"/>
      <c r="V580" s="252"/>
      <c r="AL580" s="201">
        <f t="shared" si="29"/>
        <v>0</v>
      </c>
      <c r="AM580" s="262">
        <f>AI580*[1]Scenarios!$D$5*[1]Scenarios!$L$27*[1]Scenarios!$D$29</f>
        <v>0</v>
      </c>
    </row>
    <row r="581" spans="4:39" x14ac:dyDescent="0.45">
      <c r="D581" s="248"/>
      <c r="F581" s="256"/>
      <c r="L581" s="258"/>
      <c r="M581" s="259"/>
      <c r="N581" s="260"/>
      <c r="O581" s="249"/>
      <c r="P581" s="195"/>
      <c r="Q581" s="195"/>
      <c r="R581" s="261"/>
      <c r="S581" s="251"/>
      <c r="V581" s="252"/>
      <c r="AL581" s="201">
        <f t="shared" si="29"/>
        <v>0</v>
      </c>
      <c r="AM581" s="262">
        <f>AI581*[1]Scenarios!$D$5*[1]Scenarios!$L$27*[1]Scenarios!$D$29</f>
        <v>0</v>
      </c>
    </row>
    <row r="582" spans="4:39" x14ac:dyDescent="0.45">
      <c r="D582" s="248"/>
      <c r="F582" s="256"/>
      <c r="L582" s="258"/>
      <c r="M582" s="259"/>
      <c r="N582" s="260"/>
      <c r="O582" s="249"/>
      <c r="P582" s="195"/>
      <c r="Q582" s="195"/>
      <c r="R582" s="261"/>
      <c r="S582" s="251"/>
      <c r="V582" s="252"/>
      <c r="AL582" s="201">
        <f t="shared" ref="AL582:AL645" si="30">T582+(T582*40%)</f>
        <v>0</v>
      </c>
      <c r="AM582" s="262">
        <f>AI582*[1]Scenarios!$D$5*[1]Scenarios!$L$27*[1]Scenarios!$D$29</f>
        <v>0</v>
      </c>
    </row>
    <row r="583" spans="4:39" x14ac:dyDescent="0.45">
      <c r="D583" s="248"/>
      <c r="F583" s="256"/>
      <c r="L583" s="258"/>
      <c r="M583" s="259"/>
      <c r="N583" s="260"/>
      <c r="O583" s="249"/>
      <c r="P583" s="195"/>
      <c r="Q583" s="195"/>
      <c r="R583" s="261"/>
      <c r="S583" s="251"/>
      <c r="V583" s="252"/>
      <c r="AL583" s="201">
        <f t="shared" si="30"/>
        <v>0</v>
      </c>
      <c r="AM583" s="262">
        <f>AI583*[1]Scenarios!$D$5*[1]Scenarios!$L$27*[1]Scenarios!$D$29</f>
        <v>0</v>
      </c>
    </row>
    <row r="584" spans="4:39" x14ac:dyDescent="0.45">
      <c r="D584" s="248"/>
      <c r="F584" s="256"/>
      <c r="L584" s="258"/>
      <c r="M584" s="259"/>
      <c r="N584" s="260"/>
      <c r="O584" s="249"/>
      <c r="P584" s="195"/>
      <c r="Q584" s="195"/>
      <c r="R584" s="261"/>
      <c r="S584" s="251"/>
      <c r="V584" s="252"/>
      <c r="AL584" s="201">
        <f t="shared" si="30"/>
        <v>0</v>
      </c>
      <c r="AM584" s="262">
        <f>AI584*[1]Scenarios!$D$5*[1]Scenarios!$L$27*[1]Scenarios!$D$29</f>
        <v>0</v>
      </c>
    </row>
    <row r="585" spans="4:39" x14ac:dyDescent="0.45">
      <c r="D585" s="248"/>
      <c r="F585" s="256"/>
      <c r="L585" s="258"/>
      <c r="M585" s="259"/>
      <c r="N585" s="260"/>
      <c r="O585" s="249"/>
      <c r="P585" s="195"/>
      <c r="Q585" s="195"/>
      <c r="R585" s="261"/>
      <c r="S585" s="251"/>
      <c r="V585" s="252"/>
      <c r="AL585" s="201">
        <f t="shared" si="30"/>
        <v>0</v>
      </c>
      <c r="AM585" s="262">
        <f>AI585*[1]Scenarios!$D$5*[1]Scenarios!$L$27*[1]Scenarios!$D$29</f>
        <v>0</v>
      </c>
    </row>
    <row r="586" spans="4:39" x14ac:dyDescent="0.45">
      <c r="D586" s="248"/>
      <c r="F586" s="256"/>
      <c r="L586" s="258"/>
      <c r="M586" s="259"/>
      <c r="N586" s="260"/>
      <c r="O586" s="249"/>
      <c r="P586" s="195"/>
      <c r="Q586" s="195"/>
      <c r="R586" s="261"/>
      <c r="S586" s="251"/>
      <c r="V586" s="252"/>
      <c r="AL586" s="201">
        <f t="shared" si="30"/>
        <v>0</v>
      </c>
      <c r="AM586" s="262">
        <f>AI586*[1]Scenarios!$D$5*[1]Scenarios!$L$27*[1]Scenarios!$D$29</f>
        <v>0</v>
      </c>
    </row>
    <row r="587" spans="4:39" x14ac:dyDescent="0.45">
      <c r="D587" s="248"/>
      <c r="F587" s="256"/>
      <c r="L587" s="258"/>
      <c r="M587" s="259"/>
      <c r="N587" s="260"/>
      <c r="O587" s="249"/>
      <c r="P587" s="195"/>
      <c r="Q587" s="195"/>
      <c r="R587" s="261"/>
      <c r="S587" s="251"/>
      <c r="V587" s="252"/>
      <c r="AL587" s="201">
        <f t="shared" si="30"/>
        <v>0</v>
      </c>
      <c r="AM587" s="262">
        <f>AI587*[1]Scenarios!$D$5*[1]Scenarios!$L$27*[1]Scenarios!$D$29</f>
        <v>0</v>
      </c>
    </row>
    <row r="588" spans="4:39" x14ac:dyDescent="0.45">
      <c r="D588" s="248"/>
      <c r="F588" s="256"/>
      <c r="L588" s="258"/>
      <c r="M588" s="259"/>
      <c r="N588" s="260"/>
      <c r="O588" s="249"/>
      <c r="P588" s="195"/>
      <c r="Q588" s="195"/>
      <c r="R588" s="261"/>
      <c r="S588" s="251"/>
      <c r="V588" s="252"/>
      <c r="AL588" s="201">
        <f t="shared" si="30"/>
        <v>0</v>
      </c>
      <c r="AM588" s="262">
        <f>AI588*[1]Scenarios!$D$5*[1]Scenarios!$L$27*[1]Scenarios!$D$29</f>
        <v>0</v>
      </c>
    </row>
    <row r="589" spans="4:39" x14ac:dyDescent="0.45">
      <c r="D589" s="248"/>
      <c r="F589" s="256"/>
      <c r="L589" s="258"/>
      <c r="M589" s="259"/>
      <c r="N589" s="260"/>
      <c r="O589" s="249"/>
      <c r="P589" s="195"/>
      <c r="Q589" s="195"/>
      <c r="R589" s="261"/>
      <c r="S589" s="251"/>
      <c r="V589" s="252"/>
      <c r="AL589" s="201">
        <f t="shared" si="30"/>
        <v>0</v>
      </c>
      <c r="AM589" s="262">
        <f>AI589*[1]Scenarios!$D$5*[1]Scenarios!$L$27*[1]Scenarios!$D$29</f>
        <v>0</v>
      </c>
    </row>
    <row r="590" spans="4:39" x14ac:dyDescent="0.45">
      <c r="D590" s="248"/>
      <c r="F590" s="256"/>
      <c r="L590" s="258"/>
      <c r="M590" s="259"/>
      <c r="N590" s="260"/>
      <c r="O590" s="249"/>
      <c r="P590" s="195"/>
      <c r="Q590" s="195"/>
      <c r="R590" s="261"/>
      <c r="S590" s="251"/>
      <c r="V590" s="252"/>
      <c r="AL590" s="201">
        <f t="shared" si="30"/>
        <v>0</v>
      </c>
      <c r="AM590" s="262">
        <f>AI590*[1]Scenarios!$D$5*[1]Scenarios!$L$27*[1]Scenarios!$D$29</f>
        <v>0</v>
      </c>
    </row>
    <row r="591" spans="4:39" x14ac:dyDescent="0.45">
      <c r="D591" s="248"/>
      <c r="F591" s="256"/>
      <c r="L591" s="258"/>
      <c r="M591" s="259"/>
      <c r="N591" s="260"/>
      <c r="O591" s="249"/>
      <c r="P591" s="195"/>
      <c r="Q591" s="195"/>
      <c r="R591" s="261"/>
      <c r="S591" s="251"/>
      <c r="V591" s="252"/>
      <c r="AL591" s="201">
        <f t="shared" si="30"/>
        <v>0</v>
      </c>
      <c r="AM591" s="262">
        <f>AI591*[1]Scenarios!$D$5*[1]Scenarios!$L$27*[1]Scenarios!$D$29</f>
        <v>0</v>
      </c>
    </row>
    <row r="592" spans="4:39" x14ac:dyDescent="0.45">
      <c r="D592" s="248"/>
      <c r="F592" s="256"/>
      <c r="L592" s="258"/>
      <c r="M592" s="259"/>
      <c r="N592" s="260"/>
      <c r="O592" s="249"/>
      <c r="P592" s="195"/>
      <c r="Q592" s="195"/>
      <c r="R592" s="261"/>
      <c r="S592" s="251"/>
      <c r="V592" s="252"/>
      <c r="AL592" s="201">
        <f t="shared" si="30"/>
        <v>0</v>
      </c>
      <c r="AM592" s="262">
        <f>AI592*[1]Scenarios!$D$5*[1]Scenarios!$L$27*[1]Scenarios!$D$29</f>
        <v>0</v>
      </c>
    </row>
    <row r="593" spans="4:39" x14ac:dyDescent="0.45">
      <c r="D593" s="248"/>
      <c r="F593" s="256"/>
      <c r="L593" s="258"/>
      <c r="M593" s="259"/>
      <c r="N593" s="260"/>
      <c r="O593" s="249"/>
      <c r="P593" s="195"/>
      <c r="Q593" s="195"/>
      <c r="R593" s="261"/>
      <c r="S593" s="251"/>
      <c r="V593" s="252"/>
      <c r="AL593" s="201">
        <f t="shared" si="30"/>
        <v>0</v>
      </c>
      <c r="AM593" s="262">
        <f>AI593*[1]Scenarios!$D$5*[1]Scenarios!$L$27*[1]Scenarios!$D$29</f>
        <v>0</v>
      </c>
    </row>
    <row r="594" spans="4:39" x14ac:dyDescent="0.45">
      <c r="D594" s="248"/>
      <c r="F594" s="256"/>
      <c r="L594" s="258"/>
      <c r="M594" s="259"/>
      <c r="N594" s="260"/>
      <c r="O594" s="249"/>
      <c r="P594" s="195"/>
      <c r="Q594" s="195"/>
      <c r="R594" s="261"/>
      <c r="S594" s="251"/>
      <c r="V594" s="252"/>
      <c r="AL594" s="201">
        <f t="shared" si="30"/>
        <v>0</v>
      </c>
      <c r="AM594" s="262">
        <f>AI594*[1]Scenarios!$D$5*[1]Scenarios!$L$27*[1]Scenarios!$D$29</f>
        <v>0</v>
      </c>
    </row>
    <row r="595" spans="4:39" x14ac:dyDescent="0.45">
      <c r="D595" s="248"/>
      <c r="F595" s="256"/>
      <c r="L595" s="258"/>
      <c r="M595" s="259"/>
      <c r="N595" s="260"/>
      <c r="O595" s="249"/>
      <c r="P595" s="195"/>
      <c r="Q595" s="195"/>
      <c r="R595" s="261"/>
      <c r="S595" s="251"/>
      <c r="V595" s="252"/>
      <c r="AL595" s="201">
        <f t="shared" si="30"/>
        <v>0</v>
      </c>
      <c r="AM595" s="262">
        <f>AI595*[1]Scenarios!$D$5*[1]Scenarios!$L$27*[1]Scenarios!$D$29</f>
        <v>0</v>
      </c>
    </row>
    <row r="596" spans="4:39" x14ac:dyDescent="0.45">
      <c r="D596" s="248"/>
      <c r="F596" s="256"/>
      <c r="L596" s="258"/>
      <c r="M596" s="259"/>
      <c r="N596" s="260"/>
      <c r="O596" s="249"/>
      <c r="P596" s="195"/>
      <c r="Q596" s="195"/>
      <c r="R596" s="261"/>
      <c r="S596" s="251"/>
      <c r="V596" s="252"/>
      <c r="AL596" s="201">
        <f t="shared" si="30"/>
        <v>0</v>
      </c>
      <c r="AM596" s="262">
        <f>AI596*[1]Scenarios!$D$5*[1]Scenarios!$L$27*[1]Scenarios!$D$29</f>
        <v>0</v>
      </c>
    </row>
    <row r="597" spans="4:39" x14ac:dyDescent="0.45">
      <c r="D597" s="248"/>
      <c r="F597" s="256"/>
      <c r="L597" s="258"/>
      <c r="M597" s="259"/>
      <c r="N597" s="260"/>
      <c r="O597" s="249"/>
      <c r="P597" s="195"/>
      <c r="Q597" s="195"/>
      <c r="R597" s="261"/>
      <c r="S597" s="251"/>
      <c r="V597" s="252"/>
      <c r="AL597" s="201">
        <f t="shared" si="30"/>
        <v>0</v>
      </c>
      <c r="AM597" s="262">
        <f>AI597*[1]Scenarios!$D$5*[1]Scenarios!$L$27*[1]Scenarios!$D$29</f>
        <v>0</v>
      </c>
    </row>
    <row r="598" spans="4:39" x14ac:dyDescent="0.45">
      <c r="D598" s="248"/>
      <c r="F598" s="256"/>
      <c r="L598" s="258"/>
      <c r="M598" s="259"/>
      <c r="N598" s="260"/>
      <c r="O598" s="249"/>
      <c r="P598" s="195"/>
      <c r="Q598" s="195"/>
      <c r="R598" s="261"/>
      <c r="S598" s="251"/>
      <c r="V598" s="252"/>
      <c r="AL598" s="201">
        <f t="shared" si="30"/>
        <v>0</v>
      </c>
      <c r="AM598" s="262">
        <f>AI598*[1]Scenarios!$D$5*[1]Scenarios!$L$27*[1]Scenarios!$D$29</f>
        <v>0</v>
      </c>
    </row>
    <row r="599" spans="4:39" x14ac:dyDescent="0.45">
      <c r="D599" s="248"/>
      <c r="F599" s="256"/>
      <c r="L599" s="258"/>
      <c r="M599" s="259"/>
      <c r="N599" s="260"/>
      <c r="O599" s="249"/>
      <c r="P599" s="195"/>
      <c r="Q599" s="195"/>
      <c r="R599" s="261"/>
      <c r="S599" s="251"/>
      <c r="V599" s="252"/>
      <c r="AL599" s="201">
        <f t="shared" si="30"/>
        <v>0</v>
      </c>
      <c r="AM599" s="262">
        <f>AI599*[1]Scenarios!$D$5*[1]Scenarios!$L$27*[1]Scenarios!$D$29</f>
        <v>0</v>
      </c>
    </row>
    <row r="600" spans="4:39" x14ac:dyDescent="0.45">
      <c r="D600" s="248"/>
      <c r="F600" s="256"/>
      <c r="L600" s="258"/>
      <c r="M600" s="259"/>
      <c r="N600" s="260"/>
      <c r="O600" s="249"/>
      <c r="P600" s="195"/>
      <c r="Q600" s="195"/>
      <c r="R600" s="261"/>
      <c r="S600" s="251"/>
      <c r="V600" s="252"/>
      <c r="AL600" s="201">
        <f t="shared" si="30"/>
        <v>0</v>
      </c>
      <c r="AM600" s="262">
        <f>AI600*[1]Scenarios!$D$5*[1]Scenarios!$L$27*[1]Scenarios!$D$29</f>
        <v>0</v>
      </c>
    </row>
    <row r="601" spans="4:39" x14ac:dyDescent="0.45">
      <c r="D601" s="248"/>
      <c r="F601" s="256"/>
      <c r="L601" s="258"/>
      <c r="M601" s="259"/>
      <c r="N601" s="260"/>
      <c r="O601" s="249"/>
      <c r="P601" s="195"/>
      <c r="Q601" s="195"/>
      <c r="R601" s="261"/>
      <c r="S601" s="251"/>
      <c r="V601" s="252"/>
      <c r="AL601" s="201">
        <f t="shared" si="30"/>
        <v>0</v>
      </c>
      <c r="AM601" s="262">
        <f>AI601*[1]Scenarios!$D$5*[1]Scenarios!$L$27*[1]Scenarios!$D$29</f>
        <v>0</v>
      </c>
    </row>
    <row r="602" spans="4:39" x14ac:dyDescent="0.45">
      <c r="D602" s="248"/>
      <c r="F602" s="256"/>
      <c r="L602" s="258"/>
      <c r="M602" s="259"/>
      <c r="N602" s="260"/>
      <c r="O602" s="249"/>
      <c r="P602" s="195"/>
      <c r="Q602" s="195"/>
      <c r="R602" s="261"/>
      <c r="S602" s="251"/>
      <c r="V602" s="252"/>
      <c r="AL602" s="201">
        <f t="shared" si="30"/>
        <v>0</v>
      </c>
      <c r="AM602" s="262">
        <f>AI602*[1]Scenarios!$D$5*[1]Scenarios!$L$27*[1]Scenarios!$D$29</f>
        <v>0</v>
      </c>
    </row>
    <row r="603" spans="4:39" x14ac:dyDescent="0.45">
      <c r="D603" s="248"/>
      <c r="F603" s="256"/>
      <c r="L603" s="258"/>
      <c r="M603" s="259"/>
      <c r="N603" s="260"/>
      <c r="O603" s="249"/>
      <c r="P603" s="195"/>
      <c r="Q603" s="195"/>
      <c r="R603" s="261"/>
      <c r="S603" s="251"/>
      <c r="V603" s="252"/>
      <c r="AL603" s="201">
        <f t="shared" si="30"/>
        <v>0</v>
      </c>
      <c r="AM603" s="262">
        <f>AI603*[1]Scenarios!$D$5*[1]Scenarios!$L$27*[1]Scenarios!$D$29</f>
        <v>0</v>
      </c>
    </row>
    <row r="604" spans="4:39" x14ac:dyDescent="0.45">
      <c r="D604" s="248"/>
      <c r="F604" s="256"/>
      <c r="L604" s="258"/>
      <c r="M604" s="259"/>
      <c r="N604" s="260"/>
      <c r="O604" s="249"/>
      <c r="P604" s="195"/>
      <c r="Q604" s="195"/>
      <c r="R604" s="261"/>
      <c r="S604" s="251"/>
      <c r="V604" s="252"/>
      <c r="AL604" s="201">
        <f t="shared" si="30"/>
        <v>0</v>
      </c>
      <c r="AM604" s="262">
        <f>AI604*[1]Scenarios!$D$5*[1]Scenarios!$L$27*[1]Scenarios!$D$29</f>
        <v>0</v>
      </c>
    </row>
    <row r="605" spans="4:39" x14ac:dyDescent="0.45">
      <c r="D605" s="248"/>
      <c r="F605" s="256"/>
      <c r="L605" s="258"/>
      <c r="M605" s="259"/>
      <c r="N605" s="260"/>
      <c r="O605" s="249"/>
      <c r="P605" s="195"/>
      <c r="Q605" s="195"/>
      <c r="R605" s="261"/>
      <c r="S605" s="251"/>
      <c r="V605" s="252"/>
      <c r="AL605" s="201">
        <f t="shared" si="30"/>
        <v>0</v>
      </c>
      <c r="AM605" s="262">
        <f>AI605*[1]Scenarios!$D$5*[1]Scenarios!$L$27*[1]Scenarios!$D$29</f>
        <v>0</v>
      </c>
    </row>
    <row r="606" spans="4:39" x14ac:dyDescent="0.45">
      <c r="D606" s="248"/>
      <c r="F606" s="256"/>
      <c r="L606" s="258"/>
      <c r="M606" s="259"/>
      <c r="N606" s="260"/>
      <c r="O606" s="249"/>
      <c r="P606" s="195"/>
      <c r="Q606" s="195"/>
      <c r="R606" s="261"/>
      <c r="S606" s="251"/>
      <c r="V606" s="252"/>
      <c r="AL606" s="201">
        <f t="shared" si="30"/>
        <v>0</v>
      </c>
      <c r="AM606" s="262">
        <f>AI606*[1]Scenarios!$D$5*[1]Scenarios!$L$27*[1]Scenarios!$D$29</f>
        <v>0</v>
      </c>
    </row>
    <row r="607" spans="4:39" x14ac:dyDescent="0.45">
      <c r="D607" s="248"/>
      <c r="F607" s="256"/>
      <c r="L607" s="258"/>
      <c r="M607" s="259"/>
      <c r="N607" s="260"/>
      <c r="O607" s="249"/>
      <c r="P607" s="195"/>
      <c r="Q607" s="195"/>
      <c r="R607" s="261"/>
      <c r="S607" s="251"/>
      <c r="V607" s="252"/>
      <c r="AL607" s="201">
        <f t="shared" si="30"/>
        <v>0</v>
      </c>
      <c r="AM607" s="262">
        <f>AI607*[1]Scenarios!$D$5*[1]Scenarios!$L$27*[1]Scenarios!$D$29</f>
        <v>0</v>
      </c>
    </row>
    <row r="608" spans="4:39" x14ac:dyDescent="0.45">
      <c r="D608" s="248"/>
      <c r="F608" s="256"/>
      <c r="L608" s="258"/>
      <c r="M608" s="259"/>
      <c r="N608" s="260"/>
      <c r="O608" s="249"/>
      <c r="P608" s="195"/>
      <c r="Q608" s="195"/>
      <c r="R608" s="261"/>
      <c r="S608" s="251"/>
      <c r="V608" s="252"/>
      <c r="AL608" s="201">
        <f t="shared" si="30"/>
        <v>0</v>
      </c>
      <c r="AM608" s="262">
        <f>AI608*[1]Scenarios!$D$5*[1]Scenarios!$L$27*[1]Scenarios!$D$29</f>
        <v>0</v>
      </c>
    </row>
    <row r="609" spans="4:39" x14ac:dyDescent="0.45">
      <c r="D609" s="248"/>
      <c r="F609" s="256"/>
      <c r="L609" s="258"/>
      <c r="M609" s="259"/>
      <c r="N609" s="260"/>
      <c r="O609" s="249"/>
      <c r="P609" s="195"/>
      <c r="Q609" s="195"/>
      <c r="R609" s="261"/>
      <c r="S609" s="251"/>
      <c r="V609" s="252"/>
      <c r="AL609" s="201">
        <f t="shared" si="30"/>
        <v>0</v>
      </c>
      <c r="AM609" s="262">
        <f>AI609*[1]Scenarios!$D$5*[1]Scenarios!$L$27*[1]Scenarios!$D$29</f>
        <v>0</v>
      </c>
    </row>
    <row r="610" spans="4:39" x14ac:dyDescent="0.45">
      <c r="D610" s="248"/>
      <c r="F610" s="256"/>
      <c r="L610" s="258"/>
      <c r="M610" s="259"/>
      <c r="N610" s="260"/>
      <c r="O610" s="249"/>
      <c r="P610" s="195"/>
      <c r="Q610" s="195"/>
      <c r="R610" s="261"/>
      <c r="S610" s="251"/>
      <c r="V610" s="252"/>
      <c r="AL610" s="201">
        <f t="shared" si="30"/>
        <v>0</v>
      </c>
      <c r="AM610" s="262">
        <f>AI610*[1]Scenarios!$D$5*[1]Scenarios!$L$27*[1]Scenarios!$D$29</f>
        <v>0</v>
      </c>
    </row>
    <row r="611" spans="4:39" x14ac:dyDescent="0.45">
      <c r="D611" s="248"/>
      <c r="F611" s="256"/>
      <c r="L611" s="258"/>
      <c r="M611" s="259"/>
      <c r="N611" s="260"/>
      <c r="O611" s="249"/>
      <c r="P611" s="195"/>
      <c r="Q611" s="195"/>
      <c r="R611" s="261"/>
      <c r="S611" s="251"/>
      <c r="V611" s="252"/>
      <c r="AL611" s="201">
        <f t="shared" si="30"/>
        <v>0</v>
      </c>
      <c r="AM611" s="262">
        <f>AI611*[1]Scenarios!$D$5*[1]Scenarios!$L$27*[1]Scenarios!$D$29</f>
        <v>0</v>
      </c>
    </row>
    <row r="612" spans="4:39" x14ac:dyDescent="0.45">
      <c r="D612" s="248"/>
      <c r="F612" s="256"/>
      <c r="L612" s="258"/>
      <c r="M612" s="259"/>
      <c r="N612" s="260"/>
      <c r="O612" s="249"/>
      <c r="P612" s="195"/>
      <c r="Q612" s="195"/>
      <c r="R612" s="261"/>
      <c r="S612" s="251"/>
      <c r="V612" s="252"/>
      <c r="AL612" s="201">
        <f t="shared" si="30"/>
        <v>0</v>
      </c>
      <c r="AM612" s="262">
        <f>AI612*[1]Scenarios!$D$5*[1]Scenarios!$L$27*[1]Scenarios!$D$29</f>
        <v>0</v>
      </c>
    </row>
    <row r="613" spans="4:39" x14ac:dyDescent="0.45">
      <c r="D613" s="248"/>
      <c r="F613" s="256"/>
      <c r="L613" s="258"/>
      <c r="M613" s="259"/>
      <c r="N613" s="260"/>
      <c r="O613" s="249"/>
      <c r="P613" s="195"/>
      <c r="Q613" s="195"/>
      <c r="R613" s="261"/>
      <c r="S613" s="251"/>
      <c r="V613" s="252"/>
      <c r="AL613" s="201">
        <f t="shared" si="30"/>
        <v>0</v>
      </c>
      <c r="AM613" s="262">
        <f>AI613*[1]Scenarios!$D$5*[1]Scenarios!$L$27*[1]Scenarios!$D$29</f>
        <v>0</v>
      </c>
    </row>
    <row r="614" spans="4:39" x14ac:dyDescent="0.45">
      <c r="D614" s="248"/>
      <c r="F614" s="256"/>
      <c r="L614" s="258"/>
      <c r="M614" s="259"/>
      <c r="N614" s="260"/>
      <c r="O614" s="249"/>
      <c r="P614" s="195"/>
      <c r="Q614" s="195"/>
      <c r="R614" s="261"/>
      <c r="S614" s="251"/>
      <c r="V614" s="252"/>
      <c r="AL614" s="201">
        <f t="shared" si="30"/>
        <v>0</v>
      </c>
      <c r="AM614" s="262">
        <f>AI614*[1]Scenarios!$D$5*[1]Scenarios!$L$27*[1]Scenarios!$D$29</f>
        <v>0</v>
      </c>
    </row>
    <row r="615" spans="4:39" x14ac:dyDescent="0.45">
      <c r="D615" s="248"/>
      <c r="F615" s="256"/>
      <c r="L615" s="258"/>
      <c r="M615" s="259"/>
      <c r="N615" s="260"/>
      <c r="O615" s="249"/>
      <c r="P615" s="195"/>
      <c r="Q615" s="195"/>
      <c r="R615" s="261"/>
      <c r="S615" s="251"/>
      <c r="V615" s="252"/>
      <c r="AL615" s="201">
        <f t="shared" si="30"/>
        <v>0</v>
      </c>
      <c r="AM615" s="262">
        <f>AI615*[1]Scenarios!$D$5*[1]Scenarios!$L$27*[1]Scenarios!$D$29</f>
        <v>0</v>
      </c>
    </row>
    <row r="616" spans="4:39" x14ac:dyDescent="0.45">
      <c r="D616" s="248"/>
      <c r="F616" s="256"/>
      <c r="L616" s="258"/>
      <c r="M616" s="259"/>
      <c r="N616" s="260"/>
      <c r="O616" s="249"/>
      <c r="P616" s="195"/>
      <c r="Q616" s="195"/>
      <c r="R616" s="261"/>
      <c r="S616" s="251"/>
      <c r="V616" s="252"/>
      <c r="AL616" s="201">
        <f t="shared" si="30"/>
        <v>0</v>
      </c>
      <c r="AM616" s="262">
        <f>AI616*[1]Scenarios!$D$5*[1]Scenarios!$L$27*[1]Scenarios!$D$29</f>
        <v>0</v>
      </c>
    </row>
    <row r="617" spans="4:39" x14ac:dyDescent="0.45">
      <c r="D617" s="248"/>
      <c r="F617" s="256"/>
      <c r="L617" s="258"/>
      <c r="M617" s="259"/>
      <c r="N617" s="260"/>
      <c r="O617" s="249"/>
      <c r="P617" s="195"/>
      <c r="Q617" s="195"/>
      <c r="R617" s="261"/>
      <c r="S617" s="251"/>
      <c r="V617" s="252"/>
      <c r="AL617" s="201">
        <f t="shared" si="30"/>
        <v>0</v>
      </c>
      <c r="AM617" s="262">
        <f>AI617*[1]Scenarios!$D$5*[1]Scenarios!$L$27*[1]Scenarios!$D$29</f>
        <v>0</v>
      </c>
    </row>
    <row r="618" spans="4:39" x14ac:dyDescent="0.45">
      <c r="D618" s="248"/>
      <c r="F618" s="256"/>
      <c r="L618" s="258"/>
      <c r="M618" s="259"/>
      <c r="N618" s="260"/>
      <c r="O618" s="249"/>
      <c r="P618" s="195"/>
      <c r="Q618" s="195"/>
      <c r="R618" s="261"/>
      <c r="S618" s="251"/>
      <c r="V618" s="252"/>
      <c r="AL618" s="201">
        <f t="shared" si="30"/>
        <v>0</v>
      </c>
      <c r="AM618" s="262">
        <f>AI618*[1]Scenarios!$D$5*[1]Scenarios!$L$27*[1]Scenarios!$D$29</f>
        <v>0</v>
      </c>
    </row>
    <row r="619" spans="4:39" x14ac:dyDescent="0.45">
      <c r="D619" s="248"/>
      <c r="F619" s="256"/>
      <c r="L619" s="258"/>
      <c r="M619" s="259"/>
      <c r="N619" s="260"/>
      <c r="O619" s="249"/>
      <c r="P619" s="195"/>
      <c r="Q619" s="195"/>
      <c r="R619" s="261"/>
      <c r="S619" s="251"/>
      <c r="V619" s="252"/>
      <c r="AL619" s="201">
        <f t="shared" si="30"/>
        <v>0</v>
      </c>
      <c r="AM619" s="262">
        <f>AI619*[1]Scenarios!$D$5*[1]Scenarios!$L$27*[1]Scenarios!$D$29</f>
        <v>0</v>
      </c>
    </row>
    <row r="620" spans="4:39" x14ac:dyDescent="0.45">
      <c r="D620" s="248"/>
      <c r="F620" s="256"/>
      <c r="L620" s="258"/>
      <c r="M620" s="259"/>
      <c r="N620" s="260"/>
      <c r="O620" s="249"/>
      <c r="P620" s="195"/>
      <c r="Q620" s="195"/>
      <c r="R620" s="261"/>
      <c r="S620" s="251"/>
      <c r="V620" s="252"/>
      <c r="AL620" s="201">
        <f t="shared" si="30"/>
        <v>0</v>
      </c>
      <c r="AM620" s="262">
        <f>AI620*[1]Scenarios!$D$5*[1]Scenarios!$L$27*[1]Scenarios!$D$29</f>
        <v>0</v>
      </c>
    </row>
    <row r="621" spans="4:39" x14ac:dyDescent="0.45">
      <c r="D621" s="248"/>
      <c r="F621" s="256"/>
      <c r="L621" s="258"/>
      <c r="M621" s="259"/>
      <c r="N621" s="260"/>
      <c r="O621" s="249"/>
      <c r="P621" s="195"/>
      <c r="Q621" s="195"/>
      <c r="R621" s="261"/>
      <c r="S621" s="251"/>
      <c r="V621" s="252"/>
      <c r="AL621" s="201">
        <f t="shared" si="30"/>
        <v>0</v>
      </c>
      <c r="AM621" s="262">
        <f>AI621*[1]Scenarios!$D$5*[1]Scenarios!$L$27*[1]Scenarios!$D$29</f>
        <v>0</v>
      </c>
    </row>
    <row r="622" spans="4:39" x14ac:dyDescent="0.45">
      <c r="D622" s="248"/>
      <c r="F622" s="256"/>
      <c r="L622" s="258"/>
      <c r="M622" s="259"/>
      <c r="N622" s="260"/>
      <c r="O622" s="249"/>
      <c r="P622" s="195"/>
      <c r="Q622" s="195"/>
      <c r="R622" s="261"/>
      <c r="S622" s="251"/>
      <c r="V622" s="252"/>
      <c r="AL622" s="201">
        <f t="shared" si="30"/>
        <v>0</v>
      </c>
      <c r="AM622" s="262">
        <f>AI622*[1]Scenarios!$D$5*[1]Scenarios!$L$27*[1]Scenarios!$D$29</f>
        <v>0</v>
      </c>
    </row>
    <row r="623" spans="4:39" x14ac:dyDescent="0.45">
      <c r="D623" s="248"/>
      <c r="F623" s="256"/>
      <c r="L623" s="258"/>
      <c r="M623" s="259"/>
      <c r="N623" s="260"/>
      <c r="O623" s="249"/>
      <c r="P623" s="195"/>
      <c r="Q623" s="195"/>
      <c r="R623" s="261"/>
      <c r="S623" s="251"/>
      <c r="V623" s="252"/>
      <c r="AL623" s="201">
        <f t="shared" si="30"/>
        <v>0</v>
      </c>
      <c r="AM623" s="262">
        <f>AI623*[1]Scenarios!$D$5*[1]Scenarios!$L$27*[1]Scenarios!$D$29</f>
        <v>0</v>
      </c>
    </row>
    <row r="624" spans="4:39" x14ac:dyDescent="0.45">
      <c r="D624" s="248"/>
      <c r="F624" s="256"/>
      <c r="L624" s="258"/>
      <c r="M624" s="259"/>
      <c r="N624" s="260"/>
      <c r="O624" s="249"/>
      <c r="P624" s="195"/>
      <c r="Q624" s="195"/>
      <c r="R624" s="261"/>
      <c r="S624" s="251"/>
      <c r="V624" s="252"/>
      <c r="AL624" s="201">
        <f t="shared" si="30"/>
        <v>0</v>
      </c>
      <c r="AM624" s="262">
        <f>AI624*[1]Scenarios!$D$5*[1]Scenarios!$L$27*[1]Scenarios!$D$29</f>
        <v>0</v>
      </c>
    </row>
    <row r="625" spans="4:39" x14ac:dyDescent="0.45">
      <c r="D625" s="248"/>
      <c r="F625" s="256"/>
      <c r="L625" s="258"/>
      <c r="M625" s="259"/>
      <c r="N625" s="260"/>
      <c r="O625" s="249"/>
      <c r="P625" s="195"/>
      <c r="Q625" s="195"/>
      <c r="R625" s="261"/>
      <c r="S625" s="251"/>
      <c r="V625" s="252"/>
      <c r="AL625" s="201">
        <f t="shared" si="30"/>
        <v>0</v>
      </c>
      <c r="AM625" s="262">
        <f>AI625*[1]Scenarios!$D$5*[1]Scenarios!$L$27*[1]Scenarios!$D$29</f>
        <v>0</v>
      </c>
    </row>
    <row r="626" spans="4:39" x14ac:dyDescent="0.45">
      <c r="D626" s="248"/>
      <c r="F626" s="256"/>
      <c r="L626" s="258"/>
      <c r="M626" s="259"/>
      <c r="N626" s="260"/>
      <c r="O626" s="249"/>
      <c r="P626" s="195"/>
      <c r="Q626" s="195"/>
      <c r="R626" s="261"/>
      <c r="S626" s="251"/>
      <c r="V626" s="252"/>
      <c r="AL626" s="201">
        <f t="shared" si="30"/>
        <v>0</v>
      </c>
      <c r="AM626" s="262">
        <f>AI626*[1]Scenarios!$D$5*[1]Scenarios!$L$27*[1]Scenarios!$D$29</f>
        <v>0</v>
      </c>
    </row>
    <row r="627" spans="4:39" x14ac:dyDescent="0.45">
      <c r="D627" s="248"/>
      <c r="F627" s="256"/>
      <c r="L627" s="258"/>
      <c r="M627" s="259"/>
      <c r="N627" s="260"/>
      <c r="O627" s="249"/>
      <c r="P627" s="195"/>
      <c r="Q627" s="195"/>
      <c r="R627" s="261"/>
      <c r="S627" s="251"/>
      <c r="V627" s="252"/>
      <c r="AL627" s="201">
        <f t="shared" si="30"/>
        <v>0</v>
      </c>
      <c r="AM627" s="262">
        <f>AI627*[1]Scenarios!$D$5*[1]Scenarios!$L$27*[1]Scenarios!$D$29</f>
        <v>0</v>
      </c>
    </row>
    <row r="628" spans="4:39" x14ac:dyDescent="0.45">
      <c r="D628" s="248"/>
      <c r="F628" s="256"/>
      <c r="L628" s="258"/>
      <c r="M628" s="259"/>
      <c r="N628" s="260"/>
      <c r="O628" s="249"/>
      <c r="P628" s="195"/>
      <c r="Q628" s="195"/>
      <c r="R628" s="261"/>
      <c r="S628" s="251"/>
      <c r="V628" s="252"/>
      <c r="AL628" s="201">
        <f t="shared" si="30"/>
        <v>0</v>
      </c>
      <c r="AM628" s="262">
        <f>AI628*[1]Scenarios!$D$5*[1]Scenarios!$L$27*[1]Scenarios!$D$29</f>
        <v>0</v>
      </c>
    </row>
    <row r="629" spans="4:39" x14ac:dyDescent="0.45">
      <c r="D629" s="248"/>
      <c r="F629" s="256"/>
      <c r="L629" s="258"/>
      <c r="M629" s="259"/>
      <c r="N629" s="260"/>
      <c r="O629" s="249"/>
      <c r="P629" s="195"/>
      <c r="Q629" s="195"/>
      <c r="R629" s="261"/>
      <c r="S629" s="251"/>
      <c r="V629" s="252"/>
      <c r="AL629" s="201">
        <f t="shared" si="30"/>
        <v>0</v>
      </c>
      <c r="AM629" s="262">
        <f>AI629*[1]Scenarios!$D$5*[1]Scenarios!$L$27*[1]Scenarios!$D$29</f>
        <v>0</v>
      </c>
    </row>
    <row r="630" spans="4:39" x14ac:dyDescent="0.45">
      <c r="D630" s="248"/>
      <c r="F630" s="256"/>
      <c r="L630" s="258"/>
      <c r="M630" s="259"/>
      <c r="N630" s="260"/>
      <c r="O630" s="249"/>
      <c r="P630" s="195"/>
      <c r="Q630" s="195"/>
      <c r="R630" s="261"/>
      <c r="S630" s="251"/>
      <c r="V630" s="252"/>
      <c r="AL630" s="201">
        <f t="shared" si="30"/>
        <v>0</v>
      </c>
      <c r="AM630" s="262">
        <f>AI630*[1]Scenarios!$D$5*[1]Scenarios!$L$27*[1]Scenarios!$D$29</f>
        <v>0</v>
      </c>
    </row>
    <row r="631" spans="4:39" x14ac:dyDescent="0.45">
      <c r="D631" s="248"/>
      <c r="F631" s="256"/>
      <c r="L631" s="258"/>
      <c r="M631" s="259"/>
      <c r="N631" s="260"/>
      <c r="O631" s="249"/>
      <c r="P631" s="195"/>
      <c r="Q631" s="195"/>
      <c r="R631" s="261"/>
      <c r="S631" s="251"/>
      <c r="V631" s="252"/>
      <c r="AL631" s="201">
        <f t="shared" si="30"/>
        <v>0</v>
      </c>
      <c r="AM631" s="262">
        <f>AI631*[1]Scenarios!$D$5*[1]Scenarios!$L$27*[1]Scenarios!$D$29</f>
        <v>0</v>
      </c>
    </row>
    <row r="632" spans="4:39" x14ac:dyDescent="0.45">
      <c r="D632" s="248"/>
      <c r="F632" s="256"/>
      <c r="L632" s="258"/>
      <c r="M632" s="259"/>
      <c r="N632" s="260"/>
      <c r="O632" s="249"/>
      <c r="P632" s="195"/>
      <c r="Q632" s="195"/>
      <c r="R632" s="261"/>
      <c r="S632" s="251"/>
      <c r="V632" s="252"/>
      <c r="AL632" s="201">
        <f t="shared" si="30"/>
        <v>0</v>
      </c>
      <c r="AM632" s="262">
        <f>AI632*[1]Scenarios!$D$5*[1]Scenarios!$L$27*[1]Scenarios!$D$29</f>
        <v>0</v>
      </c>
    </row>
    <row r="633" spans="4:39" x14ac:dyDescent="0.45">
      <c r="D633" s="248"/>
      <c r="F633" s="256"/>
      <c r="L633" s="258"/>
      <c r="M633" s="259"/>
      <c r="N633" s="260"/>
      <c r="O633" s="249"/>
      <c r="P633" s="195"/>
      <c r="Q633" s="195"/>
      <c r="R633" s="261"/>
      <c r="S633" s="251"/>
      <c r="V633" s="252"/>
      <c r="AL633" s="201">
        <f t="shared" si="30"/>
        <v>0</v>
      </c>
      <c r="AM633" s="262">
        <f>AI633*[1]Scenarios!$D$5*[1]Scenarios!$L$27*[1]Scenarios!$D$29</f>
        <v>0</v>
      </c>
    </row>
    <row r="634" spans="4:39" x14ac:dyDescent="0.45">
      <c r="D634" s="248"/>
      <c r="F634" s="256"/>
      <c r="L634" s="258"/>
      <c r="M634" s="259"/>
      <c r="N634" s="260"/>
      <c r="O634" s="249"/>
      <c r="P634" s="195"/>
      <c r="Q634" s="195"/>
      <c r="R634" s="261"/>
      <c r="S634" s="251"/>
      <c r="V634" s="252"/>
      <c r="AL634" s="201">
        <f t="shared" si="30"/>
        <v>0</v>
      </c>
      <c r="AM634" s="262">
        <f>AI634*[1]Scenarios!$D$5*[1]Scenarios!$L$27*[1]Scenarios!$D$29</f>
        <v>0</v>
      </c>
    </row>
    <row r="635" spans="4:39" x14ac:dyDescent="0.45">
      <c r="D635" s="248"/>
      <c r="F635" s="256"/>
      <c r="L635" s="258"/>
      <c r="M635" s="259"/>
      <c r="N635" s="260"/>
      <c r="O635" s="249"/>
      <c r="P635" s="195"/>
      <c r="Q635" s="195"/>
      <c r="R635" s="261"/>
      <c r="S635" s="251"/>
      <c r="V635" s="252"/>
      <c r="AL635" s="201">
        <f t="shared" si="30"/>
        <v>0</v>
      </c>
      <c r="AM635" s="262">
        <f>AI635*[1]Scenarios!$D$5*[1]Scenarios!$L$27*[1]Scenarios!$D$29</f>
        <v>0</v>
      </c>
    </row>
    <row r="636" spans="4:39" x14ac:dyDescent="0.45">
      <c r="D636" s="248"/>
      <c r="F636" s="256"/>
      <c r="L636" s="258"/>
      <c r="M636" s="259"/>
      <c r="N636" s="260"/>
      <c r="O636" s="249"/>
      <c r="P636" s="195"/>
      <c r="Q636" s="195"/>
      <c r="R636" s="261"/>
      <c r="S636" s="251"/>
      <c r="V636" s="252"/>
      <c r="AL636" s="201">
        <f t="shared" si="30"/>
        <v>0</v>
      </c>
      <c r="AM636" s="262">
        <f>AI636*[1]Scenarios!$D$5*[1]Scenarios!$L$27*[1]Scenarios!$D$29</f>
        <v>0</v>
      </c>
    </row>
    <row r="637" spans="4:39" x14ac:dyDescent="0.45">
      <c r="D637" s="248"/>
      <c r="F637" s="256"/>
      <c r="L637" s="258"/>
      <c r="M637" s="259"/>
      <c r="N637" s="260"/>
      <c r="O637" s="249"/>
      <c r="P637" s="195"/>
      <c r="Q637" s="195"/>
      <c r="R637" s="261"/>
      <c r="S637" s="251"/>
      <c r="V637" s="252"/>
      <c r="AL637" s="201">
        <f t="shared" si="30"/>
        <v>0</v>
      </c>
      <c r="AM637" s="262">
        <f>AI637*[1]Scenarios!$D$5*[1]Scenarios!$L$27*[1]Scenarios!$D$29</f>
        <v>0</v>
      </c>
    </row>
    <row r="638" spans="4:39" x14ac:dyDescent="0.45">
      <c r="D638" s="248"/>
      <c r="F638" s="256"/>
      <c r="L638" s="258"/>
      <c r="M638" s="259"/>
      <c r="N638" s="260"/>
      <c r="O638" s="249"/>
      <c r="P638" s="195"/>
      <c r="Q638" s="195"/>
      <c r="R638" s="261"/>
      <c r="S638" s="251"/>
      <c r="V638" s="252"/>
      <c r="AL638" s="201">
        <f t="shared" si="30"/>
        <v>0</v>
      </c>
      <c r="AM638" s="262">
        <f>AI638*[1]Scenarios!$D$5*[1]Scenarios!$L$27*[1]Scenarios!$D$29</f>
        <v>0</v>
      </c>
    </row>
    <row r="639" spans="4:39" x14ac:dyDescent="0.45">
      <c r="D639" s="248"/>
      <c r="F639" s="256"/>
      <c r="L639" s="258"/>
      <c r="M639" s="259"/>
      <c r="N639" s="260"/>
      <c r="O639" s="249"/>
      <c r="P639" s="195"/>
      <c r="Q639" s="195"/>
      <c r="R639" s="261"/>
      <c r="S639" s="251"/>
      <c r="V639" s="252"/>
      <c r="AL639" s="201">
        <f t="shared" si="30"/>
        <v>0</v>
      </c>
      <c r="AM639" s="262">
        <f>AI639*[1]Scenarios!$D$5*[1]Scenarios!$L$27*[1]Scenarios!$D$29</f>
        <v>0</v>
      </c>
    </row>
    <row r="640" spans="4:39" x14ac:dyDescent="0.45">
      <c r="D640" s="248"/>
      <c r="F640" s="256"/>
      <c r="L640" s="258"/>
      <c r="M640" s="259"/>
      <c r="N640" s="260"/>
      <c r="O640" s="249"/>
      <c r="P640" s="195"/>
      <c r="Q640" s="195"/>
      <c r="R640" s="261"/>
      <c r="S640" s="251"/>
      <c r="V640" s="252"/>
      <c r="AL640" s="201">
        <f t="shared" si="30"/>
        <v>0</v>
      </c>
      <c r="AM640" s="262">
        <f>AI640*[1]Scenarios!$D$5*[1]Scenarios!$L$27*[1]Scenarios!$D$29</f>
        <v>0</v>
      </c>
    </row>
    <row r="641" spans="4:39" x14ac:dyDescent="0.45">
      <c r="D641" s="248"/>
      <c r="F641" s="256"/>
      <c r="L641" s="258"/>
      <c r="M641" s="259"/>
      <c r="N641" s="260"/>
      <c r="O641" s="249"/>
      <c r="P641" s="195"/>
      <c r="Q641" s="195"/>
      <c r="R641" s="261"/>
      <c r="S641" s="251"/>
      <c r="V641" s="252"/>
      <c r="AL641" s="201">
        <f t="shared" si="30"/>
        <v>0</v>
      </c>
      <c r="AM641" s="262">
        <f>AI641*[1]Scenarios!$D$5*[1]Scenarios!$L$27*[1]Scenarios!$D$29</f>
        <v>0</v>
      </c>
    </row>
    <row r="642" spans="4:39" x14ac:dyDescent="0.45">
      <c r="D642" s="248"/>
      <c r="F642" s="256"/>
      <c r="L642" s="258"/>
      <c r="M642" s="259"/>
      <c r="N642" s="260"/>
      <c r="O642" s="249"/>
      <c r="P642" s="195"/>
      <c r="Q642" s="195"/>
      <c r="R642" s="261"/>
      <c r="S642" s="251"/>
      <c r="V642" s="252"/>
      <c r="AL642" s="201">
        <f t="shared" si="30"/>
        <v>0</v>
      </c>
      <c r="AM642" s="262">
        <f>AI642*[1]Scenarios!$D$5*[1]Scenarios!$L$27*[1]Scenarios!$D$29</f>
        <v>0</v>
      </c>
    </row>
    <row r="643" spans="4:39" x14ac:dyDescent="0.45">
      <c r="D643" s="248"/>
      <c r="F643" s="256"/>
      <c r="L643" s="258"/>
      <c r="M643" s="259"/>
      <c r="N643" s="260"/>
      <c r="O643" s="249"/>
      <c r="P643" s="195"/>
      <c r="Q643" s="195"/>
      <c r="R643" s="261"/>
      <c r="S643" s="251"/>
      <c r="V643" s="252"/>
      <c r="AL643" s="201">
        <f t="shared" si="30"/>
        <v>0</v>
      </c>
      <c r="AM643" s="262">
        <f>AI643*[1]Scenarios!$D$5*[1]Scenarios!$L$27*[1]Scenarios!$D$29</f>
        <v>0</v>
      </c>
    </row>
    <row r="644" spans="4:39" x14ac:dyDescent="0.45">
      <c r="D644" s="248"/>
      <c r="F644" s="256"/>
      <c r="L644" s="258"/>
      <c r="M644" s="259"/>
      <c r="N644" s="260"/>
      <c r="O644" s="249"/>
      <c r="P644" s="195"/>
      <c r="Q644" s="195"/>
      <c r="R644" s="261"/>
      <c r="S644" s="251"/>
      <c r="V644" s="252"/>
      <c r="AL644" s="201">
        <f t="shared" si="30"/>
        <v>0</v>
      </c>
      <c r="AM644" s="262">
        <f>AI644*[1]Scenarios!$D$5*[1]Scenarios!$L$27*[1]Scenarios!$D$29</f>
        <v>0</v>
      </c>
    </row>
    <row r="645" spans="4:39" x14ac:dyDescent="0.45">
      <c r="D645" s="248"/>
      <c r="F645" s="256"/>
      <c r="L645" s="258"/>
      <c r="M645" s="259"/>
      <c r="N645" s="260"/>
      <c r="O645" s="249"/>
      <c r="P645" s="195"/>
      <c r="Q645" s="195"/>
      <c r="R645" s="261"/>
      <c r="S645" s="251"/>
      <c r="V645" s="252"/>
      <c r="AL645" s="201">
        <f t="shared" si="30"/>
        <v>0</v>
      </c>
      <c r="AM645" s="262">
        <f>AI645*[1]Scenarios!$D$5*[1]Scenarios!$L$27*[1]Scenarios!$D$29</f>
        <v>0</v>
      </c>
    </row>
    <row r="646" spans="4:39" x14ac:dyDescent="0.45">
      <c r="D646" s="248"/>
      <c r="F646" s="256"/>
      <c r="L646" s="258"/>
      <c r="M646" s="259"/>
      <c r="N646" s="260"/>
      <c r="O646" s="249"/>
      <c r="P646" s="195"/>
      <c r="Q646" s="195"/>
      <c r="R646" s="261"/>
      <c r="S646" s="251"/>
      <c r="V646" s="252"/>
      <c r="AL646" s="201">
        <f t="shared" ref="AL646:AL709" si="31">T646+(T646*40%)</f>
        <v>0</v>
      </c>
      <c r="AM646" s="262">
        <f>AI646*[1]Scenarios!$D$5*[1]Scenarios!$L$27*[1]Scenarios!$D$29</f>
        <v>0</v>
      </c>
    </row>
    <row r="647" spans="4:39" x14ac:dyDescent="0.45">
      <c r="D647" s="248"/>
      <c r="F647" s="256"/>
      <c r="L647" s="258"/>
      <c r="M647" s="259"/>
      <c r="N647" s="260"/>
      <c r="O647" s="249"/>
      <c r="P647" s="195"/>
      <c r="Q647" s="195"/>
      <c r="R647" s="261"/>
      <c r="S647" s="251"/>
      <c r="V647" s="252"/>
      <c r="AL647" s="201">
        <f t="shared" si="31"/>
        <v>0</v>
      </c>
      <c r="AM647" s="262">
        <f>AI647*[1]Scenarios!$D$5*[1]Scenarios!$L$27*[1]Scenarios!$D$29</f>
        <v>0</v>
      </c>
    </row>
    <row r="648" spans="4:39" x14ac:dyDescent="0.45">
      <c r="D648" s="248"/>
      <c r="F648" s="256"/>
      <c r="L648" s="258"/>
      <c r="M648" s="259"/>
      <c r="N648" s="260"/>
      <c r="O648" s="249"/>
      <c r="P648" s="195"/>
      <c r="Q648" s="195"/>
      <c r="R648" s="261"/>
      <c r="S648" s="251"/>
      <c r="V648" s="252"/>
      <c r="AL648" s="201">
        <f t="shared" si="31"/>
        <v>0</v>
      </c>
      <c r="AM648" s="262">
        <f>AI648*[1]Scenarios!$D$5*[1]Scenarios!$L$27*[1]Scenarios!$D$29</f>
        <v>0</v>
      </c>
    </row>
    <row r="649" spans="4:39" x14ac:dyDescent="0.45">
      <c r="D649" s="248"/>
      <c r="F649" s="256"/>
      <c r="L649" s="258"/>
      <c r="M649" s="259"/>
      <c r="N649" s="260"/>
      <c r="O649" s="249"/>
      <c r="P649" s="195"/>
      <c r="Q649" s="195"/>
      <c r="R649" s="261"/>
      <c r="S649" s="251"/>
      <c r="V649" s="252"/>
      <c r="AL649" s="201">
        <f t="shared" si="31"/>
        <v>0</v>
      </c>
      <c r="AM649" s="262">
        <f>AI649*[1]Scenarios!$D$5*[1]Scenarios!$L$27*[1]Scenarios!$D$29</f>
        <v>0</v>
      </c>
    </row>
    <row r="650" spans="4:39" x14ac:dyDescent="0.45">
      <c r="D650" s="248"/>
      <c r="F650" s="256"/>
      <c r="L650" s="258"/>
      <c r="M650" s="259"/>
      <c r="N650" s="260"/>
      <c r="O650" s="249"/>
      <c r="P650" s="195"/>
      <c r="Q650" s="195"/>
      <c r="R650" s="261"/>
      <c r="S650" s="251"/>
      <c r="V650" s="252"/>
      <c r="AL650" s="201">
        <f t="shared" si="31"/>
        <v>0</v>
      </c>
      <c r="AM650" s="262">
        <f>AI650*[1]Scenarios!$D$5*[1]Scenarios!$L$27*[1]Scenarios!$D$29</f>
        <v>0</v>
      </c>
    </row>
    <row r="651" spans="4:39" x14ac:dyDescent="0.45">
      <c r="D651" s="248"/>
      <c r="F651" s="256"/>
      <c r="L651" s="258"/>
      <c r="M651" s="259"/>
      <c r="N651" s="260"/>
      <c r="O651" s="249"/>
      <c r="P651" s="195"/>
      <c r="Q651" s="195"/>
      <c r="R651" s="261"/>
      <c r="S651" s="251"/>
      <c r="V651" s="252"/>
      <c r="AL651" s="201">
        <f t="shared" si="31"/>
        <v>0</v>
      </c>
      <c r="AM651" s="262">
        <f>AI651*[1]Scenarios!$D$5*[1]Scenarios!$L$27*[1]Scenarios!$D$29</f>
        <v>0</v>
      </c>
    </row>
    <row r="652" spans="4:39" x14ac:dyDescent="0.45">
      <c r="D652" s="248"/>
      <c r="F652" s="256"/>
      <c r="L652" s="258"/>
      <c r="M652" s="259"/>
      <c r="N652" s="260"/>
      <c r="O652" s="249"/>
      <c r="P652" s="195"/>
      <c r="Q652" s="195"/>
      <c r="R652" s="261"/>
      <c r="S652" s="251"/>
      <c r="V652" s="252"/>
      <c r="AL652" s="201">
        <f t="shared" si="31"/>
        <v>0</v>
      </c>
      <c r="AM652" s="262">
        <f>AI652*[1]Scenarios!$D$5*[1]Scenarios!$L$27*[1]Scenarios!$D$29</f>
        <v>0</v>
      </c>
    </row>
    <row r="653" spans="4:39" x14ac:dyDescent="0.45">
      <c r="D653" s="248"/>
      <c r="F653" s="256"/>
      <c r="L653" s="258"/>
      <c r="M653" s="259"/>
      <c r="N653" s="260"/>
      <c r="O653" s="249"/>
      <c r="P653" s="195"/>
      <c r="Q653" s="195"/>
      <c r="R653" s="261"/>
      <c r="S653" s="251"/>
      <c r="V653" s="252"/>
      <c r="AL653" s="201">
        <f t="shared" si="31"/>
        <v>0</v>
      </c>
      <c r="AM653" s="262">
        <f>AI653*[1]Scenarios!$D$5*[1]Scenarios!$L$27*[1]Scenarios!$D$29</f>
        <v>0</v>
      </c>
    </row>
    <row r="654" spans="4:39" x14ac:dyDescent="0.45">
      <c r="D654" s="248"/>
      <c r="F654" s="256"/>
      <c r="L654" s="258"/>
      <c r="M654" s="259"/>
      <c r="N654" s="260"/>
      <c r="O654" s="249"/>
      <c r="P654" s="195"/>
      <c r="Q654" s="195"/>
      <c r="R654" s="261"/>
      <c r="S654" s="251"/>
      <c r="V654" s="252"/>
      <c r="AL654" s="201">
        <f t="shared" si="31"/>
        <v>0</v>
      </c>
      <c r="AM654" s="262">
        <f>AI654*[1]Scenarios!$D$5*[1]Scenarios!$L$27*[1]Scenarios!$D$29</f>
        <v>0</v>
      </c>
    </row>
    <row r="655" spans="4:39" x14ac:dyDescent="0.45">
      <c r="D655" s="248"/>
      <c r="F655" s="256"/>
      <c r="L655" s="258"/>
      <c r="M655" s="259"/>
      <c r="N655" s="260"/>
      <c r="O655" s="249"/>
      <c r="P655" s="195"/>
      <c r="Q655" s="195"/>
      <c r="R655" s="261"/>
      <c r="S655" s="251"/>
      <c r="V655" s="252"/>
      <c r="AL655" s="201">
        <f t="shared" si="31"/>
        <v>0</v>
      </c>
      <c r="AM655" s="262">
        <f>AI655*[1]Scenarios!$D$5*[1]Scenarios!$L$27*[1]Scenarios!$D$29</f>
        <v>0</v>
      </c>
    </row>
    <row r="656" spans="4:39" x14ac:dyDescent="0.45">
      <c r="D656" s="248"/>
      <c r="F656" s="256"/>
      <c r="L656" s="258"/>
      <c r="M656" s="259"/>
      <c r="N656" s="260"/>
      <c r="O656" s="249"/>
      <c r="P656" s="195"/>
      <c r="Q656" s="195"/>
      <c r="R656" s="261"/>
      <c r="S656" s="251"/>
      <c r="V656" s="252"/>
      <c r="AL656" s="201">
        <f t="shared" si="31"/>
        <v>0</v>
      </c>
      <c r="AM656" s="262">
        <f>AI656*[1]Scenarios!$D$5*[1]Scenarios!$L$27*[1]Scenarios!$D$29</f>
        <v>0</v>
      </c>
    </row>
    <row r="657" spans="4:39" x14ac:dyDescent="0.45">
      <c r="D657" s="248"/>
      <c r="F657" s="256"/>
      <c r="L657" s="258"/>
      <c r="M657" s="259"/>
      <c r="N657" s="260"/>
      <c r="O657" s="249"/>
      <c r="P657" s="195"/>
      <c r="Q657" s="195"/>
      <c r="R657" s="261"/>
      <c r="S657" s="251"/>
      <c r="V657" s="252"/>
      <c r="AL657" s="201">
        <f t="shared" si="31"/>
        <v>0</v>
      </c>
      <c r="AM657" s="262">
        <f>AI657*[1]Scenarios!$D$5*[1]Scenarios!$L$27*[1]Scenarios!$D$29</f>
        <v>0</v>
      </c>
    </row>
    <row r="658" spans="4:39" x14ac:dyDescent="0.45">
      <c r="D658" s="248"/>
      <c r="F658" s="256"/>
      <c r="L658" s="258"/>
      <c r="M658" s="259"/>
      <c r="N658" s="260"/>
      <c r="O658" s="249"/>
      <c r="P658" s="195"/>
      <c r="Q658" s="195"/>
      <c r="R658" s="261"/>
      <c r="S658" s="251"/>
      <c r="V658" s="252"/>
      <c r="AL658" s="201">
        <f t="shared" si="31"/>
        <v>0</v>
      </c>
      <c r="AM658" s="262">
        <f>AI658*[1]Scenarios!$D$5*[1]Scenarios!$L$27*[1]Scenarios!$D$29</f>
        <v>0</v>
      </c>
    </row>
    <row r="659" spans="4:39" x14ac:dyDescent="0.45">
      <c r="D659" s="248"/>
      <c r="F659" s="256"/>
      <c r="L659" s="258"/>
      <c r="M659" s="259"/>
      <c r="N659" s="260"/>
      <c r="O659" s="249"/>
      <c r="P659" s="195"/>
      <c r="Q659" s="195"/>
      <c r="R659" s="261"/>
      <c r="S659" s="251"/>
      <c r="V659" s="252"/>
      <c r="AL659" s="201">
        <f t="shared" si="31"/>
        <v>0</v>
      </c>
      <c r="AM659" s="262">
        <f>AI659*[1]Scenarios!$D$5*[1]Scenarios!$L$27*[1]Scenarios!$D$29</f>
        <v>0</v>
      </c>
    </row>
    <row r="660" spans="4:39" x14ac:dyDescent="0.45">
      <c r="D660" s="248"/>
      <c r="F660" s="256"/>
      <c r="L660" s="258"/>
      <c r="M660" s="259"/>
      <c r="N660" s="260"/>
      <c r="O660" s="249"/>
      <c r="P660" s="195"/>
      <c r="Q660" s="195"/>
      <c r="R660" s="261"/>
      <c r="S660" s="251"/>
      <c r="V660" s="252"/>
      <c r="AL660" s="201">
        <f t="shared" si="31"/>
        <v>0</v>
      </c>
      <c r="AM660" s="262">
        <f>AI660*[1]Scenarios!$D$5*[1]Scenarios!$L$27*[1]Scenarios!$D$29</f>
        <v>0</v>
      </c>
    </row>
    <row r="661" spans="4:39" x14ac:dyDescent="0.45">
      <c r="D661" s="248"/>
      <c r="F661" s="256"/>
      <c r="L661" s="258"/>
      <c r="M661" s="259"/>
      <c r="N661" s="260"/>
      <c r="O661" s="249"/>
      <c r="P661" s="195"/>
      <c r="Q661" s="195"/>
      <c r="R661" s="261"/>
      <c r="S661" s="251"/>
      <c r="V661" s="252"/>
      <c r="AL661" s="201">
        <f t="shared" si="31"/>
        <v>0</v>
      </c>
      <c r="AM661" s="262">
        <f>AI661*[1]Scenarios!$D$5*[1]Scenarios!$L$27*[1]Scenarios!$D$29</f>
        <v>0</v>
      </c>
    </row>
    <row r="662" spans="4:39" x14ac:dyDescent="0.45">
      <c r="D662" s="248"/>
      <c r="F662" s="256"/>
      <c r="L662" s="258"/>
      <c r="M662" s="259"/>
      <c r="N662" s="260"/>
      <c r="O662" s="249"/>
      <c r="P662" s="195"/>
      <c r="Q662" s="195"/>
      <c r="R662" s="261"/>
      <c r="S662" s="251"/>
      <c r="V662" s="252"/>
      <c r="AL662" s="201">
        <f t="shared" si="31"/>
        <v>0</v>
      </c>
      <c r="AM662" s="262">
        <f>AI662*[1]Scenarios!$D$5*[1]Scenarios!$L$27*[1]Scenarios!$D$29</f>
        <v>0</v>
      </c>
    </row>
    <row r="663" spans="4:39" x14ac:dyDescent="0.45">
      <c r="D663" s="248"/>
      <c r="F663" s="256"/>
      <c r="L663" s="258"/>
      <c r="M663" s="259"/>
      <c r="N663" s="260"/>
      <c r="O663" s="249"/>
      <c r="P663" s="195"/>
      <c r="Q663" s="195"/>
      <c r="R663" s="261"/>
      <c r="S663" s="251"/>
      <c r="V663" s="252"/>
      <c r="AL663" s="201">
        <f t="shared" si="31"/>
        <v>0</v>
      </c>
      <c r="AM663" s="262">
        <f>AI663*[1]Scenarios!$D$5*[1]Scenarios!$L$27*[1]Scenarios!$D$29</f>
        <v>0</v>
      </c>
    </row>
    <row r="664" spans="4:39" x14ac:dyDescent="0.45">
      <c r="D664" s="248"/>
      <c r="F664" s="256"/>
      <c r="L664" s="258"/>
      <c r="M664" s="259"/>
      <c r="N664" s="260"/>
      <c r="O664" s="249"/>
      <c r="P664" s="195"/>
      <c r="Q664" s="195"/>
      <c r="R664" s="261"/>
      <c r="S664" s="251"/>
      <c r="V664" s="252"/>
      <c r="AL664" s="201">
        <f t="shared" si="31"/>
        <v>0</v>
      </c>
      <c r="AM664" s="262">
        <f>AI664*[1]Scenarios!$D$5*[1]Scenarios!$L$27*[1]Scenarios!$D$29</f>
        <v>0</v>
      </c>
    </row>
    <row r="665" spans="4:39" x14ac:dyDescent="0.45">
      <c r="D665" s="248"/>
      <c r="F665" s="256"/>
      <c r="L665" s="258"/>
      <c r="M665" s="259"/>
      <c r="N665" s="260"/>
      <c r="O665" s="249"/>
      <c r="P665" s="195"/>
      <c r="Q665" s="195"/>
      <c r="R665" s="261"/>
      <c r="S665" s="251"/>
      <c r="V665" s="252"/>
      <c r="AL665" s="201">
        <f t="shared" si="31"/>
        <v>0</v>
      </c>
      <c r="AM665" s="262">
        <f>AI665*[1]Scenarios!$D$5*[1]Scenarios!$L$27*[1]Scenarios!$D$29</f>
        <v>0</v>
      </c>
    </row>
    <row r="666" spans="4:39" x14ac:dyDescent="0.45">
      <c r="D666" s="248"/>
      <c r="F666" s="256"/>
      <c r="L666" s="258"/>
      <c r="M666" s="259"/>
      <c r="N666" s="260"/>
      <c r="O666" s="249"/>
      <c r="P666" s="195"/>
      <c r="Q666" s="195"/>
      <c r="R666" s="261"/>
      <c r="S666" s="251"/>
      <c r="V666" s="252"/>
      <c r="AL666" s="201">
        <f t="shared" si="31"/>
        <v>0</v>
      </c>
      <c r="AM666" s="262">
        <f>AI666*[1]Scenarios!$D$5*[1]Scenarios!$L$27*[1]Scenarios!$D$29</f>
        <v>0</v>
      </c>
    </row>
    <row r="667" spans="4:39" x14ac:dyDescent="0.45">
      <c r="D667" s="248"/>
      <c r="F667" s="256"/>
      <c r="L667" s="258"/>
      <c r="M667" s="259"/>
      <c r="N667" s="260"/>
      <c r="O667" s="249"/>
      <c r="P667" s="195"/>
      <c r="Q667" s="195"/>
      <c r="R667" s="261"/>
      <c r="S667" s="251"/>
      <c r="V667" s="252"/>
      <c r="AL667" s="201">
        <f t="shared" si="31"/>
        <v>0</v>
      </c>
      <c r="AM667" s="262">
        <f>AI667*[1]Scenarios!$D$5*[1]Scenarios!$L$27*[1]Scenarios!$D$29</f>
        <v>0</v>
      </c>
    </row>
    <row r="668" spans="4:39" x14ac:dyDescent="0.45">
      <c r="D668" s="248"/>
      <c r="F668" s="256"/>
      <c r="L668" s="258"/>
      <c r="M668" s="259"/>
      <c r="N668" s="260"/>
      <c r="O668" s="249"/>
      <c r="P668" s="195"/>
      <c r="Q668" s="195"/>
      <c r="R668" s="261"/>
      <c r="S668" s="251"/>
      <c r="V668" s="252"/>
      <c r="AL668" s="201">
        <f t="shared" si="31"/>
        <v>0</v>
      </c>
      <c r="AM668" s="262">
        <f>AI668*[1]Scenarios!$D$5*[1]Scenarios!$L$27*[1]Scenarios!$D$29</f>
        <v>0</v>
      </c>
    </row>
    <row r="669" spans="4:39" x14ac:dyDescent="0.45">
      <c r="D669" s="248"/>
      <c r="F669" s="256"/>
      <c r="L669" s="258"/>
      <c r="M669" s="259"/>
      <c r="N669" s="260"/>
      <c r="O669" s="249"/>
      <c r="P669" s="195"/>
      <c r="Q669" s="195"/>
      <c r="R669" s="261"/>
      <c r="S669" s="251"/>
      <c r="V669" s="252"/>
      <c r="AL669" s="201">
        <f t="shared" si="31"/>
        <v>0</v>
      </c>
      <c r="AM669" s="262">
        <f>AI669*[1]Scenarios!$D$5*[1]Scenarios!$L$27*[1]Scenarios!$D$29</f>
        <v>0</v>
      </c>
    </row>
    <row r="670" spans="4:39" x14ac:dyDescent="0.45">
      <c r="D670" s="248"/>
      <c r="F670" s="256"/>
      <c r="L670" s="258"/>
      <c r="M670" s="259"/>
      <c r="N670" s="260"/>
      <c r="O670" s="249"/>
      <c r="P670" s="195"/>
      <c r="Q670" s="195"/>
      <c r="R670" s="261"/>
      <c r="S670" s="251"/>
      <c r="V670" s="252"/>
      <c r="AL670" s="201">
        <f t="shared" si="31"/>
        <v>0</v>
      </c>
      <c r="AM670" s="262">
        <f>AI670*[1]Scenarios!$D$5*[1]Scenarios!$L$27*[1]Scenarios!$D$29</f>
        <v>0</v>
      </c>
    </row>
    <row r="671" spans="4:39" x14ac:dyDescent="0.45">
      <c r="D671" s="248"/>
      <c r="F671" s="256"/>
      <c r="L671" s="258"/>
      <c r="M671" s="259"/>
      <c r="N671" s="260"/>
      <c r="O671" s="249"/>
      <c r="P671" s="195"/>
      <c r="Q671" s="195"/>
      <c r="R671" s="261"/>
      <c r="S671" s="251"/>
      <c r="V671" s="252"/>
      <c r="AL671" s="201">
        <f t="shared" si="31"/>
        <v>0</v>
      </c>
      <c r="AM671" s="262">
        <f>AI671*[1]Scenarios!$D$5*[1]Scenarios!$L$27*[1]Scenarios!$D$29</f>
        <v>0</v>
      </c>
    </row>
    <row r="672" spans="4:39" x14ac:dyDescent="0.45">
      <c r="D672" s="248"/>
      <c r="F672" s="256"/>
      <c r="L672" s="258"/>
      <c r="M672" s="259"/>
      <c r="N672" s="260"/>
      <c r="O672" s="249"/>
      <c r="P672" s="195"/>
      <c r="Q672" s="195"/>
      <c r="R672" s="261"/>
      <c r="S672" s="251"/>
      <c r="V672" s="252"/>
      <c r="AL672" s="201">
        <f t="shared" si="31"/>
        <v>0</v>
      </c>
      <c r="AM672" s="262">
        <f>AI672*[1]Scenarios!$D$5*[1]Scenarios!$L$27*[1]Scenarios!$D$29</f>
        <v>0</v>
      </c>
    </row>
    <row r="673" spans="4:39" x14ac:dyDescent="0.45">
      <c r="D673" s="248"/>
      <c r="F673" s="256"/>
      <c r="L673" s="258"/>
      <c r="M673" s="259"/>
      <c r="N673" s="260"/>
      <c r="O673" s="249"/>
      <c r="P673" s="195"/>
      <c r="Q673" s="195"/>
      <c r="R673" s="261"/>
      <c r="S673" s="251"/>
      <c r="V673" s="252"/>
      <c r="AL673" s="201">
        <f t="shared" si="31"/>
        <v>0</v>
      </c>
      <c r="AM673" s="262">
        <f>AI673*[1]Scenarios!$D$5*[1]Scenarios!$L$27*[1]Scenarios!$D$29</f>
        <v>0</v>
      </c>
    </row>
    <row r="674" spans="4:39" x14ac:dyDescent="0.45">
      <c r="D674" s="248"/>
      <c r="F674" s="256"/>
      <c r="L674" s="258"/>
      <c r="M674" s="259"/>
      <c r="N674" s="260"/>
      <c r="O674" s="249"/>
      <c r="P674" s="195"/>
      <c r="Q674" s="195"/>
      <c r="R674" s="261"/>
      <c r="S674" s="251"/>
      <c r="V674" s="252"/>
      <c r="AL674" s="201">
        <f t="shared" si="31"/>
        <v>0</v>
      </c>
      <c r="AM674" s="262">
        <f>AI674*[1]Scenarios!$D$5*[1]Scenarios!$L$27*[1]Scenarios!$D$29</f>
        <v>0</v>
      </c>
    </row>
    <row r="675" spans="4:39" x14ac:dyDescent="0.45">
      <c r="D675" s="248"/>
      <c r="F675" s="256"/>
      <c r="L675" s="258"/>
      <c r="M675" s="259"/>
      <c r="N675" s="260"/>
      <c r="O675" s="249"/>
      <c r="P675" s="195"/>
      <c r="Q675" s="195"/>
      <c r="R675" s="261"/>
      <c r="S675" s="251"/>
      <c r="V675" s="252"/>
      <c r="AL675" s="201">
        <f t="shared" si="31"/>
        <v>0</v>
      </c>
      <c r="AM675" s="262">
        <f>AI675*[1]Scenarios!$D$5*[1]Scenarios!$L$27*[1]Scenarios!$D$29</f>
        <v>0</v>
      </c>
    </row>
    <row r="676" spans="4:39" x14ac:dyDescent="0.45">
      <c r="D676" s="248"/>
      <c r="F676" s="256"/>
      <c r="L676" s="258"/>
      <c r="M676" s="259"/>
      <c r="N676" s="260"/>
      <c r="O676" s="249"/>
      <c r="P676" s="195"/>
      <c r="Q676" s="195"/>
      <c r="R676" s="261"/>
      <c r="S676" s="251"/>
      <c r="V676" s="252"/>
      <c r="AL676" s="201">
        <f t="shared" si="31"/>
        <v>0</v>
      </c>
      <c r="AM676" s="262">
        <f>AI676*[1]Scenarios!$D$5*[1]Scenarios!$L$27*[1]Scenarios!$D$29</f>
        <v>0</v>
      </c>
    </row>
    <row r="677" spans="4:39" x14ac:dyDescent="0.45">
      <c r="D677" s="248"/>
      <c r="F677" s="256"/>
      <c r="L677" s="258"/>
      <c r="M677" s="259"/>
      <c r="N677" s="260"/>
      <c r="O677" s="249"/>
      <c r="P677" s="195"/>
      <c r="Q677" s="195"/>
      <c r="R677" s="261"/>
      <c r="S677" s="251"/>
      <c r="V677" s="252"/>
      <c r="AL677" s="201">
        <f t="shared" si="31"/>
        <v>0</v>
      </c>
      <c r="AM677" s="262">
        <f>AI677*[1]Scenarios!$D$5*[1]Scenarios!$L$27*[1]Scenarios!$D$29</f>
        <v>0</v>
      </c>
    </row>
    <row r="678" spans="4:39" x14ac:dyDescent="0.45">
      <c r="D678" s="248"/>
      <c r="F678" s="256"/>
      <c r="L678" s="258"/>
      <c r="M678" s="259"/>
      <c r="N678" s="260"/>
      <c r="O678" s="249"/>
      <c r="P678" s="195"/>
      <c r="Q678" s="195"/>
      <c r="R678" s="261"/>
      <c r="S678" s="251"/>
      <c r="V678" s="252"/>
      <c r="AL678" s="201">
        <f t="shared" si="31"/>
        <v>0</v>
      </c>
      <c r="AM678" s="262">
        <f>AI678*[1]Scenarios!$D$5*[1]Scenarios!$L$27*[1]Scenarios!$D$29</f>
        <v>0</v>
      </c>
    </row>
    <row r="679" spans="4:39" x14ac:dyDescent="0.45">
      <c r="D679" s="248"/>
      <c r="F679" s="256"/>
      <c r="L679" s="258"/>
      <c r="M679" s="259"/>
      <c r="N679" s="260"/>
      <c r="O679" s="249"/>
      <c r="P679" s="195"/>
      <c r="Q679" s="195"/>
      <c r="R679" s="261"/>
      <c r="S679" s="251"/>
      <c r="V679" s="252"/>
      <c r="AL679" s="201">
        <f t="shared" si="31"/>
        <v>0</v>
      </c>
      <c r="AM679" s="262">
        <f>AI679*[1]Scenarios!$D$5*[1]Scenarios!$L$27*[1]Scenarios!$D$29</f>
        <v>0</v>
      </c>
    </row>
    <row r="680" spans="4:39" x14ac:dyDescent="0.45">
      <c r="D680" s="248"/>
      <c r="F680" s="256"/>
      <c r="L680" s="258"/>
      <c r="M680" s="259"/>
      <c r="N680" s="260"/>
      <c r="O680" s="249"/>
      <c r="P680" s="195"/>
      <c r="Q680" s="195"/>
      <c r="R680" s="261"/>
      <c r="S680" s="251"/>
      <c r="V680" s="252"/>
      <c r="AL680" s="201">
        <f t="shared" si="31"/>
        <v>0</v>
      </c>
      <c r="AM680" s="262">
        <f>AI680*[1]Scenarios!$D$5*[1]Scenarios!$L$27*[1]Scenarios!$D$29</f>
        <v>0</v>
      </c>
    </row>
    <row r="681" spans="4:39" x14ac:dyDescent="0.45">
      <c r="D681" s="248"/>
      <c r="F681" s="256"/>
      <c r="L681" s="258"/>
      <c r="M681" s="259"/>
      <c r="N681" s="260"/>
      <c r="O681" s="249"/>
      <c r="P681" s="195"/>
      <c r="Q681" s="195"/>
      <c r="R681" s="261"/>
      <c r="S681" s="251"/>
      <c r="V681" s="252"/>
      <c r="AL681" s="201">
        <f t="shared" si="31"/>
        <v>0</v>
      </c>
      <c r="AM681" s="262">
        <f>AI681*[1]Scenarios!$D$5*[1]Scenarios!$L$27*[1]Scenarios!$D$29</f>
        <v>0</v>
      </c>
    </row>
    <row r="682" spans="4:39" x14ac:dyDescent="0.45">
      <c r="D682" s="248"/>
      <c r="F682" s="256"/>
      <c r="L682" s="258"/>
      <c r="M682" s="259"/>
      <c r="N682" s="260"/>
      <c r="O682" s="249"/>
      <c r="P682" s="195"/>
      <c r="Q682" s="195"/>
      <c r="R682" s="261"/>
      <c r="S682" s="251"/>
      <c r="V682" s="252"/>
      <c r="AL682" s="201">
        <f t="shared" si="31"/>
        <v>0</v>
      </c>
      <c r="AM682" s="262">
        <f>AI682*[1]Scenarios!$D$5*[1]Scenarios!$L$27*[1]Scenarios!$D$29</f>
        <v>0</v>
      </c>
    </row>
    <row r="683" spans="4:39" x14ac:dyDescent="0.45">
      <c r="D683" s="248"/>
      <c r="F683" s="256"/>
      <c r="L683" s="258"/>
      <c r="M683" s="259"/>
      <c r="N683" s="260"/>
      <c r="O683" s="249"/>
      <c r="P683" s="195"/>
      <c r="Q683" s="195"/>
      <c r="R683" s="261"/>
      <c r="S683" s="251"/>
      <c r="V683" s="252"/>
      <c r="AL683" s="201">
        <f t="shared" si="31"/>
        <v>0</v>
      </c>
      <c r="AM683" s="262">
        <f>AI683*[1]Scenarios!$D$5*[1]Scenarios!$L$27*[1]Scenarios!$D$29</f>
        <v>0</v>
      </c>
    </row>
    <row r="684" spans="4:39" x14ac:dyDescent="0.45">
      <c r="D684" s="248"/>
      <c r="F684" s="256"/>
      <c r="L684" s="258"/>
      <c r="M684" s="259"/>
      <c r="N684" s="260"/>
      <c r="O684" s="249"/>
      <c r="P684" s="195"/>
      <c r="Q684" s="195"/>
      <c r="R684" s="261"/>
      <c r="S684" s="251"/>
      <c r="V684" s="252"/>
      <c r="AL684" s="201">
        <f t="shared" si="31"/>
        <v>0</v>
      </c>
      <c r="AM684" s="262">
        <f>AI684*[1]Scenarios!$D$5*[1]Scenarios!$L$27*[1]Scenarios!$D$29</f>
        <v>0</v>
      </c>
    </row>
    <row r="685" spans="4:39" x14ac:dyDescent="0.45">
      <c r="D685" s="248"/>
      <c r="F685" s="256"/>
      <c r="L685" s="258"/>
      <c r="M685" s="259"/>
      <c r="N685" s="260"/>
      <c r="O685" s="249"/>
      <c r="P685" s="195"/>
      <c r="Q685" s="195"/>
      <c r="R685" s="261"/>
      <c r="S685" s="251"/>
      <c r="V685" s="252"/>
      <c r="AL685" s="201">
        <f t="shared" si="31"/>
        <v>0</v>
      </c>
      <c r="AM685" s="262">
        <f>AI685*[1]Scenarios!$D$5*[1]Scenarios!$L$27*[1]Scenarios!$D$29</f>
        <v>0</v>
      </c>
    </row>
    <row r="686" spans="4:39" x14ac:dyDescent="0.45">
      <c r="D686" s="248"/>
      <c r="F686" s="256"/>
      <c r="L686" s="258"/>
      <c r="M686" s="259"/>
      <c r="N686" s="260"/>
      <c r="O686" s="249"/>
      <c r="P686" s="195"/>
      <c r="Q686" s="195"/>
      <c r="R686" s="261"/>
      <c r="S686" s="251"/>
      <c r="V686" s="252"/>
      <c r="AL686" s="201">
        <f t="shared" si="31"/>
        <v>0</v>
      </c>
      <c r="AM686" s="262">
        <f>AI686*[1]Scenarios!$D$5*[1]Scenarios!$L$27*[1]Scenarios!$D$29</f>
        <v>0</v>
      </c>
    </row>
    <row r="687" spans="4:39" x14ac:dyDescent="0.45">
      <c r="D687" s="248"/>
      <c r="F687" s="256"/>
      <c r="L687" s="258"/>
      <c r="M687" s="259"/>
      <c r="N687" s="260"/>
      <c r="O687" s="249"/>
      <c r="P687" s="195"/>
      <c r="Q687" s="195"/>
      <c r="R687" s="261"/>
      <c r="S687" s="251"/>
      <c r="V687" s="252"/>
      <c r="AL687" s="201">
        <f t="shared" si="31"/>
        <v>0</v>
      </c>
      <c r="AM687" s="262">
        <f>AI687*[1]Scenarios!$D$5*[1]Scenarios!$L$27*[1]Scenarios!$D$29</f>
        <v>0</v>
      </c>
    </row>
    <row r="688" spans="4:39" x14ac:dyDescent="0.45">
      <c r="D688" s="248"/>
      <c r="F688" s="256"/>
      <c r="L688" s="258"/>
      <c r="M688" s="259"/>
      <c r="N688" s="260"/>
      <c r="O688" s="249"/>
      <c r="P688" s="195"/>
      <c r="Q688" s="195"/>
      <c r="R688" s="261"/>
      <c r="S688" s="251"/>
      <c r="V688" s="252"/>
      <c r="AL688" s="201">
        <f t="shared" si="31"/>
        <v>0</v>
      </c>
      <c r="AM688" s="262">
        <f>AI688*[1]Scenarios!$D$5*[1]Scenarios!$L$27*[1]Scenarios!$D$29</f>
        <v>0</v>
      </c>
    </row>
    <row r="689" spans="4:39" x14ac:dyDescent="0.45">
      <c r="D689" s="248"/>
      <c r="F689" s="256"/>
      <c r="L689" s="258"/>
      <c r="M689" s="259"/>
      <c r="N689" s="260"/>
      <c r="O689" s="249"/>
      <c r="P689" s="195"/>
      <c r="Q689" s="195"/>
      <c r="R689" s="261"/>
      <c r="S689" s="251"/>
      <c r="V689" s="252"/>
      <c r="AL689" s="201">
        <f t="shared" si="31"/>
        <v>0</v>
      </c>
      <c r="AM689" s="262">
        <f>AI689*[1]Scenarios!$D$5*[1]Scenarios!$L$27*[1]Scenarios!$D$29</f>
        <v>0</v>
      </c>
    </row>
    <row r="690" spans="4:39" x14ac:dyDescent="0.45">
      <c r="D690" s="248"/>
      <c r="F690" s="256"/>
      <c r="L690" s="258"/>
      <c r="M690" s="259"/>
      <c r="N690" s="260"/>
      <c r="O690" s="249"/>
      <c r="P690" s="195"/>
      <c r="Q690" s="195"/>
      <c r="R690" s="261"/>
      <c r="S690" s="251"/>
      <c r="V690" s="252"/>
      <c r="AL690" s="201">
        <f t="shared" si="31"/>
        <v>0</v>
      </c>
      <c r="AM690" s="262">
        <f>AI690*[1]Scenarios!$D$5*[1]Scenarios!$L$27*[1]Scenarios!$D$29</f>
        <v>0</v>
      </c>
    </row>
    <row r="691" spans="4:39" x14ac:dyDescent="0.45">
      <c r="D691" s="248"/>
      <c r="F691" s="256"/>
      <c r="L691" s="258"/>
      <c r="M691" s="259"/>
      <c r="N691" s="260"/>
      <c r="O691" s="249"/>
      <c r="P691" s="195"/>
      <c r="Q691" s="195"/>
      <c r="R691" s="261"/>
      <c r="S691" s="251"/>
      <c r="V691" s="252"/>
      <c r="AL691" s="201">
        <f t="shared" si="31"/>
        <v>0</v>
      </c>
      <c r="AM691" s="262">
        <f>AI691*[1]Scenarios!$D$5*[1]Scenarios!$L$27*[1]Scenarios!$D$29</f>
        <v>0</v>
      </c>
    </row>
    <row r="692" spans="4:39" x14ac:dyDescent="0.45">
      <c r="D692" s="248"/>
      <c r="F692" s="256"/>
      <c r="L692" s="258"/>
      <c r="M692" s="259"/>
      <c r="N692" s="260"/>
      <c r="O692" s="249"/>
      <c r="P692" s="195"/>
      <c r="Q692" s="195"/>
      <c r="R692" s="261"/>
      <c r="S692" s="251"/>
      <c r="V692" s="252"/>
      <c r="AL692" s="201">
        <f t="shared" si="31"/>
        <v>0</v>
      </c>
      <c r="AM692" s="262">
        <f>AI692*[1]Scenarios!$D$5*[1]Scenarios!$L$27*[1]Scenarios!$D$29</f>
        <v>0</v>
      </c>
    </row>
    <row r="693" spans="4:39" x14ac:dyDescent="0.45">
      <c r="D693" s="248"/>
      <c r="F693" s="256"/>
      <c r="L693" s="258"/>
      <c r="M693" s="259"/>
      <c r="N693" s="260"/>
      <c r="O693" s="249"/>
      <c r="P693" s="195"/>
      <c r="Q693" s="195"/>
      <c r="R693" s="261"/>
      <c r="S693" s="251"/>
      <c r="V693" s="252"/>
      <c r="AL693" s="201">
        <f t="shared" si="31"/>
        <v>0</v>
      </c>
      <c r="AM693" s="262">
        <f>AI693*[1]Scenarios!$D$5*[1]Scenarios!$L$27*[1]Scenarios!$D$29</f>
        <v>0</v>
      </c>
    </row>
    <row r="694" spans="4:39" x14ac:dyDescent="0.45">
      <c r="D694" s="248"/>
      <c r="F694" s="256"/>
      <c r="L694" s="258"/>
      <c r="M694" s="259"/>
      <c r="N694" s="260"/>
      <c r="O694" s="249"/>
      <c r="P694" s="195"/>
      <c r="Q694" s="195"/>
      <c r="R694" s="261"/>
      <c r="S694" s="251"/>
      <c r="V694" s="252"/>
      <c r="AL694" s="201">
        <f t="shared" si="31"/>
        <v>0</v>
      </c>
      <c r="AM694" s="262">
        <f>AI694*[1]Scenarios!$D$5*[1]Scenarios!$L$27*[1]Scenarios!$D$29</f>
        <v>0</v>
      </c>
    </row>
    <row r="695" spans="4:39" x14ac:dyDescent="0.45">
      <c r="D695" s="248"/>
      <c r="F695" s="256"/>
      <c r="L695" s="258"/>
      <c r="M695" s="259"/>
      <c r="N695" s="260"/>
      <c r="O695" s="249"/>
      <c r="P695" s="195"/>
      <c r="Q695" s="195"/>
      <c r="R695" s="261"/>
      <c r="S695" s="251"/>
      <c r="V695" s="252"/>
      <c r="AL695" s="201">
        <f t="shared" si="31"/>
        <v>0</v>
      </c>
      <c r="AM695" s="262">
        <f>AI695*[1]Scenarios!$D$5*[1]Scenarios!$L$27*[1]Scenarios!$D$29</f>
        <v>0</v>
      </c>
    </row>
    <row r="696" spans="4:39" x14ac:dyDescent="0.45">
      <c r="D696" s="248"/>
      <c r="F696" s="256"/>
      <c r="L696" s="258"/>
      <c r="M696" s="259"/>
      <c r="N696" s="260"/>
      <c r="O696" s="249"/>
      <c r="P696" s="195"/>
      <c r="Q696" s="195"/>
      <c r="R696" s="261"/>
      <c r="S696" s="251"/>
      <c r="V696" s="252"/>
      <c r="AL696" s="201">
        <f t="shared" si="31"/>
        <v>0</v>
      </c>
      <c r="AM696" s="262">
        <f>AI696*[1]Scenarios!$D$5*[1]Scenarios!$L$27*[1]Scenarios!$D$29</f>
        <v>0</v>
      </c>
    </row>
    <row r="697" spans="4:39" x14ac:dyDescent="0.45">
      <c r="D697" s="248"/>
      <c r="F697" s="256"/>
      <c r="L697" s="258"/>
      <c r="M697" s="259"/>
      <c r="N697" s="260"/>
      <c r="O697" s="249"/>
      <c r="P697" s="195"/>
      <c r="Q697" s="195"/>
      <c r="R697" s="261"/>
      <c r="S697" s="251"/>
      <c r="V697" s="252"/>
      <c r="AL697" s="201">
        <f t="shared" si="31"/>
        <v>0</v>
      </c>
      <c r="AM697" s="262">
        <f>AI697*[1]Scenarios!$D$5*[1]Scenarios!$L$27*[1]Scenarios!$D$29</f>
        <v>0</v>
      </c>
    </row>
    <row r="698" spans="4:39" x14ac:dyDescent="0.45">
      <c r="D698" s="248"/>
      <c r="F698" s="256"/>
      <c r="L698" s="258"/>
      <c r="M698" s="259"/>
      <c r="N698" s="260"/>
      <c r="O698" s="249"/>
      <c r="P698" s="195"/>
      <c r="Q698" s="195"/>
      <c r="R698" s="261"/>
      <c r="S698" s="251"/>
      <c r="V698" s="252"/>
      <c r="AL698" s="201">
        <f t="shared" si="31"/>
        <v>0</v>
      </c>
      <c r="AM698" s="262">
        <f>AI698*[1]Scenarios!$D$5*[1]Scenarios!$L$27*[1]Scenarios!$D$29</f>
        <v>0</v>
      </c>
    </row>
    <row r="699" spans="4:39" x14ac:dyDescent="0.45">
      <c r="D699" s="248"/>
      <c r="F699" s="256"/>
      <c r="L699" s="258"/>
      <c r="M699" s="259"/>
      <c r="N699" s="260"/>
      <c r="O699" s="249"/>
      <c r="P699" s="195"/>
      <c r="Q699" s="195"/>
      <c r="R699" s="261"/>
      <c r="S699" s="251"/>
      <c r="V699" s="252"/>
      <c r="AL699" s="201">
        <f t="shared" si="31"/>
        <v>0</v>
      </c>
      <c r="AM699" s="262">
        <f>AI699*[1]Scenarios!$D$5*[1]Scenarios!$L$27*[1]Scenarios!$D$29</f>
        <v>0</v>
      </c>
    </row>
    <row r="700" spans="4:39" x14ac:dyDescent="0.45">
      <c r="D700" s="248"/>
      <c r="F700" s="256"/>
      <c r="L700" s="258"/>
      <c r="M700" s="259"/>
      <c r="N700" s="260"/>
      <c r="O700" s="249"/>
      <c r="P700" s="195"/>
      <c r="Q700" s="195"/>
      <c r="R700" s="261"/>
      <c r="S700" s="251"/>
      <c r="V700" s="252"/>
      <c r="AL700" s="201">
        <f t="shared" si="31"/>
        <v>0</v>
      </c>
      <c r="AM700" s="262">
        <f>AI700*[1]Scenarios!$D$5*[1]Scenarios!$L$27*[1]Scenarios!$D$29</f>
        <v>0</v>
      </c>
    </row>
    <row r="701" spans="4:39" x14ac:dyDescent="0.45">
      <c r="D701" s="248"/>
      <c r="F701" s="256"/>
      <c r="L701" s="258"/>
      <c r="M701" s="259"/>
      <c r="N701" s="260"/>
      <c r="O701" s="249"/>
      <c r="P701" s="195"/>
      <c r="Q701" s="195"/>
      <c r="R701" s="261"/>
      <c r="S701" s="251"/>
      <c r="V701" s="252"/>
      <c r="AL701" s="201">
        <f t="shared" si="31"/>
        <v>0</v>
      </c>
      <c r="AM701" s="262">
        <f>AI701*[1]Scenarios!$D$5*[1]Scenarios!$L$27*[1]Scenarios!$D$29</f>
        <v>0</v>
      </c>
    </row>
    <row r="702" spans="4:39" x14ac:dyDescent="0.45">
      <c r="D702" s="248"/>
      <c r="F702" s="256"/>
      <c r="L702" s="258"/>
      <c r="M702" s="259"/>
      <c r="N702" s="260"/>
      <c r="O702" s="249"/>
      <c r="P702" s="195"/>
      <c r="Q702" s="195"/>
      <c r="R702" s="261"/>
      <c r="S702" s="251"/>
      <c r="V702" s="252"/>
      <c r="AL702" s="201">
        <f t="shared" si="31"/>
        <v>0</v>
      </c>
      <c r="AM702" s="262">
        <f>AI702*[1]Scenarios!$D$5*[1]Scenarios!$L$27*[1]Scenarios!$D$29</f>
        <v>0</v>
      </c>
    </row>
    <row r="703" spans="4:39" x14ac:dyDescent="0.45">
      <c r="D703" s="248"/>
      <c r="F703" s="256"/>
      <c r="L703" s="258"/>
      <c r="M703" s="259"/>
      <c r="N703" s="260"/>
      <c r="O703" s="249"/>
      <c r="P703" s="195"/>
      <c r="Q703" s="195"/>
      <c r="R703" s="261"/>
      <c r="S703" s="251"/>
      <c r="V703" s="252"/>
      <c r="AL703" s="201">
        <f t="shared" si="31"/>
        <v>0</v>
      </c>
      <c r="AM703" s="262">
        <f>AI703*[1]Scenarios!$D$5*[1]Scenarios!$L$27*[1]Scenarios!$D$29</f>
        <v>0</v>
      </c>
    </row>
    <row r="704" spans="4:39" x14ac:dyDescent="0.45">
      <c r="D704" s="248"/>
      <c r="F704" s="256"/>
      <c r="L704" s="258"/>
      <c r="M704" s="259"/>
      <c r="N704" s="260"/>
      <c r="O704" s="249"/>
      <c r="P704" s="195"/>
      <c r="Q704" s="195"/>
      <c r="R704" s="261"/>
      <c r="S704" s="251"/>
      <c r="V704" s="252"/>
      <c r="AL704" s="201">
        <f t="shared" si="31"/>
        <v>0</v>
      </c>
      <c r="AM704" s="262">
        <f>AI704*[1]Scenarios!$D$5*[1]Scenarios!$L$27*[1]Scenarios!$D$29</f>
        <v>0</v>
      </c>
    </row>
    <row r="705" spans="4:39" x14ac:dyDescent="0.45">
      <c r="D705" s="248"/>
      <c r="F705" s="256"/>
      <c r="L705" s="258"/>
      <c r="M705" s="259"/>
      <c r="N705" s="260"/>
      <c r="O705" s="249"/>
      <c r="P705" s="195"/>
      <c r="Q705" s="195"/>
      <c r="R705" s="261"/>
      <c r="S705" s="251"/>
      <c r="V705" s="252"/>
      <c r="AL705" s="201">
        <f t="shared" si="31"/>
        <v>0</v>
      </c>
      <c r="AM705" s="262">
        <f>AI705*[1]Scenarios!$D$5*[1]Scenarios!$L$27*[1]Scenarios!$D$29</f>
        <v>0</v>
      </c>
    </row>
    <row r="706" spans="4:39" x14ac:dyDescent="0.45">
      <c r="D706" s="248"/>
      <c r="F706" s="256"/>
      <c r="L706" s="258"/>
      <c r="M706" s="259"/>
      <c r="N706" s="260"/>
      <c r="O706" s="249"/>
      <c r="P706" s="195"/>
      <c r="Q706" s="195"/>
      <c r="R706" s="261"/>
      <c r="S706" s="251"/>
      <c r="V706" s="252"/>
      <c r="AL706" s="201">
        <f t="shared" si="31"/>
        <v>0</v>
      </c>
      <c r="AM706" s="262">
        <f>AI706*[1]Scenarios!$D$5*[1]Scenarios!$L$27*[1]Scenarios!$D$29</f>
        <v>0</v>
      </c>
    </row>
    <row r="707" spans="4:39" x14ac:dyDescent="0.45">
      <c r="D707" s="248"/>
      <c r="F707" s="256"/>
      <c r="L707" s="258"/>
      <c r="M707" s="259"/>
      <c r="N707" s="260"/>
      <c r="O707" s="249"/>
      <c r="P707" s="195"/>
      <c r="Q707" s="195"/>
      <c r="R707" s="261"/>
      <c r="S707" s="251"/>
      <c r="V707" s="252"/>
      <c r="AL707" s="201">
        <f t="shared" si="31"/>
        <v>0</v>
      </c>
      <c r="AM707" s="262">
        <f>AI707*[1]Scenarios!$D$5*[1]Scenarios!$L$27*[1]Scenarios!$D$29</f>
        <v>0</v>
      </c>
    </row>
    <row r="708" spans="4:39" x14ac:dyDescent="0.45">
      <c r="D708" s="248"/>
      <c r="F708" s="256"/>
      <c r="L708" s="258"/>
      <c r="M708" s="259"/>
      <c r="N708" s="260"/>
      <c r="O708" s="249"/>
      <c r="P708" s="195"/>
      <c r="Q708" s="195"/>
      <c r="R708" s="261"/>
      <c r="S708" s="251"/>
      <c r="V708" s="252"/>
      <c r="AL708" s="201">
        <f t="shared" si="31"/>
        <v>0</v>
      </c>
      <c r="AM708" s="262">
        <f>AI708*[1]Scenarios!$D$5*[1]Scenarios!$L$27*[1]Scenarios!$D$29</f>
        <v>0</v>
      </c>
    </row>
    <row r="709" spans="4:39" x14ac:dyDescent="0.45">
      <c r="D709" s="248"/>
      <c r="F709" s="256"/>
      <c r="L709" s="258"/>
      <c r="M709" s="259"/>
      <c r="N709" s="260"/>
      <c r="O709" s="249"/>
      <c r="P709" s="195"/>
      <c r="Q709" s="195"/>
      <c r="R709" s="261"/>
      <c r="S709" s="251"/>
      <c r="V709" s="252"/>
      <c r="AL709" s="201">
        <f t="shared" si="31"/>
        <v>0</v>
      </c>
      <c r="AM709" s="262">
        <f>AI709*[1]Scenarios!$D$5*[1]Scenarios!$L$27*[1]Scenarios!$D$29</f>
        <v>0</v>
      </c>
    </row>
    <row r="710" spans="4:39" x14ac:dyDescent="0.45">
      <c r="D710" s="248"/>
      <c r="F710" s="256"/>
      <c r="L710" s="258"/>
      <c r="M710" s="259"/>
      <c r="N710" s="260"/>
      <c r="O710" s="249"/>
      <c r="P710" s="195"/>
      <c r="Q710" s="195"/>
      <c r="R710" s="261"/>
      <c r="S710" s="251"/>
      <c r="V710" s="252"/>
      <c r="AL710" s="201">
        <f t="shared" ref="AL710:AL773" si="32">T710+(T710*40%)</f>
        <v>0</v>
      </c>
      <c r="AM710" s="262">
        <f>AI710*[1]Scenarios!$D$5*[1]Scenarios!$L$27*[1]Scenarios!$D$29</f>
        <v>0</v>
      </c>
    </row>
    <row r="711" spans="4:39" x14ac:dyDescent="0.45">
      <c r="D711" s="248"/>
      <c r="F711" s="256"/>
      <c r="L711" s="258"/>
      <c r="M711" s="259"/>
      <c r="N711" s="260"/>
      <c r="O711" s="249"/>
      <c r="P711" s="195"/>
      <c r="Q711" s="195"/>
      <c r="R711" s="261"/>
      <c r="S711" s="251"/>
      <c r="V711" s="252"/>
      <c r="AL711" s="201">
        <f t="shared" si="32"/>
        <v>0</v>
      </c>
      <c r="AM711" s="262">
        <f>AI711*[1]Scenarios!$D$5*[1]Scenarios!$L$27*[1]Scenarios!$D$29</f>
        <v>0</v>
      </c>
    </row>
    <row r="712" spans="4:39" x14ac:dyDescent="0.45">
      <c r="D712" s="248"/>
      <c r="F712" s="256"/>
      <c r="L712" s="258"/>
      <c r="M712" s="259"/>
      <c r="N712" s="260"/>
      <c r="O712" s="249"/>
      <c r="P712" s="195"/>
      <c r="Q712" s="195"/>
      <c r="R712" s="261"/>
      <c r="S712" s="251"/>
      <c r="V712" s="252"/>
      <c r="AL712" s="201">
        <f t="shared" si="32"/>
        <v>0</v>
      </c>
      <c r="AM712" s="262">
        <f>AI712*[1]Scenarios!$D$5*[1]Scenarios!$L$27*[1]Scenarios!$D$29</f>
        <v>0</v>
      </c>
    </row>
    <row r="713" spans="4:39" x14ac:dyDescent="0.45">
      <c r="D713" s="248"/>
      <c r="F713" s="256"/>
      <c r="L713" s="258"/>
      <c r="M713" s="259"/>
      <c r="N713" s="260"/>
      <c r="O713" s="249"/>
      <c r="P713" s="195"/>
      <c r="Q713" s="195"/>
      <c r="R713" s="261"/>
      <c r="S713" s="251"/>
      <c r="V713" s="252"/>
      <c r="AL713" s="201">
        <f t="shared" si="32"/>
        <v>0</v>
      </c>
      <c r="AM713" s="262">
        <f>AI713*[1]Scenarios!$D$5*[1]Scenarios!$L$27*[1]Scenarios!$D$29</f>
        <v>0</v>
      </c>
    </row>
    <row r="714" spans="4:39" x14ac:dyDescent="0.45">
      <c r="D714" s="248"/>
      <c r="F714" s="256"/>
      <c r="L714" s="258"/>
      <c r="M714" s="259"/>
      <c r="N714" s="260"/>
      <c r="O714" s="249"/>
      <c r="P714" s="195"/>
      <c r="Q714" s="195"/>
      <c r="R714" s="261"/>
      <c r="S714" s="251"/>
      <c r="V714" s="252"/>
      <c r="AL714" s="201">
        <f t="shared" si="32"/>
        <v>0</v>
      </c>
      <c r="AM714" s="262">
        <f>AI714*[1]Scenarios!$D$5*[1]Scenarios!$L$27*[1]Scenarios!$D$29</f>
        <v>0</v>
      </c>
    </row>
    <row r="715" spans="4:39" x14ac:dyDescent="0.45">
      <c r="D715" s="248"/>
      <c r="F715" s="256"/>
      <c r="L715" s="258"/>
      <c r="M715" s="259"/>
      <c r="N715" s="260"/>
      <c r="O715" s="249"/>
      <c r="P715" s="195"/>
      <c r="Q715" s="195"/>
      <c r="R715" s="261"/>
      <c r="S715" s="251"/>
      <c r="V715" s="252"/>
      <c r="AL715" s="201">
        <f t="shared" si="32"/>
        <v>0</v>
      </c>
      <c r="AM715" s="262">
        <f>AI715*[1]Scenarios!$D$5*[1]Scenarios!$L$27*[1]Scenarios!$D$29</f>
        <v>0</v>
      </c>
    </row>
    <row r="716" spans="4:39" x14ac:dyDescent="0.45">
      <c r="D716" s="248"/>
      <c r="F716" s="256"/>
      <c r="L716" s="258"/>
      <c r="M716" s="259"/>
      <c r="N716" s="260"/>
      <c r="O716" s="249"/>
      <c r="P716" s="195"/>
      <c r="Q716" s="195"/>
      <c r="R716" s="261"/>
      <c r="S716" s="251"/>
      <c r="V716" s="252"/>
      <c r="AL716" s="201">
        <f t="shared" si="32"/>
        <v>0</v>
      </c>
      <c r="AM716" s="262">
        <f>AI716*[1]Scenarios!$D$5*[1]Scenarios!$L$27*[1]Scenarios!$D$29</f>
        <v>0</v>
      </c>
    </row>
    <row r="717" spans="4:39" x14ac:dyDescent="0.45">
      <c r="D717" s="248"/>
      <c r="F717" s="256"/>
      <c r="L717" s="258"/>
      <c r="M717" s="259"/>
      <c r="N717" s="260"/>
      <c r="O717" s="249"/>
      <c r="P717" s="195"/>
      <c r="Q717" s="195"/>
      <c r="R717" s="261"/>
      <c r="S717" s="251"/>
      <c r="V717" s="252"/>
      <c r="AL717" s="201">
        <f t="shared" si="32"/>
        <v>0</v>
      </c>
      <c r="AM717" s="262">
        <f>AI717*[1]Scenarios!$D$5*[1]Scenarios!$L$27*[1]Scenarios!$D$29</f>
        <v>0</v>
      </c>
    </row>
    <row r="718" spans="4:39" x14ac:dyDescent="0.45">
      <c r="D718" s="248"/>
      <c r="F718" s="256"/>
      <c r="L718" s="258"/>
      <c r="M718" s="259"/>
      <c r="N718" s="260"/>
      <c r="O718" s="249"/>
      <c r="P718" s="195"/>
      <c r="Q718" s="195"/>
      <c r="R718" s="261"/>
      <c r="S718" s="251"/>
      <c r="V718" s="252"/>
      <c r="AL718" s="201">
        <f t="shared" si="32"/>
        <v>0</v>
      </c>
      <c r="AM718" s="262">
        <f>AI718*[1]Scenarios!$D$5*[1]Scenarios!$L$27*[1]Scenarios!$D$29</f>
        <v>0</v>
      </c>
    </row>
    <row r="719" spans="4:39" x14ac:dyDescent="0.45">
      <c r="D719" s="248"/>
      <c r="F719" s="256"/>
      <c r="L719" s="258"/>
      <c r="M719" s="259"/>
      <c r="N719" s="260"/>
      <c r="O719" s="249"/>
      <c r="P719" s="195"/>
      <c r="Q719" s="195"/>
      <c r="R719" s="261"/>
      <c r="S719" s="251"/>
      <c r="V719" s="252"/>
      <c r="AL719" s="201">
        <f t="shared" si="32"/>
        <v>0</v>
      </c>
      <c r="AM719" s="262">
        <f>AI719*[1]Scenarios!$D$5*[1]Scenarios!$L$27*[1]Scenarios!$D$29</f>
        <v>0</v>
      </c>
    </row>
    <row r="720" spans="4:39" x14ac:dyDescent="0.45">
      <c r="D720" s="248"/>
      <c r="F720" s="256"/>
      <c r="L720" s="258"/>
      <c r="M720" s="259"/>
      <c r="N720" s="260"/>
      <c r="O720" s="249"/>
      <c r="P720" s="195"/>
      <c r="Q720" s="195"/>
      <c r="R720" s="261"/>
      <c r="S720" s="251"/>
      <c r="V720" s="252"/>
      <c r="AL720" s="201">
        <f t="shared" si="32"/>
        <v>0</v>
      </c>
      <c r="AM720" s="262">
        <f>AI720*[1]Scenarios!$D$5*[1]Scenarios!$L$27*[1]Scenarios!$D$29</f>
        <v>0</v>
      </c>
    </row>
    <row r="721" spans="4:39" x14ac:dyDescent="0.45">
      <c r="D721" s="248"/>
      <c r="F721" s="256"/>
      <c r="L721" s="258"/>
      <c r="M721" s="259"/>
      <c r="N721" s="260"/>
      <c r="O721" s="249"/>
      <c r="P721" s="195"/>
      <c r="Q721" s="195"/>
      <c r="R721" s="261"/>
      <c r="S721" s="251"/>
      <c r="V721" s="252"/>
      <c r="AL721" s="201">
        <f t="shared" si="32"/>
        <v>0</v>
      </c>
      <c r="AM721" s="262">
        <f>AI721*[1]Scenarios!$D$5*[1]Scenarios!$L$27*[1]Scenarios!$D$29</f>
        <v>0</v>
      </c>
    </row>
    <row r="722" spans="4:39" x14ac:dyDescent="0.45">
      <c r="D722" s="248"/>
      <c r="F722" s="256"/>
      <c r="L722" s="258"/>
      <c r="M722" s="259"/>
      <c r="N722" s="260"/>
      <c r="O722" s="249"/>
      <c r="P722" s="195"/>
      <c r="Q722" s="195"/>
      <c r="R722" s="261"/>
      <c r="S722" s="251"/>
      <c r="V722" s="252"/>
      <c r="AL722" s="201">
        <f t="shared" si="32"/>
        <v>0</v>
      </c>
      <c r="AM722" s="262">
        <f>AI722*[1]Scenarios!$D$5*[1]Scenarios!$L$27*[1]Scenarios!$D$29</f>
        <v>0</v>
      </c>
    </row>
    <row r="723" spans="4:39" x14ac:dyDescent="0.45">
      <c r="D723" s="248"/>
      <c r="F723" s="256"/>
      <c r="L723" s="258"/>
      <c r="M723" s="259"/>
      <c r="N723" s="260"/>
      <c r="O723" s="249"/>
      <c r="P723" s="195"/>
      <c r="Q723" s="195"/>
      <c r="R723" s="261"/>
      <c r="S723" s="251"/>
      <c r="V723" s="252"/>
      <c r="AL723" s="201">
        <f t="shared" si="32"/>
        <v>0</v>
      </c>
      <c r="AM723" s="262">
        <f>AI723*[1]Scenarios!$D$5*[1]Scenarios!$L$27*[1]Scenarios!$D$29</f>
        <v>0</v>
      </c>
    </row>
    <row r="724" spans="4:39" x14ac:dyDescent="0.45">
      <c r="D724" s="248"/>
      <c r="F724" s="256"/>
      <c r="L724" s="258"/>
      <c r="M724" s="259"/>
      <c r="N724" s="260"/>
      <c r="O724" s="249"/>
      <c r="P724" s="195"/>
      <c r="Q724" s="195"/>
      <c r="R724" s="261"/>
      <c r="S724" s="251"/>
      <c r="V724" s="252"/>
      <c r="AL724" s="201">
        <f t="shared" si="32"/>
        <v>0</v>
      </c>
      <c r="AM724" s="262">
        <f>AI724*[1]Scenarios!$D$5*[1]Scenarios!$L$27*[1]Scenarios!$D$29</f>
        <v>0</v>
      </c>
    </row>
    <row r="725" spans="4:39" x14ac:dyDescent="0.45">
      <c r="D725" s="248"/>
      <c r="F725" s="256"/>
      <c r="L725" s="258"/>
      <c r="M725" s="259"/>
      <c r="N725" s="260"/>
      <c r="O725" s="249"/>
      <c r="P725" s="195"/>
      <c r="Q725" s="195"/>
      <c r="R725" s="261"/>
      <c r="S725" s="251"/>
      <c r="V725" s="252"/>
      <c r="AL725" s="201">
        <f t="shared" si="32"/>
        <v>0</v>
      </c>
      <c r="AM725" s="262">
        <f>AI725*[1]Scenarios!$D$5*[1]Scenarios!$L$27*[1]Scenarios!$D$29</f>
        <v>0</v>
      </c>
    </row>
    <row r="726" spans="4:39" x14ac:dyDescent="0.45">
      <c r="D726" s="248"/>
      <c r="F726" s="256"/>
      <c r="L726" s="258"/>
      <c r="M726" s="259"/>
      <c r="N726" s="260"/>
      <c r="O726" s="249"/>
      <c r="P726" s="195"/>
      <c r="Q726" s="195"/>
      <c r="R726" s="261"/>
      <c r="S726" s="251"/>
      <c r="V726" s="252"/>
      <c r="AL726" s="201">
        <f t="shared" si="32"/>
        <v>0</v>
      </c>
      <c r="AM726" s="262">
        <f>AI726*[1]Scenarios!$D$5*[1]Scenarios!$L$27*[1]Scenarios!$D$29</f>
        <v>0</v>
      </c>
    </row>
    <row r="727" spans="4:39" x14ac:dyDescent="0.45">
      <c r="D727" s="248"/>
      <c r="F727" s="256"/>
      <c r="L727" s="258"/>
      <c r="M727" s="259"/>
      <c r="N727" s="260"/>
      <c r="O727" s="249"/>
      <c r="P727" s="195"/>
      <c r="Q727" s="195"/>
      <c r="R727" s="261"/>
      <c r="S727" s="251"/>
      <c r="V727" s="252"/>
      <c r="AL727" s="201">
        <f t="shared" si="32"/>
        <v>0</v>
      </c>
      <c r="AM727" s="262">
        <f>AI727*[1]Scenarios!$D$5*[1]Scenarios!$L$27*[1]Scenarios!$D$29</f>
        <v>0</v>
      </c>
    </row>
    <row r="728" spans="4:39" x14ac:dyDescent="0.45">
      <c r="D728" s="248"/>
      <c r="F728" s="256"/>
      <c r="L728" s="258"/>
      <c r="M728" s="259"/>
      <c r="N728" s="260"/>
      <c r="O728" s="249"/>
      <c r="P728" s="195"/>
      <c r="Q728" s="195"/>
      <c r="R728" s="261"/>
      <c r="S728" s="251"/>
      <c r="V728" s="252"/>
      <c r="AL728" s="201">
        <f t="shared" si="32"/>
        <v>0</v>
      </c>
      <c r="AM728" s="262">
        <f>AI728*[1]Scenarios!$D$5*[1]Scenarios!$L$27*[1]Scenarios!$D$29</f>
        <v>0</v>
      </c>
    </row>
    <row r="729" spans="4:39" x14ac:dyDescent="0.45">
      <c r="D729" s="248"/>
      <c r="F729" s="256"/>
      <c r="L729" s="258"/>
      <c r="M729" s="259"/>
      <c r="N729" s="260"/>
      <c r="O729" s="249"/>
      <c r="P729" s="195"/>
      <c r="Q729" s="195"/>
      <c r="R729" s="261"/>
      <c r="S729" s="251"/>
      <c r="V729" s="252"/>
      <c r="AL729" s="201">
        <f t="shared" si="32"/>
        <v>0</v>
      </c>
      <c r="AM729" s="262">
        <f>AI729*[1]Scenarios!$D$5*[1]Scenarios!$L$27*[1]Scenarios!$D$29</f>
        <v>0</v>
      </c>
    </row>
    <row r="730" spans="4:39" x14ac:dyDescent="0.45">
      <c r="D730" s="248"/>
      <c r="F730" s="256"/>
      <c r="L730" s="258"/>
      <c r="M730" s="259"/>
      <c r="N730" s="260"/>
      <c r="O730" s="249"/>
      <c r="P730" s="195"/>
      <c r="Q730" s="195"/>
      <c r="R730" s="261"/>
      <c r="S730" s="251"/>
      <c r="V730" s="252"/>
      <c r="AL730" s="201">
        <f t="shared" si="32"/>
        <v>0</v>
      </c>
      <c r="AM730" s="262">
        <f>AI730*[1]Scenarios!$D$5*[1]Scenarios!$L$27*[1]Scenarios!$D$29</f>
        <v>0</v>
      </c>
    </row>
    <row r="731" spans="4:39" x14ac:dyDescent="0.45">
      <c r="D731" s="248"/>
      <c r="F731" s="256"/>
      <c r="L731" s="258"/>
      <c r="M731" s="259"/>
      <c r="N731" s="260"/>
      <c r="O731" s="249"/>
      <c r="P731" s="195"/>
      <c r="Q731" s="195"/>
      <c r="R731" s="261"/>
      <c r="S731" s="251"/>
      <c r="V731" s="252"/>
      <c r="AL731" s="201">
        <f t="shared" si="32"/>
        <v>0</v>
      </c>
      <c r="AM731" s="262">
        <f>AI731*[1]Scenarios!$D$5*[1]Scenarios!$L$27*[1]Scenarios!$D$29</f>
        <v>0</v>
      </c>
    </row>
    <row r="732" spans="4:39" x14ac:dyDescent="0.45">
      <c r="D732" s="248"/>
      <c r="F732" s="256"/>
      <c r="L732" s="258"/>
      <c r="M732" s="259"/>
      <c r="N732" s="260"/>
      <c r="O732" s="249"/>
      <c r="P732" s="195"/>
      <c r="Q732" s="195"/>
      <c r="R732" s="261"/>
      <c r="S732" s="251"/>
      <c r="V732" s="252"/>
      <c r="AL732" s="201">
        <f t="shared" si="32"/>
        <v>0</v>
      </c>
      <c r="AM732" s="262">
        <f>AI732*[1]Scenarios!$D$5*[1]Scenarios!$L$27*[1]Scenarios!$D$29</f>
        <v>0</v>
      </c>
    </row>
    <row r="733" spans="4:39" x14ac:dyDescent="0.45">
      <c r="D733" s="248"/>
      <c r="F733" s="256"/>
      <c r="L733" s="258"/>
      <c r="M733" s="259"/>
      <c r="N733" s="260"/>
      <c r="O733" s="249"/>
      <c r="P733" s="195"/>
      <c r="Q733" s="195"/>
      <c r="R733" s="261"/>
      <c r="S733" s="251"/>
      <c r="V733" s="252"/>
      <c r="AL733" s="201">
        <f t="shared" si="32"/>
        <v>0</v>
      </c>
      <c r="AM733" s="262">
        <f>AI733*[1]Scenarios!$D$5*[1]Scenarios!$L$27*[1]Scenarios!$D$29</f>
        <v>0</v>
      </c>
    </row>
    <row r="734" spans="4:39" x14ac:dyDescent="0.45">
      <c r="D734" s="248"/>
      <c r="F734" s="256"/>
      <c r="L734" s="258"/>
      <c r="M734" s="259"/>
      <c r="N734" s="260"/>
      <c r="O734" s="249"/>
      <c r="P734" s="195"/>
      <c r="Q734" s="195"/>
      <c r="R734" s="261"/>
      <c r="S734" s="251"/>
      <c r="V734" s="252"/>
      <c r="AL734" s="201">
        <f t="shared" si="32"/>
        <v>0</v>
      </c>
      <c r="AM734" s="262">
        <f>AI734*[1]Scenarios!$D$5*[1]Scenarios!$L$27*[1]Scenarios!$D$29</f>
        <v>0</v>
      </c>
    </row>
    <row r="735" spans="4:39" x14ac:dyDescent="0.45">
      <c r="D735" s="248"/>
      <c r="F735" s="256"/>
      <c r="L735" s="258"/>
      <c r="M735" s="259"/>
      <c r="N735" s="260"/>
      <c r="O735" s="249"/>
      <c r="P735" s="195"/>
      <c r="Q735" s="195"/>
      <c r="R735" s="261"/>
      <c r="S735" s="251"/>
      <c r="V735" s="252"/>
      <c r="AL735" s="201">
        <f t="shared" si="32"/>
        <v>0</v>
      </c>
      <c r="AM735" s="262">
        <f>AI735*[1]Scenarios!$D$5*[1]Scenarios!$L$27*[1]Scenarios!$D$29</f>
        <v>0</v>
      </c>
    </row>
    <row r="736" spans="4:39" x14ac:dyDescent="0.45">
      <c r="D736" s="248"/>
      <c r="F736" s="256"/>
      <c r="L736" s="258"/>
      <c r="M736" s="259"/>
      <c r="N736" s="260"/>
      <c r="O736" s="249"/>
      <c r="P736" s="195"/>
      <c r="Q736" s="195"/>
      <c r="R736" s="261"/>
      <c r="S736" s="251"/>
      <c r="V736" s="252"/>
      <c r="AL736" s="201">
        <f t="shared" si="32"/>
        <v>0</v>
      </c>
      <c r="AM736" s="262">
        <f>AI736*[1]Scenarios!$D$5*[1]Scenarios!$L$27*[1]Scenarios!$D$29</f>
        <v>0</v>
      </c>
    </row>
    <row r="737" spans="4:39" x14ac:dyDescent="0.45">
      <c r="D737" s="248"/>
      <c r="F737" s="256"/>
      <c r="L737" s="258"/>
      <c r="M737" s="259"/>
      <c r="N737" s="260"/>
      <c r="O737" s="249"/>
      <c r="P737" s="195"/>
      <c r="Q737" s="195"/>
      <c r="R737" s="261"/>
      <c r="S737" s="251"/>
      <c r="V737" s="252"/>
      <c r="AL737" s="201">
        <f t="shared" si="32"/>
        <v>0</v>
      </c>
      <c r="AM737" s="262">
        <f>AI737*[1]Scenarios!$D$5*[1]Scenarios!$L$27*[1]Scenarios!$D$29</f>
        <v>0</v>
      </c>
    </row>
    <row r="738" spans="4:39" x14ac:dyDescent="0.45">
      <c r="D738" s="248"/>
      <c r="F738" s="256"/>
      <c r="L738" s="258"/>
      <c r="M738" s="259"/>
      <c r="N738" s="260"/>
      <c r="O738" s="249"/>
      <c r="P738" s="195"/>
      <c r="Q738" s="195"/>
      <c r="R738" s="261"/>
      <c r="S738" s="251"/>
      <c r="V738" s="252"/>
      <c r="AL738" s="201">
        <f t="shared" si="32"/>
        <v>0</v>
      </c>
      <c r="AM738" s="262">
        <f>AI738*[1]Scenarios!$D$5*[1]Scenarios!$L$27*[1]Scenarios!$D$29</f>
        <v>0</v>
      </c>
    </row>
    <row r="739" spans="4:39" x14ac:dyDescent="0.45">
      <c r="D739" s="248"/>
      <c r="F739" s="256"/>
      <c r="L739" s="258"/>
      <c r="M739" s="259"/>
      <c r="N739" s="260"/>
      <c r="O739" s="249"/>
      <c r="P739" s="195"/>
      <c r="Q739" s="195"/>
      <c r="R739" s="261"/>
      <c r="S739" s="251"/>
      <c r="V739" s="252"/>
      <c r="AL739" s="201">
        <f t="shared" si="32"/>
        <v>0</v>
      </c>
      <c r="AM739" s="262">
        <f>AI739*[1]Scenarios!$D$5*[1]Scenarios!$L$27*[1]Scenarios!$D$29</f>
        <v>0</v>
      </c>
    </row>
    <row r="740" spans="4:39" x14ac:dyDescent="0.45">
      <c r="D740" s="248"/>
      <c r="F740" s="256"/>
      <c r="L740" s="258"/>
      <c r="M740" s="259"/>
      <c r="N740" s="260"/>
      <c r="O740" s="249"/>
      <c r="P740" s="195"/>
      <c r="Q740" s="195"/>
      <c r="R740" s="261"/>
      <c r="S740" s="251"/>
      <c r="V740" s="252"/>
      <c r="AL740" s="201">
        <f t="shared" si="32"/>
        <v>0</v>
      </c>
      <c r="AM740" s="262">
        <f>AI740*[1]Scenarios!$D$5*[1]Scenarios!$L$27*[1]Scenarios!$D$29</f>
        <v>0</v>
      </c>
    </row>
    <row r="741" spans="4:39" x14ac:dyDescent="0.45">
      <c r="D741" s="248"/>
      <c r="F741" s="256"/>
      <c r="L741" s="258"/>
      <c r="M741" s="259"/>
      <c r="N741" s="260"/>
      <c r="O741" s="249"/>
      <c r="P741" s="195"/>
      <c r="Q741" s="195"/>
      <c r="R741" s="261"/>
      <c r="S741" s="251"/>
      <c r="V741" s="252"/>
      <c r="AL741" s="201">
        <f t="shared" si="32"/>
        <v>0</v>
      </c>
      <c r="AM741" s="262">
        <f>AI741*[1]Scenarios!$D$5*[1]Scenarios!$L$27*[1]Scenarios!$D$29</f>
        <v>0</v>
      </c>
    </row>
    <row r="742" spans="4:39" x14ac:dyDescent="0.45">
      <c r="D742" s="248"/>
      <c r="F742" s="256"/>
      <c r="L742" s="258"/>
      <c r="M742" s="259"/>
      <c r="N742" s="260"/>
      <c r="O742" s="249"/>
      <c r="P742" s="195"/>
      <c r="Q742" s="195"/>
      <c r="R742" s="261"/>
      <c r="S742" s="251"/>
      <c r="V742" s="252"/>
      <c r="AL742" s="201">
        <f t="shared" si="32"/>
        <v>0</v>
      </c>
      <c r="AM742" s="262">
        <f>AI742*[1]Scenarios!$D$5*[1]Scenarios!$L$27*[1]Scenarios!$D$29</f>
        <v>0</v>
      </c>
    </row>
    <row r="743" spans="4:39" x14ac:dyDescent="0.45">
      <c r="D743" s="248"/>
      <c r="F743" s="256"/>
      <c r="L743" s="258"/>
      <c r="M743" s="259"/>
      <c r="N743" s="260"/>
      <c r="O743" s="249"/>
      <c r="P743" s="195"/>
      <c r="Q743" s="195"/>
      <c r="R743" s="261"/>
      <c r="S743" s="251"/>
      <c r="V743" s="252"/>
      <c r="AL743" s="201">
        <f t="shared" si="32"/>
        <v>0</v>
      </c>
      <c r="AM743" s="262">
        <f>AI743*[1]Scenarios!$D$5*[1]Scenarios!$L$27*[1]Scenarios!$D$29</f>
        <v>0</v>
      </c>
    </row>
    <row r="744" spans="4:39" x14ac:dyDescent="0.45">
      <c r="D744" s="248"/>
      <c r="F744" s="256"/>
      <c r="L744" s="258"/>
      <c r="M744" s="259"/>
      <c r="N744" s="260"/>
      <c r="O744" s="249"/>
      <c r="P744" s="195"/>
      <c r="Q744" s="195"/>
      <c r="R744" s="261"/>
      <c r="S744" s="251"/>
      <c r="V744" s="252"/>
      <c r="AL744" s="201">
        <f t="shared" si="32"/>
        <v>0</v>
      </c>
      <c r="AM744" s="262">
        <f>AI744*[1]Scenarios!$D$5*[1]Scenarios!$L$27*[1]Scenarios!$D$29</f>
        <v>0</v>
      </c>
    </row>
    <row r="745" spans="4:39" x14ac:dyDescent="0.45">
      <c r="D745" s="248"/>
      <c r="F745" s="256"/>
      <c r="L745" s="258"/>
      <c r="M745" s="259"/>
      <c r="N745" s="260"/>
      <c r="O745" s="249"/>
      <c r="P745" s="195"/>
      <c r="Q745" s="195"/>
      <c r="R745" s="261"/>
      <c r="S745" s="251"/>
      <c r="V745" s="252"/>
      <c r="AL745" s="201">
        <f t="shared" si="32"/>
        <v>0</v>
      </c>
      <c r="AM745" s="262">
        <f>AI745*[1]Scenarios!$D$5*[1]Scenarios!$L$27*[1]Scenarios!$D$29</f>
        <v>0</v>
      </c>
    </row>
    <row r="746" spans="4:39" x14ac:dyDescent="0.45">
      <c r="D746" s="248"/>
      <c r="F746" s="256"/>
      <c r="L746" s="258"/>
      <c r="M746" s="259"/>
      <c r="N746" s="260"/>
      <c r="O746" s="249"/>
      <c r="P746" s="195"/>
      <c r="Q746" s="195"/>
      <c r="R746" s="261"/>
      <c r="S746" s="251"/>
      <c r="V746" s="252"/>
      <c r="AL746" s="201">
        <f t="shared" si="32"/>
        <v>0</v>
      </c>
      <c r="AM746" s="262">
        <f>AI746*[1]Scenarios!$D$5*[1]Scenarios!$L$27*[1]Scenarios!$D$29</f>
        <v>0</v>
      </c>
    </row>
    <row r="747" spans="4:39" x14ac:dyDescent="0.45">
      <c r="D747" s="248"/>
      <c r="F747" s="256"/>
      <c r="L747" s="258"/>
      <c r="M747" s="259"/>
      <c r="N747" s="260"/>
      <c r="O747" s="249"/>
      <c r="P747" s="195"/>
      <c r="Q747" s="195"/>
      <c r="R747" s="261"/>
      <c r="S747" s="251"/>
      <c r="V747" s="252"/>
      <c r="AL747" s="201">
        <f t="shared" si="32"/>
        <v>0</v>
      </c>
      <c r="AM747" s="262">
        <f>AI747*[1]Scenarios!$D$5*[1]Scenarios!$L$27*[1]Scenarios!$D$29</f>
        <v>0</v>
      </c>
    </row>
    <row r="748" spans="4:39" x14ac:dyDescent="0.45">
      <c r="D748" s="248"/>
      <c r="F748" s="256"/>
      <c r="L748" s="258"/>
      <c r="M748" s="259"/>
      <c r="N748" s="260"/>
      <c r="O748" s="249"/>
      <c r="P748" s="195"/>
      <c r="Q748" s="195"/>
      <c r="R748" s="261"/>
      <c r="S748" s="251"/>
      <c r="V748" s="252"/>
      <c r="AL748" s="201">
        <f t="shared" si="32"/>
        <v>0</v>
      </c>
      <c r="AM748" s="262">
        <f>AI748*[1]Scenarios!$D$5*[1]Scenarios!$L$27*[1]Scenarios!$D$29</f>
        <v>0</v>
      </c>
    </row>
    <row r="749" spans="4:39" x14ac:dyDescent="0.45">
      <c r="D749" s="248"/>
      <c r="F749" s="256"/>
      <c r="L749" s="258"/>
      <c r="M749" s="259"/>
      <c r="N749" s="260"/>
      <c r="O749" s="249"/>
      <c r="P749" s="195"/>
      <c r="Q749" s="195"/>
      <c r="R749" s="261"/>
      <c r="S749" s="251"/>
      <c r="V749" s="252"/>
      <c r="AL749" s="201">
        <f t="shared" si="32"/>
        <v>0</v>
      </c>
      <c r="AM749" s="262">
        <f>AI749*[1]Scenarios!$D$5*[1]Scenarios!$L$27*[1]Scenarios!$D$29</f>
        <v>0</v>
      </c>
    </row>
    <row r="750" spans="4:39" x14ac:dyDescent="0.45">
      <c r="D750" s="248"/>
      <c r="F750" s="256"/>
      <c r="L750" s="258"/>
      <c r="M750" s="259"/>
      <c r="N750" s="260"/>
      <c r="O750" s="249"/>
      <c r="P750" s="195"/>
      <c r="Q750" s="195"/>
      <c r="R750" s="261"/>
      <c r="S750" s="251"/>
      <c r="V750" s="252"/>
      <c r="AL750" s="201">
        <f t="shared" si="32"/>
        <v>0</v>
      </c>
      <c r="AM750" s="262">
        <f>AI750*[1]Scenarios!$D$5*[1]Scenarios!$L$27*[1]Scenarios!$D$29</f>
        <v>0</v>
      </c>
    </row>
    <row r="751" spans="4:39" x14ac:dyDescent="0.45">
      <c r="D751" s="248"/>
      <c r="F751" s="256"/>
      <c r="L751" s="258"/>
      <c r="M751" s="259"/>
      <c r="N751" s="260"/>
      <c r="O751" s="249"/>
      <c r="P751" s="195"/>
      <c r="Q751" s="195"/>
      <c r="R751" s="261"/>
      <c r="S751" s="251"/>
      <c r="V751" s="252"/>
      <c r="AL751" s="201">
        <f t="shared" si="32"/>
        <v>0</v>
      </c>
      <c r="AM751" s="262">
        <f>AI751*[1]Scenarios!$D$5*[1]Scenarios!$L$27*[1]Scenarios!$D$29</f>
        <v>0</v>
      </c>
    </row>
    <row r="752" spans="4:39" x14ac:dyDescent="0.45">
      <c r="D752" s="248"/>
      <c r="F752" s="256"/>
      <c r="L752" s="258"/>
      <c r="M752" s="259"/>
      <c r="N752" s="260"/>
      <c r="O752" s="249"/>
      <c r="P752" s="195"/>
      <c r="Q752" s="195"/>
      <c r="R752" s="261"/>
      <c r="S752" s="251"/>
      <c r="V752" s="252"/>
      <c r="AL752" s="201">
        <f t="shared" si="32"/>
        <v>0</v>
      </c>
      <c r="AM752" s="262">
        <f>AI752*[1]Scenarios!$D$5*[1]Scenarios!$L$27*[1]Scenarios!$D$29</f>
        <v>0</v>
      </c>
    </row>
    <row r="753" spans="4:39" x14ac:dyDescent="0.45">
      <c r="D753" s="248"/>
      <c r="F753" s="256"/>
      <c r="L753" s="258"/>
      <c r="M753" s="259"/>
      <c r="N753" s="260"/>
      <c r="O753" s="249"/>
      <c r="P753" s="195"/>
      <c r="Q753" s="195"/>
      <c r="R753" s="261"/>
      <c r="S753" s="251"/>
      <c r="V753" s="252"/>
      <c r="AL753" s="201">
        <f t="shared" si="32"/>
        <v>0</v>
      </c>
      <c r="AM753" s="262">
        <f>AI753*[1]Scenarios!$D$5*[1]Scenarios!$L$27*[1]Scenarios!$D$29</f>
        <v>0</v>
      </c>
    </row>
    <row r="754" spans="4:39" x14ac:dyDescent="0.45">
      <c r="D754" s="248"/>
      <c r="F754" s="256"/>
      <c r="L754" s="258"/>
      <c r="M754" s="259"/>
      <c r="N754" s="260"/>
      <c r="O754" s="249"/>
      <c r="P754" s="195"/>
      <c r="Q754" s="195"/>
      <c r="R754" s="261"/>
      <c r="S754" s="251"/>
      <c r="V754" s="252"/>
      <c r="AL754" s="201">
        <f t="shared" si="32"/>
        <v>0</v>
      </c>
      <c r="AM754" s="262">
        <f>AI754*[1]Scenarios!$D$5*[1]Scenarios!$L$27*[1]Scenarios!$D$29</f>
        <v>0</v>
      </c>
    </row>
    <row r="755" spans="4:39" x14ac:dyDescent="0.45">
      <c r="D755" s="248"/>
      <c r="F755" s="256"/>
      <c r="L755" s="258"/>
      <c r="M755" s="259"/>
      <c r="N755" s="260"/>
      <c r="O755" s="249"/>
      <c r="P755" s="195"/>
      <c r="Q755" s="195"/>
      <c r="R755" s="261"/>
      <c r="S755" s="251"/>
      <c r="V755" s="252"/>
      <c r="AL755" s="201">
        <f t="shared" si="32"/>
        <v>0</v>
      </c>
      <c r="AM755" s="262">
        <f>AI755*[1]Scenarios!$D$5*[1]Scenarios!$L$27*[1]Scenarios!$D$29</f>
        <v>0</v>
      </c>
    </row>
    <row r="756" spans="4:39" x14ac:dyDescent="0.45">
      <c r="D756" s="248"/>
      <c r="F756" s="256"/>
      <c r="L756" s="258"/>
      <c r="M756" s="259"/>
      <c r="N756" s="260"/>
      <c r="O756" s="249"/>
      <c r="P756" s="195"/>
      <c r="Q756" s="195"/>
      <c r="R756" s="261"/>
      <c r="S756" s="251"/>
      <c r="V756" s="252"/>
      <c r="AL756" s="201">
        <f t="shared" si="32"/>
        <v>0</v>
      </c>
      <c r="AM756" s="262">
        <f>AI756*[1]Scenarios!$D$5*[1]Scenarios!$L$27*[1]Scenarios!$D$29</f>
        <v>0</v>
      </c>
    </row>
    <row r="757" spans="4:39" x14ac:dyDescent="0.45">
      <c r="D757" s="248"/>
      <c r="F757" s="256"/>
      <c r="L757" s="258"/>
      <c r="M757" s="259"/>
      <c r="N757" s="260"/>
      <c r="O757" s="249"/>
      <c r="P757" s="195"/>
      <c r="Q757" s="195"/>
      <c r="R757" s="261"/>
      <c r="S757" s="251"/>
      <c r="V757" s="252"/>
      <c r="AL757" s="201">
        <f t="shared" si="32"/>
        <v>0</v>
      </c>
      <c r="AM757" s="262">
        <f>AI757*[1]Scenarios!$D$5*[1]Scenarios!$L$27*[1]Scenarios!$D$29</f>
        <v>0</v>
      </c>
    </row>
    <row r="758" spans="4:39" x14ac:dyDescent="0.45">
      <c r="D758" s="248"/>
      <c r="F758" s="256"/>
      <c r="L758" s="258"/>
      <c r="M758" s="259"/>
      <c r="N758" s="260"/>
      <c r="O758" s="249"/>
      <c r="P758" s="195"/>
      <c r="Q758" s="195"/>
      <c r="R758" s="261"/>
      <c r="S758" s="251"/>
      <c r="V758" s="252"/>
      <c r="AL758" s="201">
        <f t="shared" si="32"/>
        <v>0</v>
      </c>
      <c r="AM758" s="262">
        <f>AI758*[1]Scenarios!$D$5*[1]Scenarios!$L$27*[1]Scenarios!$D$29</f>
        <v>0</v>
      </c>
    </row>
    <row r="759" spans="4:39" x14ac:dyDescent="0.45">
      <c r="D759" s="248"/>
      <c r="F759" s="256"/>
      <c r="L759" s="258"/>
      <c r="M759" s="259"/>
      <c r="N759" s="260"/>
      <c r="O759" s="249"/>
      <c r="P759" s="195"/>
      <c r="Q759" s="195"/>
      <c r="R759" s="261"/>
      <c r="S759" s="251"/>
      <c r="V759" s="252"/>
      <c r="AL759" s="201">
        <f t="shared" si="32"/>
        <v>0</v>
      </c>
      <c r="AM759" s="262">
        <f>AI759*[1]Scenarios!$D$5*[1]Scenarios!$L$27*[1]Scenarios!$D$29</f>
        <v>0</v>
      </c>
    </row>
    <row r="760" spans="4:39" x14ac:dyDescent="0.45">
      <c r="D760" s="248"/>
      <c r="F760" s="256"/>
      <c r="L760" s="258"/>
      <c r="M760" s="259"/>
      <c r="N760" s="260"/>
      <c r="O760" s="249"/>
      <c r="P760" s="195"/>
      <c r="Q760" s="195"/>
      <c r="R760" s="261"/>
      <c r="S760" s="251"/>
      <c r="V760" s="252"/>
      <c r="AL760" s="201">
        <f t="shared" si="32"/>
        <v>0</v>
      </c>
      <c r="AM760" s="262">
        <f>AI760*[1]Scenarios!$D$5*[1]Scenarios!$L$27*[1]Scenarios!$D$29</f>
        <v>0</v>
      </c>
    </row>
    <row r="761" spans="4:39" x14ac:dyDescent="0.45">
      <c r="D761" s="248"/>
      <c r="F761" s="256"/>
      <c r="L761" s="258"/>
      <c r="M761" s="259"/>
      <c r="N761" s="260"/>
      <c r="O761" s="249"/>
      <c r="P761" s="195"/>
      <c r="Q761" s="195"/>
      <c r="R761" s="261"/>
      <c r="S761" s="251"/>
      <c r="V761" s="252"/>
      <c r="AL761" s="201">
        <f t="shared" si="32"/>
        <v>0</v>
      </c>
      <c r="AM761" s="262">
        <f>AI761*[1]Scenarios!$D$5*[1]Scenarios!$L$27*[1]Scenarios!$D$29</f>
        <v>0</v>
      </c>
    </row>
    <row r="762" spans="4:39" x14ac:dyDescent="0.45">
      <c r="D762" s="248"/>
      <c r="F762" s="256"/>
      <c r="L762" s="258"/>
      <c r="M762" s="259"/>
      <c r="N762" s="260"/>
      <c r="O762" s="249"/>
      <c r="P762" s="195"/>
      <c r="Q762" s="195"/>
      <c r="R762" s="261"/>
      <c r="S762" s="251"/>
      <c r="V762" s="252"/>
      <c r="AL762" s="201">
        <f t="shared" si="32"/>
        <v>0</v>
      </c>
      <c r="AM762" s="262">
        <f>AI762*[1]Scenarios!$D$5*[1]Scenarios!$L$27*[1]Scenarios!$D$29</f>
        <v>0</v>
      </c>
    </row>
    <row r="763" spans="4:39" x14ac:dyDescent="0.45">
      <c r="D763" s="248"/>
      <c r="F763" s="256"/>
      <c r="L763" s="258"/>
      <c r="M763" s="259"/>
      <c r="N763" s="260"/>
      <c r="O763" s="249"/>
      <c r="P763" s="195"/>
      <c r="Q763" s="195"/>
      <c r="R763" s="261"/>
      <c r="S763" s="251"/>
      <c r="V763" s="252"/>
      <c r="AL763" s="201">
        <f t="shared" si="32"/>
        <v>0</v>
      </c>
      <c r="AM763" s="262">
        <f>AI763*[1]Scenarios!$D$5*[1]Scenarios!$L$27*[1]Scenarios!$D$29</f>
        <v>0</v>
      </c>
    </row>
    <row r="764" spans="4:39" x14ac:dyDescent="0.45">
      <c r="D764" s="248"/>
      <c r="F764" s="256"/>
      <c r="L764" s="258"/>
      <c r="M764" s="259"/>
      <c r="N764" s="260"/>
      <c r="O764" s="249"/>
      <c r="P764" s="195"/>
      <c r="Q764" s="195"/>
      <c r="R764" s="261"/>
      <c r="S764" s="251"/>
      <c r="V764" s="252"/>
      <c r="AL764" s="201">
        <f t="shared" si="32"/>
        <v>0</v>
      </c>
      <c r="AM764" s="262">
        <f>AI764*[1]Scenarios!$D$5*[1]Scenarios!$L$27*[1]Scenarios!$D$29</f>
        <v>0</v>
      </c>
    </row>
    <row r="765" spans="4:39" x14ac:dyDescent="0.45">
      <c r="D765" s="248"/>
      <c r="F765" s="256"/>
      <c r="L765" s="258"/>
      <c r="M765" s="259"/>
      <c r="N765" s="260"/>
      <c r="O765" s="249"/>
      <c r="P765" s="195"/>
      <c r="Q765" s="195"/>
      <c r="R765" s="261"/>
      <c r="S765" s="251"/>
      <c r="V765" s="252"/>
      <c r="AL765" s="201">
        <f t="shared" si="32"/>
        <v>0</v>
      </c>
      <c r="AM765" s="262">
        <f>AI765*[1]Scenarios!$D$5*[1]Scenarios!$L$27*[1]Scenarios!$D$29</f>
        <v>0</v>
      </c>
    </row>
    <row r="766" spans="4:39" x14ac:dyDescent="0.45">
      <c r="D766" s="248"/>
      <c r="F766" s="256"/>
      <c r="L766" s="258"/>
      <c r="M766" s="259"/>
      <c r="N766" s="260"/>
      <c r="O766" s="249"/>
      <c r="P766" s="195"/>
      <c r="Q766" s="195"/>
      <c r="R766" s="261"/>
      <c r="S766" s="251"/>
      <c r="V766" s="252"/>
      <c r="AL766" s="201">
        <f t="shared" si="32"/>
        <v>0</v>
      </c>
      <c r="AM766" s="262">
        <f>AI766*[1]Scenarios!$D$5*[1]Scenarios!$L$27*[1]Scenarios!$D$29</f>
        <v>0</v>
      </c>
    </row>
    <row r="767" spans="4:39" x14ac:dyDescent="0.45">
      <c r="D767" s="248"/>
      <c r="F767" s="256"/>
      <c r="L767" s="258"/>
      <c r="M767" s="259"/>
      <c r="N767" s="260"/>
      <c r="O767" s="249"/>
      <c r="P767" s="195"/>
      <c r="Q767" s="195"/>
      <c r="R767" s="261"/>
      <c r="S767" s="251"/>
      <c r="V767" s="252"/>
      <c r="AL767" s="201">
        <f t="shared" si="32"/>
        <v>0</v>
      </c>
      <c r="AM767" s="262">
        <f>AI767*[1]Scenarios!$D$5*[1]Scenarios!$L$27*[1]Scenarios!$D$29</f>
        <v>0</v>
      </c>
    </row>
    <row r="768" spans="4:39" x14ac:dyDescent="0.45">
      <c r="D768" s="248"/>
      <c r="F768" s="256"/>
      <c r="L768" s="258"/>
      <c r="M768" s="259"/>
      <c r="N768" s="260"/>
      <c r="O768" s="249"/>
      <c r="P768" s="195"/>
      <c r="Q768" s="195"/>
      <c r="R768" s="261"/>
      <c r="S768" s="251"/>
      <c r="V768" s="252"/>
      <c r="AL768" s="201">
        <f t="shared" si="32"/>
        <v>0</v>
      </c>
      <c r="AM768" s="262">
        <f>AI768*[1]Scenarios!$D$5*[1]Scenarios!$L$27*[1]Scenarios!$D$29</f>
        <v>0</v>
      </c>
    </row>
    <row r="769" spans="4:39" x14ac:dyDescent="0.45">
      <c r="D769" s="248"/>
      <c r="F769" s="256"/>
      <c r="L769" s="258"/>
      <c r="M769" s="259"/>
      <c r="N769" s="260"/>
      <c r="O769" s="249"/>
      <c r="P769" s="195"/>
      <c r="Q769" s="195"/>
      <c r="R769" s="261"/>
      <c r="S769" s="251"/>
      <c r="V769" s="252"/>
      <c r="AL769" s="201">
        <f t="shared" si="32"/>
        <v>0</v>
      </c>
      <c r="AM769" s="262">
        <f>AI769*[1]Scenarios!$D$5*[1]Scenarios!$L$27*[1]Scenarios!$D$29</f>
        <v>0</v>
      </c>
    </row>
    <row r="770" spans="4:39" x14ac:dyDescent="0.45">
      <c r="D770" s="248"/>
      <c r="F770" s="256"/>
      <c r="L770" s="258"/>
      <c r="M770" s="259"/>
      <c r="N770" s="260"/>
      <c r="O770" s="249"/>
      <c r="P770" s="195"/>
      <c r="Q770" s="195"/>
      <c r="R770" s="261"/>
      <c r="S770" s="251"/>
      <c r="V770" s="252"/>
      <c r="AL770" s="201">
        <f t="shared" si="32"/>
        <v>0</v>
      </c>
      <c r="AM770" s="262">
        <f>AI770*[1]Scenarios!$D$5*[1]Scenarios!$L$27*[1]Scenarios!$D$29</f>
        <v>0</v>
      </c>
    </row>
    <row r="771" spans="4:39" x14ac:dyDescent="0.45">
      <c r="D771" s="248"/>
      <c r="F771" s="256"/>
      <c r="L771" s="258"/>
      <c r="M771" s="259"/>
      <c r="N771" s="260"/>
      <c r="O771" s="249"/>
      <c r="P771" s="195"/>
      <c r="Q771" s="195"/>
      <c r="R771" s="261"/>
      <c r="S771" s="251"/>
      <c r="V771" s="252"/>
      <c r="AL771" s="201">
        <f t="shared" si="32"/>
        <v>0</v>
      </c>
      <c r="AM771" s="262">
        <f>AI771*[1]Scenarios!$D$5*[1]Scenarios!$L$27*[1]Scenarios!$D$29</f>
        <v>0</v>
      </c>
    </row>
    <row r="772" spans="4:39" x14ac:dyDescent="0.45">
      <c r="D772" s="248"/>
      <c r="F772" s="256"/>
      <c r="L772" s="258"/>
      <c r="M772" s="259"/>
      <c r="N772" s="260"/>
      <c r="O772" s="249"/>
      <c r="P772" s="195"/>
      <c r="Q772" s="195"/>
      <c r="R772" s="261"/>
      <c r="S772" s="251"/>
      <c r="V772" s="252"/>
      <c r="AL772" s="201">
        <f t="shared" si="32"/>
        <v>0</v>
      </c>
      <c r="AM772" s="262">
        <f>AI772*[1]Scenarios!$D$5*[1]Scenarios!$L$27*[1]Scenarios!$D$29</f>
        <v>0</v>
      </c>
    </row>
    <row r="773" spans="4:39" x14ac:dyDescent="0.45">
      <c r="D773" s="248"/>
      <c r="F773" s="256"/>
      <c r="L773" s="258"/>
      <c r="M773" s="259"/>
      <c r="N773" s="260"/>
      <c r="O773" s="249"/>
      <c r="P773" s="195"/>
      <c r="Q773" s="195"/>
      <c r="R773" s="261"/>
      <c r="S773" s="251"/>
      <c r="V773" s="252"/>
      <c r="AL773" s="201">
        <f t="shared" si="32"/>
        <v>0</v>
      </c>
      <c r="AM773" s="262">
        <f>AI773*[1]Scenarios!$D$5*[1]Scenarios!$L$27*[1]Scenarios!$D$29</f>
        <v>0</v>
      </c>
    </row>
    <row r="774" spans="4:39" x14ac:dyDescent="0.45">
      <c r="D774" s="248"/>
      <c r="F774" s="256"/>
      <c r="L774" s="258"/>
      <c r="M774" s="259"/>
      <c r="N774" s="260"/>
      <c r="O774" s="249"/>
      <c r="P774" s="195"/>
      <c r="Q774" s="195"/>
      <c r="R774" s="261"/>
      <c r="S774" s="251"/>
      <c r="V774" s="252"/>
      <c r="AL774" s="201">
        <f t="shared" ref="AL774:AL837" si="33">T774+(T774*40%)</f>
        <v>0</v>
      </c>
      <c r="AM774" s="262">
        <f>AI774*[1]Scenarios!$D$5*[1]Scenarios!$L$27*[1]Scenarios!$D$29</f>
        <v>0</v>
      </c>
    </row>
    <row r="775" spans="4:39" x14ac:dyDescent="0.45">
      <c r="D775" s="248"/>
      <c r="F775" s="256"/>
      <c r="L775" s="258"/>
      <c r="M775" s="259"/>
      <c r="N775" s="260"/>
      <c r="O775" s="249"/>
      <c r="P775" s="195"/>
      <c r="Q775" s="195"/>
      <c r="R775" s="261"/>
      <c r="S775" s="251"/>
      <c r="V775" s="252"/>
      <c r="AL775" s="201">
        <f t="shared" si="33"/>
        <v>0</v>
      </c>
      <c r="AM775" s="262">
        <f>AI775*[1]Scenarios!$D$5*[1]Scenarios!$L$27*[1]Scenarios!$D$29</f>
        <v>0</v>
      </c>
    </row>
    <row r="776" spans="4:39" x14ac:dyDescent="0.45">
      <c r="D776" s="248"/>
      <c r="F776" s="256"/>
      <c r="L776" s="258"/>
      <c r="M776" s="259"/>
      <c r="N776" s="260"/>
      <c r="O776" s="249"/>
      <c r="P776" s="195"/>
      <c r="Q776" s="195"/>
      <c r="R776" s="261"/>
      <c r="S776" s="251"/>
      <c r="V776" s="252"/>
      <c r="AL776" s="201">
        <f t="shared" si="33"/>
        <v>0</v>
      </c>
      <c r="AM776" s="262">
        <f>AI776*[1]Scenarios!$D$5*[1]Scenarios!$L$27*[1]Scenarios!$D$29</f>
        <v>0</v>
      </c>
    </row>
    <row r="777" spans="4:39" x14ac:dyDescent="0.45">
      <c r="D777" s="248"/>
      <c r="F777" s="256"/>
      <c r="L777" s="258"/>
      <c r="M777" s="259"/>
      <c r="N777" s="260"/>
      <c r="O777" s="249"/>
      <c r="P777" s="195"/>
      <c r="Q777" s="195"/>
      <c r="R777" s="261"/>
      <c r="S777" s="251"/>
      <c r="V777" s="252"/>
      <c r="AL777" s="201">
        <f t="shared" si="33"/>
        <v>0</v>
      </c>
      <c r="AM777" s="262">
        <f>AI777*[1]Scenarios!$D$5*[1]Scenarios!$L$27*[1]Scenarios!$D$29</f>
        <v>0</v>
      </c>
    </row>
    <row r="778" spans="4:39" x14ac:dyDescent="0.45">
      <c r="D778" s="248"/>
      <c r="F778" s="256"/>
      <c r="L778" s="258"/>
      <c r="M778" s="259"/>
      <c r="N778" s="260"/>
      <c r="O778" s="249"/>
      <c r="P778" s="195"/>
      <c r="Q778" s="195"/>
      <c r="R778" s="261"/>
      <c r="S778" s="251"/>
      <c r="V778" s="252"/>
      <c r="AL778" s="201">
        <f t="shared" si="33"/>
        <v>0</v>
      </c>
      <c r="AM778" s="262">
        <f>AI778*[1]Scenarios!$D$5*[1]Scenarios!$L$27*[1]Scenarios!$D$29</f>
        <v>0</v>
      </c>
    </row>
    <row r="779" spans="4:39" x14ac:dyDescent="0.45">
      <c r="D779" s="248"/>
      <c r="F779" s="256"/>
      <c r="L779" s="258"/>
      <c r="M779" s="259"/>
      <c r="N779" s="260"/>
      <c r="O779" s="249"/>
      <c r="P779" s="195"/>
      <c r="Q779" s="195"/>
      <c r="R779" s="261"/>
      <c r="S779" s="251"/>
      <c r="V779" s="252"/>
      <c r="AL779" s="201">
        <f t="shared" si="33"/>
        <v>0</v>
      </c>
      <c r="AM779" s="262">
        <f>AI779*[1]Scenarios!$D$5*[1]Scenarios!$L$27*[1]Scenarios!$D$29</f>
        <v>0</v>
      </c>
    </row>
    <row r="780" spans="4:39" x14ac:dyDescent="0.45">
      <c r="D780" s="248"/>
      <c r="F780" s="256"/>
      <c r="L780" s="258"/>
      <c r="M780" s="259"/>
      <c r="N780" s="260"/>
      <c r="O780" s="249"/>
      <c r="P780" s="195"/>
      <c r="Q780" s="195"/>
      <c r="R780" s="261"/>
      <c r="S780" s="251"/>
      <c r="V780" s="252"/>
      <c r="AL780" s="201">
        <f t="shared" si="33"/>
        <v>0</v>
      </c>
      <c r="AM780" s="262">
        <f>AI780*[1]Scenarios!$D$5*[1]Scenarios!$L$27*[1]Scenarios!$D$29</f>
        <v>0</v>
      </c>
    </row>
    <row r="781" spans="4:39" x14ac:dyDescent="0.45">
      <c r="D781" s="248"/>
      <c r="F781" s="256"/>
      <c r="L781" s="258"/>
      <c r="M781" s="259"/>
      <c r="N781" s="260"/>
      <c r="O781" s="249"/>
      <c r="P781" s="195"/>
      <c r="Q781" s="195"/>
      <c r="R781" s="261"/>
      <c r="S781" s="251"/>
      <c r="V781" s="252"/>
      <c r="AL781" s="201">
        <f t="shared" si="33"/>
        <v>0</v>
      </c>
      <c r="AM781" s="262">
        <f>AI781*[1]Scenarios!$D$5*[1]Scenarios!$L$27*[1]Scenarios!$D$29</f>
        <v>0</v>
      </c>
    </row>
    <row r="782" spans="4:39" x14ac:dyDescent="0.45">
      <c r="D782" s="248"/>
      <c r="F782" s="256"/>
      <c r="L782" s="258"/>
      <c r="M782" s="259"/>
      <c r="N782" s="260"/>
      <c r="O782" s="249"/>
      <c r="P782" s="195"/>
      <c r="Q782" s="195"/>
      <c r="R782" s="261"/>
      <c r="S782" s="251"/>
      <c r="V782" s="252"/>
      <c r="AL782" s="201">
        <f t="shared" si="33"/>
        <v>0</v>
      </c>
      <c r="AM782" s="262">
        <f>AI782*[1]Scenarios!$D$5*[1]Scenarios!$L$27*[1]Scenarios!$D$29</f>
        <v>0</v>
      </c>
    </row>
    <row r="783" spans="4:39" x14ac:dyDescent="0.45">
      <c r="D783" s="248"/>
      <c r="F783" s="256"/>
      <c r="L783" s="258"/>
      <c r="M783" s="259"/>
      <c r="N783" s="260"/>
      <c r="O783" s="249"/>
      <c r="P783" s="195"/>
      <c r="Q783" s="195"/>
      <c r="R783" s="261"/>
      <c r="S783" s="251"/>
      <c r="V783" s="252"/>
      <c r="AL783" s="201">
        <f t="shared" si="33"/>
        <v>0</v>
      </c>
      <c r="AM783" s="262">
        <f>AI783*[1]Scenarios!$D$5*[1]Scenarios!$L$27*[1]Scenarios!$D$29</f>
        <v>0</v>
      </c>
    </row>
    <row r="784" spans="4:39" x14ac:dyDescent="0.45">
      <c r="D784" s="248"/>
      <c r="F784" s="256"/>
      <c r="L784" s="258"/>
      <c r="M784" s="259"/>
      <c r="N784" s="260"/>
      <c r="O784" s="249"/>
      <c r="P784" s="195"/>
      <c r="Q784" s="195"/>
      <c r="R784" s="261"/>
      <c r="S784" s="251"/>
      <c r="V784" s="252"/>
      <c r="AL784" s="201">
        <f t="shared" si="33"/>
        <v>0</v>
      </c>
      <c r="AM784" s="262">
        <f>AI784*[1]Scenarios!$D$5*[1]Scenarios!$L$27*[1]Scenarios!$D$29</f>
        <v>0</v>
      </c>
    </row>
    <row r="785" spans="4:39" x14ac:dyDescent="0.45">
      <c r="D785" s="248"/>
      <c r="F785" s="256"/>
      <c r="L785" s="258"/>
      <c r="M785" s="259"/>
      <c r="N785" s="260"/>
      <c r="O785" s="249"/>
      <c r="P785" s="195"/>
      <c r="Q785" s="195"/>
      <c r="R785" s="261"/>
      <c r="S785" s="251"/>
      <c r="V785" s="252"/>
      <c r="AL785" s="201">
        <f t="shared" si="33"/>
        <v>0</v>
      </c>
      <c r="AM785" s="262">
        <f>AI785*[1]Scenarios!$D$5*[1]Scenarios!$L$27*[1]Scenarios!$D$29</f>
        <v>0</v>
      </c>
    </row>
    <row r="786" spans="4:39" x14ac:dyDescent="0.45">
      <c r="D786" s="248"/>
      <c r="F786" s="256"/>
      <c r="L786" s="258"/>
      <c r="M786" s="259"/>
      <c r="N786" s="260"/>
      <c r="O786" s="249"/>
      <c r="P786" s="195"/>
      <c r="Q786" s="195"/>
      <c r="R786" s="261"/>
      <c r="S786" s="251"/>
      <c r="V786" s="252"/>
      <c r="AL786" s="201">
        <f t="shared" si="33"/>
        <v>0</v>
      </c>
      <c r="AM786" s="262">
        <f>AI786*[1]Scenarios!$D$5*[1]Scenarios!$L$27*[1]Scenarios!$D$29</f>
        <v>0</v>
      </c>
    </row>
    <row r="787" spans="4:39" x14ac:dyDescent="0.45">
      <c r="D787" s="248"/>
      <c r="F787" s="256"/>
      <c r="L787" s="258"/>
      <c r="M787" s="259"/>
      <c r="N787" s="260"/>
      <c r="O787" s="249"/>
      <c r="P787" s="195"/>
      <c r="Q787" s="195"/>
      <c r="R787" s="261"/>
      <c r="S787" s="251"/>
      <c r="V787" s="252"/>
      <c r="AL787" s="201">
        <f t="shared" si="33"/>
        <v>0</v>
      </c>
      <c r="AM787" s="262">
        <f>AI787*[1]Scenarios!$D$5*[1]Scenarios!$L$27*[1]Scenarios!$D$29</f>
        <v>0</v>
      </c>
    </row>
    <row r="788" spans="4:39" x14ac:dyDescent="0.45">
      <c r="D788" s="248"/>
      <c r="F788" s="256"/>
      <c r="L788" s="258"/>
      <c r="M788" s="259"/>
      <c r="N788" s="260"/>
      <c r="O788" s="249"/>
      <c r="P788" s="195"/>
      <c r="Q788" s="195"/>
      <c r="R788" s="261"/>
      <c r="S788" s="251"/>
      <c r="V788" s="252"/>
      <c r="AL788" s="201">
        <f t="shared" si="33"/>
        <v>0</v>
      </c>
      <c r="AM788" s="262">
        <f>AI788*[1]Scenarios!$D$5*[1]Scenarios!$L$27*[1]Scenarios!$D$29</f>
        <v>0</v>
      </c>
    </row>
    <row r="789" spans="4:39" x14ac:dyDescent="0.45">
      <c r="D789" s="248"/>
      <c r="F789" s="256"/>
      <c r="L789" s="258"/>
      <c r="M789" s="259"/>
      <c r="N789" s="260"/>
      <c r="O789" s="249"/>
      <c r="P789" s="195"/>
      <c r="Q789" s="195"/>
      <c r="R789" s="261"/>
      <c r="S789" s="251"/>
      <c r="V789" s="252"/>
      <c r="AL789" s="201">
        <f t="shared" si="33"/>
        <v>0</v>
      </c>
      <c r="AM789" s="262">
        <f>AI789*[1]Scenarios!$D$5*[1]Scenarios!$L$27*[1]Scenarios!$D$29</f>
        <v>0</v>
      </c>
    </row>
    <row r="790" spans="4:39" x14ac:dyDescent="0.45">
      <c r="D790" s="248"/>
      <c r="F790" s="256"/>
      <c r="L790" s="258"/>
      <c r="M790" s="259"/>
      <c r="N790" s="260"/>
      <c r="O790" s="249"/>
      <c r="P790" s="195"/>
      <c r="Q790" s="195"/>
      <c r="R790" s="261"/>
      <c r="S790" s="251"/>
      <c r="V790" s="252"/>
      <c r="AL790" s="201">
        <f t="shared" si="33"/>
        <v>0</v>
      </c>
      <c r="AM790" s="262">
        <f>AI790*[1]Scenarios!$D$5*[1]Scenarios!$L$27*[1]Scenarios!$D$29</f>
        <v>0</v>
      </c>
    </row>
    <row r="791" spans="4:39" x14ac:dyDescent="0.45">
      <c r="D791" s="248"/>
      <c r="F791" s="256"/>
      <c r="L791" s="258"/>
      <c r="M791" s="259"/>
      <c r="N791" s="260"/>
      <c r="O791" s="249"/>
      <c r="P791" s="195"/>
      <c r="Q791" s="195"/>
      <c r="R791" s="261"/>
      <c r="S791" s="251"/>
      <c r="V791" s="252"/>
      <c r="AL791" s="201">
        <f t="shared" si="33"/>
        <v>0</v>
      </c>
      <c r="AM791" s="262">
        <f>AI791*[1]Scenarios!$D$5*[1]Scenarios!$L$27*[1]Scenarios!$D$29</f>
        <v>0</v>
      </c>
    </row>
    <row r="792" spans="4:39" x14ac:dyDescent="0.45">
      <c r="D792" s="248"/>
      <c r="F792" s="256"/>
      <c r="L792" s="258"/>
      <c r="M792" s="259"/>
      <c r="N792" s="260"/>
      <c r="O792" s="249"/>
      <c r="P792" s="195"/>
      <c r="Q792" s="195"/>
      <c r="R792" s="261"/>
      <c r="S792" s="251"/>
      <c r="V792" s="252"/>
      <c r="AL792" s="201">
        <f t="shared" si="33"/>
        <v>0</v>
      </c>
      <c r="AM792" s="262">
        <f>AI792*[1]Scenarios!$D$5*[1]Scenarios!$L$27*[1]Scenarios!$D$29</f>
        <v>0</v>
      </c>
    </row>
    <row r="793" spans="4:39" x14ac:dyDescent="0.45">
      <c r="D793" s="248"/>
      <c r="F793" s="256"/>
      <c r="L793" s="258"/>
      <c r="M793" s="259"/>
      <c r="N793" s="260"/>
      <c r="O793" s="249"/>
      <c r="P793" s="195"/>
      <c r="Q793" s="195"/>
      <c r="R793" s="261"/>
      <c r="S793" s="251"/>
      <c r="V793" s="252"/>
      <c r="AL793" s="201">
        <f t="shared" si="33"/>
        <v>0</v>
      </c>
      <c r="AM793" s="262">
        <f>AI793*[1]Scenarios!$D$5*[1]Scenarios!$L$27*[1]Scenarios!$D$29</f>
        <v>0</v>
      </c>
    </row>
    <row r="794" spans="4:39" x14ac:dyDescent="0.45">
      <c r="D794" s="248"/>
      <c r="F794" s="256"/>
      <c r="L794" s="258"/>
      <c r="M794" s="259"/>
      <c r="N794" s="260"/>
      <c r="O794" s="249"/>
      <c r="P794" s="195"/>
      <c r="Q794" s="195"/>
      <c r="R794" s="261"/>
      <c r="S794" s="251"/>
      <c r="V794" s="252"/>
      <c r="AL794" s="201">
        <f t="shared" si="33"/>
        <v>0</v>
      </c>
      <c r="AM794" s="262">
        <f>AI794*[1]Scenarios!$D$5*[1]Scenarios!$L$27*[1]Scenarios!$D$29</f>
        <v>0</v>
      </c>
    </row>
    <row r="795" spans="4:39" x14ac:dyDescent="0.45">
      <c r="D795" s="248"/>
      <c r="F795" s="256"/>
      <c r="L795" s="258"/>
      <c r="M795" s="259"/>
      <c r="N795" s="260"/>
      <c r="O795" s="249"/>
      <c r="P795" s="195"/>
      <c r="Q795" s="195"/>
      <c r="R795" s="261"/>
      <c r="S795" s="251"/>
      <c r="V795" s="252"/>
      <c r="AL795" s="201">
        <f t="shared" si="33"/>
        <v>0</v>
      </c>
      <c r="AM795" s="262">
        <f>AI795*[1]Scenarios!$D$5*[1]Scenarios!$L$27*[1]Scenarios!$D$29</f>
        <v>0</v>
      </c>
    </row>
    <row r="796" spans="4:39" x14ac:dyDescent="0.45">
      <c r="D796" s="248"/>
      <c r="F796" s="256"/>
      <c r="L796" s="258"/>
      <c r="M796" s="259"/>
      <c r="N796" s="260"/>
      <c r="O796" s="249"/>
      <c r="P796" s="195"/>
      <c r="Q796" s="195"/>
      <c r="R796" s="261"/>
      <c r="S796" s="251"/>
      <c r="V796" s="252"/>
      <c r="AL796" s="201">
        <f t="shared" si="33"/>
        <v>0</v>
      </c>
      <c r="AM796" s="262">
        <f>AI796*[1]Scenarios!$D$5*[1]Scenarios!$L$27*[1]Scenarios!$D$29</f>
        <v>0</v>
      </c>
    </row>
    <row r="797" spans="4:39" x14ac:dyDescent="0.45">
      <c r="D797" s="248"/>
      <c r="F797" s="256"/>
      <c r="L797" s="258"/>
      <c r="M797" s="259"/>
      <c r="N797" s="260"/>
      <c r="O797" s="249"/>
      <c r="P797" s="195"/>
      <c r="Q797" s="195"/>
      <c r="R797" s="261"/>
      <c r="S797" s="251"/>
      <c r="V797" s="252"/>
      <c r="AL797" s="201">
        <f t="shared" si="33"/>
        <v>0</v>
      </c>
      <c r="AM797" s="262">
        <f>AI797*[1]Scenarios!$D$5*[1]Scenarios!$L$27*[1]Scenarios!$D$29</f>
        <v>0</v>
      </c>
    </row>
    <row r="798" spans="4:39" x14ac:dyDescent="0.45">
      <c r="D798" s="248"/>
      <c r="F798" s="256"/>
      <c r="L798" s="258"/>
      <c r="M798" s="259"/>
      <c r="N798" s="260"/>
      <c r="O798" s="249"/>
      <c r="P798" s="195"/>
      <c r="Q798" s="195"/>
      <c r="R798" s="261"/>
      <c r="S798" s="251"/>
      <c r="V798" s="252"/>
      <c r="AL798" s="201">
        <f t="shared" si="33"/>
        <v>0</v>
      </c>
      <c r="AM798" s="262">
        <f>AI798*[1]Scenarios!$D$5*[1]Scenarios!$L$27*[1]Scenarios!$D$29</f>
        <v>0</v>
      </c>
    </row>
    <row r="799" spans="4:39" x14ac:dyDescent="0.45">
      <c r="D799" s="248"/>
      <c r="F799" s="256"/>
      <c r="L799" s="258"/>
      <c r="M799" s="259"/>
      <c r="N799" s="260"/>
      <c r="O799" s="249"/>
      <c r="P799" s="195"/>
      <c r="Q799" s="195"/>
      <c r="R799" s="261"/>
      <c r="S799" s="251"/>
      <c r="V799" s="252"/>
      <c r="AL799" s="201">
        <f t="shared" si="33"/>
        <v>0</v>
      </c>
      <c r="AM799" s="262">
        <f>AI799*[1]Scenarios!$D$5*[1]Scenarios!$L$27*[1]Scenarios!$D$29</f>
        <v>0</v>
      </c>
    </row>
    <row r="800" spans="4:39" x14ac:dyDescent="0.45">
      <c r="D800" s="248"/>
      <c r="F800" s="256"/>
      <c r="L800" s="258"/>
      <c r="M800" s="259"/>
      <c r="N800" s="260"/>
      <c r="O800" s="249"/>
      <c r="P800" s="195"/>
      <c r="Q800" s="195"/>
      <c r="R800" s="261"/>
      <c r="S800" s="251"/>
      <c r="V800" s="252"/>
      <c r="AL800" s="201">
        <f t="shared" si="33"/>
        <v>0</v>
      </c>
      <c r="AM800" s="262">
        <f>AI800*[1]Scenarios!$D$5*[1]Scenarios!$L$27*[1]Scenarios!$D$29</f>
        <v>0</v>
      </c>
    </row>
    <row r="801" spans="4:39" x14ac:dyDescent="0.45">
      <c r="D801" s="248"/>
      <c r="F801" s="256"/>
      <c r="L801" s="258"/>
      <c r="M801" s="259"/>
      <c r="N801" s="260"/>
      <c r="O801" s="249"/>
      <c r="P801" s="195"/>
      <c r="Q801" s="195"/>
      <c r="R801" s="261"/>
      <c r="S801" s="251"/>
      <c r="V801" s="252"/>
      <c r="AL801" s="201">
        <f t="shared" si="33"/>
        <v>0</v>
      </c>
      <c r="AM801" s="262">
        <f>AI801*[1]Scenarios!$D$5*[1]Scenarios!$L$27*[1]Scenarios!$D$29</f>
        <v>0</v>
      </c>
    </row>
    <row r="802" spans="4:39" x14ac:dyDescent="0.45">
      <c r="D802" s="248"/>
      <c r="F802" s="256"/>
      <c r="L802" s="258"/>
      <c r="M802" s="259"/>
      <c r="N802" s="260"/>
      <c r="O802" s="249"/>
      <c r="P802" s="195"/>
      <c r="Q802" s="195"/>
      <c r="R802" s="261"/>
      <c r="S802" s="251"/>
      <c r="V802" s="252"/>
      <c r="AL802" s="201">
        <f t="shared" si="33"/>
        <v>0</v>
      </c>
      <c r="AM802" s="262">
        <f>AI802*[1]Scenarios!$D$5*[1]Scenarios!$L$27*[1]Scenarios!$D$29</f>
        <v>0</v>
      </c>
    </row>
    <row r="803" spans="4:39" x14ac:dyDescent="0.45">
      <c r="D803" s="248"/>
      <c r="F803" s="256"/>
      <c r="L803" s="258"/>
      <c r="M803" s="259"/>
      <c r="N803" s="260"/>
      <c r="O803" s="249"/>
      <c r="P803" s="195"/>
      <c r="Q803" s="195"/>
      <c r="R803" s="261"/>
      <c r="S803" s="251"/>
      <c r="V803" s="252"/>
      <c r="AL803" s="201">
        <f t="shared" si="33"/>
        <v>0</v>
      </c>
      <c r="AM803" s="262">
        <f>AI803*[1]Scenarios!$D$5*[1]Scenarios!$L$27*[1]Scenarios!$D$29</f>
        <v>0</v>
      </c>
    </row>
    <row r="804" spans="4:39" x14ac:dyDescent="0.45">
      <c r="D804" s="248"/>
      <c r="F804" s="256"/>
      <c r="L804" s="258"/>
      <c r="M804" s="259"/>
      <c r="N804" s="260"/>
      <c r="O804" s="249"/>
      <c r="P804" s="195"/>
      <c r="Q804" s="195"/>
      <c r="R804" s="261"/>
      <c r="S804" s="251"/>
      <c r="V804" s="252"/>
      <c r="AL804" s="201">
        <f t="shared" si="33"/>
        <v>0</v>
      </c>
      <c r="AM804" s="262">
        <f>AI804*[1]Scenarios!$D$5*[1]Scenarios!$L$27*[1]Scenarios!$D$29</f>
        <v>0</v>
      </c>
    </row>
    <row r="805" spans="4:39" x14ac:dyDescent="0.45">
      <c r="D805" s="248"/>
      <c r="F805" s="256"/>
      <c r="L805" s="258"/>
      <c r="M805" s="259"/>
      <c r="N805" s="260"/>
      <c r="O805" s="249"/>
      <c r="P805" s="195"/>
      <c r="Q805" s="195"/>
      <c r="R805" s="261"/>
      <c r="S805" s="251"/>
      <c r="V805" s="252"/>
      <c r="AL805" s="201">
        <f t="shared" si="33"/>
        <v>0</v>
      </c>
      <c r="AM805" s="262">
        <f>AI805*[1]Scenarios!$D$5*[1]Scenarios!$L$27*[1]Scenarios!$D$29</f>
        <v>0</v>
      </c>
    </row>
    <row r="806" spans="4:39" x14ac:dyDescent="0.45">
      <c r="D806" s="248"/>
      <c r="F806" s="256"/>
      <c r="L806" s="258"/>
      <c r="M806" s="259"/>
      <c r="N806" s="260"/>
      <c r="O806" s="249"/>
      <c r="P806" s="195"/>
      <c r="Q806" s="195"/>
      <c r="R806" s="261"/>
      <c r="S806" s="251"/>
      <c r="V806" s="252"/>
      <c r="AL806" s="201">
        <f t="shared" si="33"/>
        <v>0</v>
      </c>
      <c r="AM806" s="262">
        <f>AI806*[1]Scenarios!$D$5*[1]Scenarios!$L$27*[1]Scenarios!$D$29</f>
        <v>0</v>
      </c>
    </row>
    <row r="807" spans="4:39" x14ac:dyDescent="0.45">
      <c r="D807" s="248"/>
      <c r="F807" s="256"/>
      <c r="L807" s="258"/>
      <c r="M807" s="259"/>
      <c r="N807" s="260"/>
      <c r="O807" s="249"/>
      <c r="P807" s="195"/>
      <c r="Q807" s="195"/>
      <c r="R807" s="261"/>
      <c r="S807" s="251"/>
      <c r="V807" s="252"/>
      <c r="AL807" s="201">
        <f t="shared" si="33"/>
        <v>0</v>
      </c>
      <c r="AM807" s="262">
        <f>AI807*[1]Scenarios!$D$5*[1]Scenarios!$L$27*[1]Scenarios!$D$29</f>
        <v>0</v>
      </c>
    </row>
    <row r="808" spans="4:39" x14ac:dyDescent="0.45">
      <c r="D808" s="248"/>
      <c r="F808" s="256"/>
      <c r="L808" s="258"/>
      <c r="M808" s="259"/>
      <c r="N808" s="260"/>
      <c r="O808" s="249"/>
      <c r="P808" s="195"/>
      <c r="Q808" s="195"/>
      <c r="R808" s="261"/>
      <c r="S808" s="251"/>
      <c r="V808" s="252"/>
      <c r="AL808" s="201">
        <f t="shared" si="33"/>
        <v>0</v>
      </c>
      <c r="AM808" s="262">
        <f>AI808*[1]Scenarios!$D$5*[1]Scenarios!$L$27*[1]Scenarios!$D$29</f>
        <v>0</v>
      </c>
    </row>
    <row r="809" spans="4:39" x14ac:dyDescent="0.45">
      <c r="D809" s="248"/>
      <c r="F809" s="256"/>
      <c r="L809" s="258"/>
      <c r="M809" s="259"/>
      <c r="N809" s="260"/>
      <c r="O809" s="249"/>
      <c r="P809" s="195"/>
      <c r="Q809" s="195"/>
      <c r="R809" s="261"/>
      <c r="S809" s="251"/>
      <c r="V809" s="252"/>
      <c r="AL809" s="201">
        <f t="shared" si="33"/>
        <v>0</v>
      </c>
      <c r="AM809" s="262">
        <f>AI809*[1]Scenarios!$D$5*[1]Scenarios!$L$27*[1]Scenarios!$D$29</f>
        <v>0</v>
      </c>
    </row>
    <row r="810" spans="4:39" x14ac:dyDescent="0.45">
      <c r="D810" s="248"/>
      <c r="F810" s="256"/>
      <c r="L810" s="258"/>
      <c r="M810" s="259"/>
      <c r="N810" s="260"/>
      <c r="O810" s="249"/>
      <c r="P810" s="195"/>
      <c r="Q810" s="195"/>
      <c r="R810" s="261"/>
      <c r="S810" s="251"/>
      <c r="V810" s="252"/>
      <c r="AL810" s="201">
        <f t="shared" si="33"/>
        <v>0</v>
      </c>
      <c r="AM810" s="262">
        <f>AI810*[1]Scenarios!$D$5*[1]Scenarios!$L$27*[1]Scenarios!$D$29</f>
        <v>0</v>
      </c>
    </row>
    <row r="811" spans="4:39" x14ac:dyDescent="0.45">
      <c r="D811" s="248"/>
      <c r="F811" s="256"/>
      <c r="L811" s="258"/>
      <c r="M811" s="259"/>
      <c r="N811" s="260"/>
      <c r="O811" s="249"/>
      <c r="P811" s="195"/>
      <c r="Q811" s="195"/>
      <c r="R811" s="261"/>
      <c r="S811" s="251"/>
      <c r="V811" s="252"/>
      <c r="AL811" s="201">
        <f t="shared" si="33"/>
        <v>0</v>
      </c>
      <c r="AM811" s="262">
        <f>AI811*[1]Scenarios!$D$5*[1]Scenarios!$L$27*[1]Scenarios!$D$29</f>
        <v>0</v>
      </c>
    </row>
    <row r="812" spans="4:39" x14ac:dyDescent="0.45">
      <c r="D812" s="248"/>
      <c r="F812" s="256"/>
      <c r="L812" s="258"/>
      <c r="M812" s="259"/>
      <c r="N812" s="260"/>
      <c r="O812" s="249"/>
      <c r="P812" s="195"/>
      <c r="Q812" s="195"/>
      <c r="R812" s="261"/>
      <c r="S812" s="251"/>
      <c r="V812" s="252"/>
      <c r="AL812" s="201">
        <f t="shared" si="33"/>
        <v>0</v>
      </c>
      <c r="AM812" s="262">
        <f>AI812*[1]Scenarios!$D$5*[1]Scenarios!$L$27*[1]Scenarios!$D$29</f>
        <v>0</v>
      </c>
    </row>
    <row r="813" spans="4:39" x14ac:dyDescent="0.45">
      <c r="D813" s="248"/>
      <c r="F813" s="256"/>
      <c r="L813" s="258"/>
      <c r="M813" s="259"/>
      <c r="N813" s="260"/>
      <c r="O813" s="249"/>
      <c r="P813" s="195"/>
      <c r="Q813" s="195"/>
      <c r="R813" s="261"/>
      <c r="S813" s="251"/>
      <c r="V813" s="252"/>
      <c r="AL813" s="201">
        <f t="shared" si="33"/>
        <v>0</v>
      </c>
      <c r="AM813" s="262">
        <f>AI813*[1]Scenarios!$D$5*[1]Scenarios!$L$27*[1]Scenarios!$D$29</f>
        <v>0</v>
      </c>
    </row>
    <row r="814" spans="4:39" x14ac:dyDescent="0.45">
      <c r="D814" s="248"/>
      <c r="F814" s="256"/>
      <c r="L814" s="258"/>
      <c r="M814" s="259"/>
      <c r="N814" s="260"/>
      <c r="O814" s="249"/>
      <c r="P814" s="195"/>
      <c r="Q814" s="195"/>
      <c r="R814" s="261"/>
      <c r="S814" s="251"/>
      <c r="V814" s="252"/>
      <c r="AL814" s="201">
        <f t="shared" si="33"/>
        <v>0</v>
      </c>
      <c r="AM814" s="262">
        <f>AI814*[1]Scenarios!$D$5*[1]Scenarios!$L$27*[1]Scenarios!$D$29</f>
        <v>0</v>
      </c>
    </row>
    <row r="815" spans="4:39" x14ac:dyDescent="0.45">
      <c r="D815" s="248"/>
      <c r="F815" s="256"/>
      <c r="L815" s="258"/>
      <c r="M815" s="259"/>
      <c r="N815" s="260"/>
      <c r="O815" s="249"/>
      <c r="P815" s="195"/>
      <c r="Q815" s="195"/>
      <c r="R815" s="261"/>
      <c r="S815" s="251"/>
      <c r="V815" s="252"/>
      <c r="AL815" s="201">
        <f t="shared" si="33"/>
        <v>0</v>
      </c>
      <c r="AM815" s="262">
        <f>AI815*[1]Scenarios!$D$5*[1]Scenarios!$L$27*[1]Scenarios!$D$29</f>
        <v>0</v>
      </c>
    </row>
    <row r="816" spans="4:39" x14ac:dyDescent="0.45">
      <c r="D816" s="248"/>
      <c r="F816" s="256"/>
      <c r="L816" s="258"/>
      <c r="M816" s="259"/>
      <c r="N816" s="260"/>
      <c r="O816" s="249"/>
      <c r="P816" s="195"/>
      <c r="Q816" s="195"/>
      <c r="R816" s="261"/>
      <c r="S816" s="251"/>
      <c r="V816" s="252"/>
      <c r="AL816" s="201">
        <f t="shared" si="33"/>
        <v>0</v>
      </c>
      <c r="AM816" s="262">
        <f>AI816*[1]Scenarios!$D$5*[1]Scenarios!$L$27*[1]Scenarios!$D$29</f>
        <v>0</v>
      </c>
    </row>
    <row r="817" spans="4:39" x14ac:dyDescent="0.45">
      <c r="D817" s="248"/>
      <c r="F817" s="256"/>
      <c r="L817" s="258"/>
      <c r="M817" s="259"/>
      <c r="N817" s="260"/>
      <c r="O817" s="249"/>
      <c r="P817" s="195"/>
      <c r="Q817" s="195"/>
      <c r="R817" s="261"/>
      <c r="S817" s="251"/>
      <c r="V817" s="252"/>
      <c r="AL817" s="201">
        <f t="shared" si="33"/>
        <v>0</v>
      </c>
      <c r="AM817" s="262">
        <f>AI817*[1]Scenarios!$D$5*[1]Scenarios!$L$27*[1]Scenarios!$D$29</f>
        <v>0</v>
      </c>
    </row>
    <row r="818" spans="4:39" x14ac:dyDescent="0.45">
      <c r="D818" s="248"/>
      <c r="F818" s="256"/>
      <c r="L818" s="258"/>
      <c r="M818" s="259"/>
      <c r="N818" s="260"/>
      <c r="O818" s="249"/>
      <c r="P818" s="195"/>
      <c r="Q818" s="195"/>
      <c r="R818" s="261"/>
      <c r="S818" s="251"/>
      <c r="V818" s="252"/>
      <c r="AL818" s="201">
        <f t="shared" si="33"/>
        <v>0</v>
      </c>
      <c r="AM818" s="262">
        <f>AI818*[1]Scenarios!$D$5*[1]Scenarios!$L$27*[1]Scenarios!$D$29</f>
        <v>0</v>
      </c>
    </row>
    <row r="819" spans="4:39" x14ac:dyDescent="0.45">
      <c r="D819" s="248"/>
      <c r="F819" s="256"/>
      <c r="L819" s="258"/>
      <c r="M819" s="259"/>
      <c r="N819" s="260"/>
      <c r="O819" s="249"/>
      <c r="P819" s="195"/>
      <c r="Q819" s="195"/>
      <c r="R819" s="261"/>
      <c r="S819" s="251"/>
      <c r="V819" s="252"/>
      <c r="AL819" s="201">
        <f t="shared" si="33"/>
        <v>0</v>
      </c>
      <c r="AM819" s="262">
        <f>AI819*[1]Scenarios!$D$5*[1]Scenarios!$L$27*[1]Scenarios!$D$29</f>
        <v>0</v>
      </c>
    </row>
    <row r="820" spans="4:39" x14ac:dyDescent="0.45">
      <c r="D820" s="248"/>
      <c r="F820" s="256"/>
      <c r="L820" s="258"/>
      <c r="M820" s="259"/>
      <c r="N820" s="260"/>
      <c r="O820" s="249"/>
      <c r="P820" s="195"/>
      <c r="Q820" s="195"/>
      <c r="R820" s="261"/>
      <c r="S820" s="251"/>
      <c r="V820" s="252"/>
      <c r="AL820" s="201">
        <f t="shared" si="33"/>
        <v>0</v>
      </c>
      <c r="AM820" s="262">
        <f>AI820*[1]Scenarios!$D$5*[1]Scenarios!$L$27*[1]Scenarios!$D$29</f>
        <v>0</v>
      </c>
    </row>
    <row r="821" spans="4:39" x14ac:dyDescent="0.45">
      <c r="D821" s="248"/>
      <c r="F821" s="256"/>
      <c r="L821" s="258"/>
      <c r="M821" s="259"/>
      <c r="N821" s="260"/>
      <c r="O821" s="249"/>
      <c r="P821" s="195"/>
      <c r="Q821" s="195"/>
      <c r="R821" s="261"/>
      <c r="S821" s="251"/>
      <c r="V821" s="252"/>
      <c r="AL821" s="201">
        <f t="shared" si="33"/>
        <v>0</v>
      </c>
      <c r="AM821" s="262">
        <f>AI821*[1]Scenarios!$D$5*[1]Scenarios!$L$27*[1]Scenarios!$D$29</f>
        <v>0</v>
      </c>
    </row>
    <row r="822" spans="4:39" x14ac:dyDescent="0.45">
      <c r="D822" s="248"/>
      <c r="F822" s="256"/>
      <c r="L822" s="258"/>
      <c r="M822" s="259"/>
      <c r="N822" s="260"/>
      <c r="O822" s="249"/>
      <c r="P822" s="195"/>
      <c r="Q822" s="195"/>
      <c r="R822" s="261"/>
      <c r="S822" s="251"/>
      <c r="V822" s="252"/>
      <c r="AL822" s="201">
        <f t="shared" si="33"/>
        <v>0</v>
      </c>
      <c r="AM822" s="262">
        <f>AI822*[1]Scenarios!$D$5*[1]Scenarios!$L$27*[1]Scenarios!$D$29</f>
        <v>0</v>
      </c>
    </row>
    <row r="823" spans="4:39" x14ac:dyDescent="0.45">
      <c r="D823" s="248"/>
      <c r="F823" s="256"/>
      <c r="L823" s="258"/>
      <c r="M823" s="259"/>
      <c r="N823" s="260"/>
      <c r="O823" s="249"/>
      <c r="P823" s="195"/>
      <c r="Q823" s="195"/>
      <c r="R823" s="261"/>
      <c r="S823" s="251"/>
      <c r="V823" s="252"/>
      <c r="AL823" s="201">
        <f t="shared" si="33"/>
        <v>0</v>
      </c>
      <c r="AM823" s="262">
        <f>AI823*[1]Scenarios!$D$5*[1]Scenarios!$L$27*[1]Scenarios!$D$29</f>
        <v>0</v>
      </c>
    </row>
    <row r="824" spans="4:39" x14ac:dyDescent="0.45">
      <c r="D824" s="248"/>
      <c r="F824" s="256"/>
      <c r="L824" s="258"/>
      <c r="M824" s="259"/>
      <c r="N824" s="260"/>
      <c r="O824" s="249"/>
      <c r="P824" s="195"/>
      <c r="Q824" s="195"/>
      <c r="R824" s="261"/>
      <c r="S824" s="251"/>
      <c r="V824" s="252"/>
      <c r="AL824" s="201">
        <f t="shared" si="33"/>
        <v>0</v>
      </c>
      <c r="AM824" s="262">
        <f>AI824*[1]Scenarios!$D$5*[1]Scenarios!$L$27*[1]Scenarios!$D$29</f>
        <v>0</v>
      </c>
    </row>
    <row r="825" spans="4:39" x14ac:dyDescent="0.45">
      <c r="D825" s="248"/>
      <c r="F825" s="256"/>
      <c r="L825" s="258"/>
      <c r="M825" s="259"/>
      <c r="N825" s="260"/>
      <c r="O825" s="249"/>
      <c r="P825" s="195"/>
      <c r="Q825" s="195"/>
      <c r="R825" s="261"/>
      <c r="S825" s="251"/>
      <c r="V825" s="252"/>
      <c r="AL825" s="201">
        <f t="shared" si="33"/>
        <v>0</v>
      </c>
      <c r="AM825" s="262">
        <f>AI825*[1]Scenarios!$D$5*[1]Scenarios!$L$27*[1]Scenarios!$D$29</f>
        <v>0</v>
      </c>
    </row>
    <row r="826" spans="4:39" x14ac:dyDescent="0.45">
      <c r="D826" s="248"/>
      <c r="F826" s="256"/>
      <c r="L826" s="258"/>
      <c r="M826" s="259"/>
      <c r="N826" s="260"/>
      <c r="O826" s="249"/>
      <c r="P826" s="195"/>
      <c r="Q826" s="195"/>
      <c r="R826" s="261"/>
      <c r="S826" s="251"/>
      <c r="V826" s="252"/>
      <c r="AL826" s="201">
        <f t="shared" si="33"/>
        <v>0</v>
      </c>
      <c r="AM826" s="262">
        <f>AI826*[1]Scenarios!$D$5*[1]Scenarios!$L$27*[1]Scenarios!$D$29</f>
        <v>0</v>
      </c>
    </row>
    <row r="827" spans="4:39" x14ac:dyDescent="0.45">
      <c r="D827" s="248"/>
      <c r="F827" s="256"/>
      <c r="L827" s="258"/>
      <c r="M827" s="259"/>
      <c r="N827" s="260"/>
      <c r="O827" s="249"/>
      <c r="P827" s="195"/>
      <c r="Q827" s="195"/>
      <c r="R827" s="261"/>
      <c r="S827" s="251"/>
      <c r="V827" s="252"/>
      <c r="AL827" s="201">
        <f t="shared" si="33"/>
        <v>0</v>
      </c>
      <c r="AM827" s="262">
        <f>AI827*[1]Scenarios!$D$5*[1]Scenarios!$L$27*[1]Scenarios!$D$29</f>
        <v>0</v>
      </c>
    </row>
    <row r="828" spans="4:39" x14ac:dyDescent="0.45">
      <c r="D828" s="248"/>
      <c r="F828" s="256"/>
      <c r="L828" s="258"/>
      <c r="M828" s="259"/>
      <c r="N828" s="260"/>
      <c r="O828" s="249"/>
      <c r="P828" s="195"/>
      <c r="Q828" s="195"/>
      <c r="R828" s="261"/>
      <c r="S828" s="251"/>
      <c r="V828" s="252"/>
      <c r="AL828" s="201">
        <f t="shared" si="33"/>
        <v>0</v>
      </c>
      <c r="AM828" s="262">
        <f>AI828*[1]Scenarios!$D$5*[1]Scenarios!$L$27*[1]Scenarios!$D$29</f>
        <v>0</v>
      </c>
    </row>
    <row r="829" spans="4:39" x14ac:dyDescent="0.45">
      <c r="D829" s="248"/>
      <c r="F829" s="256"/>
      <c r="L829" s="258"/>
      <c r="M829" s="259"/>
      <c r="N829" s="260"/>
      <c r="O829" s="249"/>
      <c r="P829" s="195"/>
      <c r="Q829" s="195"/>
      <c r="R829" s="261"/>
      <c r="S829" s="251"/>
      <c r="V829" s="252"/>
      <c r="AL829" s="201">
        <f t="shared" si="33"/>
        <v>0</v>
      </c>
      <c r="AM829" s="262">
        <f>AI829*[1]Scenarios!$D$5*[1]Scenarios!$L$27*[1]Scenarios!$D$29</f>
        <v>0</v>
      </c>
    </row>
    <row r="830" spans="4:39" x14ac:dyDescent="0.45">
      <c r="D830" s="248"/>
      <c r="F830" s="256"/>
      <c r="L830" s="258"/>
      <c r="M830" s="259"/>
      <c r="N830" s="260"/>
      <c r="O830" s="249"/>
      <c r="P830" s="195"/>
      <c r="Q830" s="195"/>
      <c r="R830" s="261"/>
      <c r="S830" s="251"/>
      <c r="V830" s="252"/>
      <c r="AL830" s="201">
        <f t="shared" si="33"/>
        <v>0</v>
      </c>
      <c r="AM830" s="262">
        <f>AI830*[1]Scenarios!$D$5*[1]Scenarios!$L$27*[1]Scenarios!$D$29</f>
        <v>0</v>
      </c>
    </row>
    <row r="831" spans="4:39" x14ac:dyDescent="0.45">
      <c r="D831" s="248"/>
      <c r="F831" s="256"/>
      <c r="L831" s="258"/>
      <c r="M831" s="259"/>
      <c r="N831" s="260"/>
      <c r="O831" s="249"/>
      <c r="P831" s="195"/>
      <c r="Q831" s="195"/>
      <c r="R831" s="261"/>
      <c r="S831" s="251"/>
      <c r="V831" s="252"/>
      <c r="AL831" s="201">
        <f t="shared" si="33"/>
        <v>0</v>
      </c>
      <c r="AM831" s="262">
        <f>AI831*[1]Scenarios!$D$5*[1]Scenarios!$L$27*[1]Scenarios!$D$29</f>
        <v>0</v>
      </c>
    </row>
    <row r="832" spans="4:39" x14ac:dyDescent="0.45">
      <c r="D832" s="248"/>
      <c r="F832" s="256"/>
      <c r="L832" s="258"/>
      <c r="M832" s="259"/>
      <c r="N832" s="260"/>
      <c r="O832" s="249"/>
      <c r="P832" s="195"/>
      <c r="Q832" s="195"/>
      <c r="R832" s="261"/>
      <c r="S832" s="251"/>
      <c r="V832" s="252"/>
      <c r="AL832" s="201">
        <f t="shared" si="33"/>
        <v>0</v>
      </c>
      <c r="AM832" s="262">
        <f>AI832*[1]Scenarios!$D$5*[1]Scenarios!$L$27*[1]Scenarios!$D$29</f>
        <v>0</v>
      </c>
    </row>
    <row r="833" spans="4:39" x14ac:dyDescent="0.45">
      <c r="D833" s="248"/>
      <c r="F833" s="256"/>
      <c r="L833" s="258"/>
      <c r="M833" s="259"/>
      <c r="N833" s="260"/>
      <c r="O833" s="249"/>
      <c r="P833" s="195"/>
      <c r="Q833" s="195"/>
      <c r="R833" s="261"/>
      <c r="S833" s="251"/>
      <c r="V833" s="252"/>
      <c r="AL833" s="201">
        <f t="shared" si="33"/>
        <v>0</v>
      </c>
      <c r="AM833" s="262">
        <f>AI833*[1]Scenarios!$D$5*[1]Scenarios!$L$27*[1]Scenarios!$D$29</f>
        <v>0</v>
      </c>
    </row>
    <row r="834" spans="4:39" x14ac:dyDescent="0.45">
      <c r="D834" s="248"/>
      <c r="F834" s="256"/>
      <c r="L834" s="258"/>
      <c r="M834" s="259"/>
      <c r="N834" s="260"/>
      <c r="O834" s="249"/>
      <c r="P834" s="195"/>
      <c r="Q834" s="195"/>
      <c r="R834" s="261"/>
      <c r="S834" s="251"/>
      <c r="V834" s="252"/>
      <c r="AL834" s="201">
        <f t="shared" si="33"/>
        <v>0</v>
      </c>
      <c r="AM834" s="262">
        <f>AI834*[1]Scenarios!$D$5*[1]Scenarios!$L$27*[1]Scenarios!$D$29</f>
        <v>0</v>
      </c>
    </row>
    <row r="835" spans="4:39" x14ac:dyDescent="0.45">
      <c r="D835" s="248"/>
      <c r="F835" s="256"/>
      <c r="L835" s="258"/>
      <c r="M835" s="259"/>
      <c r="N835" s="260"/>
      <c r="O835" s="249"/>
      <c r="P835" s="195"/>
      <c r="Q835" s="195"/>
      <c r="R835" s="261"/>
      <c r="S835" s="251"/>
      <c r="V835" s="252"/>
      <c r="AL835" s="201">
        <f t="shared" si="33"/>
        <v>0</v>
      </c>
      <c r="AM835" s="262">
        <f>AI835*[1]Scenarios!$D$5*[1]Scenarios!$L$27*[1]Scenarios!$D$29</f>
        <v>0</v>
      </c>
    </row>
    <row r="836" spans="4:39" x14ac:dyDescent="0.45">
      <c r="D836" s="248"/>
      <c r="F836" s="256"/>
      <c r="L836" s="258"/>
      <c r="M836" s="259"/>
      <c r="N836" s="260"/>
      <c r="O836" s="249"/>
      <c r="P836" s="195"/>
      <c r="Q836" s="195"/>
      <c r="R836" s="261"/>
      <c r="S836" s="251"/>
      <c r="V836" s="252"/>
      <c r="AL836" s="201">
        <f t="shared" si="33"/>
        <v>0</v>
      </c>
      <c r="AM836" s="262">
        <f>AI836*[1]Scenarios!$D$5*[1]Scenarios!$L$27*[1]Scenarios!$D$29</f>
        <v>0</v>
      </c>
    </row>
    <row r="837" spans="4:39" x14ac:dyDescent="0.45">
      <c r="D837" s="248"/>
      <c r="F837" s="256"/>
      <c r="L837" s="258"/>
      <c r="M837" s="259"/>
      <c r="N837" s="260"/>
      <c r="O837" s="249"/>
      <c r="P837" s="195"/>
      <c r="Q837" s="195"/>
      <c r="R837" s="261"/>
      <c r="S837" s="251"/>
      <c r="V837" s="252"/>
      <c r="AL837" s="201">
        <f t="shared" si="33"/>
        <v>0</v>
      </c>
      <c r="AM837" s="262">
        <f>AI837*[1]Scenarios!$D$5*[1]Scenarios!$L$27*[1]Scenarios!$D$29</f>
        <v>0</v>
      </c>
    </row>
    <row r="838" spans="4:39" x14ac:dyDescent="0.45">
      <c r="D838" s="248"/>
      <c r="F838" s="256"/>
      <c r="L838" s="258"/>
      <c r="M838" s="259"/>
      <c r="N838" s="260"/>
      <c r="O838" s="249"/>
      <c r="P838" s="195"/>
      <c r="Q838" s="195"/>
      <c r="R838" s="261"/>
      <c r="S838" s="251"/>
      <c r="V838" s="252"/>
      <c r="AL838" s="201">
        <f t="shared" ref="AL838:AL901" si="34">T838+(T838*40%)</f>
        <v>0</v>
      </c>
      <c r="AM838" s="262">
        <f>AI838*[1]Scenarios!$D$5*[1]Scenarios!$L$27*[1]Scenarios!$D$29</f>
        <v>0</v>
      </c>
    </row>
    <row r="839" spans="4:39" x14ac:dyDescent="0.45">
      <c r="D839" s="248"/>
      <c r="F839" s="256"/>
      <c r="L839" s="258"/>
      <c r="M839" s="259"/>
      <c r="N839" s="260"/>
      <c r="O839" s="249"/>
      <c r="P839" s="195"/>
      <c r="Q839" s="195"/>
      <c r="R839" s="261"/>
      <c r="S839" s="251"/>
      <c r="V839" s="252"/>
      <c r="AL839" s="201">
        <f t="shared" si="34"/>
        <v>0</v>
      </c>
      <c r="AM839" s="262">
        <f>AI839*[1]Scenarios!$D$5*[1]Scenarios!$L$27*[1]Scenarios!$D$29</f>
        <v>0</v>
      </c>
    </row>
    <row r="840" spans="4:39" x14ac:dyDescent="0.45">
      <c r="D840" s="248"/>
      <c r="F840" s="256"/>
      <c r="L840" s="258"/>
      <c r="M840" s="259"/>
      <c r="N840" s="260"/>
      <c r="O840" s="249"/>
      <c r="P840" s="195"/>
      <c r="Q840" s="195"/>
      <c r="R840" s="261"/>
      <c r="S840" s="251"/>
      <c r="V840" s="252"/>
      <c r="AL840" s="201">
        <f t="shared" si="34"/>
        <v>0</v>
      </c>
      <c r="AM840" s="262">
        <f>AI840*[1]Scenarios!$D$5*[1]Scenarios!$L$27*[1]Scenarios!$D$29</f>
        <v>0</v>
      </c>
    </row>
    <row r="841" spans="4:39" x14ac:dyDescent="0.45">
      <c r="D841" s="248"/>
      <c r="F841" s="256"/>
      <c r="L841" s="258"/>
      <c r="M841" s="259"/>
      <c r="N841" s="260"/>
      <c r="O841" s="249"/>
      <c r="P841" s="195"/>
      <c r="Q841" s="195"/>
      <c r="R841" s="261"/>
      <c r="S841" s="251"/>
      <c r="V841" s="252"/>
      <c r="AL841" s="201">
        <f t="shared" si="34"/>
        <v>0</v>
      </c>
      <c r="AM841" s="262">
        <f>AI841*[1]Scenarios!$D$5*[1]Scenarios!$L$27*[1]Scenarios!$D$29</f>
        <v>0</v>
      </c>
    </row>
    <row r="842" spans="4:39" x14ac:dyDescent="0.45">
      <c r="D842" s="248"/>
      <c r="F842" s="256"/>
      <c r="L842" s="258"/>
      <c r="M842" s="259"/>
      <c r="N842" s="260"/>
      <c r="O842" s="249"/>
      <c r="P842" s="195"/>
      <c r="Q842" s="195"/>
      <c r="R842" s="261"/>
      <c r="S842" s="251"/>
      <c r="V842" s="252"/>
      <c r="AL842" s="201">
        <f t="shared" si="34"/>
        <v>0</v>
      </c>
      <c r="AM842" s="262">
        <f>AI842*[1]Scenarios!$D$5*[1]Scenarios!$L$27*[1]Scenarios!$D$29</f>
        <v>0</v>
      </c>
    </row>
    <row r="843" spans="4:39" x14ac:dyDescent="0.45">
      <c r="D843" s="248"/>
      <c r="F843" s="256"/>
      <c r="L843" s="258"/>
      <c r="M843" s="259"/>
      <c r="N843" s="260"/>
      <c r="O843" s="249"/>
      <c r="P843" s="195"/>
      <c r="Q843" s="195"/>
      <c r="R843" s="261"/>
      <c r="S843" s="251"/>
      <c r="V843" s="252"/>
      <c r="AL843" s="201">
        <f t="shared" si="34"/>
        <v>0</v>
      </c>
      <c r="AM843" s="262">
        <f>AI843*[1]Scenarios!$D$5*[1]Scenarios!$L$27*[1]Scenarios!$D$29</f>
        <v>0</v>
      </c>
    </row>
    <row r="844" spans="4:39" x14ac:dyDescent="0.45">
      <c r="D844" s="248"/>
      <c r="F844" s="256"/>
      <c r="L844" s="258"/>
      <c r="M844" s="259"/>
      <c r="N844" s="260"/>
      <c r="O844" s="249"/>
      <c r="P844" s="195"/>
      <c r="Q844" s="195"/>
      <c r="R844" s="261"/>
      <c r="S844" s="251"/>
      <c r="V844" s="252"/>
      <c r="AL844" s="201">
        <f t="shared" si="34"/>
        <v>0</v>
      </c>
      <c r="AM844" s="262">
        <f>AI844*[1]Scenarios!$D$5*[1]Scenarios!$L$27*[1]Scenarios!$D$29</f>
        <v>0</v>
      </c>
    </row>
    <row r="845" spans="4:39" x14ac:dyDescent="0.45">
      <c r="D845" s="248"/>
      <c r="F845" s="256"/>
      <c r="L845" s="258"/>
      <c r="M845" s="259"/>
      <c r="N845" s="260"/>
      <c r="O845" s="249"/>
      <c r="P845" s="195"/>
      <c r="Q845" s="195"/>
      <c r="R845" s="261"/>
      <c r="S845" s="251"/>
      <c r="V845" s="252"/>
      <c r="AL845" s="201">
        <f t="shared" si="34"/>
        <v>0</v>
      </c>
      <c r="AM845" s="262">
        <f>AI845*[1]Scenarios!$D$5*[1]Scenarios!$L$27*[1]Scenarios!$D$29</f>
        <v>0</v>
      </c>
    </row>
    <row r="846" spans="4:39" x14ac:dyDescent="0.45">
      <c r="D846" s="248"/>
      <c r="F846" s="256"/>
      <c r="L846" s="258"/>
      <c r="M846" s="259"/>
      <c r="N846" s="260"/>
      <c r="O846" s="249"/>
      <c r="P846" s="195"/>
      <c r="Q846" s="195"/>
      <c r="R846" s="261"/>
      <c r="S846" s="251"/>
      <c r="V846" s="252"/>
      <c r="AL846" s="201">
        <f t="shared" si="34"/>
        <v>0</v>
      </c>
      <c r="AM846" s="262">
        <f>AI846*[1]Scenarios!$D$5*[1]Scenarios!$L$27*[1]Scenarios!$D$29</f>
        <v>0</v>
      </c>
    </row>
    <row r="847" spans="4:39" x14ac:dyDescent="0.45">
      <c r="D847" s="248"/>
      <c r="F847" s="256"/>
      <c r="L847" s="258"/>
      <c r="M847" s="259"/>
      <c r="N847" s="260"/>
      <c r="O847" s="249"/>
      <c r="P847" s="195"/>
      <c r="Q847" s="195"/>
      <c r="R847" s="261"/>
      <c r="S847" s="251"/>
      <c r="V847" s="252"/>
      <c r="AL847" s="201">
        <f t="shared" si="34"/>
        <v>0</v>
      </c>
      <c r="AM847" s="262">
        <f>AI847*[1]Scenarios!$D$5*[1]Scenarios!$L$27*[1]Scenarios!$D$29</f>
        <v>0</v>
      </c>
    </row>
    <row r="848" spans="4:39" x14ac:dyDescent="0.45">
      <c r="D848" s="248"/>
      <c r="F848" s="256"/>
      <c r="L848" s="258"/>
      <c r="M848" s="259"/>
      <c r="N848" s="260"/>
      <c r="O848" s="249"/>
      <c r="P848" s="195"/>
      <c r="Q848" s="195"/>
      <c r="R848" s="261"/>
      <c r="S848" s="251"/>
      <c r="V848" s="252"/>
      <c r="AL848" s="201">
        <f t="shared" si="34"/>
        <v>0</v>
      </c>
      <c r="AM848" s="262">
        <f>AI848*[1]Scenarios!$D$5*[1]Scenarios!$L$27*[1]Scenarios!$D$29</f>
        <v>0</v>
      </c>
    </row>
    <row r="849" spans="4:39" x14ac:dyDescent="0.45">
      <c r="D849" s="248"/>
      <c r="F849" s="256"/>
      <c r="L849" s="258"/>
      <c r="M849" s="259"/>
      <c r="N849" s="260"/>
      <c r="O849" s="249"/>
      <c r="P849" s="195"/>
      <c r="Q849" s="195"/>
      <c r="R849" s="261"/>
      <c r="S849" s="251"/>
      <c r="V849" s="252"/>
      <c r="AL849" s="201">
        <f t="shared" si="34"/>
        <v>0</v>
      </c>
      <c r="AM849" s="262">
        <f>AI849*[1]Scenarios!$D$5*[1]Scenarios!$L$27*[1]Scenarios!$D$29</f>
        <v>0</v>
      </c>
    </row>
    <row r="850" spans="4:39" x14ac:dyDescent="0.45">
      <c r="D850" s="248"/>
      <c r="F850" s="256"/>
      <c r="L850" s="258"/>
      <c r="M850" s="259"/>
      <c r="N850" s="260"/>
      <c r="O850" s="249"/>
      <c r="P850" s="195"/>
      <c r="Q850" s="195"/>
      <c r="R850" s="261"/>
      <c r="S850" s="251"/>
      <c r="V850" s="252"/>
      <c r="AL850" s="201">
        <f t="shared" si="34"/>
        <v>0</v>
      </c>
      <c r="AM850" s="262">
        <f>AI850*[1]Scenarios!$D$5*[1]Scenarios!$L$27*[1]Scenarios!$D$29</f>
        <v>0</v>
      </c>
    </row>
    <row r="851" spans="4:39" x14ac:dyDescent="0.45">
      <c r="D851" s="248"/>
      <c r="F851" s="256"/>
      <c r="L851" s="258"/>
      <c r="M851" s="259"/>
      <c r="N851" s="260"/>
      <c r="O851" s="249"/>
      <c r="P851" s="195"/>
      <c r="Q851" s="195"/>
      <c r="R851" s="261"/>
      <c r="S851" s="251"/>
      <c r="V851" s="252"/>
      <c r="AL851" s="201">
        <f t="shared" si="34"/>
        <v>0</v>
      </c>
      <c r="AM851" s="262">
        <f>AI851*[1]Scenarios!$D$5*[1]Scenarios!$L$27*[1]Scenarios!$D$29</f>
        <v>0</v>
      </c>
    </row>
    <row r="852" spans="4:39" x14ac:dyDescent="0.45">
      <c r="D852" s="248"/>
      <c r="F852" s="256"/>
      <c r="L852" s="258"/>
      <c r="M852" s="259"/>
      <c r="N852" s="260"/>
      <c r="O852" s="249"/>
      <c r="P852" s="195"/>
      <c r="Q852" s="195"/>
      <c r="R852" s="261"/>
      <c r="S852" s="251"/>
      <c r="V852" s="252"/>
      <c r="AL852" s="201">
        <f t="shared" si="34"/>
        <v>0</v>
      </c>
      <c r="AM852" s="262">
        <f>AI852*[1]Scenarios!$D$5*[1]Scenarios!$L$27*[1]Scenarios!$D$29</f>
        <v>0</v>
      </c>
    </row>
    <row r="853" spans="4:39" x14ac:dyDescent="0.45">
      <c r="D853" s="248"/>
      <c r="F853" s="256"/>
      <c r="L853" s="258"/>
      <c r="M853" s="259"/>
      <c r="N853" s="260"/>
      <c r="O853" s="249"/>
      <c r="P853" s="195"/>
      <c r="Q853" s="195"/>
      <c r="R853" s="261"/>
      <c r="S853" s="251"/>
      <c r="V853" s="252"/>
      <c r="AL853" s="201">
        <f t="shared" si="34"/>
        <v>0</v>
      </c>
      <c r="AM853" s="262">
        <f>AI853*[1]Scenarios!$D$5*[1]Scenarios!$L$27*[1]Scenarios!$D$29</f>
        <v>0</v>
      </c>
    </row>
    <row r="854" spans="4:39" x14ac:dyDescent="0.45">
      <c r="D854" s="248"/>
      <c r="F854" s="256"/>
      <c r="L854" s="258"/>
      <c r="M854" s="259"/>
      <c r="N854" s="260"/>
      <c r="O854" s="249"/>
      <c r="P854" s="195"/>
      <c r="Q854" s="195"/>
      <c r="R854" s="261"/>
      <c r="S854" s="251"/>
      <c r="V854" s="252"/>
      <c r="AL854" s="201">
        <f t="shared" si="34"/>
        <v>0</v>
      </c>
      <c r="AM854" s="262">
        <f>AI854*[1]Scenarios!$D$5*[1]Scenarios!$L$27*[1]Scenarios!$D$29</f>
        <v>0</v>
      </c>
    </row>
    <row r="855" spans="4:39" x14ac:dyDescent="0.45">
      <c r="D855" s="248"/>
      <c r="F855" s="256"/>
      <c r="L855" s="258"/>
      <c r="M855" s="259"/>
      <c r="N855" s="260"/>
      <c r="O855" s="249"/>
      <c r="P855" s="195"/>
      <c r="Q855" s="195"/>
      <c r="R855" s="261"/>
      <c r="S855" s="251"/>
      <c r="V855" s="252"/>
      <c r="AL855" s="201">
        <f t="shared" si="34"/>
        <v>0</v>
      </c>
      <c r="AM855" s="262">
        <f>AI855*[1]Scenarios!$D$5*[1]Scenarios!$L$27*[1]Scenarios!$D$29</f>
        <v>0</v>
      </c>
    </row>
    <row r="856" spans="4:39" x14ac:dyDescent="0.45">
      <c r="D856" s="248"/>
      <c r="F856" s="256"/>
      <c r="L856" s="258"/>
      <c r="M856" s="259"/>
      <c r="N856" s="260"/>
      <c r="O856" s="249"/>
      <c r="P856" s="195"/>
      <c r="Q856" s="195"/>
      <c r="R856" s="261"/>
      <c r="S856" s="251"/>
      <c r="V856" s="252"/>
      <c r="AL856" s="201">
        <f t="shared" si="34"/>
        <v>0</v>
      </c>
      <c r="AM856" s="262">
        <f>AI856*[1]Scenarios!$D$5*[1]Scenarios!$L$27*[1]Scenarios!$D$29</f>
        <v>0</v>
      </c>
    </row>
    <row r="857" spans="4:39" x14ac:dyDescent="0.45">
      <c r="D857" s="248"/>
      <c r="F857" s="256"/>
      <c r="L857" s="258"/>
      <c r="M857" s="259"/>
      <c r="N857" s="260"/>
      <c r="O857" s="249"/>
      <c r="P857" s="195"/>
      <c r="Q857" s="195"/>
      <c r="R857" s="261"/>
      <c r="S857" s="251"/>
      <c r="V857" s="252"/>
      <c r="AL857" s="201">
        <f t="shared" si="34"/>
        <v>0</v>
      </c>
      <c r="AM857" s="262">
        <f>AI857*[1]Scenarios!$D$5*[1]Scenarios!$L$27*[1]Scenarios!$D$29</f>
        <v>0</v>
      </c>
    </row>
    <row r="858" spans="4:39" x14ac:dyDescent="0.45">
      <c r="D858" s="248"/>
      <c r="F858" s="256"/>
      <c r="L858" s="258"/>
      <c r="M858" s="259"/>
      <c r="N858" s="260"/>
      <c r="O858" s="249"/>
      <c r="P858" s="195"/>
      <c r="Q858" s="195"/>
      <c r="R858" s="261"/>
      <c r="S858" s="251"/>
      <c r="V858" s="252"/>
      <c r="AL858" s="201">
        <f t="shared" si="34"/>
        <v>0</v>
      </c>
      <c r="AM858" s="262">
        <f>AI858*[1]Scenarios!$D$5*[1]Scenarios!$L$27*[1]Scenarios!$D$29</f>
        <v>0</v>
      </c>
    </row>
    <row r="859" spans="4:39" x14ac:dyDescent="0.45">
      <c r="D859" s="248"/>
      <c r="F859" s="256"/>
      <c r="L859" s="258"/>
      <c r="M859" s="259"/>
      <c r="N859" s="260"/>
      <c r="O859" s="249"/>
      <c r="P859" s="195"/>
      <c r="Q859" s="195"/>
      <c r="R859" s="261"/>
      <c r="S859" s="251"/>
      <c r="V859" s="252"/>
      <c r="AL859" s="201">
        <f t="shared" si="34"/>
        <v>0</v>
      </c>
      <c r="AM859" s="262">
        <f>AI859*[1]Scenarios!$D$5*[1]Scenarios!$L$27*[1]Scenarios!$D$29</f>
        <v>0</v>
      </c>
    </row>
    <row r="860" spans="4:39" x14ac:dyDescent="0.45">
      <c r="D860" s="248"/>
      <c r="F860" s="256"/>
      <c r="L860" s="258"/>
      <c r="M860" s="259"/>
      <c r="N860" s="260"/>
      <c r="O860" s="249"/>
      <c r="P860" s="195"/>
      <c r="Q860" s="195"/>
      <c r="R860" s="261"/>
      <c r="S860" s="251"/>
      <c r="V860" s="252"/>
      <c r="AL860" s="201">
        <f t="shared" si="34"/>
        <v>0</v>
      </c>
      <c r="AM860" s="262">
        <f>AI860*[1]Scenarios!$D$5*[1]Scenarios!$L$27*[1]Scenarios!$D$29</f>
        <v>0</v>
      </c>
    </row>
    <row r="861" spans="4:39" x14ac:dyDescent="0.45">
      <c r="D861" s="248"/>
      <c r="F861" s="256"/>
      <c r="L861" s="258"/>
      <c r="M861" s="259"/>
      <c r="N861" s="260"/>
      <c r="O861" s="249"/>
      <c r="P861" s="195"/>
      <c r="Q861" s="195"/>
      <c r="R861" s="261"/>
      <c r="S861" s="251"/>
      <c r="V861" s="252"/>
      <c r="AL861" s="201">
        <f t="shared" si="34"/>
        <v>0</v>
      </c>
      <c r="AM861" s="262">
        <f>AI861*[1]Scenarios!$D$5*[1]Scenarios!$L$27*[1]Scenarios!$D$29</f>
        <v>0</v>
      </c>
    </row>
    <row r="862" spans="4:39" x14ac:dyDescent="0.45">
      <c r="D862" s="248"/>
      <c r="F862" s="256"/>
      <c r="L862" s="258"/>
      <c r="M862" s="259"/>
      <c r="N862" s="260"/>
      <c r="O862" s="249"/>
      <c r="P862" s="195"/>
      <c r="Q862" s="195"/>
      <c r="R862" s="261"/>
      <c r="S862" s="251"/>
      <c r="V862" s="252"/>
      <c r="AL862" s="201">
        <f t="shared" si="34"/>
        <v>0</v>
      </c>
      <c r="AM862" s="262">
        <f>AI862*[1]Scenarios!$D$5*[1]Scenarios!$L$27*[1]Scenarios!$D$29</f>
        <v>0</v>
      </c>
    </row>
    <row r="863" spans="4:39" x14ac:dyDescent="0.45">
      <c r="D863" s="248"/>
      <c r="F863" s="256"/>
      <c r="L863" s="258"/>
      <c r="M863" s="259"/>
      <c r="N863" s="260"/>
      <c r="O863" s="249"/>
      <c r="P863" s="195"/>
      <c r="Q863" s="195"/>
      <c r="R863" s="261"/>
      <c r="S863" s="251"/>
      <c r="V863" s="252"/>
      <c r="AL863" s="201">
        <f t="shared" si="34"/>
        <v>0</v>
      </c>
      <c r="AM863" s="262">
        <f>AI863*[1]Scenarios!$D$5*[1]Scenarios!$L$27*[1]Scenarios!$D$29</f>
        <v>0</v>
      </c>
    </row>
    <row r="864" spans="4:39" x14ac:dyDescent="0.45">
      <c r="D864" s="248"/>
      <c r="F864" s="256"/>
      <c r="L864" s="258"/>
      <c r="M864" s="259"/>
      <c r="N864" s="260"/>
      <c r="O864" s="249"/>
      <c r="P864" s="195"/>
      <c r="Q864" s="195"/>
      <c r="R864" s="261"/>
      <c r="S864" s="251"/>
      <c r="V864" s="252"/>
      <c r="AL864" s="201">
        <f t="shared" si="34"/>
        <v>0</v>
      </c>
      <c r="AM864" s="262">
        <f>AI864*[1]Scenarios!$D$5*[1]Scenarios!$L$27*[1]Scenarios!$D$29</f>
        <v>0</v>
      </c>
    </row>
    <row r="865" spans="4:39" x14ac:dyDescent="0.45">
      <c r="D865" s="248"/>
      <c r="F865" s="256"/>
      <c r="L865" s="258"/>
      <c r="M865" s="259"/>
      <c r="N865" s="260"/>
      <c r="O865" s="249"/>
      <c r="P865" s="195"/>
      <c r="Q865" s="195"/>
      <c r="R865" s="261"/>
      <c r="S865" s="251"/>
      <c r="V865" s="252"/>
      <c r="AL865" s="201">
        <f t="shared" si="34"/>
        <v>0</v>
      </c>
      <c r="AM865" s="262">
        <f>AI865*[1]Scenarios!$D$5*[1]Scenarios!$L$27*[1]Scenarios!$D$29</f>
        <v>0</v>
      </c>
    </row>
    <row r="866" spans="4:39" x14ac:dyDescent="0.45">
      <c r="D866" s="248"/>
      <c r="F866" s="256"/>
      <c r="L866" s="258"/>
      <c r="M866" s="259"/>
      <c r="N866" s="260"/>
      <c r="O866" s="249"/>
      <c r="P866" s="195"/>
      <c r="Q866" s="195"/>
      <c r="R866" s="261"/>
      <c r="S866" s="251"/>
      <c r="V866" s="252"/>
      <c r="AL866" s="201">
        <f t="shared" si="34"/>
        <v>0</v>
      </c>
      <c r="AM866" s="262">
        <f>AI866*[1]Scenarios!$D$5*[1]Scenarios!$L$27*[1]Scenarios!$D$29</f>
        <v>0</v>
      </c>
    </row>
    <row r="867" spans="4:39" x14ac:dyDescent="0.45">
      <c r="D867" s="248"/>
      <c r="F867" s="256"/>
      <c r="L867" s="258"/>
      <c r="M867" s="259"/>
      <c r="N867" s="260"/>
      <c r="O867" s="249"/>
      <c r="P867" s="195"/>
      <c r="Q867" s="195"/>
      <c r="R867" s="261"/>
      <c r="S867" s="251"/>
      <c r="V867" s="252"/>
      <c r="AL867" s="201">
        <f t="shared" si="34"/>
        <v>0</v>
      </c>
      <c r="AM867" s="262">
        <f>AI867*[1]Scenarios!$D$5*[1]Scenarios!$L$27*[1]Scenarios!$D$29</f>
        <v>0</v>
      </c>
    </row>
    <row r="868" spans="4:39" x14ac:dyDescent="0.45">
      <c r="D868" s="248"/>
      <c r="F868" s="256"/>
      <c r="L868" s="258"/>
      <c r="M868" s="259"/>
      <c r="N868" s="260"/>
      <c r="O868" s="249"/>
      <c r="P868" s="195"/>
      <c r="Q868" s="195"/>
      <c r="R868" s="261"/>
      <c r="S868" s="251"/>
      <c r="V868" s="252"/>
      <c r="AL868" s="201">
        <f t="shared" si="34"/>
        <v>0</v>
      </c>
      <c r="AM868" s="262">
        <f>AI868*[1]Scenarios!$D$5*[1]Scenarios!$L$27*[1]Scenarios!$D$29</f>
        <v>0</v>
      </c>
    </row>
    <row r="869" spans="4:39" x14ac:dyDescent="0.45">
      <c r="D869" s="248"/>
      <c r="F869" s="256"/>
      <c r="L869" s="258"/>
      <c r="M869" s="259"/>
      <c r="N869" s="260"/>
      <c r="O869" s="249"/>
      <c r="P869" s="195"/>
      <c r="Q869" s="195"/>
      <c r="R869" s="261"/>
      <c r="S869" s="251"/>
      <c r="V869" s="252"/>
      <c r="AL869" s="201">
        <f t="shared" si="34"/>
        <v>0</v>
      </c>
      <c r="AM869" s="262">
        <f>AI869*[1]Scenarios!$D$5*[1]Scenarios!$L$27*[1]Scenarios!$D$29</f>
        <v>0</v>
      </c>
    </row>
    <row r="870" spans="4:39" x14ac:dyDescent="0.45">
      <c r="D870" s="248"/>
      <c r="F870" s="256"/>
      <c r="L870" s="258"/>
      <c r="M870" s="259"/>
      <c r="N870" s="260"/>
      <c r="O870" s="249"/>
      <c r="P870" s="195"/>
      <c r="Q870" s="195"/>
      <c r="R870" s="261"/>
      <c r="S870" s="251"/>
      <c r="V870" s="252"/>
      <c r="AL870" s="201">
        <f t="shared" si="34"/>
        <v>0</v>
      </c>
      <c r="AM870" s="262">
        <f>AI870*[1]Scenarios!$D$5*[1]Scenarios!$L$27*[1]Scenarios!$D$29</f>
        <v>0</v>
      </c>
    </row>
    <row r="871" spans="4:39" x14ac:dyDescent="0.45">
      <c r="D871" s="248"/>
      <c r="F871" s="256"/>
      <c r="L871" s="258"/>
      <c r="M871" s="259"/>
      <c r="N871" s="260"/>
      <c r="O871" s="249"/>
      <c r="P871" s="195"/>
      <c r="Q871" s="195"/>
      <c r="R871" s="261"/>
      <c r="S871" s="251"/>
      <c r="V871" s="252"/>
      <c r="AL871" s="201">
        <f t="shared" si="34"/>
        <v>0</v>
      </c>
      <c r="AM871" s="262">
        <f>AI871*[1]Scenarios!$D$5*[1]Scenarios!$L$27*[1]Scenarios!$D$29</f>
        <v>0</v>
      </c>
    </row>
    <row r="872" spans="4:39" x14ac:dyDescent="0.45">
      <c r="D872" s="248"/>
      <c r="F872" s="256"/>
      <c r="L872" s="258"/>
      <c r="M872" s="259"/>
      <c r="N872" s="260"/>
      <c r="O872" s="249"/>
      <c r="P872" s="195"/>
      <c r="Q872" s="195"/>
      <c r="R872" s="261"/>
      <c r="S872" s="251"/>
      <c r="V872" s="252"/>
      <c r="AL872" s="201">
        <f t="shared" si="34"/>
        <v>0</v>
      </c>
      <c r="AM872" s="262">
        <f>AI872*[1]Scenarios!$D$5*[1]Scenarios!$L$27*[1]Scenarios!$D$29</f>
        <v>0</v>
      </c>
    </row>
    <row r="873" spans="4:39" x14ac:dyDescent="0.45">
      <c r="D873" s="248"/>
      <c r="F873" s="256"/>
      <c r="L873" s="258"/>
      <c r="M873" s="259"/>
      <c r="N873" s="260"/>
      <c r="O873" s="249"/>
      <c r="P873" s="195"/>
      <c r="Q873" s="195"/>
      <c r="R873" s="261"/>
      <c r="S873" s="251"/>
      <c r="V873" s="252"/>
      <c r="AL873" s="201">
        <f t="shared" si="34"/>
        <v>0</v>
      </c>
      <c r="AM873" s="262">
        <f>AI873*[1]Scenarios!$D$5*[1]Scenarios!$L$27*[1]Scenarios!$D$29</f>
        <v>0</v>
      </c>
    </row>
    <row r="874" spans="4:39" x14ac:dyDescent="0.45">
      <c r="D874" s="248"/>
      <c r="F874" s="256"/>
      <c r="L874" s="258"/>
      <c r="M874" s="259"/>
      <c r="N874" s="260"/>
      <c r="O874" s="249"/>
      <c r="P874" s="195"/>
      <c r="Q874" s="195"/>
      <c r="R874" s="261"/>
      <c r="S874" s="251"/>
      <c r="V874" s="252"/>
      <c r="AL874" s="201">
        <f t="shared" si="34"/>
        <v>0</v>
      </c>
      <c r="AM874" s="262">
        <f>AI874*[1]Scenarios!$D$5*[1]Scenarios!$L$27*[1]Scenarios!$D$29</f>
        <v>0</v>
      </c>
    </row>
    <row r="875" spans="4:39" x14ac:dyDescent="0.45">
      <c r="D875" s="248"/>
      <c r="F875" s="256"/>
      <c r="L875" s="258"/>
      <c r="M875" s="259"/>
      <c r="N875" s="260"/>
      <c r="O875" s="249"/>
      <c r="P875" s="195"/>
      <c r="Q875" s="195"/>
      <c r="R875" s="261"/>
      <c r="S875" s="251"/>
      <c r="V875" s="252"/>
      <c r="AL875" s="201">
        <f t="shared" si="34"/>
        <v>0</v>
      </c>
      <c r="AM875" s="262">
        <f>AI875*[1]Scenarios!$D$5*[1]Scenarios!$L$27*[1]Scenarios!$D$29</f>
        <v>0</v>
      </c>
    </row>
    <row r="876" spans="4:39" x14ac:dyDescent="0.45">
      <c r="D876" s="248"/>
      <c r="F876" s="256"/>
      <c r="L876" s="258"/>
      <c r="M876" s="259"/>
      <c r="N876" s="260"/>
      <c r="O876" s="249"/>
      <c r="P876" s="195"/>
      <c r="Q876" s="195"/>
      <c r="R876" s="261"/>
      <c r="S876" s="251"/>
      <c r="V876" s="252"/>
      <c r="AL876" s="201">
        <f t="shared" si="34"/>
        <v>0</v>
      </c>
      <c r="AM876" s="262">
        <f>AI876*[1]Scenarios!$D$5*[1]Scenarios!$L$27*[1]Scenarios!$D$29</f>
        <v>0</v>
      </c>
    </row>
    <row r="877" spans="4:39" x14ac:dyDescent="0.45">
      <c r="D877" s="248"/>
      <c r="F877" s="256"/>
      <c r="L877" s="258"/>
      <c r="M877" s="259"/>
      <c r="N877" s="260"/>
      <c r="O877" s="249"/>
      <c r="P877" s="195"/>
      <c r="Q877" s="195"/>
      <c r="R877" s="261"/>
      <c r="S877" s="251"/>
      <c r="V877" s="252"/>
      <c r="AL877" s="201">
        <f t="shared" si="34"/>
        <v>0</v>
      </c>
      <c r="AM877" s="262">
        <f>AI877*[1]Scenarios!$D$5*[1]Scenarios!$L$27*[1]Scenarios!$D$29</f>
        <v>0</v>
      </c>
    </row>
    <row r="878" spans="4:39" x14ac:dyDescent="0.45">
      <c r="D878" s="248"/>
      <c r="F878" s="256"/>
      <c r="L878" s="258"/>
      <c r="M878" s="259"/>
      <c r="N878" s="260"/>
      <c r="O878" s="249"/>
      <c r="P878" s="195"/>
      <c r="Q878" s="195"/>
      <c r="R878" s="261"/>
      <c r="S878" s="251"/>
      <c r="V878" s="252"/>
      <c r="AL878" s="201">
        <f t="shared" si="34"/>
        <v>0</v>
      </c>
      <c r="AM878" s="262">
        <f>AI878*[1]Scenarios!$D$5*[1]Scenarios!$L$27*[1]Scenarios!$D$29</f>
        <v>0</v>
      </c>
    </row>
    <row r="879" spans="4:39" x14ac:dyDescent="0.45">
      <c r="D879" s="248"/>
      <c r="F879" s="256"/>
      <c r="L879" s="258"/>
      <c r="M879" s="259"/>
      <c r="N879" s="260"/>
      <c r="O879" s="249"/>
      <c r="P879" s="195"/>
      <c r="Q879" s="195"/>
      <c r="R879" s="261"/>
      <c r="S879" s="251"/>
      <c r="V879" s="252"/>
      <c r="AL879" s="201">
        <f t="shared" si="34"/>
        <v>0</v>
      </c>
      <c r="AM879" s="262">
        <f>AI879*[1]Scenarios!$D$5*[1]Scenarios!$L$27*[1]Scenarios!$D$29</f>
        <v>0</v>
      </c>
    </row>
    <row r="880" spans="4:39" x14ac:dyDescent="0.45">
      <c r="D880" s="248"/>
      <c r="F880" s="256"/>
      <c r="L880" s="258"/>
      <c r="M880" s="259"/>
      <c r="N880" s="260"/>
      <c r="O880" s="249"/>
      <c r="P880" s="195"/>
      <c r="Q880" s="195"/>
      <c r="R880" s="261"/>
      <c r="S880" s="251"/>
      <c r="V880" s="252"/>
      <c r="AL880" s="201">
        <f t="shared" si="34"/>
        <v>0</v>
      </c>
      <c r="AM880" s="262">
        <f>AI880*[1]Scenarios!$D$5*[1]Scenarios!$L$27*[1]Scenarios!$D$29</f>
        <v>0</v>
      </c>
    </row>
    <row r="881" spans="4:39" x14ac:dyDescent="0.45">
      <c r="D881" s="248"/>
      <c r="F881" s="256"/>
      <c r="L881" s="258"/>
      <c r="M881" s="259"/>
      <c r="N881" s="260"/>
      <c r="O881" s="249"/>
      <c r="P881" s="195"/>
      <c r="Q881" s="195"/>
      <c r="R881" s="261"/>
      <c r="S881" s="251"/>
      <c r="V881" s="252"/>
      <c r="AL881" s="201">
        <f t="shared" si="34"/>
        <v>0</v>
      </c>
      <c r="AM881" s="262">
        <f>AI881*[1]Scenarios!$D$5*[1]Scenarios!$L$27*[1]Scenarios!$D$29</f>
        <v>0</v>
      </c>
    </row>
    <row r="882" spans="4:39" x14ac:dyDescent="0.45">
      <c r="D882" s="248"/>
      <c r="F882" s="256"/>
      <c r="L882" s="258"/>
      <c r="M882" s="259"/>
      <c r="N882" s="260"/>
      <c r="O882" s="249"/>
      <c r="P882" s="195"/>
      <c r="Q882" s="195"/>
      <c r="R882" s="261"/>
      <c r="S882" s="251"/>
      <c r="V882" s="252"/>
      <c r="AL882" s="201">
        <f t="shared" si="34"/>
        <v>0</v>
      </c>
      <c r="AM882" s="262">
        <f>AI882*[1]Scenarios!$D$5*[1]Scenarios!$L$27*[1]Scenarios!$D$29</f>
        <v>0</v>
      </c>
    </row>
    <row r="883" spans="4:39" x14ac:dyDescent="0.45">
      <c r="D883" s="248"/>
      <c r="F883" s="256"/>
      <c r="L883" s="258"/>
      <c r="M883" s="259"/>
      <c r="N883" s="260"/>
      <c r="O883" s="249"/>
      <c r="P883" s="195"/>
      <c r="Q883" s="195"/>
      <c r="R883" s="261"/>
      <c r="S883" s="251"/>
      <c r="V883" s="252"/>
      <c r="AL883" s="201">
        <f t="shared" si="34"/>
        <v>0</v>
      </c>
      <c r="AM883" s="262">
        <f>AI883*[1]Scenarios!$D$5*[1]Scenarios!$L$27*[1]Scenarios!$D$29</f>
        <v>0</v>
      </c>
    </row>
    <row r="884" spans="4:39" x14ac:dyDescent="0.45">
      <c r="D884" s="248"/>
      <c r="F884" s="256"/>
      <c r="L884" s="258"/>
      <c r="M884" s="259"/>
      <c r="N884" s="260"/>
      <c r="O884" s="249"/>
      <c r="P884" s="195"/>
      <c r="Q884" s="195"/>
      <c r="R884" s="261"/>
      <c r="S884" s="251"/>
      <c r="V884" s="252"/>
      <c r="AL884" s="201">
        <f t="shared" si="34"/>
        <v>0</v>
      </c>
      <c r="AM884" s="262">
        <f>AI884*[1]Scenarios!$D$5*[1]Scenarios!$L$27*[1]Scenarios!$D$29</f>
        <v>0</v>
      </c>
    </row>
    <row r="885" spans="4:39" x14ac:dyDescent="0.45">
      <c r="D885" s="248"/>
      <c r="F885" s="256"/>
      <c r="L885" s="258"/>
      <c r="M885" s="259"/>
      <c r="N885" s="260"/>
      <c r="O885" s="249"/>
      <c r="P885" s="195"/>
      <c r="Q885" s="195"/>
      <c r="R885" s="261"/>
      <c r="S885" s="251"/>
      <c r="V885" s="252"/>
      <c r="AL885" s="201">
        <f t="shared" si="34"/>
        <v>0</v>
      </c>
      <c r="AM885" s="262">
        <f>AI885*[1]Scenarios!$D$5*[1]Scenarios!$L$27*[1]Scenarios!$D$29</f>
        <v>0</v>
      </c>
    </row>
    <row r="886" spans="4:39" x14ac:dyDescent="0.45">
      <c r="D886" s="248"/>
      <c r="F886" s="256"/>
      <c r="L886" s="258"/>
      <c r="M886" s="259"/>
      <c r="N886" s="260"/>
      <c r="O886" s="249"/>
      <c r="P886" s="195"/>
      <c r="Q886" s="195"/>
      <c r="R886" s="261"/>
      <c r="S886" s="251"/>
      <c r="V886" s="252"/>
      <c r="AL886" s="201">
        <f t="shared" si="34"/>
        <v>0</v>
      </c>
      <c r="AM886" s="262">
        <f>AI886*[1]Scenarios!$D$5*[1]Scenarios!$L$27*[1]Scenarios!$D$29</f>
        <v>0</v>
      </c>
    </row>
    <row r="887" spans="4:39" x14ac:dyDescent="0.45">
      <c r="D887" s="248"/>
      <c r="F887" s="256"/>
      <c r="L887" s="258"/>
      <c r="M887" s="259"/>
      <c r="N887" s="260"/>
      <c r="O887" s="249"/>
      <c r="P887" s="195"/>
      <c r="Q887" s="195"/>
      <c r="R887" s="261"/>
      <c r="S887" s="251"/>
      <c r="V887" s="252"/>
      <c r="AL887" s="201">
        <f t="shared" si="34"/>
        <v>0</v>
      </c>
      <c r="AM887" s="262">
        <f>AI887*[1]Scenarios!$D$5*[1]Scenarios!$L$27*[1]Scenarios!$D$29</f>
        <v>0</v>
      </c>
    </row>
    <row r="888" spans="4:39" x14ac:dyDescent="0.45">
      <c r="D888" s="248"/>
      <c r="F888" s="256"/>
      <c r="L888" s="258"/>
      <c r="M888" s="259"/>
      <c r="N888" s="260"/>
      <c r="O888" s="249"/>
      <c r="P888" s="195"/>
      <c r="Q888" s="195"/>
      <c r="R888" s="261"/>
      <c r="S888" s="251"/>
      <c r="V888" s="252"/>
      <c r="AL888" s="201">
        <f t="shared" si="34"/>
        <v>0</v>
      </c>
      <c r="AM888" s="262">
        <f>AI888*[1]Scenarios!$D$5*[1]Scenarios!$L$27*[1]Scenarios!$D$29</f>
        <v>0</v>
      </c>
    </row>
    <row r="889" spans="4:39" x14ac:dyDescent="0.45">
      <c r="D889" s="248"/>
      <c r="F889" s="256"/>
      <c r="L889" s="258"/>
      <c r="M889" s="259"/>
      <c r="N889" s="260"/>
      <c r="O889" s="249"/>
      <c r="P889" s="195"/>
      <c r="Q889" s="195"/>
      <c r="R889" s="261"/>
      <c r="S889" s="251"/>
      <c r="V889" s="252"/>
      <c r="AL889" s="201">
        <f t="shared" si="34"/>
        <v>0</v>
      </c>
      <c r="AM889" s="262">
        <f>AI889*[1]Scenarios!$D$5*[1]Scenarios!$L$27*[1]Scenarios!$D$29</f>
        <v>0</v>
      </c>
    </row>
    <row r="890" spans="4:39" x14ac:dyDescent="0.45">
      <c r="D890" s="248"/>
      <c r="F890" s="256"/>
      <c r="L890" s="258"/>
      <c r="M890" s="259"/>
      <c r="N890" s="260"/>
      <c r="O890" s="249"/>
      <c r="P890" s="195"/>
      <c r="Q890" s="195"/>
      <c r="R890" s="261"/>
      <c r="S890" s="251"/>
      <c r="V890" s="252"/>
      <c r="AL890" s="201">
        <f t="shared" si="34"/>
        <v>0</v>
      </c>
      <c r="AM890" s="262">
        <f>AI890*[1]Scenarios!$D$5*[1]Scenarios!$L$27*[1]Scenarios!$D$29</f>
        <v>0</v>
      </c>
    </row>
    <row r="891" spans="4:39" x14ac:dyDescent="0.45">
      <c r="D891" s="248"/>
      <c r="F891" s="256"/>
      <c r="L891" s="258"/>
      <c r="M891" s="259"/>
      <c r="N891" s="260"/>
      <c r="O891" s="249"/>
      <c r="P891" s="195"/>
      <c r="Q891" s="195"/>
      <c r="R891" s="261"/>
      <c r="S891" s="251"/>
      <c r="V891" s="252"/>
      <c r="AL891" s="201">
        <f t="shared" si="34"/>
        <v>0</v>
      </c>
      <c r="AM891" s="262">
        <f>AI891*[1]Scenarios!$D$5*[1]Scenarios!$L$27*[1]Scenarios!$D$29</f>
        <v>0</v>
      </c>
    </row>
    <row r="892" spans="4:39" x14ac:dyDescent="0.45">
      <c r="D892" s="248"/>
      <c r="F892" s="256"/>
      <c r="L892" s="258"/>
      <c r="M892" s="259"/>
      <c r="N892" s="260"/>
      <c r="O892" s="249"/>
      <c r="P892" s="195"/>
      <c r="Q892" s="195"/>
      <c r="R892" s="261"/>
      <c r="S892" s="251"/>
      <c r="V892" s="252"/>
      <c r="AL892" s="201">
        <f t="shared" si="34"/>
        <v>0</v>
      </c>
      <c r="AM892" s="262">
        <f>AI892*[1]Scenarios!$D$5*[1]Scenarios!$L$27*[1]Scenarios!$D$29</f>
        <v>0</v>
      </c>
    </row>
    <row r="893" spans="4:39" x14ac:dyDescent="0.45">
      <c r="D893" s="248"/>
      <c r="F893" s="256"/>
      <c r="L893" s="258"/>
      <c r="M893" s="259"/>
      <c r="N893" s="260"/>
      <c r="O893" s="249"/>
      <c r="P893" s="195"/>
      <c r="Q893" s="195"/>
      <c r="R893" s="261"/>
      <c r="S893" s="251"/>
      <c r="V893" s="252"/>
      <c r="AL893" s="201">
        <f t="shared" si="34"/>
        <v>0</v>
      </c>
      <c r="AM893" s="262">
        <f>AI893*[1]Scenarios!$D$5*[1]Scenarios!$L$27*[1]Scenarios!$D$29</f>
        <v>0</v>
      </c>
    </row>
    <row r="894" spans="4:39" x14ac:dyDescent="0.45">
      <c r="D894" s="248"/>
      <c r="F894" s="256"/>
      <c r="L894" s="258"/>
      <c r="M894" s="259"/>
      <c r="N894" s="260"/>
      <c r="O894" s="249"/>
      <c r="P894" s="195"/>
      <c r="Q894" s="195"/>
      <c r="R894" s="261"/>
      <c r="S894" s="251"/>
      <c r="V894" s="252"/>
      <c r="AL894" s="201">
        <f t="shared" si="34"/>
        <v>0</v>
      </c>
      <c r="AM894" s="262">
        <f>AI894*[1]Scenarios!$D$5*[1]Scenarios!$L$27*[1]Scenarios!$D$29</f>
        <v>0</v>
      </c>
    </row>
    <row r="895" spans="4:39" x14ac:dyDescent="0.45">
      <c r="D895" s="248"/>
      <c r="F895" s="256"/>
      <c r="L895" s="258"/>
      <c r="M895" s="259"/>
      <c r="N895" s="260"/>
      <c r="O895" s="249"/>
      <c r="P895" s="195"/>
      <c r="Q895" s="195"/>
      <c r="R895" s="261"/>
      <c r="S895" s="251"/>
      <c r="V895" s="252"/>
      <c r="AL895" s="201">
        <f t="shared" si="34"/>
        <v>0</v>
      </c>
      <c r="AM895" s="262">
        <f>AI895*[1]Scenarios!$D$5*[1]Scenarios!$L$27*[1]Scenarios!$D$29</f>
        <v>0</v>
      </c>
    </row>
    <row r="896" spans="4:39" x14ac:dyDescent="0.45">
      <c r="D896" s="248"/>
      <c r="F896" s="256"/>
      <c r="L896" s="258"/>
      <c r="M896" s="259"/>
      <c r="N896" s="260"/>
      <c r="O896" s="249"/>
      <c r="P896" s="195"/>
      <c r="Q896" s="195"/>
      <c r="R896" s="261"/>
      <c r="S896" s="251"/>
      <c r="V896" s="252"/>
      <c r="AL896" s="201">
        <f t="shared" si="34"/>
        <v>0</v>
      </c>
      <c r="AM896" s="262">
        <f>AI896*[1]Scenarios!$D$5*[1]Scenarios!$L$27*[1]Scenarios!$D$29</f>
        <v>0</v>
      </c>
    </row>
    <row r="897" spans="4:39" x14ac:dyDescent="0.45">
      <c r="D897" s="248"/>
      <c r="F897" s="256"/>
      <c r="L897" s="258"/>
      <c r="M897" s="259"/>
      <c r="N897" s="260"/>
      <c r="O897" s="249"/>
      <c r="P897" s="195"/>
      <c r="Q897" s="195"/>
      <c r="R897" s="261"/>
      <c r="S897" s="251"/>
      <c r="V897" s="252"/>
      <c r="AL897" s="201">
        <f t="shared" si="34"/>
        <v>0</v>
      </c>
      <c r="AM897" s="262">
        <f>AI897*[1]Scenarios!$D$5*[1]Scenarios!$L$27*[1]Scenarios!$D$29</f>
        <v>0</v>
      </c>
    </row>
    <row r="898" spans="4:39" x14ac:dyDescent="0.45">
      <c r="D898" s="248"/>
      <c r="F898" s="256"/>
      <c r="L898" s="258"/>
      <c r="M898" s="259"/>
      <c r="N898" s="260"/>
      <c r="O898" s="249"/>
      <c r="P898" s="195"/>
      <c r="Q898" s="195"/>
      <c r="R898" s="261"/>
      <c r="S898" s="251"/>
      <c r="V898" s="252"/>
      <c r="AL898" s="201">
        <f t="shared" si="34"/>
        <v>0</v>
      </c>
      <c r="AM898" s="262">
        <f>AI898*[1]Scenarios!$D$5*[1]Scenarios!$L$27*[1]Scenarios!$D$29</f>
        <v>0</v>
      </c>
    </row>
    <row r="899" spans="4:39" x14ac:dyDescent="0.45">
      <c r="D899" s="248"/>
      <c r="F899" s="256"/>
      <c r="L899" s="258"/>
      <c r="M899" s="259"/>
      <c r="N899" s="260"/>
      <c r="O899" s="249"/>
      <c r="P899" s="195"/>
      <c r="Q899" s="195"/>
      <c r="R899" s="261"/>
      <c r="S899" s="251"/>
      <c r="V899" s="252"/>
      <c r="AL899" s="201">
        <f t="shared" si="34"/>
        <v>0</v>
      </c>
      <c r="AM899" s="262">
        <f>AI899*[1]Scenarios!$D$5*[1]Scenarios!$L$27*[1]Scenarios!$D$29</f>
        <v>0</v>
      </c>
    </row>
    <row r="900" spans="4:39" x14ac:dyDescent="0.45">
      <c r="D900" s="248"/>
      <c r="F900" s="256"/>
      <c r="L900" s="258"/>
      <c r="M900" s="259"/>
      <c r="N900" s="260"/>
      <c r="O900" s="249"/>
      <c r="P900" s="195"/>
      <c r="Q900" s="195"/>
      <c r="R900" s="261"/>
      <c r="S900" s="251"/>
      <c r="V900" s="252"/>
      <c r="AL900" s="201">
        <f t="shared" si="34"/>
        <v>0</v>
      </c>
      <c r="AM900" s="262">
        <f>AI900*[1]Scenarios!$D$5*[1]Scenarios!$L$27*[1]Scenarios!$D$29</f>
        <v>0</v>
      </c>
    </row>
    <row r="901" spans="4:39" x14ac:dyDescent="0.45">
      <c r="D901" s="248"/>
      <c r="F901" s="256"/>
      <c r="L901" s="258"/>
      <c r="M901" s="259"/>
      <c r="N901" s="260"/>
      <c r="O901" s="249"/>
      <c r="P901" s="195"/>
      <c r="Q901" s="195"/>
      <c r="R901" s="261"/>
      <c r="S901" s="251"/>
      <c r="V901" s="252"/>
      <c r="AL901" s="201">
        <f t="shared" si="34"/>
        <v>0</v>
      </c>
      <c r="AM901" s="262">
        <f>AI901*[1]Scenarios!$D$5*[1]Scenarios!$L$27*[1]Scenarios!$D$29</f>
        <v>0</v>
      </c>
    </row>
    <row r="902" spans="4:39" x14ac:dyDescent="0.45">
      <c r="D902" s="248"/>
      <c r="F902" s="256"/>
      <c r="L902" s="258"/>
      <c r="M902" s="259"/>
      <c r="N902" s="260"/>
      <c r="O902" s="249"/>
      <c r="P902" s="195"/>
      <c r="Q902" s="195"/>
      <c r="R902" s="261"/>
      <c r="S902" s="251"/>
      <c r="V902" s="252"/>
      <c r="AL902" s="201">
        <f t="shared" ref="AL902:AL965" si="35">T902+(T902*40%)</f>
        <v>0</v>
      </c>
      <c r="AM902" s="262">
        <f>AI902*[1]Scenarios!$D$5*[1]Scenarios!$L$27*[1]Scenarios!$D$29</f>
        <v>0</v>
      </c>
    </row>
    <row r="903" spans="4:39" x14ac:dyDescent="0.45">
      <c r="D903" s="248"/>
      <c r="F903" s="256"/>
      <c r="L903" s="258"/>
      <c r="M903" s="259"/>
      <c r="N903" s="260"/>
      <c r="O903" s="249"/>
      <c r="P903" s="195"/>
      <c r="Q903" s="195"/>
      <c r="R903" s="261"/>
      <c r="S903" s="251"/>
      <c r="V903" s="252"/>
      <c r="AL903" s="201">
        <f t="shared" si="35"/>
        <v>0</v>
      </c>
      <c r="AM903" s="262">
        <f>AI903*[1]Scenarios!$D$5*[1]Scenarios!$L$27*[1]Scenarios!$D$29</f>
        <v>0</v>
      </c>
    </row>
    <row r="904" spans="4:39" x14ac:dyDescent="0.45">
      <c r="D904" s="248"/>
      <c r="F904" s="256"/>
      <c r="L904" s="258"/>
      <c r="M904" s="259"/>
      <c r="N904" s="260"/>
      <c r="O904" s="249"/>
      <c r="P904" s="195"/>
      <c r="Q904" s="195"/>
      <c r="R904" s="261"/>
      <c r="S904" s="251"/>
      <c r="V904" s="252"/>
      <c r="AL904" s="201">
        <f t="shared" si="35"/>
        <v>0</v>
      </c>
      <c r="AM904" s="262">
        <f>AI904*[1]Scenarios!$D$5*[1]Scenarios!$L$27*[1]Scenarios!$D$29</f>
        <v>0</v>
      </c>
    </row>
    <row r="905" spans="4:39" x14ac:dyDescent="0.45">
      <c r="D905" s="248"/>
      <c r="F905" s="256"/>
      <c r="L905" s="258"/>
      <c r="M905" s="259"/>
      <c r="N905" s="260"/>
      <c r="O905" s="249"/>
      <c r="P905" s="195"/>
      <c r="Q905" s="195"/>
      <c r="R905" s="261"/>
      <c r="S905" s="251"/>
      <c r="V905" s="252"/>
      <c r="AL905" s="201">
        <f t="shared" si="35"/>
        <v>0</v>
      </c>
      <c r="AM905" s="262">
        <f>AI905*[1]Scenarios!$D$5*[1]Scenarios!$L$27*[1]Scenarios!$D$29</f>
        <v>0</v>
      </c>
    </row>
    <row r="906" spans="4:39" x14ac:dyDescent="0.45">
      <c r="D906" s="248"/>
      <c r="F906" s="256"/>
      <c r="L906" s="258"/>
      <c r="M906" s="259"/>
      <c r="N906" s="260"/>
      <c r="O906" s="249"/>
      <c r="P906" s="195"/>
      <c r="Q906" s="195"/>
      <c r="R906" s="261"/>
      <c r="S906" s="251"/>
      <c r="V906" s="252"/>
      <c r="AL906" s="201">
        <f t="shared" si="35"/>
        <v>0</v>
      </c>
      <c r="AM906" s="262">
        <f>AI906*[1]Scenarios!$D$5*[1]Scenarios!$L$27*[1]Scenarios!$D$29</f>
        <v>0</v>
      </c>
    </row>
    <row r="907" spans="4:39" x14ac:dyDescent="0.45">
      <c r="D907" s="248"/>
      <c r="F907" s="256"/>
      <c r="L907" s="258"/>
      <c r="M907" s="259"/>
      <c r="N907" s="260"/>
      <c r="O907" s="249"/>
      <c r="P907" s="195"/>
      <c r="Q907" s="195"/>
      <c r="R907" s="261"/>
      <c r="S907" s="251"/>
      <c r="V907" s="252"/>
      <c r="AL907" s="201">
        <f t="shared" si="35"/>
        <v>0</v>
      </c>
      <c r="AM907" s="262">
        <f>AI907*[1]Scenarios!$D$5*[1]Scenarios!$L$27*[1]Scenarios!$D$29</f>
        <v>0</v>
      </c>
    </row>
    <row r="908" spans="4:39" x14ac:dyDescent="0.45">
      <c r="D908" s="248"/>
      <c r="F908" s="256"/>
      <c r="L908" s="258"/>
      <c r="M908" s="259"/>
      <c r="N908" s="260"/>
      <c r="O908" s="249"/>
      <c r="P908" s="195"/>
      <c r="Q908" s="195"/>
      <c r="R908" s="261"/>
      <c r="S908" s="251"/>
      <c r="V908" s="252"/>
      <c r="AL908" s="201">
        <f t="shared" si="35"/>
        <v>0</v>
      </c>
      <c r="AM908" s="262">
        <f>AI908*[1]Scenarios!$D$5*[1]Scenarios!$L$27*[1]Scenarios!$D$29</f>
        <v>0</v>
      </c>
    </row>
    <row r="909" spans="4:39" x14ac:dyDescent="0.45">
      <c r="D909" s="248"/>
      <c r="F909" s="256"/>
      <c r="L909" s="258"/>
      <c r="M909" s="259"/>
      <c r="N909" s="260"/>
      <c r="O909" s="249"/>
      <c r="P909" s="195"/>
      <c r="Q909" s="195"/>
      <c r="R909" s="261"/>
      <c r="S909" s="251"/>
      <c r="V909" s="252"/>
      <c r="AL909" s="201">
        <f t="shared" si="35"/>
        <v>0</v>
      </c>
      <c r="AM909" s="262">
        <f>AI909*[1]Scenarios!$D$5*[1]Scenarios!$L$27*[1]Scenarios!$D$29</f>
        <v>0</v>
      </c>
    </row>
    <row r="910" spans="4:39" x14ac:dyDescent="0.45">
      <c r="D910" s="248"/>
      <c r="F910" s="256"/>
      <c r="L910" s="258"/>
      <c r="M910" s="259"/>
      <c r="N910" s="260"/>
      <c r="O910" s="249"/>
      <c r="P910" s="195"/>
      <c r="Q910" s="195"/>
      <c r="R910" s="261"/>
      <c r="S910" s="251"/>
      <c r="V910" s="252"/>
      <c r="AL910" s="201">
        <f t="shared" si="35"/>
        <v>0</v>
      </c>
      <c r="AM910" s="262">
        <f>AI910*[1]Scenarios!$D$5*[1]Scenarios!$L$27*[1]Scenarios!$D$29</f>
        <v>0</v>
      </c>
    </row>
    <row r="911" spans="4:39" x14ac:dyDescent="0.45">
      <c r="D911" s="248"/>
      <c r="F911" s="256"/>
      <c r="L911" s="258"/>
      <c r="M911" s="259"/>
      <c r="N911" s="260"/>
      <c r="O911" s="249"/>
      <c r="P911" s="195"/>
      <c r="Q911" s="195"/>
      <c r="R911" s="261"/>
      <c r="S911" s="251"/>
      <c r="V911" s="252"/>
      <c r="AL911" s="201">
        <f t="shared" si="35"/>
        <v>0</v>
      </c>
      <c r="AM911" s="262">
        <f>AI911*[1]Scenarios!$D$5*[1]Scenarios!$L$27*[1]Scenarios!$D$29</f>
        <v>0</v>
      </c>
    </row>
    <row r="912" spans="4:39" x14ac:dyDescent="0.45">
      <c r="D912" s="248"/>
      <c r="F912" s="256"/>
      <c r="L912" s="258"/>
      <c r="M912" s="259"/>
      <c r="N912" s="260"/>
      <c r="O912" s="249"/>
      <c r="P912" s="195"/>
      <c r="Q912" s="195"/>
      <c r="R912" s="261"/>
      <c r="S912" s="251"/>
      <c r="V912" s="252"/>
      <c r="AL912" s="201">
        <f t="shared" si="35"/>
        <v>0</v>
      </c>
      <c r="AM912" s="262">
        <f>AI912*[1]Scenarios!$D$5*[1]Scenarios!$L$27*[1]Scenarios!$D$29</f>
        <v>0</v>
      </c>
    </row>
    <row r="913" spans="4:39" x14ac:dyDescent="0.45">
      <c r="D913" s="248"/>
      <c r="F913" s="256"/>
      <c r="L913" s="258"/>
      <c r="M913" s="259"/>
      <c r="N913" s="260"/>
      <c r="O913" s="249"/>
      <c r="P913" s="195"/>
      <c r="Q913" s="195"/>
      <c r="R913" s="261"/>
      <c r="S913" s="251"/>
      <c r="V913" s="252"/>
      <c r="AL913" s="201">
        <f t="shared" si="35"/>
        <v>0</v>
      </c>
      <c r="AM913" s="262">
        <f>AI913*[1]Scenarios!$D$5*[1]Scenarios!$L$27*[1]Scenarios!$D$29</f>
        <v>0</v>
      </c>
    </row>
    <row r="914" spans="4:39" x14ac:dyDescent="0.45">
      <c r="D914" s="248"/>
      <c r="F914" s="256"/>
      <c r="L914" s="258"/>
      <c r="M914" s="259"/>
      <c r="N914" s="260"/>
      <c r="O914" s="249"/>
      <c r="P914" s="195"/>
      <c r="Q914" s="195"/>
      <c r="R914" s="261"/>
      <c r="S914" s="251"/>
      <c r="V914" s="252"/>
      <c r="AL914" s="201">
        <f t="shared" si="35"/>
        <v>0</v>
      </c>
      <c r="AM914" s="262">
        <f>AI914*[1]Scenarios!$D$5*[1]Scenarios!$L$27*[1]Scenarios!$D$29</f>
        <v>0</v>
      </c>
    </row>
    <row r="915" spans="4:39" x14ac:dyDescent="0.45">
      <c r="D915" s="248"/>
      <c r="F915" s="256"/>
      <c r="L915" s="258"/>
      <c r="M915" s="259"/>
      <c r="N915" s="260"/>
      <c r="O915" s="249"/>
      <c r="P915" s="195"/>
      <c r="Q915" s="195"/>
      <c r="R915" s="261"/>
      <c r="S915" s="251"/>
      <c r="V915" s="252"/>
      <c r="AL915" s="201">
        <f t="shared" si="35"/>
        <v>0</v>
      </c>
      <c r="AM915" s="262">
        <f>AI915*[1]Scenarios!$D$5*[1]Scenarios!$L$27*[1]Scenarios!$D$29</f>
        <v>0</v>
      </c>
    </row>
    <row r="916" spans="4:39" x14ac:dyDescent="0.45">
      <c r="D916" s="248"/>
      <c r="F916" s="256"/>
      <c r="L916" s="258"/>
      <c r="M916" s="259"/>
      <c r="N916" s="260"/>
      <c r="O916" s="249"/>
      <c r="P916" s="195"/>
      <c r="Q916" s="195"/>
      <c r="R916" s="261"/>
      <c r="S916" s="251"/>
      <c r="V916" s="252"/>
      <c r="AL916" s="201">
        <f t="shared" si="35"/>
        <v>0</v>
      </c>
      <c r="AM916" s="262">
        <f>AI916*[1]Scenarios!$D$5*[1]Scenarios!$L$27*[1]Scenarios!$D$29</f>
        <v>0</v>
      </c>
    </row>
    <row r="917" spans="4:39" x14ac:dyDescent="0.45">
      <c r="D917" s="248"/>
      <c r="F917" s="256"/>
      <c r="L917" s="258"/>
      <c r="M917" s="259"/>
      <c r="N917" s="260"/>
      <c r="O917" s="249"/>
      <c r="P917" s="195"/>
      <c r="Q917" s="195"/>
      <c r="R917" s="261"/>
      <c r="S917" s="251"/>
      <c r="V917" s="252"/>
      <c r="AL917" s="201">
        <f t="shared" si="35"/>
        <v>0</v>
      </c>
      <c r="AM917" s="262">
        <f>AI917*[1]Scenarios!$D$5*[1]Scenarios!$L$27*[1]Scenarios!$D$29</f>
        <v>0</v>
      </c>
    </row>
    <row r="918" spans="4:39" x14ac:dyDescent="0.45">
      <c r="D918" s="248"/>
      <c r="F918" s="256"/>
      <c r="L918" s="258"/>
      <c r="M918" s="259"/>
      <c r="N918" s="260"/>
      <c r="O918" s="249"/>
      <c r="P918" s="195"/>
      <c r="Q918" s="195"/>
      <c r="R918" s="261"/>
      <c r="S918" s="251"/>
      <c r="V918" s="252"/>
      <c r="AL918" s="201">
        <f t="shared" si="35"/>
        <v>0</v>
      </c>
      <c r="AM918" s="262">
        <f>AI918*[1]Scenarios!$D$5*[1]Scenarios!$L$27*[1]Scenarios!$D$29</f>
        <v>0</v>
      </c>
    </row>
    <row r="919" spans="4:39" x14ac:dyDescent="0.45">
      <c r="D919" s="248"/>
      <c r="F919" s="256"/>
      <c r="L919" s="258"/>
      <c r="M919" s="259"/>
      <c r="N919" s="260"/>
      <c r="O919" s="249"/>
      <c r="P919" s="195"/>
      <c r="Q919" s="195"/>
      <c r="R919" s="261"/>
      <c r="S919" s="251"/>
      <c r="V919" s="252"/>
      <c r="AL919" s="201">
        <f t="shared" si="35"/>
        <v>0</v>
      </c>
      <c r="AM919" s="262">
        <f>AI919*[1]Scenarios!$D$5*[1]Scenarios!$L$27*[1]Scenarios!$D$29</f>
        <v>0</v>
      </c>
    </row>
    <row r="920" spans="4:39" x14ac:dyDescent="0.45">
      <c r="D920" s="248"/>
      <c r="F920" s="256"/>
      <c r="L920" s="258"/>
      <c r="M920" s="259"/>
      <c r="N920" s="260"/>
      <c r="O920" s="249"/>
      <c r="P920" s="195"/>
      <c r="Q920" s="195"/>
      <c r="R920" s="261"/>
      <c r="S920" s="251"/>
      <c r="V920" s="252"/>
      <c r="AL920" s="201">
        <f t="shared" si="35"/>
        <v>0</v>
      </c>
      <c r="AM920" s="262">
        <f>AI920*[1]Scenarios!$D$5*[1]Scenarios!$L$27*[1]Scenarios!$D$29</f>
        <v>0</v>
      </c>
    </row>
    <row r="921" spans="4:39" x14ac:dyDescent="0.45">
      <c r="D921" s="248"/>
      <c r="F921" s="256"/>
      <c r="L921" s="258"/>
      <c r="M921" s="259"/>
      <c r="N921" s="260"/>
      <c r="O921" s="249"/>
      <c r="P921" s="195"/>
      <c r="Q921" s="195"/>
      <c r="R921" s="261"/>
      <c r="S921" s="251"/>
      <c r="V921" s="252"/>
      <c r="AL921" s="201">
        <f t="shared" si="35"/>
        <v>0</v>
      </c>
      <c r="AM921" s="262">
        <f>AI921*[1]Scenarios!$D$5*[1]Scenarios!$L$27*[1]Scenarios!$D$29</f>
        <v>0</v>
      </c>
    </row>
    <row r="922" spans="4:39" x14ac:dyDescent="0.45">
      <c r="D922" s="248"/>
      <c r="F922" s="256"/>
      <c r="L922" s="258"/>
      <c r="M922" s="259"/>
      <c r="N922" s="260"/>
      <c r="O922" s="249"/>
      <c r="P922" s="195"/>
      <c r="Q922" s="195"/>
      <c r="R922" s="261"/>
      <c r="S922" s="251"/>
      <c r="V922" s="252"/>
      <c r="AL922" s="201">
        <f t="shared" si="35"/>
        <v>0</v>
      </c>
      <c r="AM922" s="262">
        <f>AI922*[1]Scenarios!$D$5*[1]Scenarios!$L$27*[1]Scenarios!$D$29</f>
        <v>0</v>
      </c>
    </row>
    <row r="923" spans="4:39" x14ac:dyDescent="0.45">
      <c r="D923" s="248"/>
      <c r="F923" s="256"/>
      <c r="L923" s="258"/>
      <c r="M923" s="259"/>
      <c r="N923" s="260"/>
      <c r="O923" s="249"/>
      <c r="P923" s="195"/>
      <c r="Q923" s="195"/>
      <c r="R923" s="261"/>
      <c r="S923" s="251"/>
      <c r="V923" s="252"/>
      <c r="AL923" s="201">
        <f t="shared" si="35"/>
        <v>0</v>
      </c>
      <c r="AM923" s="262">
        <f>AI923*[1]Scenarios!$D$5*[1]Scenarios!$L$27*[1]Scenarios!$D$29</f>
        <v>0</v>
      </c>
    </row>
    <row r="924" spans="4:39" x14ac:dyDescent="0.45">
      <c r="D924" s="248"/>
      <c r="F924" s="256"/>
      <c r="L924" s="258"/>
      <c r="M924" s="259"/>
      <c r="N924" s="260"/>
      <c r="O924" s="249"/>
      <c r="P924" s="195"/>
      <c r="Q924" s="195"/>
      <c r="R924" s="261"/>
      <c r="S924" s="251"/>
      <c r="V924" s="252"/>
      <c r="AL924" s="201">
        <f t="shared" si="35"/>
        <v>0</v>
      </c>
      <c r="AM924" s="262">
        <f>AI924*[1]Scenarios!$D$5*[1]Scenarios!$L$27*[1]Scenarios!$D$29</f>
        <v>0</v>
      </c>
    </row>
    <row r="925" spans="4:39" x14ac:dyDescent="0.45">
      <c r="D925" s="248"/>
      <c r="F925" s="256"/>
      <c r="L925" s="258"/>
      <c r="M925" s="259"/>
      <c r="N925" s="260"/>
      <c r="O925" s="249"/>
      <c r="P925" s="195"/>
      <c r="Q925" s="195"/>
      <c r="R925" s="261"/>
      <c r="S925" s="251"/>
      <c r="V925" s="252"/>
      <c r="AL925" s="201">
        <f t="shared" si="35"/>
        <v>0</v>
      </c>
      <c r="AM925" s="262">
        <f>AI925*[1]Scenarios!$D$5*[1]Scenarios!$L$27*[1]Scenarios!$D$29</f>
        <v>0</v>
      </c>
    </row>
    <row r="926" spans="4:39" x14ac:dyDescent="0.45">
      <c r="D926" s="248"/>
      <c r="F926" s="256"/>
      <c r="L926" s="258"/>
      <c r="M926" s="259"/>
      <c r="N926" s="260"/>
      <c r="O926" s="249"/>
      <c r="P926" s="195"/>
      <c r="Q926" s="195"/>
      <c r="R926" s="261"/>
      <c r="S926" s="251"/>
      <c r="V926" s="252"/>
      <c r="AL926" s="201">
        <f t="shared" si="35"/>
        <v>0</v>
      </c>
      <c r="AM926" s="262">
        <f>AI926*[1]Scenarios!$D$5*[1]Scenarios!$L$27*[1]Scenarios!$D$29</f>
        <v>0</v>
      </c>
    </row>
    <row r="927" spans="4:39" x14ac:dyDescent="0.45">
      <c r="D927" s="248"/>
      <c r="F927" s="256"/>
      <c r="L927" s="258"/>
      <c r="M927" s="259"/>
      <c r="N927" s="260"/>
      <c r="O927" s="249"/>
      <c r="P927" s="195"/>
      <c r="Q927" s="195"/>
      <c r="R927" s="261"/>
      <c r="S927" s="251"/>
      <c r="V927" s="252"/>
      <c r="AL927" s="201">
        <f t="shared" si="35"/>
        <v>0</v>
      </c>
      <c r="AM927" s="262">
        <f>AI927*[1]Scenarios!$D$5*[1]Scenarios!$L$27*[1]Scenarios!$D$29</f>
        <v>0</v>
      </c>
    </row>
    <row r="928" spans="4:39" x14ac:dyDescent="0.45">
      <c r="D928" s="248"/>
      <c r="F928" s="256"/>
      <c r="L928" s="258"/>
      <c r="M928" s="259"/>
      <c r="N928" s="260"/>
      <c r="O928" s="249"/>
      <c r="P928" s="195"/>
      <c r="Q928" s="195"/>
      <c r="R928" s="261"/>
      <c r="S928" s="251"/>
      <c r="V928" s="252"/>
      <c r="AL928" s="201">
        <f t="shared" si="35"/>
        <v>0</v>
      </c>
      <c r="AM928" s="262">
        <f>AI928*[1]Scenarios!$D$5*[1]Scenarios!$L$27*[1]Scenarios!$D$29</f>
        <v>0</v>
      </c>
    </row>
    <row r="929" spans="4:39" x14ac:dyDescent="0.45">
      <c r="D929" s="248"/>
      <c r="F929" s="256"/>
      <c r="L929" s="258"/>
      <c r="M929" s="259"/>
      <c r="N929" s="260"/>
      <c r="O929" s="249"/>
      <c r="P929" s="195"/>
      <c r="Q929" s="195"/>
      <c r="R929" s="261"/>
      <c r="S929" s="251"/>
      <c r="V929" s="252"/>
      <c r="AL929" s="201">
        <f t="shared" si="35"/>
        <v>0</v>
      </c>
      <c r="AM929" s="262">
        <f>AI929*[1]Scenarios!$D$5*[1]Scenarios!$L$27*[1]Scenarios!$D$29</f>
        <v>0</v>
      </c>
    </row>
    <row r="930" spans="4:39" x14ac:dyDescent="0.45">
      <c r="D930" s="248"/>
      <c r="F930" s="256"/>
      <c r="L930" s="258"/>
      <c r="M930" s="259"/>
      <c r="N930" s="260"/>
      <c r="O930" s="249"/>
      <c r="P930" s="195"/>
      <c r="Q930" s="195"/>
      <c r="R930" s="261"/>
      <c r="S930" s="251"/>
      <c r="V930" s="252"/>
      <c r="AL930" s="201">
        <f t="shared" si="35"/>
        <v>0</v>
      </c>
      <c r="AM930" s="262">
        <f>AI930*[1]Scenarios!$D$5*[1]Scenarios!$L$27*[1]Scenarios!$D$29</f>
        <v>0</v>
      </c>
    </row>
    <row r="931" spans="4:39" x14ac:dyDescent="0.45">
      <c r="D931" s="248"/>
      <c r="F931" s="256"/>
      <c r="L931" s="258"/>
      <c r="M931" s="259"/>
      <c r="N931" s="260"/>
      <c r="O931" s="249"/>
      <c r="P931" s="195"/>
      <c r="Q931" s="195"/>
      <c r="R931" s="261"/>
      <c r="S931" s="251"/>
      <c r="V931" s="252"/>
      <c r="AL931" s="201">
        <f t="shared" si="35"/>
        <v>0</v>
      </c>
      <c r="AM931" s="262">
        <f>AI931*[1]Scenarios!$D$5*[1]Scenarios!$L$27*[1]Scenarios!$D$29</f>
        <v>0</v>
      </c>
    </row>
    <row r="932" spans="4:39" x14ac:dyDescent="0.45">
      <c r="D932" s="248"/>
      <c r="F932" s="256"/>
      <c r="L932" s="258"/>
      <c r="M932" s="259"/>
      <c r="N932" s="260"/>
      <c r="O932" s="249"/>
      <c r="P932" s="195"/>
      <c r="Q932" s="195"/>
      <c r="R932" s="261"/>
      <c r="S932" s="251"/>
      <c r="V932" s="252"/>
      <c r="AL932" s="201">
        <f t="shared" si="35"/>
        <v>0</v>
      </c>
      <c r="AM932" s="262">
        <f>AI932*[1]Scenarios!$D$5*[1]Scenarios!$L$27*[1]Scenarios!$D$29</f>
        <v>0</v>
      </c>
    </row>
    <row r="933" spans="4:39" x14ac:dyDescent="0.45">
      <c r="D933" s="248"/>
      <c r="F933" s="256"/>
      <c r="L933" s="258"/>
      <c r="M933" s="259"/>
      <c r="N933" s="260"/>
      <c r="O933" s="249"/>
      <c r="P933" s="195"/>
      <c r="Q933" s="195"/>
      <c r="R933" s="261"/>
      <c r="S933" s="251"/>
      <c r="V933" s="252"/>
      <c r="AL933" s="201">
        <f t="shared" si="35"/>
        <v>0</v>
      </c>
      <c r="AM933" s="262">
        <f>AI933*[1]Scenarios!$D$5*[1]Scenarios!$L$27*[1]Scenarios!$D$29</f>
        <v>0</v>
      </c>
    </row>
    <row r="934" spans="4:39" x14ac:dyDescent="0.45">
      <c r="D934" s="248"/>
      <c r="F934" s="256"/>
      <c r="L934" s="258"/>
      <c r="M934" s="259"/>
      <c r="N934" s="260"/>
      <c r="O934" s="249"/>
      <c r="P934" s="195"/>
      <c r="Q934" s="195"/>
      <c r="R934" s="261"/>
      <c r="S934" s="251"/>
      <c r="V934" s="252"/>
      <c r="AL934" s="201">
        <f t="shared" si="35"/>
        <v>0</v>
      </c>
      <c r="AM934" s="262">
        <f>AI934*[1]Scenarios!$D$5*[1]Scenarios!$L$27*[1]Scenarios!$D$29</f>
        <v>0</v>
      </c>
    </row>
    <row r="935" spans="4:39" x14ac:dyDescent="0.45">
      <c r="D935" s="248"/>
      <c r="F935" s="256"/>
      <c r="L935" s="258"/>
      <c r="M935" s="259"/>
      <c r="N935" s="260"/>
      <c r="O935" s="249"/>
      <c r="P935" s="195"/>
      <c r="Q935" s="195"/>
      <c r="R935" s="261"/>
      <c r="S935" s="251"/>
      <c r="V935" s="252"/>
      <c r="AL935" s="201">
        <f t="shared" si="35"/>
        <v>0</v>
      </c>
      <c r="AM935" s="262">
        <f>AI935*[1]Scenarios!$D$5*[1]Scenarios!$L$27*[1]Scenarios!$D$29</f>
        <v>0</v>
      </c>
    </row>
    <row r="936" spans="4:39" x14ac:dyDescent="0.45">
      <c r="D936" s="248"/>
      <c r="F936" s="256"/>
      <c r="L936" s="258"/>
      <c r="M936" s="259"/>
      <c r="N936" s="260"/>
      <c r="O936" s="249"/>
      <c r="P936" s="195"/>
      <c r="Q936" s="195"/>
      <c r="R936" s="261"/>
      <c r="S936" s="251"/>
      <c r="V936" s="252"/>
      <c r="AL936" s="201">
        <f t="shared" si="35"/>
        <v>0</v>
      </c>
      <c r="AM936" s="262">
        <f>AI936*[1]Scenarios!$D$5*[1]Scenarios!$L$27*[1]Scenarios!$D$29</f>
        <v>0</v>
      </c>
    </row>
    <row r="937" spans="4:39" x14ac:dyDescent="0.45">
      <c r="D937" s="248"/>
      <c r="F937" s="256"/>
      <c r="L937" s="258"/>
      <c r="M937" s="259"/>
      <c r="N937" s="260"/>
      <c r="O937" s="249"/>
      <c r="P937" s="195"/>
      <c r="Q937" s="195"/>
      <c r="R937" s="261"/>
      <c r="S937" s="251"/>
      <c r="V937" s="252"/>
      <c r="AL937" s="201">
        <f t="shared" si="35"/>
        <v>0</v>
      </c>
      <c r="AM937" s="262">
        <f>AI937*[1]Scenarios!$D$5*[1]Scenarios!$L$27*[1]Scenarios!$D$29</f>
        <v>0</v>
      </c>
    </row>
    <row r="938" spans="4:39" x14ac:dyDescent="0.45">
      <c r="D938" s="248"/>
      <c r="F938" s="256"/>
      <c r="L938" s="258"/>
      <c r="M938" s="259"/>
      <c r="N938" s="260"/>
      <c r="O938" s="249"/>
      <c r="P938" s="195"/>
      <c r="Q938" s="195"/>
      <c r="R938" s="261"/>
      <c r="S938" s="251"/>
      <c r="V938" s="252"/>
      <c r="AL938" s="201">
        <f t="shared" si="35"/>
        <v>0</v>
      </c>
      <c r="AM938" s="262">
        <f>AI938*[1]Scenarios!$D$5*[1]Scenarios!$L$27*[1]Scenarios!$D$29</f>
        <v>0</v>
      </c>
    </row>
    <row r="939" spans="4:39" x14ac:dyDescent="0.45">
      <c r="D939" s="248"/>
      <c r="F939" s="256"/>
      <c r="L939" s="258"/>
      <c r="M939" s="259"/>
      <c r="N939" s="260"/>
      <c r="O939" s="249"/>
      <c r="P939" s="195"/>
      <c r="Q939" s="195"/>
      <c r="R939" s="261"/>
      <c r="S939" s="251"/>
      <c r="V939" s="252"/>
      <c r="AL939" s="201">
        <f t="shared" si="35"/>
        <v>0</v>
      </c>
      <c r="AM939" s="262">
        <f>AI939*[1]Scenarios!$D$5*[1]Scenarios!$L$27*[1]Scenarios!$D$29</f>
        <v>0</v>
      </c>
    </row>
    <row r="940" spans="4:39" x14ac:dyDescent="0.45">
      <c r="D940" s="248"/>
      <c r="F940" s="256"/>
      <c r="L940" s="258"/>
      <c r="M940" s="259"/>
      <c r="N940" s="260"/>
      <c r="O940" s="249"/>
      <c r="P940" s="195"/>
      <c r="Q940" s="195"/>
      <c r="R940" s="261"/>
      <c r="S940" s="251"/>
      <c r="V940" s="252"/>
      <c r="AL940" s="201">
        <f t="shared" si="35"/>
        <v>0</v>
      </c>
      <c r="AM940" s="262">
        <f>AI940*[1]Scenarios!$D$5*[1]Scenarios!$L$27*[1]Scenarios!$D$29</f>
        <v>0</v>
      </c>
    </row>
    <row r="941" spans="4:39" x14ac:dyDescent="0.45">
      <c r="D941" s="248"/>
      <c r="F941" s="256"/>
      <c r="L941" s="258"/>
      <c r="M941" s="259"/>
      <c r="N941" s="260"/>
      <c r="O941" s="249"/>
      <c r="P941" s="195"/>
      <c r="Q941" s="195"/>
      <c r="R941" s="261"/>
      <c r="S941" s="251"/>
      <c r="V941" s="252"/>
      <c r="AL941" s="201">
        <f t="shared" si="35"/>
        <v>0</v>
      </c>
      <c r="AM941" s="262">
        <f>AI941*[1]Scenarios!$D$5*[1]Scenarios!$L$27*[1]Scenarios!$D$29</f>
        <v>0</v>
      </c>
    </row>
    <row r="942" spans="4:39" x14ac:dyDescent="0.45">
      <c r="D942" s="248"/>
      <c r="F942" s="256"/>
      <c r="L942" s="258"/>
      <c r="M942" s="259"/>
      <c r="N942" s="260"/>
      <c r="O942" s="249"/>
      <c r="P942" s="195"/>
      <c r="Q942" s="195"/>
      <c r="R942" s="261"/>
      <c r="S942" s="251"/>
      <c r="V942" s="252"/>
      <c r="AL942" s="201">
        <f t="shared" si="35"/>
        <v>0</v>
      </c>
      <c r="AM942" s="262">
        <f>AI942*[1]Scenarios!$D$5*[1]Scenarios!$L$27*[1]Scenarios!$D$29</f>
        <v>0</v>
      </c>
    </row>
    <row r="943" spans="4:39" x14ac:dyDescent="0.45">
      <c r="D943" s="248"/>
      <c r="F943" s="256"/>
      <c r="L943" s="258"/>
      <c r="M943" s="259"/>
      <c r="N943" s="260"/>
      <c r="O943" s="249"/>
      <c r="P943" s="195"/>
      <c r="Q943" s="195"/>
      <c r="R943" s="261"/>
      <c r="S943" s="251"/>
      <c r="V943" s="252"/>
      <c r="AL943" s="201">
        <f t="shared" si="35"/>
        <v>0</v>
      </c>
      <c r="AM943" s="262">
        <f>AI943*[1]Scenarios!$D$5*[1]Scenarios!$L$27*[1]Scenarios!$D$29</f>
        <v>0</v>
      </c>
    </row>
    <row r="944" spans="4:39" x14ac:dyDescent="0.45">
      <c r="D944" s="248"/>
      <c r="F944" s="256"/>
      <c r="L944" s="258"/>
      <c r="M944" s="259"/>
      <c r="N944" s="260"/>
      <c r="O944" s="249"/>
      <c r="P944" s="195"/>
      <c r="Q944" s="195"/>
      <c r="R944" s="261"/>
      <c r="S944" s="251"/>
      <c r="V944" s="252"/>
      <c r="AL944" s="201">
        <f t="shared" si="35"/>
        <v>0</v>
      </c>
      <c r="AM944" s="262">
        <f>AI944*[1]Scenarios!$D$5*[1]Scenarios!$L$27*[1]Scenarios!$D$29</f>
        <v>0</v>
      </c>
    </row>
    <row r="945" spans="4:39" x14ac:dyDescent="0.45">
      <c r="D945" s="248"/>
      <c r="F945" s="256"/>
      <c r="L945" s="258"/>
      <c r="M945" s="259"/>
      <c r="N945" s="260"/>
      <c r="O945" s="249"/>
      <c r="P945" s="195"/>
      <c r="Q945" s="195"/>
      <c r="R945" s="261"/>
      <c r="S945" s="251"/>
      <c r="V945" s="252"/>
      <c r="AL945" s="201">
        <f t="shared" si="35"/>
        <v>0</v>
      </c>
      <c r="AM945" s="262">
        <f>AI945*[1]Scenarios!$D$5*[1]Scenarios!$L$27*[1]Scenarios!$D$29</f>
        <v>0</v>
      </c>
    </row>
    <row r="946" spans="4:39" x14ac:dyDescent="0.45">
      <c r="D946" s="248"/>
      <c r="F946" s="256"/>
      <c r="L946" s="258"/>
      <c r="M946" s="259"/>
      <c r="N946" s="260"/>
      <c r="O946" s="249"/>
      <c r="P946" s="195"/>
      <c r="Q946" s="195"/>
      <c r="R946" s="261"/>
      <c r="S946" s="251"/>
      <c r="V946" s="252"/>
      <c r="AL946" s="201">
        <f t="shared" si="35"/>
        <v>0</v>
      </c>
      <c r="AM946" s="262">
        <f>AI946*[1]Scenarios!$D$5*[1]Scenarios!$L$27*[1]Scenarios!$D$29</f>
        <v>0</v>
      </c>
    </row>
    <row r="947" spans="4:39" x14ac:dyDescent="0.45">
      <c r="D947" s="248"/>
      <c r="F947" s="256"/>
      <c r="L947" s="258"/>
      <c r="M947" s="259"/>
      <c r="N947" s="260"/>
      <c r="O947" s="249"/>
      <c r="P947" s="195"/>
      <c r="Q947" s="195"/>
      <c r="R947" s="261"/>
      <c r="S947" s="251"/>
      <c r="V947" s="252"/>
      <c r="AL947" s="201">
        <f t="shared" si="35"/>
        <v>0</v>
      </c>
      <c r="AM947" s="262">
        <f>AI947*[1]Scenarios!$D$5*[1]Scenarios!$L$27*[1]Scenarios!$D$29</f>
        <v>0</v>
      </c>
    </row>
    <row r="948" spans="4:39" x14ac:dyDescent="0.45">
      <c r="D948" s="248"/>
      <c r="F948" s="256"/>
      <c r="L948" s="258"/>
      <c r="M948" s="259"/>
      <c r="N948" s="260"/>
      <c r="O948" s="249"/>
      <c r="P948" s="195"/>
      <c r="Q948" s="195"/>
      <c r="R948" s="261"/>
      <c r="S948" s="251"/>
      <c r="V948" s="252"/>
      <c r="AL948" s="201">
        <f t="shared" si="35"/>
        <v>0</v>
      </c>
      <c r="AM948" s="262">
        <f>AI948*[1]Scenarios!$D$5*[1]Scenarios!$L$27*[1]Scenarios!$D$29</f>
        <v>0</v>
      </c>
    </row>
    <row r="949" spans="4:39" x14ac:dyDescent="0.45">
      <c r="D949" s="248"/>
      <c r="F949" s="256"/>
      <c r="L949" s="258"/>
      <c r="M949" s="259"/>
      <c r="N949" s="260"/>
      <c r="O949" s="249"/>
      <c r="P949" s="195"/>
      <c r="Q949" s="195"/>
      <c r="R949" s="261"/>
      <c r="S949" s="251"/>
      <c r="V949" s="252"/>
      <c r="AL949" s="201">
        <f t="shared" si="35"/>
        <v>0</v>
      </c>
      <c r="AM949" s="262">
        <f>AI949*[1]Scenarios!$D$5*[1]Scenarios!$L$27*[1]Scenarios!$D$29</f>
        <v>0</v>
      </c>
    </row>
    <row r="950" spans="4:39" x14ac:dyDescent="0.45">
      <c r="D950" s="248"/>
      <c r="F950" s="256"/>
      <c r="L950" s="258"/>
      <c r="M950" s="259"/>
      <c r="N950" s="260"/>
      <c r="O950" s="249"/>
      <c r="P950" s="195"/>
      <c r="Q950" s="195"/>
      <c r="R950" s="261"/>
      <c r="S950" s="251"/>
      <c r="V950" s="252"/>
      <c r="AL950" s="201">
        <f t="shared" si="35"/>
        <v>0</v>
      </c>
      <c r="AM950" s="262">
        <f>AI950*[1]Scenarios!$D$5*[1]Scenarios!$L$27*[1]Scenarios!$D$29</f>
        <v>0</v>
      </c>
    </row>
    <row r="951" spans="4:39" x14ac:dyDescent="0.45">
      <c r="D951" s="248"/>
      <c r="F951" s="256"/>
      <c r="L951" s="258"/>
      <c r="M951" s="259"/>
      <c r="N951" s="260"/>
      <c r="O951" s="249"/>
      <c r="P951" s="195"/>
      <c r="Q951" s="195"/>
      <c r="R951" s="261"/>
      <c r="S951" s="251"/>
      <c r="V951" s="252"/>
      <c r="AL951" s="201">
        <f t="shared" si="35"/>
        <v>0</v>
      </c>
      <c r="AM951" s="262">
        <f>AI951*[1]Scenarios!$D$5*[1]Scenarios!$L$27*[1]Scenarios!$D$29</f>
        <v>0</v>
      </c>
    </row>
    <row r="952" spans="4:39" x14ac:dyDescent="0.45">
      <c r="D952" s="248"/>
      <c r="F952" s="256"/>
      <c r="L952" s="258"/>
      <c r="M952" s="259"/>
      <c r="N952" s="260"/>
      <c r="O952" s="249"/>
      <c r="P952" s="195"/>
      <c r="Q952" s="195"/>
      <c r="R952" s="261"/>
      <c r="S952" s="251"/>
      <c r="V952" s="252"/>
      <c r="AL952" s="201">
        <f t="shared" si="35"/>
        <v>0</v>
      </c>
      <c r="AM952" s="262">
        <f>AI952*[1]Scenarios!$D$5*[1]Scenarios!$L$27*[1]Scenarios!$D$29</f>
        <v>0</v>
      </c>
    </row>
    <row r="953" spans="4:39" x14ac:dyDescent="0.45">
      <c r="D953" s="248"/>
      <c r="F953" s="256"/>
      <c r="L953" s="258"/>
      <c r="M953" s="259"/>
      <c r="N953" s="260"/>
      <c r="O953" s="249"/>
      <c r="P953" s="195"/>
      <c r="Q953" s="195"/>
      <c r="R953" s="261"/>
      <c r="S953" s="251"/>
      <c r="V953" s="252"/>
      <c r="AL953" s="201">
        <f t="shared" si="35"/>
        <v>0</v>
      </c>
      <c r="AM953" s="262">
        <f>AI953*[1]Scenarios!$D$5*[1]Scenarios!$L$27*[1]Scenarios!$D$29</f>
        <v>0</v>
      </c>
    </row>
    <row r="954" spans="4:39" x14ac:dyDescent="0.45">
      <c r="D954" s="248"/>
      <c r="F954" s="256"/>
      <c r="L954" s="258"/>
      <c r="M954" s="259"/>
      <c r="N954" s="260"/>
      <c r="O954" s="249"/>
      <c r="P954" s="195"/>
      <c r="Q954" s="195"/>
      <c r="R954" s="261"/>
      <c r="S954" s="251"/>
      <c r="V954" s="252"/>
      <c r="AL954" s="201">
        <f t="shared" si="35"/>
        <v>0</v>
      </c>
      <c r="AM954" s="262">
        <f>AI954*[1]Scenarios!$D$5*[1]Scenarios!$L$27*[1]Scenarios!$D$29</f>
        <v>0</v>
      </c>
    </row>
    <row r="955" spans="4:39" x14ac:dyDescent="0.45">
      <c r="D955" s="248"/>
      <c r="F955" s="256"/>
      <c r="L955" s="258"/>
      <c r="M955" s="259"/>
      <c r="N955" s="260"/>
      <c r="O955" s="249"/>
      <c r="P955" s="195"/>
      <c r="Q955" s="195"/>
      <c r="R955" s="261"/>
      <c r="S955" s="251"/>
      <c r="V955" s="252"/>
      <c r="AL955" s="201">
        <f t="shared" si="35"/>
        <v>0</v>
      </c>
      <c r="AM955" s="262">
        <f>AI955*[1]Scenarios!$D$5*[1]Scenarios!$L$27*[1]Scenarios!$D$29</f>
        <v>0</v>
      </c>
    </row>
    <row r="956" spans="4:39" x14ac:dyDescent="0.45">
      <c r="D956" s="248"/>
      <c r="F956" s="256"/>
      <c r="L956" s="258"/>
      <c r="M956" s="259"/>
      <c r="N956" s="260"/>
      <c r="O956" s="249"/>
      <c r="P956" s="195"/>
      <c r="Q956" s="195"/>
      <c r="R956" s="261"/>
      <c r="S956" s="251"/>
      <c r="V956" s="252"/>
      <c r="AL956" s="201">
        <f t="shared" si="35"/>
        <v>0</v>
      </c>
      <c r="AM956" s="262">
        <f>AI956*[1]Scenarios!$D$5*[1]Scenarios!$L$27*[1]Scenarios!$D$29</f>
        <v>0</v>
      </c>
    </row>
    <row r="957" spans="4:39" x14ac:dyDescent="0.45">
      <c r="D957" s="248"/>
      <c r="F957" s="256"/>
      <c r="L957" s="258"/>
      <c r="M957" s="259"/>
      <c r="N957" s="260"/>
      <c r="O957" s="249"/>
      <c r="P957" s="195"/>
      <c r="Q957" s="195"/>
      <c r="R957" s="261"/>
      <c r="S957" s="251"/>
      <c r="V957" s="252"/>
      <c r="AL957" s="201">
        <f t="shared" si="35"/>
        <v>0</v>
      </c>
      <c r="AM957" s="262">
        <f>AI957*[1]Scenarios!$D$5*[1]Scenarios!$L$27*[1]Scenarios!$D$29</f>
        <v>0</v>
      </c>
    </row>
    <row r="958" spans="4:39" x14ac:dyDescent="0.45">
      <c r="D958" s="248"/>
      <c r="F958" s="256"/>
      <c r="L958" s="258"/>
      <c r="M958" s="259"/>
      <c r="N958" s="260"/>
      <c r="O958" s="249"/>
      <c r="P958" s="195"/>
      <c r="Q958" s="195"/>
      <c r="R958" s="261"/>
      <c r="S958" s="251"/>
      <c r="V958" s="252"/>
      <c r="AL958" s="201">
        <f t="shared" si="35"/>
        <v>0</v>
      </c>
      <c r="AM958" s="262">
        <f>AI958*[1]Scenarios!$D$5*[1]Scenarios!$L$27*[1]Scenarios!$D$29</f>
        <v>0</v>
      </c>
    </row>
    <row r="959" spans="4:39" x14ac:dyDescent="0.45">
      <c r="D959" s="248"/>
      <c r="F959" s="256"/>
      <c r="L959" s="258"/>
      <c r="M959" s="259"/>
      <c r="N959" s="260"/>
      <c r="O959" s="249"/>
      <c r="P959" s="195"/>
      <c r="Q959" s="195"/>
      <c r="R959" s="261"/>
      <c r="S959" s="251"/>
      <c r="V959" s="252"/>
      <c r="AL959" s="201">
        <f t="shared" si="35"/>
        <v>0</v>
      </c>
      <c r="AM959" s="262">
        <f>AI959*[1]Scenarios!$D$5*[1]Scenarios!$L$27*[1]Scenarios!$D$29</f>
        <v>0</v>
      </c>
    </row>
    <row r="960" spans="4:39" x14ac:dyDescent="0.45">
      <c r="D960" s="248"/>
      <c r="F960" s="256"/>
      <c r="L960" s="258"/>
      <c r="M960" s="259"/>
      <c r="N960" s="260"/>
      <c r="O960" s="249"/>
      <c r="P960" s="195"/>
      <c r="Q960" s="195"/>
      <c r="R960" s="261"/>
      <c r="S960" s="251"/>
      <c r="V960" s="252"/>
      <c r="AL960" s="201">
        <f t="shared" si="35"/>
        <v>0</v>
      </c>
      <c r="AM960" s="262">
        <f>AI960*[1]Scenarios!$D$5*[1]Scenarios!$L$27*[1]Scenarios!$D$29</f>
        <v>0</v>
      </c>
    </row>
    <row r="961" spans="4:39" x14ac:dyDescent="0.45">
      <c r="D961" s="248"/>
      <c r="F961" s="256"/>
      <c r="L961" s="258"/>
      <c r="M961" s="259"/>
      <c r="N961" s="260"/>
      <c r="O961" s="249"/>
      <c r="P961" s="195"/>
      <c r="Q961" s="195"/>
      <c r="R961" s="261"/>
      <c r="S961" s="251"/>
      <c r="V961" s="252"/>
      <c r="AL961" s="201">
        <f t="shared" si="35"/>
        <v>0</v>
      </c>
      <c r="AM961" s="262">
        <f>AI961*[1]Scenarios!$D$5*[1]Scenarios!$L$27*[1]Scenarios!$D$29</f>
        <v>0</v>
      </c>
    </row>
    <row r="962" spans="4:39" x14ac:dyDescent="0.45">
      <c r="D962" s="248"/>
      <c r="F962" s="256"/>
      <c r="L962" s="258"/>
      <c r="M962" s="259"/>
      <c r="N962" s="260"/>
      <c r="O962" s="249"/>
      <c r="P962" s="195"/>
      <c r="Q962" s="195"/>
      <c r="R962" s="261"/>
      <c r="S962" s="251"/>
      <c r="V962" s="252"/>
      <c r="AL962" s="201">
        <f t="shared" si="35"/>
        <v>0</v>
      </c>
      <c r="AM962" s="262">
        <f>AI962*[1]Scenarios!$D$5*[1]Scenarios!$L$27*[1]Scenarios!$D$29</f>
        <v>0</v>
      </c>
    </row>
    <row r="963" spans="4:39" x14ac:dyDescent="0.45">
      <c r="D963" s="248"/>
      <c r="F963" s="256"/>
      <c r="L963" s="258"/>
      <c r="M963" s="259"/>
      <c r="N963" s="260"/>
      <c r="O963" s="249"/>
      <c r="P963" s="195"/>
      <c r="Q963" s="195"/>
      <c r="R963" s="261"/>
      <c r="S963" s="251"/>
      <c r="V963" s="252"/>
      <c r="AL963" s="201">
        <f t="shared" si="35"/>
        <v>0</v>
      </c>
      <c r="AM963" s="262">
        <f>AI963*[1]Scenarios!$D$5*[1]Scenarios!$L$27*[1]Scenarios!$D$29</f>
        <v>0</v>
      </c>
    </row>
    <row r="964" spans="4:39" x14ac:dyDescent="0.45">
      <c r="D964" s="248"/>
      <c r="F964" s="256"/>
      <c r="L964" s="258"/>
      <c r="M964" s="259"/>
      <c r="N964" s="260"/>
      <c r="O964" s="249"/>
      <c r="P964" s="195"/>
      <c r="Q964" s="195"/>
      <c r="R964" s="261"/>
      <c r="S964" s="251"/>
      <c r="V964" s="252"/>
      <c r="AL964" s="201">
        <f t="shared" si="35"/>
        <v>0</v>
      </c>
      <c r="AM964" s="262">
        <f>AI964*[1]Scenarios!$D$5*[1]Scenarios!$L$27*[1]Scenarios!$D$29</f>
        <v>0</v>
      </c>
    </row>
    <row r="965" spans="4:39" x14ac:dyDescent="0.45">
      <c r="D965" s="248"/>
      <c r="F965" s="256"/>
      <c r="L965" s="258"/>
      <c r="M965" s="259"/>
      <c r="N965" s="260"/>
      <c r="O965" s="249"/>
      <c r="P965" s="195"/>
      <c r="Q965" s="195"/>
      <c r="R965" s="261"/>
      <c r="S965" s="251"/>
      <c r="V965" s="252"/>
      <c r="AL965" s="201">
        <f t="shared" si="35"/>
        <v>0</v>
      </c>
      <c r="AM965" s="262">
        <f>AI965*[1]Scenarios!$D$5*[1]Scenarios!$L$27*[1]Scenarios!$D$29</f>
        <v>0</v>
      </c>
    </row>
    <row r="966" spans="4:39" x14ac:dyDescent="0.45">
      <c r="D966" s="248"/>
      <c r="F966" s="256"/>
      <c r="L966" s="258"/>
      <c r="M966" s="259"/>
      <c r="N966" s="260"/>
      <c r="O966" s="249"/>
      <c r="P966" s="195"/>
      <c r="Q966" s="195"/>
      <c r="R966" s="261"/>
      <c r="S966" s="251"/>
      <c r="V966" s="252"/>
      <c r="AL966" s="201">
        <f t="shared" ref="AL966:AL1029" si="36">T966+(T966*40%)</f>
        <v>0</v>
      </c>
      <c r="AM966" s="262">
        <f>AI966*[1]Scenarios!$D$5*[1]Scenarios!$L$27*[1]Scenarios!$D$29</f>
        <v>0</v>
      </c>
    </row>
    <row r="967" spans="4:39" x14ac:dyDescent="0.45">
      <c r="D967" s="248"/>
      <c r="F967" s="256"/>
      <c r="L967" s="258"/>
      <c r="M967" s="259"/>
      <c r="N967" s="260"/>
      <c r="O967" s="249"/>
      <c r="P967" s="195"/>
      <c r="Q967" s="195"/>
      <c r="R967" s="261"/>
      <c r="S967" s="251"/>
      <c r="V967" s="252"/>
      <c r="AL967" s="201">
        <f t="shared" si="36"/>
        <v>0</v>
      </c>
      <c r="AM967" s="262">
        <f>AI967*[1]Scenarios!$D$5*[1]Scenarios!$L$27*[1]Scenarios!$D$29</f>
        <v>0</v>
      </c>
    </row>
    <row r="968" spans="4:39" x14ac:dyDescent="0.45">
      <c r="D968" s="248"/>
      <c r="F968" s="256"/>
      <c r="L968" s="258"/>
      <c r="M968" s="259"/>
      <c r="N968" s="260"/>
      <c r="O968" s="249"/>
      <c r="P968" s="195"/>
      <c r="Q968" s="195"/>
      <c r="R968" s="261"/>
      <c r="S968" s="251"/>
      <c r="V968" s="252"/>
      <c r="AL968" s="201">
        <f t="shared" si="36"/>
        <v>0</v>
      </c>
      <c r="AM968" s="262">
        <f>AI968*[1]Scenarios!$D$5*[1]Scenarios!$L$27*[1]Scenarios!$D$29</f>
        <v>0</v>
      </c>
    </row>
    <row r="969" spans="4:39" x14ac:dyDescent="0.45">
      <c r="D969" s="248"/>
      <c r="F969" s="256"/>
      <c r="L969" s="258"/>
      <c r="M969" s="259"/>
      <c r="N969" s="260"/>
      <c r="O969" s="249"/>
      <c r="P969" s="195"/>
      <c r="Q969" s="195"/>
      <c r="R969" s="261"/>
      <c r="S969" s="251"/>
      <c r="V969" s="252"/>
      <c r="AL969" s="201">
        <f t="shared" si="36"/>
        <v>0</v>
      </c>
      <c r="AM969" s="262">
        <f>AI969*[1]Scenarios!$D$5*[1]Scenarios!$L$27*[1]Scenarios!$D$29</f>
        <v>0</v>
      </c>
    </row>
    <row r="970" spans="4:39" x14ac:dyDescent="0.45">
      <c r="D970" s="248"/>
      <c r="F970" s="256"/>
      <c r="L970" s="258"/>
      <c r="M970" s="259"/>
      <c r="N970" s="260"/>
      <c r="O970" s="249"/>
      <c r="P970" s="195"/>
      <c r="Q970" s="195"/>
      <c r="R970" s="261"/>
      <c r="S970" s="251"/>
      <c r="V970" s="252"/>
      <c r="AL970" s="201">
        <f t="shared" si="36"/>
        <v>0</v>
      </c>
      <c r="AM970" s="262">
        <f>AI970*[1]Scenarios!$D$5*[1]Scenarios!$L$27*[1]Scenarios!$D$29</f>
        <v>0</v>
      </c>
    </row>
    <row r="971" spans="4:39" x14ac:dyDescent="0.45">
      <c r="D971" s="248"/>
      <c r="F971" s="256"/>
      <c r="L971" s="258"/>
      <c r="M971" s="259"/>
      <c r="N971" s="260"/>
      <c r="O971" s="249"/>
      <c r="P971" s="195"/>
      <c r="Q971" s="195"/>
      <c r="R971" s="261"/>
      <c r="S971" s="251"/>
      <c r="V971" s="252"/>
      <c r="AL971" s="201">
        <f t="shared" si="36"/>
        <v>0</v>
      </c>
      <c r="AM971" s="262">
        <f>AI971*[1]Scenarios!$D$5*[1]Scenarios!$L$27*[1]Scenarios!$D$29</f>
        <v>0</v>
      </c>
    </row>
    <row r="972" spans="4:39" x14ac:dyDescent="0.45">
      <c r="D972" s="248"/>
      <c r="F972" s="256"/>
      <c r="L972" s="258"/>
      <c r="M972" s="259"/>
      <c r="N972" s="260"/>
      <c r="O972" s="249"/>
      <c r="P972" s="195"/>
      <c r="Q972" s="195"/>
      <c r="R972" s="261"/>
      <c r="S972" s="251"/>
      <c r="V972" s="252"/>
      <c r="AL972" s="201">
        <f t="shared" si="36"/>
        <v>0</v>
      </c>
      <c r="AM972" s="262">
        <f>AI972*[1]Scenarios!$D$5*[1]Scenarios!$L$27*[1]Scenarios!$D$29</f>
        <v>0</v>
      </c>
    </row>
    <row r="973" spans="4:39" x14ac:dyDescent="0.45">
      <c r="D973" s="248"/>
      <c r="F973" s="256"/>
      <c r="L973" s="258"/>
      <c r="M973" s="259"/>
      <c r="N973" s="260"/>
      <c r="O973" s="249"/>
      <c r="P973" s="195"/>
      <c r="Q973" s="195"/>
      <c r="R973" s="261"/>
      <c r="S973" s="251"/>
      <c r="V973" s="252"/>
      <c r="AL973" s="201">
        <f t="shared" si="36"/>
        <v>0</v>
      </c>
      <c r="AM973" s="262">
        <f>AI973*[1]Scenarios!$D$5*[1]Scenarios!$L$27*[1]Scenarios!$D$29</f>
        <v>0</v>
      </c>
    </row>
    <row r="974" spans="4:39" x14ac:dyDescent="0.45">
      <c r="D974" s="248"/>
      <c r="F974" s="256"/>
      <c r="L974" s="258"/>
      <c r="M974" s="259"/>
      <c r="N974" s="260"/>
      <c r="O974" s="249"/>
      <c r="P974" s="195"/>
      <c r="Q974" s="195"/>
      <c r="R974" s="261"/>
      <c r="S974" s="251"/>
      <c r="V974" s="252"/>
      <c r="AL974" s="201">
        <f t="shared" si="36"/>
        <v>0</v>
      </c>
      <c r="AM974" s="262">
        <f>AI974*[1]Scenarios!$D$5*[1]Scenarios!$L$27*[1]Scenarios!$D$29</f>
        <v>0</v>
      </c>
    </row>
    <row r="975" spans="4:39" x14ac:dyDescent="0.45">
      <c r="D975" s="248"/>
      <c r="F975" s="256"/>
      <c r="L975" s="258"/>
      <c r="M975" s="259"/>
      <c r="N975" s="260"/>
      <c r="O975" s="249"/>
      <c r="P975" s="195"/>
      <c r="Q975" s="195"/>
      <c r="R975" s="261"/>
      <c r="S975" s="251"/>
      <c r="V975" s="252"/>
      <c r="AL975" s="201">
        <f t="shared" si="36"/>
        <v>0</v>
      </c>
      <c r="AM975" s="262">
        <f>AI975*[1]Scenarios!$D$5*[1]Scenarios!$L$27*[1]Scenarios!$D$29</f>
        <v>0</v>
      </c>
    </row>
    <row r="976" spans="4:39" x14ac:dyDescent="0.45">
      <c r="D976" s="248"/>
      <c r="F976" s="256"/>
      <c r="L976" s="258"/>
      <c r="M976" s="259"/>
      <c r="N976" s="260"/>
      <c r="O976" s="249"/>
      <c r="P976" s="195"/>
      <c r="Q976" s="195"/>
      <c r="R976" s="261"/>
      <c r="S976" s="251"/>
      <c r="V976" s="252"/>
      <c r="AL976" s="201">
        <f t="shared" si="36"/>
        <v>0</v>
      </c>
      <c r="AM976" s="262">
        <f>AI976*[1]Scenarios!$D$5*[1]Scenarios!$L$27*[1]Scenarios!$D$29</f>
        <v>0</v>
      </c>
    </row>
    <row r="977" spans="4:39" x14ac:dyDescent="0.45">
      <c r="D977" s="248"/>
      <c r="F977" s="256"/>
      <c r="L977" s="258"/>
      <c r="M977" s="259"/>
      <c r="N977" s="260"/>
      <c r="O977" s="249"/>
      <c r="P977" s="195"/>
      <c r="Q977" s="195"/>
      <c r="R977" s="261"/>
      <c r="S977" s="251"/>
      <c r="V977" s="252"/>
      <c r="AL977" s="201">
        <f t="shared" si="36"/>
        <v>0</v>
      </c>
      <c r="AM977" s="262">
        <f>AI977*[1]Scenarios!$D$5*[1]Scenarios!$L$27*[1]Scenarios!$D$29</f>
        <v>0</v>
      </c>
    </row>
    <row r="978" spans="4:39" x14ac:dyDescent="0.45">
      <c r="D978" s="248"/>
      <c r="F978" s="256"/>
      <c r="L978" s="258"/>
      <c r="M978" s="259"/>
      <c r="N978" s="260"/>
      <c r="O978" s="249"/>
      <c r="P978" s="195"/>
      <c r="Q978" s="195"/>
      <c r="R978" s="261"/>
      <c r="S978" s="251"/>
      <c r="V978" s="252"/>
      <c r="AL978" s="201">
        <f t="shared" si="36"/>
        <v>0</v>
      </c>
      <c r="AM978" s="262">
        <f>AI978*[1]Scenarios!$D$5*[1]Scenarios!$L$27*[1]Scenarios!$D$29</f>
        <v>0</v>
      </c>
    </row>
    <row r="979" spans="4:39" x14ac:dyDescent="0.45">
      <c r="D979" s="248"/>
      <c r="F979" s="256"/>
      <c r="L979" s="258"/>
      <c r="M979" s="259"/>
      <c r="N979" s="260"/>
      <c r="O979" s="249"/>
      <c r="P979" s="195"/>
      <c r="Q979" s="195"/>
      <c r="R979" s="261"/>
      <c r="S979" s="251"/>
      <c r="V979" s="252"/>
      <c r="AL979" s="201">
        <f t="shared" si="36"/>
        <v>0</v>
      </c>
      <c r="AM979" s="262">
        <f>AI979*[1]Scenarios!$D$5*[1]Scenarios!$L$27*[1]Scenarios!$D$29</f>
        <v>0</v>
      </c>
    </row>
    <row r="980" spans="4:39" x14ac:dyDescent="0.45">
      <c r="D980" s="248"/>
      <c r="F980" s="256"/>
      <c r="L980" s="258"/>
      <c r="M980" s="259"/>
      <c r="N980" s="260"/>
      <c r="O980" s="249"/>
      <c r="P980" s="195"/>
      <c r="Q980" s="195"/>
      <c r="R980" s="261"/>
      <c r="S980" s="251"/>
      <c r="V980" s="252"/>
      <c r="AL980" s="201">
        <f t="shared" si="36"/>
        <v>0</v>
      </c>
      <c r="AM980" s="262">
        <f>AI980*[1]Scenarios!$D$5*[1]Scenarios!$L$27*[1]Scenarios!$D$29</f>
        <v>0</v>
      </c>
    </row>
    <row r="981" spans="4:39" x14ac:dyDescent="0.45">
      <c r="D981" s="248"/>
      <c r="F981" s="256"/>
      <c r="L981" s="258"/>
      <c r="M981" s="259"/>
      <c r="N981" s="260"/>
      <c r="O981" s="249"/>
      <c r="P981" s="195"/>
      <c r="Q981" s="195"/>
      <c r="R981" s="261"/>
      <c r="S981" s="251"/>
      <c r="V981" s="252"/>
      <c r="AL981" s="201">
        <f t="shared" si="36"/>
        <v>0</v>
      </c>
      <c r="AM981" s="262">
        <f>AI981*[1]Scenarios!$D$5*[1]Scenarios!$L$27*[1]Scenarios!$D$29</f>
        <v>0</v>
      </c>
    </row>
    <row r="982" spans="4:39" x14ac:dyDescent="0.45">
      <c r="D982" s="248"/>
      <c r="F982" s="256"/>
      <c r="L982" s="258"/>
      <c r="M982" s="259"/>
      <c r="N982" s="260"/>
      <c r="O982" s="249"/>
      <c r="P982" s="195"/>
      <c r="Q982" s="195"/>
      <c r="R982" s="261"/>
      <c r="S982" s="251"/>
      <c r="V982" s="252"/>
      <c r="AL982" s="201">
        <f t="shared" si="36"/>
        <v>0</v>
      </c>
      <c r="AM982" s="262">
        <f>AI982*[1]Scenarios!$D$5*[1]Scenarios!$L$27*[1]Scenarios!$D$29</f>
        <v>0</v>
      </c>
    </row>
    <row r="983" spans="4:39" x14ac:dyDescent="0.45">
      <c r="D983" s="248"/>
      <c r="F983" s="256"/>
      <c r="L983" s="258"/>
      <c r="M983" s="259"/>
      <c r="N983" s="260"/>
      <c r="O983" s="249"/>
      <c r="P983" s="195"/>
      <c r="Q983" s="195"/>
      <c r="R983" s="261"/>
      <c r="S983" s="251"/>
      <c r="V983" s="252"/>
      <c r="AL983" s="201">
        <f t="shared" si="36"/>
        <v>0</v>
      </c>
      <c r="AM983" s="262">
        <f>AI983*[1]Scenarios!$D$5*[1]Scenarios!$L$27*[1]Scenarios!$D$29</f>
        <v>0</v>
      </c>
    </row>
    <row r="984" spans="4:39" x14ac:dyDescent="0.45">
      <c r="D984" s="248"/>
      <c r="F984" s="256"/>
      <c r="L984" s="258"/>
      <c r="M984" s="259"/>
      <c r="N984" s="260"/>
      <c r="O984" s="249"/>
      <c r="P984" s="195"/>
      <c r="Q984" s="195"/>
      <c r="R984" s="261"/>
      <c r="S984" s="251"/>
      <c r="V984" s="252"/>
      <c r="AL984" s="201">
        <f t="shared" si="36"/>
        <v>0</v>
      </c>
      <c r="AM984" s="262">
        <f>AI984*[1]Scenarios!$D$5*[1]Scenarios!$L$27*[1]Scenarios!$D$29</f>
        <v>0</v>
      </c>
    </row>
    <row r="985" spans="4:39" x14ac:dyDescent="0.45">
      <c r="D985" s="248"/>
      <c r="F985" s="256"/>
      <c r="L985" s="258"/>
      <c r="M985" s="259"/>
      <c r="N985" s="260"/>
      <c r="O985" s="249"/>
      <c r="P985" s="195"/>
      <c r="Q985" s="195"/>
      <c r="R985" s="261"/>
      <c r="S985" s="251"/>
      <c r="V985" s="252"/>
      <c r="AL985" s="201">
        <f t="shared" si="36"/>
        <v>0</v>
      </c>
      <c r="AM985" s="262">
        <f>AI985*[1]Scenarios!$D$5*[1]Scenarios!$L$27*[1]Scenarios!$D$29</f>
        <v>0</v>
      </c>
    </row>
    <row r="986" spans="4:39" x14ac:dyDescent="0.45">
      <c r="D986" s="248"/>
      <c r="F986" s="256"/>
      <c r="L986" s="258"/>
      <c r="M986" s="259"/>
      <c r="N986" s="260"/>
      <c r="O986" s="249"/>
      <c r="P986" s="195"/>
      <c r="Q986" s="195"/>
      <c r="R986" s="261"/>
      <c r="S986" s="251"/>
      <c r="V986" s="252"/>
      <c r="AL986" s="201">
        <f t="shared" si="36"/>
        <v>0</v>
      </c>
      <c r="AM986" s="262">
        <f>AI986*[1]Scenarios!$D$5*[1]Scenarios!$L$27*[1]Scenarios!$D$29</f>
        <v>0</v>
      </c>
    </row>
    <row r="987" spans="4:39" x14ac:dyDescent="0.45">
      <c r="D987" s="248"/>
      <c r="F987" s="256"/>
      <c r="L987" s="258"/>
      <c r="M987" s="259"/>
      <c r="N987" s="260"/>
      <c r="O987" s="249"/>
      <c r="P987" s="195"/>
      <c r="Q987" s="195"/>
      <c r="R987" s="261"/>
      <c r="S987" s="251"/>
      <c r="V987" s="252"/>
      <c r="AL987" s="201">
        <f t="shared" si="36"/>
        <v>0</v>
      </c>
      <c r="AM987" s="262">
        <f>AI987*[1]Scenarios!$D$5*[1]Scenarios!$L$27*[1]Scenarios!$D$29</f>
        <v>0</v>
      </c>
    </row>
    <row r="988" spans="4:39" x14ac:dyDescent="0.45">
      <c r="D988" s="248"/>
      <c r="F988" s="256"/>
      <c r="L988" s="258"/>
      <c r="M988" s="259"/>
      <c r="N988" s="260"/>
      <c r="O988" s="249"/>
      <c r="P988" s="195"/>
      <c r="Q988" s="195"/>
      <c r="R988" s="261"/>
      <c r="S988" s="251"/>
      <c r="V988" s="252"/>
      <c r="AL988" s="201">
        <f t="shared" si="36"/>
        <v>0</v>
      </c>
      <c r="AM988" s="262">
        <f>AI988*[1]Scenarios!$D$5*[1]Scenarios!$L$27*[1]Scenarios!$D$29</f>
        <v>0</v>
      </c>
    </row>
    <row r="989" spans="4:39" x14ac:dyDescent="0.45">
      <c r="D989" s="248"/>
      <c r="F989" s="256"/>
      <c r="L989" s="258"/>
      <c r="M989" s="259"/>
      <c r="N989" s="260"/>
      <c r="O989" s="249"/>
      <c r="P989" s="195"/>
      <c r="Q989" s="195"/>
      <c r="R989" s="261"/>
      <c r="S989" s="251"/>
      <c r="V989" s="252"/>
      <c r="AL989" s="201">
        <f t="shared" si="36"/>
        <v>0</v>
      </c>
      <c r="AM989" s="262">
        <f>AI989*[1]Scenarios!$D$5*[1]Scenarios!$L$27*[1]Scenarios!$D$29</f>
        <v>0</v>
      </c>
    </row>
    <row r="990" spans="4:39" x14ac:dyDescent="0.45">
      <c r="D990" s="248"/>
      <c r="F990" s="256"/>
      <c r="L990" s="258"/>
      <c r="M990" s="259"/>
      <c r="N990" s="260"/>
      <c r="O990" s="249"/>
      <c r="P990" s="195"/>
      <c r="Q990" s="195"/>
      <c r="R990" s="261"/>
      <c r="S990" s="251"/>
      <c r="V990" s="252"/>
      <c r="AL990" s="201">
        <f t="shared" si="36"/>
        <v>0</v>
      </c>
      <c r="AM990" s="262">
        <f>AI990*[1]Scenarios!$D$5*[1]Scenarios!$L$27*[1]Scenarios!$D$29</f>
        <v>0</v>
      </c>
    </row>
    <row r="991" spans="4:39" x14ac:dyDescent="0.45">
      <c r="D991" s="248"/>
      <c r="F991" s="256"/>
      <c r="L991" s="258"/>
      <c r="M991" s="259"/>
      <c r="N991" s="260"/>
      <c r="O991" s="249"/>
      <c r="P991" s="195"/>
      <c r="Q991" s="195"/>
      <c r="R991" s="261"/>
      <c r="S991" s="251"/>
      <c r="V991" s="252"/>
      <c r="AL991" s="201">
        <f t="shared" si="36"/>
        <v>0</v>
      </c>
      <c r="AM991" s="262">
        <f>AI991*[1]Scenarios!$D$5*[1]Scenarios!$L$27*[1]Scenarios!$D$29</f>
        <v>0</v>
      </c>
    </row>
    <row r="992" spans="4:39" x14ac:dyDescent="0.45">
      <c r="D992" s="248"/>
      <c r="F992" s="256"/>
      <c r="L992" s="258"/>
      <c r="M992" s="259"/>
      <c r="N992" s="260"/>
      <c r="O992" s="249"/>
      <c r="P992" s="195"/>
      <c r="Q992" s="195"/>
      <c r="R992" s="261"/>
      <c r="S992" s="251"/>
      <c r="V992" s="252"/>
      <c r="AL992" s="201">
        <f t="shared" si="36"/>
        <v>0</v>
      </c>
      <c r="AM992" s="262">
        <f>AI992*[1]Scenarios!$D$5*[1]Scenarios!$L$27*[1]Scenarios!$D$29</f>
        <v>0</v>
      </c>
    </row>
    <row r="993" spans="4:39" x14ac:dyDescent="0.45">
      <c r="D993" s="248"/>
      <c r="F993" s="256"/>
      <c r="L993" s="258"/>
      <c r="M993" s="259"/>
      <c r="N993" s="260"/>
      <c r="O993" s="249"/>
      <c r="P993" s="195"/>
      <c r="Q993" s="195"/>
      <c r="R993" s="261"/>
      <c r="S993" s="251"/>
      <c r="V993" s="252"/>
      <c r="AL993" s="201">
        <f t="shared" si="36"/>
        <v>0</v>
      </c>
      <c r="AM993" s="262">
        <f>AI993*[1]Scenarios!$D$5*[1]Scenarios!$L$27*[1]Scenarios!$D$29</f>
        <v>0</v>
      </c>
    </row>
    <row r="994" spans="4:39" x14ac:dyDescent="0.45">
      <c r="D994" s="248"/>
      <c r="F994" s="256"/>
      <c r="L994" s="258"/>
      <c r="M994" s="259"/>
      <c r="N994" s="260"/>
      <c r="O994" s="249"/>
      <c r="P994" s="195"/>
      <c r="Q994" s="195"/>
      <c r="R994" s="261"/>
      <c r="S994" s="251"/>
      <c r="V994" s="252"/>
      <c r="AL994" s="201">
        <f t="shared" si="36"/>
        <v>0</v>
      </c>
      <c r="AM994" s="262">
        <f>AI994*[1]Scenarios!$D$5*[1]Scenarios!$L$27*[1]Scenarios!$D$29</f>
        <v>0</v>
      </c>
    </row>
    <row r="995" spans="4:39" x14ac:dyDescent="0.45">
      <c r="D995" s="248"/>
      <c r="F995" s="256"/>
      <c r="L995" s="258"/>
      <c r="M995" s="259"/>
      <c r="N995" s="260"/>
      <c r="O995" s="249"/>
      <c r="P995" s="195"/>
      <c r="Q995" s="195"/>
      <c r="R995" s="261"/>
      <c r="S995" s="251"/>
      <c r="V995" s="252"/>
      <c r="AL995" s="201">
        <f t="shared" si="36"/>
        <v>0</v>
      </c>
      <c r="AM995" s="262">
        <f>AI995*[1]Scenarios!$D$5*[1]Scenarios!$L$27*[1]Scenarios!$D$29</f>
        <v>0</v>
      </c>
    </row>
    <row r="996" spans="4:39" x14ac:dyDescent="0.45">
      <c r="D996" s="248"/>
      <c r="F996" s="256"/>
      <c r="L996" s="258"/>
      <c r="M996" s="259"/>
      <c r="N996" s="260"/>
      <c r="O996" s="249"/>
      <c r="P996" s="195"/>
      <c r="Q996" s="195"/>
      <c r="R996" s="261"/>
      <c r="S996" s="251"/>
      <c r="V996" s="252"/>
      <c r="AL996" s="201">
        <f t="shared" si="36"/>
        <v>0</v>
      </c>
      <c r="AM996" s="262">
        <f>AI996*[1]Scenarios!$D$5*[1]Scenarios!$L$27*[1]Scenarios!$D$29</f>
        <v>0</v>
      </c>
    </row>
    <row r="997" spans="4:39" x14ac:dyDescent="0.45">
      <c r="D997" s="248"/>
      <c r="F997" s="256"/>
      <c r="L997" s="258"/>
      <c r="M997" s="259"/>
      <c r="N997" s="260"/>
      <c r="O997" s="249"/>
      <c r="P997" s="195"/>
      <c r="Q997" s="195"/>
      <c r="R997" s="261"/>
      <c r="S997" s="251"/>
      <c r="V997" s="252"/>
      <c r="AL997" s="201">
        <f t="shared" si="36"/>
        <v>0</v>
      </c>
      <c r="AM997" s="262">
        <f>AI997*[1]Scenarios!$D$5*[1]Scenarios!$L$27*[1]Scenarios!$D$29</f>
        <v>0</v>
      </c>
    </row>
    <row r="998" spans="4:39" x14ac:dyDescent="0.45">
      <c r="D998" s="248"/>
      <c r="F998" s="256"/>
      <c r="L998" s="258"/>
      <c r="M998" s="259"/>
      <c r="N998" s="260"/>
      <c r="O998" s="249"/>
      <c r="P998" s="195"/>
      <c r="Q998" s="195"/>
      <c r="R998" s="261"/>
      <c r="S998" s="251"/>
      <c r="V998" s="252"/>
      <c r="AL998" s="201">
        <f t="shared" si="36"/>
        <v>0</v>
      </c>
      <c r="AM998" s="262">
        <f>AI998*[1]Scenarios!$D$5*[1]Scenarios!$L$27*[1]Scenarios!$D$29</f>
        <v>0</v>
      </c>
    </row>
    <row r="999" spans="4:39" x14ac:dyDescent="0.45">
      <c r="D999" s="248"/>
      <c r="F999" s="256"/>
      <c r="L999" s="258"/>
      <c r="M999" s="259"/>
      <c r="N999" s="260"/>
      <c r="O999" s="249"/>
      <c r="P999" s="195"/>
      <c r="Q999" s="195"/>
      <c r="R999" s="261"/>
      <c r="S999" s="251"/>
      <c r="V999" s="252"/>
      <c r="AL999" s="201">
        <f t="shared" si="36"/>
        <v>0</v>
      </c>
      <c r="AM999" s="262">
        <f>AI999*[1]Scenarios!$D$5*[1]Scenarios!$L$27*[1]Scenarios!$D$29</f>
        <v>0</v>
      </c>
    </row>
    <row r="1000" spans="4:39" x14ac:dyDescent="0.45">
      <c r="D1000" s="248"/>
      <c r="F1000" s="256"/>
      <c r="L1000" s="258"/>
      <c r="M1000" s="259"/>
      <c r="N1000" s="260"/>
      <c r="O1000" s="249"/>
      <c r="P1000" s="195"/>
      <c r="Q1000" s="195"/>
      <c r="R1000" s="261"/>
      <c r="S1000" s="251"/>
      <c r="V1000" s="252"/>
      <c r="AL1000" s="201">
        <f t="shared" si="36"/>
        <v>0</v>
      </c>
      <c r="AM1000" s="262">
        <f>AI1000*[1]Scenarios!$D$5*[1]Scenarios!$L$27*[1]Scenarios!$D$29</f>
        <v>0</v>
      </c>
    </row>
    <row r="1001" spans="4:39" x14ac:dyDescent="0.45">
      <c r="D1001" s="248"/>
      <c r="F1001" s="256"/>
      <c r="L1001" s="258"/>
      <c r="M1001" s="259"/>
      <c r="N1001" s="260"/>
      <c r="O1001" s="249"/>
      <c r="P1001" s="195"/>
      <c r="Q1001" s="195"/>
      <c r="R1001" s="261"/>
      <c r="S1001" s="251"/>
      <c r="V1001" s="252"/>
      <c r="AL1001" s="201">
        <f t="shared" si="36"/>
        <v>0</v>
      </c>
      <c r="AM1001" s="262">
        <f>AI1001*[1]Scenarios!$D$5*[1]Scenarios!$L$27*[1]Scenarios!$D$29</f>
        <v>0</v>
      </c>
    </row>
    <row r="1002" spans="4:39" x14ac:dyDescent="0.45">
      <c r="D1002" s="248"/>
      <c r="F1002" s="256"/>
      <c r="L1002" s="258"/>
      <c r="M1002" s="259"/>
      <c r="N1002" s="260"/>
      <c r="O1002" s="249"/>
      <c r="P1002" s="195"/>
      <c r="Q1002" s="195"/>
      <c r="R1002" s="261"/>
      <c r="S1002" s="251"/>
      <c r="V1002" s="252"/>
      <c r="AL1002" s="201">
        <f t="shared" si="36"/>
        <v>0</v>
      </c>
      <c r="AM1002" s="262">
        <f>AI1002*[1]Scenarios!$D$5*[1]Scenarios!$L$27*[1]Scenarios!$D$29</f>
        <v>0</v>
      </c>
    </row>
    <row r="1003" spans="4:39" x14ac:dyDescent="0.45">
      <c r="D1003" s="248"/>
      <c r="F1003" s="256"/>
      <c r="L1003" s="258"/>
      <c r="M1003" s="259"/>
      <c r="N1003" s="260"/>
      <c r="O1003" s="249"/>
      <c r="P1003" s="195"/>
      <c r="Q1003" s="195"/>
      <c r="R1003" s="261"/>
      <c r="S1003" s="251"/>
      <c r="V1003" s="252"/>
      <c r="AL1003" s="201">
        <f t="shared" si="36"/>
        <v>0</v>
      </c>
      <c r="AM1003" s="262">
        <f>AI1003*[1]Scenarios!$D$5*[1]Scenarios!$L$27*[1]Scenarios!$D$29</f>
        <v>0</v>
      </c>
    </row>
    <row r="1004" spans="4:39" x14ac:dyDescent="0.45">
      <c r="D1004" s="248"/>
      <c r="F1004" s="256"/>
      <c r="L1004" s="258"/>
      <c r="M1004" s="259"/>
      <c r="N1004" s="260"/>
      <c r="O1004" s="249"/>
      <c r="P1004" s="195"/>
      <c r="Q1004" s="195"/>
      <c r="R1004" s="261"/>
      <c r="S1004" s="251"/>
      <c r="V1004" s="252"/>
      <c r="AL1004" s="201">
        <f t="shared" si="36"/>
        <v>0</v>
      </c>
      <c r="AM1004" s="262">
        <f>AI1004*[1]Scenarios!$D$5*[1]Scenarios!$L$27*[1]Scenarios!$D$29</f>
        <v>0</v>
      </c>
    </row>
    <row r="1005" spans="4:39" x14ac:dyDescent="0.45">
      <c r="D1005" s="248"/>
      <c r="F1005" s="256"/>
      <c r="L1005" s="258"/>
      <c r="M1005" s="259"/>
      <c r="N1005" s="260"/>
      <c r="O1005" s="249"/>
      <c r="P1005" s="195"/>
      <c r="Q1005" s="195"/>
      <c r="R1005" s="261"/>
      <c r="S1005" s="251"/>
      <c r="V1005" s="252"/>
      <c r="AL1005" s="201">
        <f t="shared" si="36"/>
        <v>0</v>
      </c>
      <c r="AM1005" s="262">
        <f>AI1005*[1]Scenarios!$D$5*[1]Scenarios!$L$27*[1]Scenarios!$D$29</f>
        <v>0</v>
      </c>
    </row>
    <row r="1006" spans="4:39" x14ac:dyDescent="0.45">
      <c r="D1006" s="248"/>
      <c r="F1006" s="256"/>
      <c r="L1006" s="258"/>
      <c r="M1006" s="259"/>
      <c r="N1006" s="260"/>
      <c r="O1006" s="249"/>
      <c r="P1006" s="195"/>
      <c r="Q1006" s="195"/>
      <c r="R1006" s="261"/>
      <c r="S1006" s="251"/>
      <c r="V1006" s="252"/>
      <c r="AL1006" s="201">
        <f t="shared" si="36"/>
        <v>0</v>
      </c>
      <c r="AM1006" s="262">
        <f>AI1006*[1]Scenarios!$D$5*[1]Scenarios!$L$27*[1]Scenarios!$D$29</f>
        <v>0</v>
      </c>
    </row>
    <row r="1007" spans="4:39" x14ac:dyDescent="0.45">
      <c r="D1007" s="248"/>
      <c r="F1007" s="256"/>
      <c r="L1007" s="258"/>
      <c r="M1007" s="259"/>
      <c r="N1007" s="260"/>
      <c r="O1007" s="249"/>
      <c r="P1007" s="195"/>
      <c r="Q1007" s="195"/>
      <c r="R1007" s="261"/>
      <c r="S1007" s="251"/>
      <c r="V1007" s="252"/>
      <c r="AL1007" s="201">
        <f t="shared" si="36"/>
        <v>0</v>
      </c>
      <c r="AM1007" s="262">
        <f>AI1007*[1]Scenarios!$D$5*[1]Scenarios!$L$27*[1]Scenarios!$D$29</f>
        <v>0</v>
      </c>
    </row>
    <row r="1008" spans="4:39" x14ac:dyDescent="0.45">
      <c r="D1008" s="248"/>
      <c r="F1008" s="256"/>
      <c r="L1008" s="258"/>
      <c r="M1008" s="259"/>
      <c r="N1008" s="260"/>
      <c r="O1008" s="249"/>
      <c r="P1008" s="195"/>
      <c r="Q1008" s="195"/>
      <c r="R1008" s="261"/>
      <c r="S1008" s="251"/>
      <c r="V1008" s="252"/>
      <c r="AL1008" s="201">
        <f t="shared" si="36"/>
        <v>0</v>
      </c>
      <c r="AM1008" s="262">
        <f>AI1008*[1]Scenarios!$D$5*[1]Scenarios!$L$27*[1]Scenarios!$D$29</f>
        <v>0</v>
      </c>
    </row>
    <row r="1009" spans="4:39" x14ac:dyDescent="0.45">
      <c r="D1009" s="248"/>
      <c r="F1009" s="256"/>
      <c r="L1009" s="258"/>
      <c r="M1009" s="259"/>
      <c r="N1009" s="260"/>
      <c r="O1009" s="249"/>
      <c r="P1009" s="195"/>
      <c r="Q1009" s="195"/>
      <c r="R1009" s="261"/>
      <c r="S1009" s="251"/>
      <c r="V1009" s="252"/>
      <c r="AL1009" s="201">
        <f t="shared" si="36"/>
        <v>0</v>
      </c>
      <c r="AM1009" s="262">
        <f>AI1009*[1]Scenarios!$D$5*[1]Scenarios!$L$27*[1]Scenarios!$D$29</f>
        <v>0</v>
      </c>
    </row>
    <row r="1010" spans="4:39" x14ac:dyDescent="0.45">
      <c r="D1010" s="248"/>
      <c r="F1010" s="256"/>
      <c r="L1010" s="258"/>
      <c r="M1010" s="259"/>
      <c r="N1010" s="260"/>
      <c r="O1010" s="249"/>
      <c r="P1010" s="195"/>
      <c r="Q1010" s="195"/>
      <c r="R1010" s="261"/>
      <c r="S1010" s="251"/>
      <c r="V1010" s="252"/>
      <c r="AL1010" s="201">
        <f t="shared" si="36"/>
        <v>0</v>
      </c>
      <c r="AM1010" s="262">
        <f>AI1010*[1]Scenarios!$D$5*[1]Scenarios!$L$27*[1]Scenarios!$D$29</f>
        <v>0</v>
      </c>
    </row>
    <row r="1011" spans="4:39" x14ac:dyDescent="0.45">
      <c r="D1011" s="248"/>
      <c r="F1011" s="256"/>
      <c r="L1011" s="258"/>
      <c r="M1011" s="259"/>
      <c r="N1011" s="260"/>
      <c r="O1011" s="249"/>
      <c r="P1011" s="195"/>
      <c r="Q1011" s="195"/>
      <c r="R1011" s="261"/>
      <c r="S1011" s="251"/>
      <c r="V1011" s="252"/>
      <c r="AL1011" s="201">
        <f t="shared" si="36"/>
        <v>0</v>
      </c>
      <c r="AM1011" s="262">
        <f>AI1011*[1]Scenarios!$D$5*[1]Scenarios!$L$27*[1]Scenarios!$D$29</f>
        <v>0</v>
      </c>
    </row>
    <row r="1012" spans="4:39" x14ac:dyDescent="0.45">
      <c r="D1012" s="248"/>
      <c r="F1012" s="256"/>
      <c r="L1012" s="258"/>
      <c r="M1012" s="259"/>
      <c r="N1012" s="260"/>
      <c r="O1012" s="249"/>
      <c r="P1012" s="195"/>
      <c r="Q1012" s="195"/>
      <c r="R1012" s="261"/>
      <c r="S1012" s="251"/>
      <c r="V1012" s="252"/>
      <c r="AL1012" s="201">
        <f t="shared" si="36"/>
        <v>0</v>
      </c>
      <c r="AM1012" s="262">
        <f>AI1012*[1]Scenarios!$D$5*[1]Scenarios!$L$27*[1]Scenarios!$D$29</f>
        <v>0</v>
      </c>
    </row>
    <row r="1013" spans="4:39" x14ac:dyDescent="0.45">
      <c r="D1013" s="248"/>
      <c r="F1013" s="256"/>
      <c r="L1013" s="258"/>
      <c r="M1013" s="259"/>
      <c r="N1013" s="260"/>
      <c r="O1013" s="249"/>
      <c r="P1013" s="195"/>
      <c r="Q1013" s="195"/>
      <c r="R1013" s="261"/>
      <c r="S1013" s="251"/>
      <c r="V1013" s="252"/>
      <c r="AL1013" s="201">
        <f t="shared" si="36"/>
        <v>0</v>
      </c>
      <c r="AM1013" s="262">
        <f>AI1013*[1]Scenarios!$D$5*[1]Scenarios!$L$27*[1]Scenarios!$D$29</f>
        <v>0</v>
      </c>
    </row>
    <row r="1014" spans="4:39" x14ac:dyDescent="0.45">
      <c r="D1014" s="248"/>
      <c r="F1014" s="256"/>
      <c r="L1014" s="258"/>
      <c r="M1014" s="259"/>
      <c r="N1014" s="260"/>
      <c r="O1014" s="249"/>
      <c r="P1014" s="195"/>
      <c r="Q1014" s="195"/>
      <c r="R1014" s="261"/>
      <c r="S1014" s="251"/>
      <c r="V1014" s="252"/>
      <c r="AL1014" s="201">
        <f t="shared" si="36"/>
        <v>0</v>
      </c>
      <c r="AM1014" s="262">
        <f>AI1014*[1]Scenarios!$D$5*[1]Scenarios!$L$27*[1]Scenarios!$D$29</f>
        <v>0</v>
      </c>
    </row>
    <row r="1015" spans="4:39" x14ac:dyDescent="0.45">
      <c r="D1015" s="248"/>
      <c r="F1015" s="256"/>
      <c r="L1015" s="258"/>
      <c r="M1015" s="259"/>
      <c r="N1015" s="260"/>
      <c r="O1015" s="249"/>
      <c r="P1015" s="195"/>
      <c r="Q1015" s="195"/>
      <c r="R1015" s="261"/>
      <c r="S1015" s="251"/>
      <c r="V1015" s="252"/>
      <c r="AL1015" s="201">
        <f t="shared" si="36"/>
        <v>0</v>
      </c>
      <c r="AM1015" s="262">
        <f>AI1015*[1]Scenarios!$D$5*[1]Scenarios!$L$27*[1]Scenarios!$D$29</f>
        <v>0</v>
      </c>
    </row>
    <row r="1016" spans="4:39" x14ac:dyDescent="0.45">
      <c r="D1016" s="248"/>
      <c r="F1016" s="256"/>
      <c r="L1016" s="258"/>
      <c r="M1016" s="259"/>
      <c r="N1016" s="260"/>
      <c r="O1016" s="249"/>
      <c r="P1016" s="195"/>
      <c r="Q1016" s="195"/>
      <c r="R1016" s="261"/>
      <c r="S1016" s="251"/>
      <c r="V1016" s="252"/>
      <c r="AL1016" s="201">
        <f t="shared" si="36"/>
        <v>0</v>
      </c>
      <c r="AM1016" s="262">
        <f>AI1016*[1]Scenarios!$D$5*[1]Scenarios!$L$27*[1]Scenarios!$D$29</f>
        <v>0</v>
      </c>
    </row>
    <row r="1017" spans="4:39" x14ac:dyDescent="0.45">
      <c r="D1017" s="248"/>
      <c r="F1017" s="256"/>
      <c r="L1017" s="258"/>
      <c r="M1017" s="259"/>
      <c r="N1017" s="260"/>
      <c r="O1017" s="249"/>
      <c r="P1017" s="195"/>
      <c r="Q1017" s="195"/>
      <c r="R1017" s="261"/>
      <c r="S1017" s="251"/>
      <c r="V1017" s="252"/>
      <c r="AL1017" s="201">
        <f t="shared" si="36"/>
        <v>0</v>
      </c>
      <c r="AM1017" s="262">
        <f>AI1017*[1]Scenarios!$D$5*[1]Scenarios!$L$27*[1]Scenarios!$D$29</f>
        <v>0</v>
      </c>
    </row>
    <row r="1018" spans="4:39" x14ac:dyDescent="0.45">
      <c r="D1018" s="248"/>
      <c r="F1018" s="256"/>
      <c r="L1018" s="258"/>
      <c r="M1018" s="259"/>
      <c r="N1018" s="260"/>
      <c r="O1018" s="249"/>
      <c r="P1018" s="195"/>
      <c r="Q1018" s="195"/>
      <c r="R1018" s="261"/>
      <c r="S1018" s="251"/>
      <c r="V1018" s="252"/>
      <c r="AL1018" s="201">
        <f t="shared" si="36"/>
        <v>0</v>
      </c>
      <c r="AM1018" s="262">
        <f>AI1018*[1]Scenarios!$D$5*[1]Scenarios!$L$27*[1]Scenarios!$D$29</f>
        <v>0</v>
      </c>
    </row>
    <row r="1019" spans="4:39" x14ac:dyDescent="0.45">
      <c r="D1019" s="248"/>
      <c r="F1019" s="256"/>
      <c r="L1019" s="258"/>
      <c r="M1019" s="259"/>
      <c r="N1019" s="260"/>
      <c r="O1019" s="249"/>
      <c r="P1019" s="195"/>
      <c r="Q1019" s="195"/>
      <c r="R1019" s="261"/>
      <c r="S1019" s="251"/>
      <c r="V1019" s="252"/>
      <c r="AL1019" s="201">
        <f t="shared" si="36"/>
        <v>0</v>
      </c>
      <c r="AM1019" s="262">
        <f>AI1019*[1]Scenarios!$D$5*[1]Scenarios!$L$27*[1]Scenarios!$D$29</f>
        <v>0</v>
      </c>
    </row>
    <row r="1020" spans="4:39" x14ac:dyDescent="0.45">
      <c r="D1020" s="248"/>
      <c r="F1020" s="256"/>
      <c r="L1020" s="258"/>
      <c r="M1020" s="259"/>
      <c r="N1020" s="260"/>
      <c r="O1020" s="249"/>
      <c r="P1020" s="195"/>
      <c r="Q1020" s="195"/>
      <c r="R1020" s="261"/>
      <c r="S1020" s="251"/>
      <c r="V1020" s="252"/>
      <c r="AL1020" s="201">
        <f t="shared" si="36"/>
        <v>0</v>
      </c>
      <c r="AM1020" s="262">
        <f>AI1020*[1]Scenarios!$D$5*[1]Scenarios!$L$27*[1]Scenarios!$D$29</f>
        <v>0</v>
      </c>
    </row>
    <row r="1021" spans="4:39" x14ac:dyDescent="0.45">
      <c r="D1021" s="248"/>
      <c r="F1021" s="256"/>
      <c r="L1021" s="258"/>
      <c r="M1021" s="259"/>
      <c r="N1021" s="260"/>
      <c r="O1021" s="249"/>
      <c r="P1021" s="195"/>
      <c r="Q1021" s="195"/>
      <c r="R1021" s="261"/>
      <c r="S1021" s="251"/>
      <c r="V1021" s="252"/>
      <c r="AL1021" s="201">
        <f t="shared" si="36"/>
        <v>0</v>
      </c>
      <c r="AM1021" s="262">
        <f>AI1021*[1]Scenarios!$D$5*[1]Scenarios!$L$27*[1]Scenarios!$D$29</f>
        <v>0</v>
      </c>
    </row>
    <row r="1022" spans="4:39" x14ac:dyDescent="0.45">
      <c r="D1022" s="248"/>
      <c r="F1022" s="256"/>
      <c r="L1022" s="258"/>
      <c r="M1022" s="259"/>
      <c r="N1022" s="260"/>
      <c r="O1022" s="249"/>
      <c r="P1022" s="195"/>
      <c r="Q1022" s="195"/>
      <c r="R1022" s="261"/>
      <c r="S1022" s="251"/>
      <c r="V1022" s="252"/>
      <c r="AL1022" s="201">
        <f t="shared" si="36"/>
        <v>0</v>
      </c>
      <c r="AM1022" s="262">
        <f>AI1022*[1]Scenarios!$D$5*[1]Scenarios!$L$27*[1]Scenarios!$D$29</f>
        <v>0</v>
      </c>
    </row>
    <row r="1023" spans="4:39" x14ac:dyDescent="0.45">
      <c r="D1023" s="248"/>
      <c r="F1023" s="256"/>
      <c r="L1023" s="258"/>
      <c r="M1023" s="259"/>
      <c r="N1023" s="260"/>
      <c r="O1023" s="249"/>
      <c r="P1023" s="195"/>
      <c r="Q1023" s="195"/>
      <c r="R1023" s="261"/>
      <c r="S1023" s="251"/>
      <c r="V1023" s="252"/>
      <c r="AL1023" s="201">
        <f t="shared" si="36"/>
        <v>0</v>
      </c>
      <c r="AM1023" s="262">
        <f>AI1023*[1]Scenarios!$D$5*[1]Scenarios!$L$27*[1]Scenarios!$D$29</f>
        <v>0</v>
      </c>
    </row>
    <row r="1024" spans="4:39" x14ac:dyDescent="0.45">
      <c r="D1024" s="248"/>
      <c r="F1024" s="256"/>
      <c r="L1024" s="258"/>
      <c r="M1024" s="259"/>
      <c r="N1024" s="260"/>
      <c r="O1024" s="249"/>
      <c r="P1024" s="195"/>
      <c r="Q1024" s="195"/>
      <c r="R1024" s="261"/>
      <c r="S1024" s="251"/>
      <c r="V1024" s="252"/>
      <c r="AL1024" s="201">
        <f t="shared" si="36"/>
        <v>0</v>
      </c>
      <c r="AM1024" s="262">
        <f>AI1024*[1]Scenarios!$D$5*[1]Scenarios!$L$27*[1]Scenarios!$D$29</f>
        <v>0</v>
      </c>
    </row>
    <row r="1025" spans="4:39" x14ac:dyDescent="0.45">
      <c r="D1025" s="248"/>
      <c r="F1025" s="256"/>
      <c r="L1025" s="258"/>
      <c r="M1025" s="259"/>
      <c r="N1025" s="260"/>
      <c r="O1025" s="249"/>
      <c r="P1025" s="195"/>
      <c r="Q1025" s="195"/>
      <c r="R1025" s="261"/>
      <c r="S1025" s="251"/>
      <c r="V1025" s="252"/>
      <c r="AL1025" s="201">
        <f t="shared" si="36"/>
        <v>0</v>
      </c>
      <c r="AM1025" s="262">
        <f>AI1025*[1]Scenarios!$D$5*[1]Scenarios!$L$27*[1]Scenarios!$D$29</f>
        <v>0</v>
      </c>
    </row>
    <row r="1026" spans="4:39" x14ac:dyDescent="0.45">
      <c r="D1026" s="248"/>
      <c r="F1026" s="256"/>
      <c r="L1026" s="258"/>
      <c r="M1026" s="259"/>
      <c r="N1026" s="260"/>
      <c r="O1026" s="249"/>
      <c r="P1026" s="195"/>
      <c r="Q1026" s="195"/>
      <c r="R1026" s="261"/>
      <c r="S1026" s="251"/>
      <c r="V1026" s="252"/>
      <c r="AL1026" s="201">
        <f t="shared" si="36"/>
        <v>0</v>
      </c>
      <c r="AM1026" s="262">
        <f>AI1026*[1]Scenarios!$D$5*[1]Scenarios!$L$27*[1]Scenarios!$D$29</f>
        <v>0</v>
      </c>
    </row>
    <row r="1027" spans="4:39" x14ac:dyDescent="0.45">
      <c r="D1027" s="248"/>
      <c r="F1027" s="256"/>
      <c r="L1027" s="258"/>
      <c r="M1027" s="259"/>
      <c r="N1027" s="260"/>
      <c r="O1027" s="249"/>
      <c r="P1027" s="195"/>
      <c r="Q1027" s="195"/>
      <c r="R1027" s="261"/>
      <c r="S1027" s="251"/>
      <c r="V1027" s="252"/>
      <c r="AL1027" s="201">
        <f t="shared" si="36"/>
        <v>0</v>
      </c>
      <c r="AM1027" s="262">
        <f>AI1027*[1]Scenarios!$D$5*[1]Scenarios!$L$27*[1]Scenarios!$D$29</f>
        <v>0</v>
      </c>
    </row>
    <row r="1028" spans="4:39" x14ac:dyDescent="0.45">
      <c r="D1028" s="248"/>
      <c r="F1028" s="256"/>
      <c r="L1028" s="258"/>
      <c r="M1028" s="259"/>
      <c r="N1028" s="260"/>
      <c r="O1028" s="249"/>
      <c r="P1028" s="195"/>
      <c r="Q1028" s="195"/>
      <c r="R1028" s="261"/>
      <c r="S1028" s="251"/>
      <c r="V1028" s="252"/>
      <c r="AL1028" s="201">
        <f t="shared" si="36"/>
        <v>0</v>
      </c>
      <c r="AM1028" s="262">
        <f>AI1028*[1]Scenarios!$D$5*[1]Scenarios!$L$27*[1]Scenarios!$D$29</f>
        <v>0</v>
      </c>
    </row>
    <row r="1029" spans="4:39" x14ac:dyDescent="0.45">
      <c r="D1029" s="248"/>
      <c r="F1029" s="256"/>
      <c r="L1029" s="258"/>
      <c r="M1029" s="259"/>
      <c r="N1029" s="260"/>
      <c r="O1029" s="249"/>
      <c r="P1029" s="195"/>
      <c r="Q1029" s="195"/>
      <c r="R1029" s="261"/>
      <c r="S1029" s="251"/>
      <c r="V1029" s="252"/>
      <c r="AL1029" s="201">
        <f t="shared" si="36"/>
        <v>0</v>
      </c>
      <c r="AM1029" s="262">
        <f>AI1029*[1]Scenarios!$D$5*[1]Scenarios!$L$27*[1]Scenarios!$D$29</f>
        <v>0</v>
      </c>
    </row>
    <row r="1030" spans="4:39" x14ac:dyDescent="0.45">
      <c r="D1030" s="248"/>
      <c r="F1030" s="256"/>
      <c r="L1030" s="258"/>
      <c r="M1030" s="259"/>
      <c r="N1030" s="260"/>
      <c r="O1030" s="249"/>
      <c r="P1030" s="195"/>
      <c r="Q1030" s="195"/>
      <c r="R1030" s="261"/>
      <c r="S1030" s="251"/>
      <c r="V1030" s="252"/>
      <c r="AL1030" s="201">
        <f t="shared" ref="AL1030:AL1093" si="37">T1030+(T1030*40%)</f>
        <v>0</v>
      </c>
      <c r="AM1030" s="262">
        <f>AI1030*[1]Scenarios!$D$5*[1]Scenarios!$L$27*[1]Scenarios!$D$29</f>
        <v>0</v>
      </c>
    </row>
    <row r="1031" spans="4:39" x14ac:dyDescent="0.45">
      <c r="D1031" s="248"/>
      <c r="F1031" s="256"/>
      <c r="L1031" s="258"/>
      <c r="M1031" s="259"/>
      <c r="N1031" s="260"/>
      <c r="O1031" s="249"/>
      <c r="P1031" s="195"/>
      <c r="Q1031" s="195"/>
      <c r="R1031" s="261"/>
      <c r="S1031" s="251"/>
      <c r="V1031" s="252"/>
      <c r="AL1031" s="201">
        <f t="shared" si="37"/>
        <v>0</v>
      </c>
      <c r="AM1031" s="262">
        <f>AI1031*[1]Scenarios!$D$5*[1]Scenarios!$L$27*[1]Scenarios!$D$29</f>
        <v>0</v>
      </c>
    </row>
    <row r="1032" spans="4:39" x14ac:dyDescent="0.45">
      <c r="D1032" s="248"/>
      <c r="F1032" s="256"/>
      <c r="L1032" s="258"/>
      <c r="M1032" s="259"/>
      <c r="N1032" s="260"/>
      <c r="O1032" s="249"/>
      <c r="P1032" s="195"/>
      <c r="Q1032" s="195"/>
      <c r="R1032" s="261"/>
      <c r="S1032" s="251"/>
      <c r="V1032" s="252"/>
      <c r="AL1032" s="201">
        <f t="shared" si="37"/>
        <v>0</v>
      </c>
      <c r="AM1032" s="262">
        <f>AI1032*[1]Scenarios!$D$5*[1]Scenarios!$L$27*[1]Scenarios!$D$29</f>
        <v>0</v>
      </c>
    </row>
    <row r="1033" spans="4:39" x14ac:dyDescent="0.45">
      <c r="D1033" s="248"/>
      <c r="F1033" s="256"/>
      <c r="L1033" s="258"/>
      <c r="M1033" s="259"/>
      <c r="N1033" s="260"/>
      <c r="O1033" s="249"/>
      <c r="P1033" s="195"/>
      <c r="Q1033" s="195"/>
      <c r="R1033" s="261"/>
      <c r="S1033" s="251"/>
      <c r="V1033" s="252"/>
      <c r="AL1033" s="201">
        <f t="shared" si="37"/>
        <v>0</v>
      </c>
      <c r="AM1033" s="262">
        <f>AI1033*[1]Scenarios!$D$5*[1]Scenarios!$L$27*[1]Scenarios!$D$29</f>
        <v>0</v>
      </c>
    </row>
    <row r="1034" spans="4:39" x14ac:dyDescent="0.45">
      <c r="D1034" s="248"/>
      <c r="F1034" s="256"/>
      <c r="L1034" s="258"/>
      <c r="M1034" s="259"/>
      <c r="N1034" s="260"/>
      <c r="O1034" s="249"/>
      <c r="P1034" s="195"/>
      <c r="Q1034" s="195"/>
      <c r="R1034" s="261"/>
      <c r="S1034" s="251"/>
      <c r="V1034" s="252"/>
      <c r="AL1034" s="201">
        <f t="shared" si="37"/>
        <v>0</v>
      </c>
      <c r="AM1034" s="262">
        <f>AI1034*[1]Scenarios!$D$5*[1]Scenarios!$L$27*[1]Scenarios!$D$29</f>
        <v>0</v>
      </c>
    </row>
    <row r="1035" spans="4:39" x14ac:dyDescent="0.45">
      <c r="D1035" s="248"/>
      <c r="F1035" s="256"/>
      <c r="L1035" s="258"/>
      <c r="M1035" s="259"/>
      <c r="N1035" s="260"/>
      <c r="O1035" s="249"/>
      <c r="P1035" s="195"/>
      <c r="Q1035" s="195"/>
      <c r="R1035" s="261"/>
      <c r="S1035" s="251"/>
      <c r="V1035" s="252"/>
      <c r="AL1035" s="201">
        <f t="shared" si="37"/>
        <v>0</v>
      </c>
      <c r="AM1035" s="262">
        <f>AI1035*[1]Scenarios!$D$5*[1]Scenarios!$L$27*[1]Scenarios!$D$29</f>
        <v>0</v>
      </c>
    </row>
    <row r="1036" spans="4:39" x14ac:dyDescent="0.45">
      <c r="D1036" s="248"/>
      <c r="F1036" s="256"/>
      <c r="L1036" s="258"/>
      <c r="M1036" s="259"/>
      <c r="N1036" s="260"/>
      <c r="O1036" s="249"/>
      <c r="P1036" s="195"/>
      <c r="Q1036" s="195"/>
      <c r="R1036" s="261"/>
      <c r="S1036" s="251"/>
      <c r="V1036" s="252"/>
      <c r="AL1036" s="201">
        <f t="shared" si="37"/>
        <v>0</v>
      </c>
      <c r="AM1036" s="262">
        <f>AI1036*[1]Scenarios!$D$5*[1]Scenarios!$L$27*[1]Scenarios!$D$29</f>
        <v>0</v>
      </c>
    </row>
    <row r="1037" spans="4:39" x14ac:dyDescent="0.45">
      <c r="D1037" s="248"/>
      <c r="F1037" s="256"/>
      <c r="L1037" s="258"/>
      <c r="M1037" s="259"/>
      <c r="N1037" s="260"/>
      <c r="O1037" s="249"/>
      <c r="P1037" s="195"/>
      <c r="Q1037" s="195"/>
      <c r="R1037" s="261"/>
      <c r="S1037" s="251"/>
      <c r="V1037" s="252"/>
      <c r="AL1037" s="201">
        <f t="shared" si="37"/>
        <v>0</v>
      </c>
      <c r="AM1037" s="262">
        <f>AI1037*[1]Scenarios!$D$5*[1]Scenarios!$L$27*[1]Scenarios!$D$29</f>
        <v>0</v>
      </c>
    </row>
    <row r="1038" spans="4:39" x14ac:dyDescent="0.45">
      <c r="D1038" s="248"/>
      <c r="F1038" s="256"/>
      <c r="L1038" s="258"/>
      <c r="M1038" s="259"/>
      <c r="N1038" s="260"/>
      <c r="O1038" s="249"/>
      <c r="P1038" s="195"/>
      <c r="Q1038" s="195"/>
      <c r="R1038" s="261"/>
      <c r="S1038" s="251"/>
      <c r="V1038" s="252"/>
      <c r="AL1038" s="201">
        <f t="shared" si="37"/>
        <v>0</v>
      </c>
      <c r="AM1038" s="262">
        <f>AI1038*[1]Scenarios!$D$5*[1]Scenarios!$L$27*[1]Scenarios!$D$29</f>
        <v>0</v>
      </c>
    </row>
    <row r="1039" spans="4:39" x14ac:dyDescent="0.45">
      <c r="D1039" s="248"/>
      <c r="F1039" s="256"/>
      <c r="L1039" s="258"/>
      <c r="M1039" s="259"/>
      <c r="N1039" s="260"/>
      <c r="O1039" s="249"/>
      <c r="P1039" s="195"/>
      <c r="Q1039" s="195"/>
      <c r="R1039" s="261"/>
      <c r="S1039" s="251"/>
      <c r="V1039" s="252"/>
      <c r="AL1039" s="201">
        <f t="shared" si="37"/>
        <v>0</v>
      </c>
      <c r="AM1039" s="262">
        <f>AI1039*[1]Scenarios!$D$5*[1]Scenarios!$L$27*[1]Scenarios!$D$29</f>
        <v>0</v>
      </c>
    </row>
    <row r="1040" spans="4:39" x14ac:dyDescent="0.45">
      <c r="D1040" s="248"/>
      <c r="F1040" s="256"/>
      <c r="L1040" s="258"/>
      <c r="M1040" s="259"/>
      <c r="N1040" s="260"/>
      <c r="O1040" s="249"/>
      <c r="P1040" s="195"/>
      <c r="Q1040" s="195"/>
      <c r="R1040" s="261"/>
      <c r="S1040" s="251"/>
      <c r="V1040" s="252"/>
      <c r="AL1040" s="201">
        <f t="shared" si="37"/>
        <v>0</v>
      </c>
      <c r="AM1040" s="262">
        <f>AI1040*[1]Scenarios!$D$5*[1]Scenarios!$L$27*[1]Scenarios!$D$29</f>
        <v>0</v>
      </c>
    </row>
    <row r="1041" spans="4:39" x14ac:dyDescent="0.45">
      <c r="D1041" s="248"/>
      <c r="F1041" s="256"/>
      <c r="L1041" s="258"/>
      <c r="M1041" s="259"/>
      <c r="N1041" s="260"/>
      <c r="O1041" s="249"/>
      <c r="P1041" s="195"/>
      <c r="Q1041" s="195"/>
      <c r="R1041" s="261"/>
      <c r="S1041" s="251"/>
      <c r="V1041" s="252"/>
      <c r="AL1041" s="201">
        <f t="shared" si="37"/>
        <v>0</v>
      </c>
      <c r="AM1041" s="262">
        <f>AI1041*[1]Scenarios!$D$5*[1]Scenarios!$L$27*[1]Scenarios!$D$29</f>
        <v>0</v>
      </c>
    </row>
    <row r="1042" spans="4:39" x14ac:dyDescent="0.45">
      <c r="D1042" s="248"/>
      <c r="F1042" s="256"/>
      <c r="L1042" s="258"/>
      <c r="M1042" s="259"/>
      <c r="N1042" s="260"/>
      <c r="O1042" s="249"/>
      <c r="P1042" s="195"/>
      <c r="Q1042" s="195"/>
      <c r="R1042" s="261"/>
      <c r="S1042" s="251"/>
      <c r="V1042" s="252"/>
      <c r="AL1042" s="201">
        <f t="shared" si="37"/>
        <v>0</v>
      </c>
      <c r="AM1042" s="262">
        <f>AI1042*[1]Scenarios!$D$5*[1]Scenarios!$L$27*[1]Scenarios!$D$29</f>
        <v>0</v>
      </c>
    </row>
    <row r="1043" spans="4:39" x14ac:dyDescent="0.45">
      <c r="D1043" s="248"/>
      <c r="F1043" s="256"/>
      <c r="L1043" s="258"/>
      <c r="M1043" s="259"/>
      <c r="N1043" s="260"/>
      <c r="O1043" s="249"/>
      <c r="P1043" s="195"/>
      <c r="Q1043" s="195"/>
      <c r="R1043" s="261"/>
      <c r="S1043" s="251"/>
      <c r="V1043" s="252"/>
      <c r="AL1043" s="201">
        <f t="shared" si="37"/>
        <v>0</v>
      </c>
      <c r="AM1043" s="262">
        <f>AI1043*[1]Scenarios!$D$5*[1]Scenarios!$L$27*[1]Scenarios!$D$29</f>
        <v>0</v>
      </c>
    </row>
    <row r="1044" spans="4:39" x14ac:dyDescent="0.45">
      <c r="D1044" s="248"/>
      <c r="F1044" s="256"/>
      <c r="L1044" s="258"/>
      <c r="M1044" s="259"/>
      <c r="N1044" s="260"/>
      <c r="O1044" s="249"/>
      <c r="P1044" s="195"/>
      <c r="Q1044" s="195"/>
      <c r="R1044" s="261"/>
      <c r="S1044" s="251"/>
      <c r="V1044" s="252"/>
      <c r="AL1044" s="201">
        <f t="shared" si="37"/>
        <v>0</v>
      </c>
      <c r="AM1044" s="262">
        <f>AI1044*[1]Scenarios!$D$5*[1]Scenarios!$L$27*[1]Scenarios!$D$29</f>
        <v>0</v>
      </c>
    </row>
    <row r="1045" spans="4:39" x14ac:dyDescent="0.45">
      <c r="D1045" s="248"/>
      <c r="F1045" s="256"/>
      <c r="L1045" s="258"/>
      <c r="M1045" s="259"/>
      <c r="N1045" s="260"/>
      <c r="O1045" s="249"/>
      <c r="P1045" s="195"/>
      <c r="Q1045" s="195"/>
      <c r="R1045" s="261"/>
      <c r="S1045" s="251"/>
      <c r="V1045" s="252"/>
      <c r="AL1045" s="201">
        <f t="shared" si="37"/>
        <v>0</v>
      </c>
      <c r="AM1045" s="262">
        <f>AI1045*[1]Scenarios!$D$5*[1]Scenarios!$L$27*[1]Scenarios!$D$29</f>
        <v>0</v>
      </c>
    </row>
    <row r="1046" spans="4:39" x14ac:dyDescent="0.45">
      <c r="D1046" s="248"/>
      <c r="F1046" s="256"/>
      <c r="L1046" s="258"/>
      <c r="M1046" s="259"/>
      <c r="N1046" s="260"/>
      <c r="O1046" s="249"/>
      <c r="P1046" s="195"/>
      <c r="Q1046" s="195"/>
      <c r="R1046" s="261"/>
      <c r="S1046" s="251"/>
      <c r="V1046" s="252"/>
      <c r="AL1046" s="201">
        <f t="shared" si="37"/>
        <v>0</v>
      </c>
      <c r="AM1046" s="262">
        <f>AI1046*[1]Scenarios!$D$5*[1]Scenarios!$L$27*[1]Scenarios!$D$29</f>
        <v>0</v>
      </c>
    </row>
    <row r="1047" spans="4:39" x14ac:dyDescent="0.45">
      <c r="D1047" s="248"/>
      <c r="F1047" s="256"/>
      <c r="L1047" s="258"/>
      <c r="M1047" s="259"/>
      <c r="N1047" s="260"/>
      <c r="O1047" s="249"/>
      <c r="P1047" s="195"/>
      <c r="Q1047" s="195"/>
      <c r="R1047" s="261"/>
      <c r="S1047" s="251"/>
      <c r="V1047" s="252"/>
      <c r="AL1047" s="201">
        <f t="shared" si="37"/>
        <v>0</v>
      </c>
      <c r="AM1047" s="262">
        <f>AI1047*[1]Scenarios!$D$5*[1]Scenarios!$L$27*[1]Scenarios!$D$29</f>
        <v>0</v>
      </c>
    </row>
    <row r="1048" spans="4:39" x14ac:dyDescent="0.45">
      <c r="D1048" s="248"/>
      <c r="F1048" s="256"/>
      <c r="L1048" s="258"/>
      <c r="M1048" s="259"/>
      <c r="N1048" s="260"/>
      <c r="O1048" s="249"/>
      <c r="P1048" s="195"/>
      <c r="Q1048" s="195"/>
      <c r="R1048" s="261"/>
      <c r="S1048" s="251"/>
      <c r="V1048" s="252"/>
      <c r="AL1048" s="201">
        <f t="shared" si="37"/>
        <v>0</v>
      </c>
      <c r="AM1048" s="262">
        <f>AI1048*[1]Scenarios!$D$5*[1]Scenarios!$L$27*[1]Scenarios!$D$29</f>
        <v>0</v>
      </c>
    </row>
    <row r="1049" spans="4:39" x14ac:dyDescent="0.45">
      <c r="D1049" s="248"/>
      <c r="F1049" s="256"/>
      <c r="L1049" s="258"/>
      <c r="M1049" s="259"/>
      <c r="N1049" s="260"/>
      <c r="O1049" s="249"/>
      <c r="P1049" s="195"/>
      <c r="Q1049" s="195"/>
      <c r="R1049" s="261"/>
      <c r="S1049" s="251"/>
      <c r="V1049" s="252"/>
      <c r="AL1049" s="201">
        <f t="shared" si="37"/>
        <v>0</v>
      </c>
      <c r="AM1049" s="262">
        <f>AI1049*[1]Scenarios!$D$5*[1]Scenarios!$L$27*[1]Scenarios!$D$29</f>
        <v>0</v>
      </c>
    </row>
    <row r="1050" spans="4:39" x14ac:dyDescent="0.45">
      <c r="D1050" s="248"/>
      <c r="F1050" s="256"/>
      <c r="L1050" s="258"/>
      <c r="M1050" s="259"/>
      <c r="N1050" s="260"/>
      <c r="O1050" s="249"/>
      <c r="P1050" s="195"/>
      <c r="Q1050" s="195"/>
      <c r="R1050" s="261"/>
      <c r="S1050" s="251"/>
      <c r="V1050" s="252"/>
      <c r="AL1050" s="201">
        <f t="shared" si="37"/>
        <v>0</v>
      </c>
      <c r="AM1050" s="262">
        <f>AI1050*[1]Scenarios!$D$5*[1]Scenarios!$L$27*[1]Scenarios!$D$29</f>
        <v>0</v>
      </c>
    </row>
    <row r="1051" spans="4:39" x14ac:dyDescent="0.45">
      <c r="D1051" s="248"/>
      <c r="F1051" s="256"/>
      <c r="L1051" s="258"/>
      <c r="M1051" s="259"/>
      <c r="N1051" s="260"/>
      <c r="O1051" s="249"/>
      <c r="P1051" s="195"/>
      <c r="Q1051" s="195"/>
      <c r="R1051" s="261"/>
      <c r="S1051" s="251"/>
      <c r="V1051" s="252"/>
      <c r="AL1051" s="201">
        <f t="shared" si="37"/>
        <v>0</v>
      </c>
      <c r="AM1051" s="262">
        <f>AI1051*[1]Scenarios!$D$5*[1]Scenarios!$L$27*[1]Scenarios!$D$29</f>
        <v>0</v>
      </c>
    </row>
    <row r="1052" spans="4:39" x14ac:dyDescent="0.45">
      <c r="D1052" s="248"/>
      <c r="F1052" s="256"/>
      <c r="L1052" s="258"/>
      <c r="M1052" s="259"/>
      <c r="N1052" s="260"/>
      <c r="O1052" s="249"/>
      <c r="P1052" s="195"/>
      <c r="Q1052" s="195"/>
      <c r="R1052" s="261"/>
      <c r="S1052" s="251"/>
      <c r="V1052" s="252"/>
      <c r="AL1052" s="201">
        <f t="shared" si="37"/>
        <v>0</v>
      </c>
      <c r="AM1052" s="262">
        <f>AI1052*[1]Scenarios!$D$5*[1]Scenarios!$L$27*[1]Scenarios!$D$29</f>
        <v>0</v>
      </c>
    </row>
    <row r="1053" spans="4:39" x14ac:dyDescent="0.45">
      <c r="D1053" s="248"/>
      <c r="F1053" s="256"/>
      <c r="L1053" s="258"/>
      <c r="M1053" s="259"/>
      <c r="N1053" s="260"/>
      <c r="O1053" s="249"/>
      <c r="P1053" s="195"/>
      <c r="Q1053" s="195"/>
      <c r="R1053" s="261"/>
      <c r="S1053" s="251"/>
      <c r="V1053" s="252"/>
      <c r="AL1053" s="201">
        <f t="shared" si="37"/>
        <v>0</v>
      </c>
      <c r="AM1053" s="262">
        <f>AI1053*[1]Scenarios!$D$5*[1]Scenarios!$L$27*[1]Scenarios!$D$29</f>
        <v>0</v>
      </c>
    </row>
    <row r="1054" spans="4:39" x14ac:dyDescent="0.45">
      <c r="D1054" s="248"/>
      <c r="F1054" s="256"/>
      <c r="L1054" s="258"/>
      <c r="M1054" s="259"/>
      <c r="N1054" s="260"/>
      <c r="O1054" s="249"/>
      <c r="P1054" s="195"/>
      <c r="Q1054" s="195"/>
      <c r="R1054" s="261"/>
      <c r="S1054" s="251"/>
      <c r="V1054" s="252"/>
      <c r="AL1054" s="201">
        <f t="shared" si="37"/>
        <v>0</v>
      </c>
      <c r="AM1054" s="262">
        <f>AI1054*[1]Scenarios!$D$5*[1]Scenarios!$L$27*[1]Scenarios!$D$29</f>
        <v>0</v>
      </c>
    </row>
    <row r="1055" spans="4:39" x14ac:dyDescent="0.45">
      <c r="D1055" s="248"/>
      <c r="F1055" s="256"/>
      <c r="L1055" s="258"/>
      <c r="M1055" s="259"/>
      <c r="N1055" s="260"/>
      <c r="O1055" s="249"/>
      <c r="P1055" s="195"/>
      <c r="Q1055" s="195"/>
      <c r="R1055" s="261"/>
      <c r="S1055" s="251"/>
      <c r="V1055" s="252"/>
      <c r="AL1055" s="201">
        <f t="shared" si="37"/>
        <v>0</v>
      </c>
      <c r="AM1055" s="262">
        <f>AI1055*[1]Scenarios!$D$5*[1]Scenarios!$L$27*[1]Scenarios!$D$29</f>
        <v>0</v>
      </c>
    </row>
    <row r="1056" spans="4:39" x14ac:dyDescent="0.45">
      <c r="D1056" s="248"/>
      <c r="F1056" s="256"/>
      <c r="L1056" s="258"/>
      <c r="M1056" s="259"/>
      <c r="N1056" s="260"/>
      <c r="O1056" s="249"/>
      <c r="P1056" s="195"/>
      <c r="Q1056" s="195"/>
      <c r="R1056" s="261"/>
      <c r="S1056" s="251"/>
      <c r="V1056" s="252"/>
      <c r="AL1056" s="201">
        <f t="shared" si="37"/>
        <v>0</v>
      </c>
      <c r="AM1056" s="262">
        <f>AI1056*[1]Scenarios!$D$5*[1]Scenarios!$L$27*[1]Scenarios!$D$29</f>
        <v>0</v>
      </c>
    </row>
    <row r="1057" spans="4:39" x14ac:dyDescent="0.45">
      <c r="D1057" s="248"/>
      <c r="F1057" s="256"/>
      <c r="L1057" s="258"/>
      <c r="M1057" s="259"/>
      <c r="N1057" s="260"/>
      <c r="O1057" s="249"/>
      <c r="P1057" s="195"/>
      <c r="Q1057" s="195"/>
      <c r="R1057" s="261"/>
      <c r="S1057" s="251"/>
      <c r="V1057" s="252"/>
      <c r="AL1057" s="201">
        <f t="shared" si="37"/>
        <v>0</v>
      </c>
      <c r="AM1057" s="262">
        <f>AI1057*[1]Scenarios!$D$5*[1]Scenarios!$L$27*[1]Scenarios!$D$29</f>
        <v>0</v>
      </c>
    </row>
    <row r="1058" spans="4:39" x14ac:dyDescent="0.45">
      <c r="D1058" s="248"/>
      <c r="F1058" s="256"/>
      <c r="L1058" s="258"/>
      <c r="M1058" s="259"/>
      <c r="N1058" s="260"/>
      <c r="O1058" s="249"/>
      <c r="P1058" s="195"/>
      <c r="Q1058" s="195"/>
      <c r="R1058" s="261"/>
      <c r="S1058" s="251"/>
      <c r="V1058" s="252"/>
      <c r="AL1058" s="201">
        <f t="shared" si="37"/>
        <v>0</v>
      </c>
      <c r="AM1058" s="262">
        <f>AI1058*[1]Scenarios!$D$5*[1]Scenarios!$L$27*[1]Scenarios!$D$29</f>
        <v>0</v>
      </c>
    </row>
    <row r="1059" spans="4:39" x14ac:dyDescent="0.45">
      <c r="D1059" s="248"/>
      <c r="F1059" s="256"/>
      <c r="L1059" s="258"/>
      <c r="M1059" s="259"/>
      <c r="N1059" s="260"/>
      <c r="O1059" s="249"/>
      <c r="P1059" s="195"/>
      <c r="Q1059" s="195"/>
      <c r="R1059" s="261"/>
      <c r="S1059" s="251"/>
      <c r="V1059" s="252"/>
      <c r="AL1059" s="201">
        <f t="shared" si="37"/>
        <v>0</v>
      </c>
      <c r="AM1059" s="262">
        <f>AI1059*[1]Scenarios!$D$5*[1]Scenarios!$L$27*[1]Scenarios!$D$29</f>
        <v>0</v>
      </c>
    </row>
    <row r="1060" spans="4:39" x14ac:dyDescent="0.45">
      <c r="D1060" s="248"/>
      <c r="F1060" s="256"/>
      <c r="L1060" s="258"/>
      <c r="M1060" s="259"/>
      <c r="N1060" s="260"/>
      <c r="O1060" s="249"/>
      <c r="P1060" s="195"/>
      <c r="Q1060" s="195"/>
      <c r="R1060" s="261"/>
      <c r="S1060" s="251"/>
      <c r="V1060" s="252"/>
      <c r="AL1060" s="201">
        <f t="shared" si="37"/>
        <v>0</v>
      </c>
      <c r="AM1060" s="262">
        <f>AI1060*[1]Scenarios!$D$5*[1]Scenarios!$L$27*[1]Scenarios!$D$29</f>
        <v>0</v>
      </c>
    </row>
    <row r="1061" spans="4:39" x14ac:dyDescent="0.45">
      <c r="D1061" s="248"/>
      <c r="F1061" s="256"/>
      <c r="L1061" s="258"/>
      <c r="M1061" s="259"/>
      <c r="N1061" s="260"/>
      <c r="O1061" s="249"/>
      <c r="P1061" s="195"/>
      <c r="Q1061" s="195"/>
      <c r="R1061" s="261"/>
      <c r="S1061" s="251"/>
      <c r="V1061" s="252"/>
      <c r="AL1061" s="201">
        <f t="shared" si="37"/>
        <v>0</v>
      </c>
      <c r="AM1061" s="262">
        <f>AI1061*[1]Scenarios!$D$5*[1]Scenarios!$L$27*[1]Scenarios!$D$29</f>
        <v>0</v>
      </c>
    </row>
    <row r="1062" spans="4:39" x14ac:dyDescent="0.45">
      <c r="D1062" s="248"/>
      <c r="F1062" s="256"/>
      <c r="L1062" s="258"/>
      <c r="M1062" s="259"/>
      <c r="N1062" s="260"/>
      <c r="O1062" s="249"/>
      <c r="P1062" s="195"/>
      <c r="Q1062" s="195"/>
      <c r="R1062" s="261"/>
      <c r="S1062" s="251"/>
      <c r="V1062" s="252"/>
      <c r="AL1062" s="201">
        <f t="shared" si="37"/>
        <v>0</v>
      </c>
      <c r="AM1062" s="262">
        <f>AI1062*[1]Scenarios!$D$5*[1]Scenarios!$L$27*[1]Scenarios!$D$29</f>
        <v>0</v>
      </c>
    </row>
    <row r="1063" spans="4:39" x14ac:dyDescent="0.45">
      <c r="D1063" s="248"/>
      <c r="F1063" s="256"/>
      <c r="L1063" s="258"/>
      <c r="M1063" s="259"/>
      <c r="N1063" s="260"/>
      <c r="O1063" s="249"/>
      <c r="P1063" s="195"/>
      <c r="Q1063" s="195"/>
      <c r="R1063" s="261"/>
      <c r="S1063" s="251"/>
      <c r="V1063" s="252"/>
      <c r="AL1063" s="201">
        <f t="shared" si="37"/>
        <v>0</v>
      </c>
      <c r="AM1063" s="262">
        <f>AI1063*[1]Scenarios!$D$5*[1]Scenarios!$L$27*[1]Scenarios!$D$29</f>
        <v>0</v>
      </c>
    </row>
    <row r="1064" spans="4:39" x14ac:dyDescent="0.45">
      <c r="D1064" s="248"/>
      <c r="F1064" s="256"/>
      <c r="L1064" s="258"/>
      <c r="M1064" s="259"/>
      <c r="N1064" s="260"/>
      <c r="O1064" s="249"/>
      <c r="P1064" s="195"/>
      <c r="Q1064" s="195"/>
      <c r="R1064" s="261"/>
      <c r="S1064" s="251"/>
      <c r="V1064" s="252"/>
      <c r="AL1064" s="201">
        <f t="shared" si="37"/>
        <v>0</v>
      </c>
      <c r="AM1064" s="262">
        <f>AI1064*[1]Scenarios!$D$5*[1]Scenarios!$L$27*[1]Scenarios!$D$29</f>
        <v>0</v>
      </c>
    </row>
    <row r="1065" spans="4:39" x14ac:dyDescent="0.45">
      <c r="D1065" s="248"/>
      <c r="F1065" s="256"/>
      <c r="L1065" s="258"/>
      <c r="M1065" s="259"/>
      <c r="N1065" s="260"/>
      <c r="O1065" s="249"/>
      <c r="P1065" s="195"/>
      <c r="Q1065" s="195"/>
      <c r="R1065" s="261"/>
      <c r="S1065" s="251"/>
      <c r="V1065" s="252"/>
      <c r="AL1065" s="201">
        <f t="shared" si="37"/>
        <v>0</v>
      </c>
      <c r="AM1065" s="262">
        <f>AI1065*[1]Scenarios!$D$5*[1]Scenarios!$L$27*[1]Scenarios!$D$29</f>
        <v>0</v>
      </c>
    </row>
    <row r="1066" spans="4:39" x14ac:dyDescent="0.45">
      <c r="D1066" s="248"/>
      <c r="F1066" s="256"/>
      <c r="L1066" s="258"/>
      <c r="M1066" s="259"/>
      <c r="N1066" s="260"/>
      <c r="O1066" s="249"/>
      <c r="P1066" s="195"/>
      <c r="Q1066" s="195"/>
      <c r="R1066" s="261"/>
      <c r="S1066" s="251"/>
      <c r="V1066" s="252"/>
      <c r="AL1066" s="201">
        <f t="shared" si="37"/>
        <v>0</v>
      </c>
      <c r="AM1066" s="262">
        <f>AI1066*[1]Scenarios!$D$5*[1]Scenarios!$L$27*[1]Scenarios!$D$29</f>
        <v>0</v>
      </c>
    </row>
    <row r="1067" spans="4:39" x14ac:dyDescent="0.45">
      <c r="D1067" s="248"/>
      <c r="F1067" s="256"/>
      <c r="L1067" s="258"/>
      <c r="M1067" s="259"/>
      <c r="N1067" s="260"/>
      <c r="O1067" s="249"/>
      <c r="P1067" s="195"/>
      <c r="Q1067" s="195"/>
      <c r="R1067" s="261"/>
      <c r="S1067" s="251"/>
      <c r="V1067" s="252"/>
      <c r="AL1067" s="201">
        <f t="shared" si="37"/>
        <v>0</v>
      </c>
      <c r="AM1067" s="262">
        <f>AI1067*[1]Scenarios!$D$5*[1]Scenarios!$L$27*[1]Scenarios!$D$29</f>
        <v>0</v>
      </c>
    </row>
    <row r="1068" spans="4:39" x14ac:dyDescent="0.45">
      <c r="D1068" s="248"/>
      <c r="F1068" s="256"/>
      <c r="L1068" s="258"/>
      <c r="M1068" s="259"/>
      <c r="N1068" s="260"/>
      <c r="O1068" s="249"/>
      <c r="P1068" s="195"/>
      <c r="Q1068" s="195"/>
      <c r="R1068" s="261"/>
      <c r="S1068" s="251"/>
      <c r="V1068" s="252"/>
      <c r="AL1068" s="201">
        <f t="shared" si="37"/>
        <v>0</v>
      </c>
      <c r="AM1068" s="262">
        <f>AI1068*[1]Scenarios!$D$5*[1]Scenarios!$L$27*[1]Scenarios!$D$29</f>
        <v>0</v>
      </c>
    </row>
    <row r="1069" spans="4:39" x14ac:dyDescent="0.45">
      <c r="D1069" s="248"/>
      <c r="F1069" s="256"/>
      <c r="L1069" s="258"/>
      <c r="M1069" s="259"/>
      <c r="N1069" s="260"/>
      <c r="O1069" s="249"/>
      <c r="P1069" s="195"/>
      <c r="Q1069" s="195"/>
      <c r="R1069" s="261"/>
      <c r="S1069" s="251"/>
      <c r="V1069" s="252"/>
      <c r="AL1069" s="201">
        <f t="shared" si="37"/>
        <v>0</v>
      </c>
      <c r="AM1069" s="262">
        <f>AI1069*[1]Scenarios!$D$5*[1]Scenarios!$L$27*[1]Scenarios!$D$29</f>
        <v>0</v>
      </c>
    </row>
    <row r="1070" spans="4:39" x14ac:dyDescent="0.45">
      <c r="D1070" s="248"/>
      <c r="F1070" s="256"/>
      <c r="L1070" s="258"/>
      <c r="M1070" s="259"/>
      <c r="N1070" s="260"/>
      <c r="O1070" s="249"/>
      <c r="P1070" s="195"/>
      <c r="Q1070" s="195"/>
      <c r="R1070" s="261"/>
      <c r="S1070" s="251"/>
      <c r="V1070" s="252"/>
      <c r="AL1070" s="201">
        <f t="shared" si="37"/>
        <v>0</v>
      </c>
      <c r="AM1070" s="262">
        <f>AI1070*[1]Scenarios!$D$5*[1]Scenarios!$L$27*[1]Scenarios!$D$29</f>
        <v>0</v>
      </c>
    </row>
    <row r="1071" spans="4:39" x14ac:dyDescent="0.45">
      <c r="D1071" s="248"/>
      <c r="F1071" s="256"/>
      <c r="L1071" s="258"/>
      <c r="M1071" s="259"/>
      <c r="N1071" s="260"/>
      <c r="O1071" s="249"/>
      <c r="P1071" s="195"/>
      <c r="Q1071" s="195"/>
      <c r="R1071" s="261"/>
      <c r="S1071" s="251"/>
      <c r="V1071" s="252"/>
      <c r="AL1071" s="201">
        <f t="shared" si="37"/>
        <v>0</v>
      </c>
      <c r="AM1071" s="262">
        <f>AI1071*[1]Scenarios!$D$5*[1]Scenarios!$L$27*[1]Scenarios!$D$29</f>
        <v>0</v>
      </c>
    </row>
    <row r="1072" spans="4:39" x14ac:dyDescent="0.45">
      <c r="D1072" s="248"/>
      <c r="F1072" s="256"/>
      <c r="L1072" s="258"/>
      <c r="M1072" s="259"/>
      <c r="N1072" s="260"/>
      <c r="O1072" s="249"/>
      <c r="P1072" s="195"/>
      <c r="Q1072" s="195"/>
      <c r="R1072" s="261"/>
      <c r="S1072" s="251"/>
      <c r="V1072" s="252"/>
      <c r="AL1072" s="201">
        <f t="shared" si="37"/>
        <v>0</v>
      </c>
      <c r="AM1072" s="262">
        <f>AI1072*[1]Scenarios!$D$5*[1]Scenarios!$L$27*[1]Scenarios!$D$29</f>
        <v>0</v>
      </c>
    </row>
    <row r="1073" spans="4:39" x14ac:dyDescent="0.45">
      <c r="D1073" s="248"/>
      <c r="F1073" s="256"/>
      <c r="L1073" s="258"/>
      <c r="M1073" s="259"/>
      <c r="N1073" s="260"/>
      <c r="O1073" s="249"/>
      <c r="P1073" s="195"/>
      <c r="Q1073" s="195"/>
      <c r="R1073" s="261"/>
      <c r="S1073" s="251"/>
      <c r="V1073" s="252"/>
      <c r="AL1073" s="201">
        <f t="shared" si="37"/>
        <v>0</v>
      </c>
      <c r="AM1073" s="262">
        <f>AI1073*[1]Scenarios!$D$5*[1]Scenarios!$L$27*[1]Scenarios!$D$29</f>
        <v>0</v>
      </c>
    </row>
    <row r="1074" spans="4:39" x14ac:dyDescent="0.45">
      <c r="D1074" s="248"/>
      <c r="F1074" s="256"/>
      <c r="L1074" s="258"/>
      <c r="M1074" s="259"/>
      <c r="N1074" s="260"/>
      <c r="O1074" s="249"/>
      <c r="P1074" s="195"/>
      <c r="Q1074" s="195"/>
      <c r="R1074" s="261"/>
      <c r="S1074" s="251"/>
      <c r="V1074" s="252"/>
      <c r="AL1074" s="201">
        <f t="shared" si="37"/>
        <v>0</v>
      </c>
      <c r="AM1074" s="262">
        <f>AI1074*[1]Scenarios!$D$5*[1]Scenarios!$L$27*[1]Scenarios!$D$29</f>
        <v>0</v>
      </c>
    </row>
    <row r="1075" spans="4:39" x14ac:dyDescent="0.45">
      <c r="D1075" s="248"/>
      <c r="F1075" s="256"/>
      <c r="L1075" s="258"/>
      <c r="M1075" s="259"/>
      <c r="N1075" s="260"/>
      <c r="O1075" s="249"/>
      <c r="P1075" s="195"/>
      <c r="Q1075" s="195"/>
      <c r="R1075" s="261"/>
      <c r="S1075" s="251"/>
      <c r="V1075" s="252"/>
      <c r="AL1075" s="201">
        <f t="shared" si="37"/>
        <v>0</v>
      </c>
      <c r="AM1075" s="262">
        <f>AI1075*[1]Scenarios!$D$5*[1]Scenarios!$L$27*[1]Scenarios!$D$29</f>
        <v>0</v>
      </c>
    </row>
    <row r="1076" spans="4:39" x14ac:dyDescent="0.45">
      <c r="D1076" s="248"/>
      <c r="F1076" s="256"/>
      <c r="L1076" s="258"/>
      <c r="M1076" s="259"/>
      <c r="N1076" s="260"/>
      <c r="O1076" s="249"/>
      <c r="P1076" s="195"/>
      <c r="Q1076" s="195"/>
      <c r="R1076" s="261"/>
      <c r="S1076" s="251"/>
      <c r="V1076" s="252"/>
      <c r="AL1076" s="201">
        <f t="shared" si="37"/>
        <v>0</v>
      </c>
      <c r="AM1076" s="262">
        <f>AI1076*[1]Scenarios!$D$5*[1]Scenarios!$L$27*[1]Scenarios!$D$29</f>
        <v>0</v>
      </c>
    </row>
    <row r="1077" spans="4:39" x14ac:dyDescent="0.45">
      <c r="D1077" s="248"/>
      <c r="F1077" s="256"/>
      <c r="L1077" s="258"/>
      <c r="M1077" s="259"/>
      <c r="N1077" s="260"/>
      <c r="O1077" s="249"/>
      <c r="P1077" s="195"/>
      <c r="Q1077" s="195"/>
      <c r="R1077" s="261"/>
      <c r="S1077" s="251"/>
      <c r="V1077" s="252"/>
      <c r="AL1077" s="201">
        <f t="shared" si="37"/>
        <v>0</v>
      </c>
      <c r="AM1077" s="262">
        <f>AI1077*[1]Scenarios!$D$5*[1]Scenarios!$L$27*[1]Scenarios!$D$29</f>
        <v>0</v>
      </c>
    </row>
    <row r="1078" spans="4:39" x14ac:dyDescent="0.45">
      <c r="D1078" s="248"/>
      <c r="F1078" s="256"/>
      <c r="L1078" s="258"/>
      <c r="M1078" s="259"/>
      <c r="N1078" s="260"/>
      <c r="O1078" s="249"/>
      <c r="P1078" s="195"/>
      <c r="Q1078" s="195"/>
      <c r="R1078" s="261"/>
      <c r="S1078" s="251"/>
      <c r="V1078" s="252"/>
      <c r="AL1078" s="201">
        <f t="shared" si="37"/>
        <v>0</v>
      </c>
      <c r="AM1078" s="262">
        <f>AI1078*[1]Scenarios!$D$5*[1]Scenarios!$L$27*[1]Scenarios!$D$29</f>
        <v>0</v>
      </c>
    </row>
    <row r="1079" spans="4:39" x14ac:dyDescent="0.45">
      <c r="D1079" s="248"/>
      <c r="F1079" s="256"/>
      <c r="L1079" s="258"/>
      <c r="M1079" s="259"/>
      <c r="N1079" s="260"/>
      <c r="O1079" s="249"/>
      <c r="P1079" s="195"/>
      <c r="Q1079" s="195"/>
      <c r="R1079" s="261"/>
      <c r="S1079" s="251"/>
      <c r="V1079" s="252"/>
      <c r="AL1079" s="201">
        <f t="shared" si="37"/>
        <v>0</v>
      </c>
      <c r="AM1079" s="262">
        <f>AI1079*[1]Scenarios!$D$5*[1]Scenarios!$L$27*[1]Scenarios!$D$29</f>
        <v>0</v>
      </c>
    </row>
    <row r="1080" spans="4:39" x14ac:dyDescent="0.45">
      <c r="D1080" s="248"/>
      <c r="F1080" s="256"/>
      <c r="L1080" s="258"/>
      <c r="M1080" s="259"/>
      <c r="N1080" s="260"/>
      <c r="O1080" s="249"/>
      <c r="P1080" s="195"/>
      <c r="Q1080" s="195"/>
      <c r="R1080" s="261"/>
      <c r="S1080" s="251"/>
      <c r="V1080" s="252"/>
      <c r="AL1080" s="201">
        <f t="shared" si="37"/>
        <v>0</v>
      </c>
      <c r="AM1080" s="262">
        <f>AI1080*[1]Scenarios!$D$5*[1]Scenarios!$L$27*[1]Scenarios!$D$29</f>
        <v>0</v>
      </c>
    </row>
    <row r="1081" spans="4:39" x14ac:dyDescent="0.45">
      <c r="D1081" s="248"/>
      <c r="F1081" s="256"/>
      <c r="L1081" s="258"/>
      <c r="M1081" s="259"/>
      <c r="N1081" s="260"/>
      <c r="O1081" s="249"/>
      <c r="P1081" s="195"/>
      <c r="Q1081" s="195"/>
      <c r="R1081" s="261"/>
      <c r="S1081" s="251"/>
      <c r="V1081" s="252"/>
      <c r="AL1081" s="201">
        <f t="shared" si="37"/>
        <v>0</v>
      </c>
      <c r="AM1081" s="262">
        <f>AI1081*[1]Scenarios!$D$5*[1]Scenarios!$L$27*[1]Scenarios!$D$29</f>
        <v>0</v>
      </c>
    </row>
    <row r="1082" spans="4:39" x14ac:dyDescent="0.45">
      <c r="D1082" s="248"/>
      <c r="F1082" s="256"/>
      <c r="L1082" s="258"/>
      <c r="M1082" s="259"/>
      <c r="N1082" s="260"/>
      <c r="O1082" s="249"/>
      <c r="P1082" s="195"/>
      <c r="Q1082" s="195"/>
      <c r="R1082" s="261"/>
      <c r="S1082" s="251"/>
      <c r="V1082" s="252"/>
      <c r="AL1082" s="201">
        <f t="shared" si="37"/>
        <v>0</v>
      </c>
      <c r="AM1082" s="262">
        <f>AI1082*[1]Scenarios!$D$5*[1]Scenarios!$L$27*[1]Scenarios!$D$29</f>
        <v>0</v>
      </c>
    </row>
    <row r="1083" spans="4:39" x14ac:dyDescent="0.45">
      <c r="D1083" s="248"/>
      <c r="F1083" s="256"/>
      <c r="L1083" s="258"/>
      <c r="M1083" s="259"/>
      <c r="N1083" s="260"/>
      <c r="O1083" s="249"/>
      <c r="P1083" s="195"/>
      <c r="Q1083" s="195"/>
      <c r="R1083" s="261"/>
      <c r="S1083" s="251"/>
      <c r="V1083" s="252"/>
      <c r="AL1083" s="201">
        <f t="shared" si="37"/>
        <v>0</v>
      </c>
      <c r="AM1083" s="262">
        <f>AI1083*[1]Scenarios!$D$5*[1]Scenarios!$L$27*[1]Scenarios!$D$29</f>
        <v>0</v>
      </c>
    </row>
    <row r="1084" spans="4:39" x14ac:dyDescent="0.45">
      <c r="D1084" s="248"/>
      <c r="F1084" s="256"/>
      <c r="L1084" s="258"/>
      <c r="M1084" s="259"/>
      <c r="N1084" s="260"/>
      <c r="O1084" s="249"/>
      <c r="P1084" s="195"/>
      <c r="Q1084" s="195"/>
      <c r="R1084" s="261"/>
      <c r="S1084" s="251"/>
      <c r="V1084" s="252"/>
      <c r="AL1084" s="201">
        <f t="shared" si="37"/>
        <v>0</v>
      </c>
      <c r="AM1084" s="262">
        <f>AI1084*[1]Scenarios!$D$5*[1]Scenarios!$L$27*[1]Scenarios!$D$29</f>
        <v>0</v>
      </c>
    </row>
    <row r="1085" spans="4:39" x14ac:dyDescent="0.45">
      <c r="D1085" s="248"/>
      <c r="F1085" s="256"/>
      <c r="L1085" s="258"/>
      <c r="M1085" s="259"/>
      <c r="N1085" s="260"/>
      <c r="O1085" s="249"/>
      <c r="P1085" s="195"/>
      <c r="Q1085" s="195"/>
      <c r="R1085" s="261"/>
      <c r="S1085" s="251"/>
      <c r="V1085" s="252"/>
      <c r="AL1085" s="201">
        <f t="shared" si="37"/>
        <v>0</v>
      </c>
      <c r="AM1085" s="262">
        <f>AI1085*[1]Scenarios!$D$5*[1]Scenarios!$L$27*[1]Scenarios!$D$29</f>
        <v>0</v>
      </c>
    </row>
    <row r="1086" spans="4:39" x14ac:dyDescent="0.45">
      <c r="D1086" s="248"/>
      <c r="F1086" s="256"/>
      <c r="L1086" s="258"/>
      <c r="M1086" s="259"/>
      <c r="N1086" s="260"/>
      <c r="O1086" s="249"/>
      <c r="P1086" s="195"/>
      <c r="Q1086" s="195"/>
      <c r="R1086" s="261"/>
      <c r="S1086" s="251"/>
      <c r="V1086" s="252"/>
      <c r="AL1086" s="201">
        <f t="shared" si="37"/>
        <v>0</v>
      </c>
      <c r="AM1086" s="262">
        <f>AI1086*[1]Scenarios!$D$5*[1]Scenarios!$L$27*[1]Scenarios!$D$29</f>
        <v>0</v>
      </c>
    </row>
    <row r="1087" spans="4:39" x14ac:dyDescent="0.45">
      <c r="D1087" s="248"/>
      <c r="F1087" s="256"/>
      <c r="L1087" s="258"/>
      <c r="M1087" s="259"/>
      <c r="N1087" s="260"/>
      <c r="O1087" s="249"/>
      <c r="P1087" s="195"/>
      <c r="Q1087" s="195"/>
      <c r="R1087" s="261"/>
      <c r="S1087" s="251"/>
      <c r="V1087" s="252"/>
      <c r="AL1087" s="201">
        <f t="shared" si="37"/>
        <v>0</v>
      </c>
      <c r="AM1087" s="262">
        <f>AI1087*[1]Scenarios!$D$5*[1]Scenarios!$L$27*[1]Scenarios!$D$29</f>
        <v>0</v>
      </c>
    </row>
    <row r="1088" spans="4:39" x14ac:dyDescent="0.45">
      <c r="D1088" s="248"/>
      <c r="F1088" s="256"/>
      <c r="L1088" s="258"/>
      <c r="M1088" s="259"/>
      <c r="N1088" s="260"/>
      <c r="O1088" s="249"/>
      <c r="P1088" s="195"/>
      <c r="Q1088" s="195"/>
      <c r="R1088" s="261"/>
      <c r="S1088" s="251"/>
      <c r="V1088" s="252"/>
      <c r="AL1088" s="201">
        <f t="shared" si="37"/>
        <v>0</v>
      </c>
      <c r="AM1088" s="262">
        <f>AI1088*[1]Scenarios!$D$5*[1]Scenarios!$L$27*[1]Scenarios!$D$29</f>
        <v>0</v>
      </c>
    </row>
    <row r="1089" spans="4:39" x14ac:dyDescent="0.45">
      <c r="D1089" s="248"/>
      <c r="F1089" s="256"/>
      <c r="L1089" s="258"/>
      <c r="M1089" s="259"/>
      <c r="N1089" s="260"/>
      <c r="O1089" s="249"/>
      <c r="P1089" s="195"/>
      <c r="Q1089" s="195"/>
      <c r="R1089" s="261"/>
      <c r="S1089" s="251"/>
      <c r="V1089" s="252"/>
      <c r="AL1089" s="201">
        <f t="shared" si="37"/>
        <v>0</v>
      </c>
      <c r="AM1089" s="262">
        <f>AI1089*[1]Scenarios!$D$5*[1]Scenarios!$L$27*[1]Scenarios!$D$29</f>
        <v>0</v>
      </c>
    </row>
    <row r="1090" spans="4:39" x14ac:dyDescent="0.45">
      <c r="D1090" s="248"/>
      <c r="F1090" s="256"/>
      <c r="L1090" s="258"/>
      <c r="M1090" s="259"/>
      <c r="N1090" s="260"/>
      <c r="O1090" s="249"/>
      <c r="P1090" s="195"/>
      <c r="Q1090" s="195"/>
      <c r="R1090" s="261"/>
      <c r="S1090" s="251"/>
      <c r="V1090" s="252"/>
      <c r="AL1090" s="201">
        <f t="shared" si="37"/>
        <v>0</v>
      </c>
      <c r="AM1090" s="262">
        <f>AI1090*[1]Scenarios!$D$5*[1]Scenarios!$L$27*[1]Scenarios!$D$29</f>
        <v>0</v>
      </c>
    </row>
    <row r="1091" spans="4:39" x14ac:dyDescent="0.45">
      <c r="D1091" s="248"/>
      <c r="F1091" s="256"/>
      <c r="L1091" s="258"/>
      <c r="M1091" s="259"/>
      <c r="N1091" s="260"/>
      <c r="O1091" s="249"/>
      <c r="P1091" s="195"/>
      <c r="Q1091" s="195"/>
      <c r="R1091" s="261"/>
      <c r="S1091" s="251"/>
      <c r="V1091" s="252"/>
      <c r="AL1091" s="201">
        <f t="shared" si="37"/>
        <v>0</v>
      </c>
      <c r="AM1091" s="262">
        <f>AI1091*[1]Scenarios!$D$5*[1]Scenarios!$L$27*[1]Scenarios!$D$29</f>
        <v>0</v>
      </c>
    </row>
    <row r="1092" spans="4:39" x14ac:dyDescent="0.45">
      <c r="D1092" s="248"/>
      <c r="F1092" s="256"/>
      <c r="L1092" s="258"/>
      <c r="M1092" s="259"/>
      <c r="N1092" s="260"/>
      <c r="O1092" s="249"/>
      <c r="P1092" s="195"/>
      <c r="Q1092" s="195"/>
      <c r="R1092" s="261"/>
      <c r="S1092" s="251"/>
      <c r="V1092" s="252"/>
      <c r="AL1092" s="201">
        <f t="shared" si="37"/>
        <v>0</v>
      </c>
      <c r="AM1092" s="262">
        <f>AI1092*[1]Scenarios!$D$5*[1]Scenarios!$L$27*[1]Scenarios!$D$29</f>
        <v>0</v>
      </c>
    </row>
    <row r="1093" spans="4:39" x14ac:dyDescent="0.45">
      <c r="D1093" s="248"/>
      <c r="F1093" s="256"/>
      <c r="L1093" s="258"/>
      <c r="M1093" s="259"/>
      <c r="N1093" s="260"/>
      <c r="O1093" s="249"/>
      <c r="P1093" s="195"/>
      <c r="Q1093" s="195"/>
      <c r="R1093" s="261"/>
      <c r="S1093" s="251"/>
      <c r="V1093" s="252"/>
      <c r="AL1093" s="201">
        <f t="shared" si="37"/>
        <v>0</v>
      </c>
      <c r="AM1093" s="262">
        <f>AI1093*[1]Scenarios!$D$5*[1]Scenarios!$L$27*[1]Scenarios!$D$29</f>
        <v>0</v>
      </c>
    </row>
    <row r="1094" spans="4:39" x14ac:dyDescent="0.45">
      <c r="D1094" s="248"/>
      <c r="F1094" s="256"/>
      <c r="L1094" s="258"/>
      <c r="M1094" s="259"/>
      <c r="N1094" s="260"/>
      <c r="O1094" s="249"/>
      <c r="P1094" s="195"/>
      <c r="Q1094" s="195"/>
      <c r="R1094" s="261"/>
      <c r="S1094" s="251"/>
      <c r="V1094" s="252"/>
      <c r="AL1094" s="201">
        <f t="shared" ref="AL1094:AL1157" si="38">T1094+(T1094*40%)</f>
        <v>0</v>
      </c>
      <c r="AM1094" s="262">
        <f>AI1094*[1]Scenarios!$D$5*[1]Scenarios!$L$27*[1]Scenarios!$D$29</f>
        <v>0</v>
      </c>
    </row>
    <row r="1095" spans="4:39" x14ac:dyDescent="0.45">
      <c r="D1095" s="248"/>
      <c r="F1095" s="256"/>
      <c r="L1095" s="258"/>
      <c r="M1095" s="259"/>
      <c r="N1095" s="260"/>
      <c r="O1095" s="249"/>
      <c r="P1095" s="195"/>
      <c r="Q1095" s="195"/>
      <c r="R1095" s="261"/>
      <c r="S1095" s="251"/>
      <c r="V1095" s="252"/>
      <c r="AL1095" s="201">
        <f t="shared" si="38"/>
        <v>0</v>
      </c>
      <c r="AM1095" s="262">
        <f>AI1095*[1]Scenarios!$D$5*[1]Scenarios!$L$27*[1]Scenarios!$D$29</f>
        <v>0</v>
      </c>
    </row>
    <row r="1096" spans="4:39" x14ac:dyDescent="0.45">
      <c r="D1096" s="248"/>
      <c r="F1096" s="256"/>
      <c r="L1096" s="258"/>
      <c r="M1096" s="259"/>
      <c r="N1096" s="260"/>
      <c r="O1096" s="249"/>
      <c r="P1096" s="195"/>
      <c r="Q1096" s="195"/>
      <c r="R1096" s="261"/>
      <c r="S1096" s="251"/>
      <c r="V1096" s="252"/>
      <c r="AL1096" s="201">
        <f t="shared" si="38"/>
        <v>0</v>
      </c>
      <c r="AM1096" s="262">
        <f>AI1096*[1]Scenarios!$D$5*[1]Scenarios!$L$27*[1]Scenarios!$D$29</f>
        <v>0</v>
      </c>
    </row>
    <row r="1097" spans="4:39" x14ac:dyDescent="0.45">
      <c r="D1097" s="248"/>
      <c r="F1097" s="256"/>
      <c r="L1097" s="258"/>
      <c r="M1097" s="259"/>
      <c r="N1097" s="260"/>
      <c r="O1097" s="249"/>
      <c r="P1097" s="195"/>
      <c r="Q1097" s="195"/>
      <c r="R1097" s="261"/>
      <c r="S1097" s="251"/>
      <c r="V1097" s="252"/>
      <c r="AL1097" s="201">
        <f t="shared" si="38"/>
        <v>0</v>
      </c>
      <c r="AM1097" s="262">
        <f>AI1097*[1]Scenarios!$D$5*[1]Scenarios!$L$27*[1]Scenarios!$D$29</f>
        <v>0</v>
      </c>
    </row>
    <row r="1098" spans="4:39" x14ac:dyDescent="0.45">
      <c r="D1098" s="248"/>
      <c r="F1098" s="256"/>
      <c r="L1098" s="258"/>
      <c r="M1098" s="259"/>
      <c r="N1098" s="260"/>
      <c r="O1098" s="249"/>
      <c r="P1098" s="195"/>
      <c r="Q1098" s="195"/>
      <c r="R1098" s="261"/>
      <c r="S1098" s="251"/>
      <c r="V1098" s="252"/>
      <c r="AL1098" s="201">
        <f t="shared" si="38"/>
        <v>0</v>
      </c>
      <c r="AM1098" s="262">
        <f>AI1098*[1]Scenarios!$D$5*[1]Scenarios!$L$27*[1]Scenarios!$D$29</f>
        <v>0</v>
      </c>
    </row>
    <row r="1099" spans="4:39" x14ac:dyDescent="0.45">
      <c r="D1099" s="248"/>
      <c r="F1099" s="256"/>
      <c r="L1099" s="258"/>
      <c r="M1099" s="259"/>
      <c r="N1099" s="260"/>
      <c r="O1099" s="249"/>
      <c r="P1099" s="195"/>
      <c r="Q1099" s="195"/>
      <c r="R1099" s="261"/>
      <c r="S1099" s="251"/>
      <c r="V1099" s="252"/>
      <c r="AL1099" s="201">
        <f t="shared" si="38"/>
        <v>0</v>
      </c>
      <c r="AM1099" s="262">
        <f>AI1099*[1]Scenarios!$D$5*[1]Scenarios!$L$27*[1]Scenarios!$D$29</f>
        <v>0</v>
      </c>
    </row>
    <row r="1100" spans="4:39" x14ac:dyDescent="0.45">
      <c r="D1100" s="248"/>
      <c r="F1100" s="256"/>
      <c r="L1100" s="258"/>
      <c r="M1100" s="259"/>
      <c r="N1100" s="260"/>
      <c r="O1100" s="249"/>
      <c r="P1100" s="195"/>
      <c r="Q1100" s="195"/>
      <c r="R1100" s="261"/>
      <c r="S1100" s="251"/>
      <c r="V1100" s="252"/>
      <c r="AL1100" s="201">
        <f t="shared" si="38"/>
        <v>0</v>
      </c>
      <c r="AM1100" s="262">
        <f>AI1100*[1]Scenarios!$D$5*[1]Scenarios!$L$27*[1]Scenarios!$D$29</f>
        <v>0</v>
      </c>
    </row>
    <row r="1101" spans="4:39" x14ac:dyDescent="0.45">
      <c r="D1101" s="248"/>
      <c r="F1101" s="256"/>
      <c r="L1101" s="258"/>
      <c r="M1101" s="259"/>
      <c r="N1101" s="260"/>
      <c r="O1101" s="249"/>
      <c r="P1101" s="195"/>
      <c r="Q1101" s="195"/>
      <c r="R1101" s="261"/>
      <c r="S1101" s="251"/>
      <c r="V1101" s="252"/>
      <c r="AL1101" s="201">
        <f t="shared" si="38"/>
        <v>0</v>
      </c>
      <c r="AM1101" s="262">
        <f>AI1101*[1]Scenarios!$D$5*[1]Scenarios!$L$27*[1]Scenarios!$D$29</f>
        <v>0</v>
      </c>
    </row>
    <row r="1102" spans="4:39" x14ac:dyDescent="0.45">
      <c r="D1102" s="248"/>
      <c r="F1102" s="256"/>
      <c r="L1102" s="258"/>
      <c r="M1102" s="259"/>
      <c r="N1102" s="260"/>
      <c r="O1102" s="249"/>
      <c r="P1102" s="195"/>
      <c r="Q1102" s="195"/>
      <c r="R1102" s="261"/>
      <c r="S1102" s="251"/>
      <c r="V1102" s="252"/>
      <c r="AL1102" s="201">
        <f t="shared" si="38"/>
        <v>0</v>
      </c>
      <c r="AM1102" s="262">
        <f>AI1102*[1]Scenarios!$D$5*[1]Scenarios!$L$27*[1]Scenarios!$D$29</f>
        <v>0</v>
      </c>
    </row>
    <row r="1103" spans="4:39" x14ac:dyDescent="0.45">
      <c r="D1103" s="248"/>
      <c r="F1103" s="256"/>
      <c r="L1103" s="258"/>
      <c r="M1103" s="259"/>
      <c r="N1103" s="260"/>
      <c r="O1103" s="249"/>
      <c r="P1103" s="195"/>
      <c r="Q1103" s="195"/>
      <c r="R1103" s="261"/>
      <c r="S1103" s="251"/>
      <c r="V1103" s="252"/>
      <c r="AL1103" s="201">
        <f t="shared" si="38"/>
        <v>0</v>
      </c>
      <c r="AM1103" s="262">
        <f>AI1103*[1]Scenarios!$D$5*[1]Scenarios!$L$27*[1]Scenarios!$D$29</f>
        <v>0</v>
      </c>
    </row>
    <row r="1104" spans="4:39" x14ac:dyDescent="0.45">
      <c r="D1104" s="248"/>
      <c r="F1104" s="256"/>
      <c r="L1104" s="258"/>
      <c r="M1104" s="259"/>
      <c r="N1104" s="260"/>
      <c r="O1104" s="249"/>
      <c r="P1104" s="195"/>
      <c r="Q1104" s="195"/>
      <c r="R1104" s="261"/>
      <c r="S1104" s="251"/>
      <c r="V1104" s="252"/>
      <c r="AL1104" s="201">
        <f t="shared" si="38"/>
        <v>0</v>
      </c>
      <c r="AM1104" s="262">
        <f>AI1104*[1]Scenarios!$D$5*[1]Scenarios!$L$27*[1]Scenarios!$D$29</f>
        <v>0</v>
      </c>
    </row>
    <row r="1105" spans="4:39" x14ac:dyDescent="0.45">
      <c r="D1105" s="248"/>
      <c r="F1105" s="256"/>
      <c r="L1105" s="258"/>
      <c r="M1105" s="259"/>
      <c r="N1105" s="260"/>
      <c r="O1105" s="249"/>
      <c r="P1105" s="195"/>
      <c r="Q1105" s="195"/>
      <c r="R1105" s="261"/>
      <c r="S1105" s="251"/>
      <c r="V1105" s="252"/>
      <c r="AL1105" s="201">
        <f t="shared" si="38"/>
        <v>0</v>
      </c>
      <c r="AM1105" s="262">
        <f>AI1105*[1]Scenarios!$D$5*[1]Scenarios!$L$27*[1]Scenarios!$D$29</f>
        <v>0</v>
      </c>
    </row>
    <row r="1106" spans="4:39" x14ac:dyDescent="0.45">
      <c r="D1106" s="248"/>
      <c r="F1106" s="256"/>
      <c r="L1106" s="258"/>
      <c r="M1106" s="259"/>
      <c r="N1106" s="260"/>
      <c r="O1106" s="249"/>
      <c r="P1106" s="195"/>
      <c r="Q1106" s="195"/>
      <c r="R1106" s="261"/>
      <c r="S1106" s="251"/>
      <c r="V1106" s="252"/>
      <c r="AL1106" s="201">
        <f t="shared" si="38"/>
        <v>0</v>
      </c>
      <c r="AM1106" s="262">
        <f>AI1106*[1]Scenarios!$D$5*[1]Scenarios!$L$27*[1]Scenarios!$D$29</f>
        <v>0</v>
      </c>
    </row>
    <row r="1107" spans="4:39" x14ac:dyDescent="0.45">
      <c r="D1107" s="248"/>
      <c r="F1107" s="256"/>
      <c r="L1107" s="258"/>
      <c r="M1107" s="259"/>
      <c r="N1107" s="260"/>
      <c r="O1107" s="249"/>
      <c r="P1107" s="195"/>
      <c r="Q1107" s="195"/>
      <c r="R1107" s="261"/>
      <c r="S1107" s="251"/>
      <c r="V1107" s="252"/>
      <c r="AL1107" s="201">
        <f t="shared" si="38"/>
        <v>0</v>
      </c>
      <c r="AM1107" s="262">
        <f>AI1107*[1]Scenarios!$D$5*[1]Scenarios!$L$27*[1]Scenarios!$D$29</f>
        <v>0</v>
      </c>
    </row>
    <row r="1108" spans="4:39" x14ac:dyDescent="0.45">
      <c r="D1108" s="248"/>
      <c r="F1108" s="256"/>
      <c r="L1108" s="258"/>
      <c r="M1108" s="259"/>
      <c r="N1108" s="260"/>
      <c r="O1108" s="249"/>
      <c r="P1108" s="195"/>
      <c r="Q1108" s="195"/>
      <c r="R1108" s="261"/>
      <c r="S1108" s="251"/>
      <c r="V1108" s="252"/>
      <c r="AL1108" s="201">
        <f t="shared" si="38"/>
        <v>0</v>
      </c>
      <c r="AM1108" s="262">
        <f>AI1108*[1]Scenarios!$D$5*[1]Scenarios!$L$27*[1]Scenarios!$D$29</f>
        <v>0</v>
      </c>
    </row>
    <row r="1109" spans="4:39" x14ac:dyDescent="0.45">
      <c r="D1109" s="248"/>
      <c r="F1109" s="256"/>
      <c r="L1109" s="258"/>
      <c r="M1109" s="259"/>
      <c r="N1109" s="260"/>
      <c r="O1109" s="249"/>
      <c r="P1109" s="195"/>
      <c r="Q1109" s="195"/>
      <c r="R1109" s="261"/>
      <c r="S1109" s="251"/>
      <c r="V1109" s="252"/>
      <c r="AL1109" s="201">
        <f t="shared" si="38"/>
        <v>0</v>
      </c>
      <c r="AM1109" s="262">
        <f>AI1109*[1]Scenarios!$D$5*[1]Scenarios!$L$27*[1]Scenarios!$D$29</f>
        <v>0</v>
      </c>
    </row>
    <row r="1110" spans="4:39" x14ac:dyDescent="0.45">
      <c r="D1110" s="248"/>
      <c r="F1110" s="256"/>
      <c r="L1110" s="258"/>
      <c r="M1110" s="259"/>
      <c r="N1110" s="260"/>
      <c r="O1110" s="249"/>
      <c r="P1110" s="195"/>
      <c r="Q1110" s="195"/>
      <c r="R1110" s="261"/>
      <c r="S1110" s="251"/>
      <c r="V1110" s="252"/>
      <c r="AL1110" s="201">
        <f t="shared" si="38"/>
        <v>0</v>
      </c>
      <c r="AM1110" s="262">
        <f>AI1110*[1]Scenarios!$D$5*[1]Scenarios!$L$27*[1]Scenarios!$D$29</f>
        <v>0</v>
      </c>
    </row>
    <row r="1111" spans="4:39" x14ac:dyDescent="0.45">
      <c r="D1111" s="248"/>
      <c r="F1111" s="256"/>
      <c r="L1111" s="258"/>
      <c r="M1111" s="259"/>
      <c r="N1111" s="260"/>
      <c r="O1111" s="249"/>
      <c r="P1111" s="195"/>
      <c r="Q1111" s="195"/>
      <c r="R1111" s="261"/>
      <c r="S1111" s="251"/>
      <c r="V1111" s="252"/>
      <c r="AL1111" s="201">
        <f t="shared" si="38"/>
        <v>0</v>
      </c>
      <c r="AM1111" s="262">
        <f>AI1111*[1]Scenarios!$D$5*[1]Scenarios!$L$27*[1]Scenarios!$D$29</f>
        <v>0</v>
      </c>
    </row>
    <row r="1112" spans="4:39" x14ac:dyDescent="0.45">
      <c r="D1112" s="248"/>
      <c r="F1112" s="256"/>
      <c r="L1112" s="258"/>
      <c r="M1112" s="259"/>
      <c r="N1112" s="260"/>
      <c r="O1112" s="249"/>
      <c r="P1112" s="195"/>
      <c r="Q1112" s="195"/>
      <c r="R1112" s="261"/>
      <c r="S1112" s="251"/>
      <c r="V1112" s="252"/>
      <c r="AL1112" s="201">
        <f t="shared" si="38"/>
        <v>0</v>
      </c>
      <c r="AM1112" s="262">
        <f>AI1112*[1]Scenarios!$D$5*[1]Scenarios!$L$27*[1]Scenarios!$D$29</f>
        <v>0</v>
      </c>
    </row>
    <row r="1113" spans="4:39" x14ac:dyDescent="0.45">
      <c r="D1113" s="248"/>
      <c r="F1113" s="256"/>
      <c r="L1113" s="258"/>
      <c r="M1113" s="259"/>
      <c r="N1113" s="260"/>
      <c r="O1113" s="249"/>
      <c r="P1113" s="195"/>
      <c r="Q1113" s="195"/>
      <c r="R1113" s="261"/>
      <c r="S1113" s="251"/>
      <c r="V1113" s="252"/>
      <c r="AL1113" s="201">
        <f t="shared" si="38"/>
        <v>0</v>
      </c>
      <c r="AM1113" s="262">
        <f>AI1113*[1]Scenarios!$D$5*[1]Scenarios!$L$27*[1]Scenarios!$D$29</f>
        <v>0</v>
      </c>
    </row>
    <row r="1114" spans="4:39" x14ac:dyDescent="0.45">
      <c r="D1114" s="248"/>
      <c r="F1114" s="256"/>
      <c r="L1114" s="258"/>
      <c r="M1114" s="259"/>
      <c r="N1114" s="260"/>
      <c r="O1114" s="249"/>
      <c r="P1114" s="195"/>
      <c r="Q1114" s="195"/>
      <c r="R1114" s="261"/>
      <c r="S1114" s="251"/>
      <c r="V1114" s="252"/>
      <c r="AL1114" s="201">
        <f t="shared" si="38"/>
        <v>0</v>
      </c>
      <c r="AM1114" s="262">
        <f>AI1114*[1]Scenarios!$D$5*[1]Scenarios!$L$27*[1]Scenarios!$D$29</f>
        <v>0</v>
      </c>
    </row>
    <row r="1115" spans="4:39" x14ac:dyDescent="0.45">
      <c r="D1115" s="248"/>
      <c r="F1115" s="256"/>
      <c r="L1115" s="258"/>
      <c r="M1115" s="259"/>
      <c r="N1115" s="260"/>
      <c r="O1115" s="249"/>
      <c r="P1115" s="195"/>
      <c r="Q1115" s="195"/>
      <c r="R1115" s="261"/>
      <c r="S1115" s="251"/>
      <c r="V1115" s="252"/>
      <c r="AL1115" s="201">
        <f t="shared" si="38"/>
        <v>0</v>
      </c>
      <c r="AM1115" s="262">
        <f>AI1115*[1]Scenarios!$D$5*[1]Scenarios!$L$27*[1]Scenarios!$D$29</f>
        <v>0</v>
      </c>
    </row>
    <row r="1116" spans="4:39" x14ac:dyDescent="0.45">
      <c r="D1116" s="248"/>
      <c r="F1116" s="256"/>
      <c r="L1116" s="258"/>
      <c r="M1116" s="259"/>
      <c r="N1116" s="260"/>
      <c r="O1116" s="249"/>
      <c r="P1116" s="195"/>
      <c r="Q1116" s="195"/>
      <c r="R1116" s="261"/>
      <c r="S1116" s="251"/>
      <c r="V1116" s="252"/>
      <c r="AL1116" s="201">
        <f t="shared" si="38"/>
        <v>0</v>
      </c>
      <c r="AM1116" s="262">
        <f>AI1116*[1]Scenarios!$D$5*[1]Scenarios!$L$27*[1]Scenarios!$D$29</f>
        <v>0</v>
      </c>
    </row>
    <row r="1117" spans="4:39" x14ac:dyDescent="0.45">
      <c r="D1117" s="248"/>
      <c r="F1117" s="256"/>
      <c r="L1117" s="258"/>
      <c r="M1117" s="259"/>
      <c r="N1117" s="260"/>
      <c r="O1117" s="249"/>
      <c r="P1117" s="195"/>
      <c r="Q1117" s="195"/>
      <c r="R1117" s="261"/>
      <c r="S1117" s="251"/>
      <c r="V1117" s="252"/>
      <c r="AL1117" s="201">
        <f t="shared" si="38"/>
        <v>0</v>
      </c>
      <c r="AM1117" s="262">
        <f>AI1117*[1]Scenarios!$D$5*[1]Scenarios!$L$27*[1]Scenarios!$D$29</f>
        <v>0</v>
      </c>
    </row>
    <row r="1118" spans="4:39" x14ac:dyDescent="0.45">
      <c r="D1118" s="248"/>
      <c r="F1118" s="256"/>
      <c r="L1118" s="258"/>
      <c r="M1118" s="259"/>
      <c r="N1118" s="260"/>
      <c r="O1118" s="249"/>
      <c r="P1118" s="195"/>
      <c r="Q1118" s="195"/>
      <c r="R1118" s="261"/>
      <c r="S1118" s="251"/>
      <c r="V1118" s="252"/>
      <c r="AL1118" s="201">
        <f t="shared" si="38"/>
        <v>0</v>
      </c>
      <c r="AM1118" s="262">
        <f>AI1118*[1]Scenarios!$D$5*[1]Scenarios!$L$27*[1]Scenarios!$D$29</f>
        <v>0</v>
      </c>
    </row>
    <row r="1119" spans="4:39" x14ac:dyDescent="0.45">
      <c r="D1119" s="248"/>
      <c r="F1119" s="256"/>
      <c r="L1119" s="258"/>
      <c r="M1119" s="259"/>
      <c r="N1119" s="260"/>
      <c r="O1119" s="249"/>
      <c r="P1119" s="195"/>
      <c r="Q1119" s="195"/>
      <c r="R1119" s="261"/>
      <c r="S1119" s="251"/>
      <c r="V1119" s="252"/>
      <c r="AL1119" s="201">
        <f t="shared" si="38"/>
        <v>0</v>
      </c>
      <c r="AM1119" s="262">
        <f>AI1119*[1]Scenarios!$D$5*[1]Scenarios!$L$27*[1]Scenarios!$D$29</f>
        <v>0</v>
      </c>
    </row>
    <row r="1120" spans="4:39" x14ac:dyDescent="0.45">
      <c r="D1120" s="248"/>
      <c r="F1120" s="256"/>
      <c r="L1120" s="258"/>
      <c r="M1120" s="259"/>
      <c r="N1120" s="260"/>
      <c r="O1120" s="249"/>
      <c r="P1120" s="195"/>
      <c r="Q1120" s="195"/>
      <c r="R1120" s="261"/>
      <c r="S1120" s="251"/>
      <c r="V1120" s="252"/>
      <c r="AL1120" s="201">
        <f t="shared" si="38"/>
        <v>0</v>
      </c>
      <c r="AM1120" s="262">
        <f>AI1120*[1]Scenarios!$D$5*[1]Scenarios!$L$27*[1]Scenarios!$D$29</f>
        <v>0</v>
      </c>
    </row>
    <row r="1121" spans="4:39" x14ac:dyDescent="0.45">
      <c r="D1121" s="248"/>
      <c r="F1121" s="256"/>
      <c r="L1121" s="258"/>
      <c r="M1121" s="259"/>
      <c r="N1121" s="260"/>
      <c r="O1121" s="249"/>
      <c r="P1121" s="195"/>
      <c r="Q1121" s="195"/>
      <c r="R1121" s="261"/>
      <c r="S1121" s="251"/>
      <c r="V1121" s="252"/>
      <c r="AL1121" s="201">
        <f t="shared" si="38"/>
        <v>0</v>
      </c>
      <c r="AM1121" s="262">
        <f>AI1121*[1]Scenarios!$D$5*[1]Scenarios!$L$27*[1]Scenarios!$D$29</f>
        <v>0</v>
      </c>
    </row>
    <row r="1122" spans="4:39" x14ac:dyDescent="0.45">
      <c r="D1122" s="248"/>
      <c r="F1122" s="256"/>
      <c r="L1122" s="258"/>
      <c r="M1122" s="259"/>
      <c r="N1122" s="260"/>
      <c r="O1122" s="249"/>
      <c r="P1122" s="195"/>
      <c r="Q1122" s="195"/>
      <c r="R1122" s="261"/>
      <c r="S1122" s="251"/>
      <c r="V1122" s="252"/>
      <c r="AL1122" s="201">
        <f t="shared" si="38"/>
        <v>0</v>
      </c>
      <c r="AM1122" s="262">
        <f>AI1122*[1]Scenarios!$D$5*[1]Scenarios!$L$27*[1]Scenarios!$D$29</f>
        <v>0</v>
      </c>
    </row>
    <row r="1123" spans="4:39" x14ac:dyDescent="0.45">
      <c r="D1123" s="248"/>
      <c r="F1123" s="256"/>
      <c r="L1123" s="258"/>
      <c r="M1123" s="259"/>
      <c r="N1123" s="260"/>
      <c r="O1123" s="249"/>
      <c r="P1123" s="195"/>
      <c r="Q1123" s="195"/>
      <c r="R1123" s="261"/>
      <c r="S1123" s="251"/>
      <c r="V1123" s="252"/>
      <c r="AL1123" s="201">
        <f t="shared" si="38"/>
        <v>0</v>
      </c>
      <c r="AM1123" s="262">
        <f>AI1123*[1]Scenarios!$D$5*[1]Scenarios!$L$27*[1]Scenarios!$D$29</f>
        <v>0</v>
      </c>
    </row>
    <row r="1124" spans="4:39" x14ac:dyDescent="0.45">
      <c r="D1124" s="248"/>
      <c r="F1124" s="256"/>
      <c r="L1124" s="258"/>
      <c r="M1124" s="259"/>
      <c r="N1124" s="260"/>
      <c r="O1124" s="249"/>
      <c r="P1124" s="195"/>
      <c r="Q1124" s="195"/>
      <c r="R1124" s="261"/>
      <c r="S1124" s="251"/>
      <c r="V1124" s="252"/>
      <c r="AL1124" s="201">
        <f t="shared" si="38"/>
        <v>0</v>
      </c>
      <c r="AM1124" s="262">
        <f>AI1124*[1]Scenarios!$D$5*[1]Scenarios!$L$27*[1]Scenarios!$D$29</f>
        <v>0</v>
      </c>
    </row>
    <row r="1125" spans="4:39" x14ac:dyDescent="0.45">
      <c r="D1125" s="248"/>
      <c r="F1125" s="256"/>
      <c r="L1125" s="258"/>
      <c r="M1125" s="259"/>
      <c r="N1125" s="260"/>
      <c r="O1125" s="249"/>
      <c r="P1125" s="195"/>
      <c r="Q1125" s="195"/>
      <c r="R1125" s="261"/>
      <c r="S1125" s="251"/>
      <c r="V1125" s="252"/>
      <c r="AL1125" s="201">
        <f t="shared" si="38"/>
        <v>0</v>
      </c>
      <c r="AM1125" s="262">
        <f>AI1125*[1]Scenarios!$D$5*[1]Scenarios!$L$27*[1]Scenarios!$D$29</f>
        <v>0</v>
      </c>
    </row>
    <row r="1126" spans="4:39" x14ac:dyDescent="0.45">
      <c r="D1126" s="248"/>
      <c r="F1126" s="256"/>
      <c r="L1126" s="258"/>
      <c r="M1126" s="259"/>
      <c r="N1126" s="260"/>
      <c r="O1126" s="249"/>
      <c r="P1126" s="195"/>
      <c r="Q1126" s="195"/>
      <c r="R1126" s="261"/>
      <c r="S1126" s="251"/>
      <c r="V1126" s="252"/>
      <c r="AL1126" s="201">
        <f t="shared" si="38"/>
        <v>0</v>
      </c>
      <c r="AM1126" s="262">
        <f>AI1126*[1]Scenarios!$D$5*[1]Scenarios!$L$27*[1]Scenarios!$D$29</f>
        <v>0</v>
      </c>
    </row>
    <row r="1127" spans="4:39" x14ac:dyDescent="0.45">
      <c r="D1127" s="248"/>
      <c r="F1127" s="256"/>
      <c r="L1127" s="258"/>
      <c r="M1127" s="259"/>
      <c r="N1127" s="260"/>
      <c r="O1127" s="249"/>
      <c r="P1127" s="195"/>
      <c r="Q1127" s="195"/>
      <c r="R1127" s="261"/>
      <c r="S1127" s="251"/>
      <c r="V1127" s="252"/>
      <c r="AL1127" s="201">
        <f t="shared" si="38"/>
        <v>0</v>
      </c>
      <c r="AM1127" s="262">
        <f>AI1127*[1]Scenarios!$D$5*[1]Scenarios!$L$27*[1]Scenarios!$D$29</f>
        <v>0</v>
      </c>
    </row>
    <row r="1128" spans="4:39" x14ac:dyDescent="0.45">
      <c r="D1128" s="248"/>
      <c r="F1128" s="256"/>
      <c r="L1128" s="258"/>
      <c r="M1128" s="259"/>
      <c r="N1128" s="260"/>
      <c r="O1128" s="249"/>
      <c r="P1128" s="195"/>
      <c r="Q1128" s="195"/>
      <c r="R1128" s="261"/>
      <c r="S1128" s="251"/>
      <c r="V1128" s="252"/>
      <c r="AL1128" s="201">
        <f t="shared" si="38"/>
        <v>0</v>
      </c>
      <c r="AM1128" s="262">
        <f>AI1128*[1]Scenarios!$D$5*[1]Scenarios!$L$27*[1]Scenarios!$D$29</f>
        <v>0</v>
      </c>
    </row>
    <row r="1129" spans="4:39" x14ac:dyDescent="0.45">
      <c r="D1129" s="248"/>
      <c r="F1129" s="256"/>
      <c r="L1129" s="258"/>
      <c r="M1129" s="259"/>
      <c r="N1129" s="260"/>
      <c r="O1129" s="249"/>
      <c r="P1129" s="195"/>
      <c r="Q1129" s="195"/>
      <c r="R1129" s="261"/>
      <c r="S1129" s="251"/>
      <c r="V1129" s="252"/>
      <c r="AL1129" s="201">
        <f t="shared" si="38"/>
        <v>0</v>
      </c>
      <c r="AM1129" s="262">
        <f>AI1129*[1]Scenarios!$D$5*[1]Scenarios!$L$27*[1]Scenarios!$D$29</f>
        <v>0</v>
      </c>
    </row>
    <row r="1130" spans="4:39" x14ac:dyDescent="0.45">
      <c r="D1130" s="248"/>
      <c r="F1130" s="256"/>
      <c r="L1130" s="258"/>
      <c r="M1130" s="259"/>
      <c r="N1130" s="260"/>
      <c r="O1130" s="249"/>
      <c r="P1130" s="195"/>
      <c r="Q1130" s="195"/>
      <c r="R1130" s="261"/>
      <c r="S1130" s="251"/>
      <c r="V1130" s="252"/>
      <c r="AL1130" s="201">
        <f t="shared" si="38"/>
        <v>0</v>
      </c>
      <c r="AM1130" s="262">
        <f>AI1130*[1]Scenarios!$D$5*[1]Scenarios!$L$27*[1]Scenarios!$D$29</f>
        <v>0</v>
      </c>
    </row>
    <row r="1131" spans="4:39" x14ac:dyDescent="0.45">
      <c r="D1131" s="248"/>
      <c r="F1131" s="256"/>
      <c r="L1131" s="258"/>
      <c r="M1131" s="259"/>
      <c r="N1131" s="260"/>
      <c r="O1131" s="249"/>
      <c r="P1131" s="195"/>
      <c r="Q1131" s="195"/>
      <c r="R1131" s="261"/>
      <c r="S1131" s="251"/>
      <c r="V1131" s="252"/>
      <c r="AL1131" s="201">
        <f t="shared" si="38"/>
        <v>0</v>
      </c>
      <c r="AM1131" s="262">
        <f>AI1131*[1]Scenarios!$D$5*[1]Scenarios!$L$27*[1]Scenarios!$D$29</f>
        <v>0</v>
      </c>
    </row>
    <row r="1132" spans="4:39" x14ac:dyDescent="0.45">
      <c r="D1132" s="248"/>
      <c r="F1132" s="256"/>
      <c r="L1132" s="258"/>
      <c r="M1132" s="259"/>
      <c r="N1132" s="260"/>
      <c r="O1132" s="249"/>
      <c r="P1132" s="195"/>
      <c r="Q1132" s="195"/>
      <c r="R1132" s="261"/>
      <c r="S1132" s="251"/>
      <c r="V1132" s="252"/>
      <c r="AL1132" s="201">
        <f t="shared" si="38"/>
        <v>0</v>
      </c>
      <c r="AM1132" s="262">
        <f>AI1132*[1]Scenarios!$D$5*[1]Scenarios!$L$27*[1]Scenarios!$D$29</f>
        <v>0</v>
      </c>
    </row>
    <row r="1133" spans="4:39" x14ac:dyDescent="0.45">
      <c r="D1133" s="248"/>
      <c r="F1133" s="256"/>
      <c r="L1133" s="258"/>
      <c r="M1133" s="259"/>
      <c r="N1133" s="260"/>
      <c r="O1133" s="249"/>
      <c r="P1133" s="195"/>
      <c r="Q1133" s="195"/>
      <c r="R1133" s="261"/>
      <c r="S1133" s="251"/>
      <c r="V1133" s="252"/>
      <c r="AL1133" s="201">
        <f t="shared" si="38"/>
        <v>0</v>
      </c>
      <c r="AM1133" s="262">
        <f>AI1133*[1]Scenarios!$D$5*[1]Scenarios!$L$27*[1]Scenarios!$D$29</f>
        <v>0</v>
      </c>
    </row>
    <row r="1134" spans="4:39" x14ac:dyDescent="0.45">
      <c r="D1134" s="248"/>
      <c r="F1134" s="256"/>
      <c r="L1134" s="258"/>
      <c r="M1134" s="259"/>
      <c r="N1134" s="260"/>
      <c r="O1134" s="249"/>
      <c r="P1134" s="195"/>
      <c r="Q1134" s="195"/>
      <c r="R1134" s="261"/>
      <c r="S1134" s="251"/>
      <c r="V1134" s="252"/>
      <c r="AL1134" s="201">
        <f t="shared" si="38"/>
        <v>0</v>
      </c>
      <c r="AM1134" s="262">
        <f>AI1134*[1]Scenarios!$D$5*[1]Scenarios!$L$27*[1]Scenarios!$D$29</f>
        <v>0</v>
      </c>
    </row>
    <row r="1135" spans="4:39" x14ac:dyDescent="0.45">
      <c r="D1135" s="248"/>
      <c r="F1135" s="256"/>
      <c r="L1135" s="258"/>
      <c r="M1135" s="259"/>
      <c r="N1135" s="260"/>
      <c r="O1135" s="249"/>
      <c r="P1135" s="195"/>
      <c r="Q1135" s="195"/>
      <c r="R1135" s="261"/>
      <c r="S1135" s="251"/>
      <c r="V1135" s="252"/>
      <c r="AL1135" s="201">
        <f t="shared" si="38"/>
        <v>0</v>
      </c>
      <c r="AM1135" s="262">
        <f>AI1135*[1]Scenarios!$D$5*[1]Scenarios!$L$27*[1]Scenarios!$D$29</f>
        <v>0</v>
      </c>
    </row>
    <row r="1136" spans="4:39" x14ac:dyDescent="0.45">
      <c r="D1136" s="248"/>
      <c r="F1136" s="256"/>
      <c r="L1136" s="258"/>
      <c r="M1136" s="259"/>
      <c r="N1136" s="260"/>
      <c r="O1136" s="249"/>
      <c r="P1136" s="195"/>
      <c r="Q1136" s="195"/>
      <c r="R1136" s="261"/>
      <c r="S1136" s="251"/>
      <c r="V1136" s="252"/>
      <c r="AL1136" s="201">
        <f t="shared" si="38"/>
        <v>0</v>
      </c>
      <c r="AM1136" s="262">
        <f>AI1136*[1]Scenarios!$D$5*[1]Scenarios!$L$27*[1]Scenarios!$D$29</f>
        <v>0</v>
      </c>
    </row>
    <row r="1137" spans="4:39" x14ac:dyDescent="0.45">
      <c r="D1137" s="248"/>
      <c r="F1137" s="256"/>
      <c r="L1137" s="258"/>
      <c r="M1137" s="259"/>
      <c r="N1137" s="260"/>
      <c r="O1137" s="249"/>
      <c r="P1137" s="195"/>
      <c r="Q1137" s="195"/>
      <c r="R1137" s="261"/>
      <c r="S1137" s="251"/>
      <c r="V1137" s="252"/>
      <c r="AL1137" s="201">
        <f t="shared" si="38"/>
        <v>0</v>
      </c>
      <c r="AM1137" s="262">
        <f>AI1137*[1]Scenarios!$D$5*[1]Scenarios!$L$27*[1]Scenarios!$D$29</f>
        <v>0</v>
      </c>
    </row>
    <row r="1138" spans="4:39" x14ac:dyDescent="0.45">
      <c r="D1138" s="248"/>
      <c r="F1138" s="256"/>
      <c r="L1138" s="258"/>
      <c r="M1138" s="259"/>
      <c r="N1138" s="260"/>
      <c r="O1138" s="249"/>
      <c r="P1138" s="195"/>
      <c r="Q1138" s="195"/>
      <c r="R1138" s="261"/>
      <c r="S1138" s="251"/>
      <c r="V1138" s="252"/>
      <c r="AL1138" s="201">
        <f t="shared" si="38"/>
        <v>0</v>
      </c>
      <c r="AM1138" s="262">
        <f>AI1138*[1]Scenarios!$D$5*[1]Scenarios!$L$27*[1]Scenarios!$D$29</f>
        <v>0</v>
      </c>
    </row>
    <row r="1139" spans="4:39" x14ac:dyDescent="0.45">
      <c r="D1139" s="248"/>
      <c r="F1139" s="256"/>
      <c r="L1139" s="258"/>
      <c r="M1139" s="259"/>
      <c r="N1139" s="260"/>
      <c r="O1139" s="249"/>
      <c r="P1139" s="195"/>
      <c r="Q1139" s="195"/>
      <c r="R1139" s="261"/>
      <c r="S1139" s="251"/>
      <c r="V1139" s="252"/>
      <c r="AL1139" s="201">
        <f t="shared" si="38"/>
        <v>0</v>
      </c>
      <c r="AM1139" s="262">
        <f>AI1139*[1]Scenarios!$D$5*[1]Scenarios!$L$27*[1]Scenarios!$D$29</f>
        <v>0</v>
      </c>
    </row>
    <row r="1140" spans="4:39" x14ac:dyDescent="0.45">
      <c r="D1140" s="248"/>
      <c r="F1140" s="256"/>
      <c r="L1140" s="258"/>
      <c r="M1140" s="259"/>
      <c r="N1140" s="260"/>
      <c r="O1140" s="249"/>
      <c r="P1140" s="195"/>
      <c r="Q1140" s="195"/>
      <c r="R1140" s="261"/>
      <c r="S1140" s="251"/>
      <c r="V1140" s="252"/>
      <c r="AL1140" s="201">
        <f t="shared" si="38"/>
        <v>0</v>
      </c>
      <c r="AM1140" s="262">
        <f>AI1140*[1]Scenarios!$D$5*[1]Scenarios!$L$27*[1]Scenarios!$D$29</f>
        <v>0</v>
      </c>
    </row>
    <row r="1141" spans="4:39" x14ac:dyDescent="0.45">
      <c r="D1141" s="248"/>
      <c r="F1141" s="256"/>
      <c r="L1141" s="258"/>
      <c r="M1141" s="259"/>
      <c r="N1141" s="260"/>
      <c r="O1141" s="249"/>
      <c r="P1141" s="195"/>
      <c r="Q1141" s="195"/>
      <c r="R1141" s="261"/>
      <c r="S1141" s="251"/>
      <c r="V1141" s="252"/>
      <c r="AL1141" s="201">
        <f t="shared" si="38"/>
        <v>0</v>
      </c>
      <c r="AM1141" s="262">
        <f>AI1141*[1]Scenarios!$D$5*[1]Scenarios!$L$27*[1]Scenarios!$D$29</f>
        <v>0</v>
      </c>
    </row>
    <row r="1142" spans="4:39" x14ac:dyDescent="0.45">
      <c r="D1142" s="248"/>
      <c r="F1142" s="256"/>
      <c r="L1142" s="258"/>
      <c r="M1142" s="259"/>
      <c r="N1142" s="260"/>
      <c r="O1142" s="249"/>
      <c r="P1142" s="195"/>
      <c r="Q1142" s="195"/>
      <c r="R1142" s="261"/>
      <c r="S1142" s="251"/>
      <c r="V1142" s="252"/>
      <c r="AL1142" s="201">
        <f t="shared" si="38"/>
        <v>0</v>
      </c>
      <c r="AM1142" s="262">
        <f>AI1142*[1]Scenarios!$D$5*[1]Scenarios!$L$27*[1]Scenarios!$D$29</f>
        <v>0</v>
      </c>
    </row>
    <row r="1143" spans="4:39" x14ac:dyDescent="0.45">
      <c r="D1143" s="248"/>
      <c r="F1143" s="256"/>
      <c r="L1143" s="258"/>
      <c r="M1143" s="259"/>
      <c r="N1143" s="260"/>
      <c r="O1143" s="249"/>
      <c r="P1143" s="195"/>
      <c r="Q1143" s="195"/>
      <c r="R1143" s="261"/>
      <c r="S1143" s="251"/>
      <c r="V1143" s="252"/>
      <c r="AL1143" s="201">
        <f t="shared" si="38"/>
        <v>0</v>
      </c>
      <c r="AM1143" s="262">
        <f>AI1143*[1]Scenarios!$D$5*[1]Scenarios!$L$27*[1]Scenarios!$D$29</f>
        <v>0</v>
      </c>
    </row>
    <row r="1144" spans="4:39" x14ac:dyDescent="0.45">
      <c r="D1144" s="248"/>
      <c r="F1144" s="256"/>
      <c r="L1144" s="258"/>
      <c r="M1144" s="259"/>
      <c r="N1144" s="260"/>
      <c r="O1144" s="249"/>
      <c r="P1144" s="195"/>
      <c r="Q1144" s="195"/>
      <c r="R1144" s="261"/>
      <c r="S1144" s="251"/>
      <c r="V1144" s="252"/>
      <c r="AL1144" s="201">
        <f t="shared" si="38"/>
        <v>0</v>
      </c>
      <c r="AM1144" s="262">
        <f>AI1144*[1]Scenarios!$D$5*[1]Scenarios!$L$27*[1]Scenarios!$D$29</f>
        <v>0</v>
      </c>
    </row>
    <row r="1145" spans="4:39" x14ac:dyDescent="0.45">
      <c r="D1145" s="248"/>
      <c r="F1145" s="256"/>
      <c r="L1145" s="258"/>
      <c r="M1145" s="259"/>
      <c r="N1145" s="260"/>
      <c r="O1145" s="249"/>
      <c r="P1145" s="195"/>
      <c r="Q1145" s="195"/>
      <c r="R1145" s="261"/>
      <c r="S1145" s="251"/>
      <c r="V1145" s="252"/>
      <c r="AL1145" s="201">
        <f t="shared" si="38"/>
        <v>0</v>
      </c>
      <c r="AM1145" s="262">
        <f>AI1145*[1]Scenarios!$D$5*[1]Scenarios!$L$27*[1]Scenarios!$D$29</f>
        <v>0</v>
      </c>
    </row>
    <row r="1146" spans="4:39" x14ac:dyDescent="0.45">
      <c r="D1146" s="248"/>
      <c r="F1146" s="256"/>
      <c r="L1146" s="258"/>
      <c r="M1146" s="259"/>
      <c r="N1146" s="260"/>
      <c r="O1146" s="249"/>
      <c r="P1146" s="195"/>
      <c r="Q1146" s="195"/>
      <c r="R1146" s="261"/>
      <c r="S1146" s="251"/>
      <c r="V1146" s="252"/>
      <c r="AL1146" s="201">
        <f t="shared" si="38"/>
        <v>0</v>
      </c>
      <c r="AM1146" s="262">
        <f>AI1146*[1]Scenarios!$D$5*[1]Scenarios!$L$27*[1]Scenarios!$D$29</f>
        <v>0</v>
      </c>
    </row>
    <row r="1147" spans="4:39" x14ac:dyDescent="0.45">
      <c r="D1147" s="248"/>
      <c r="F1147" s="256"/>
      <c r="L1147" s="258"/>
      <c r="M1147" s="259"/>
      <c r="N1147" s="260"/>
      <c r="O1147" s="249"/>
      <c r="P1147" s="195"/>
      <c r="Q1147" s="195"/>
      <c r="R1147" s="261"/>
      <c r="S1147" s="251"/>
      <c r="V1147" s="252"/>
      <c r="AL1147" s="201">
        <f t="shared" si="38"/>
        <v>0</v>
      </c>
      <c r="AM1147" s="262">
        <f>AI1147*[1]Scenarios!$D$5*[1]Scenarios!$L$27*[1]Scenarios!$D$29</f>
        <v>0</v>
      </c>
    </row>
    <row r="1148" spans="4:39" x14ac:dyDescent="0.45">
      <c r="D1148" s="248"/>
      <c r="F1148" s="256"/>
      <c r="L1148" s="258"/>
      <c r="M1148" s="259"/>
      <c r="N1148" s="260"/>
      <c r="O1148" s="249"/>
      <c r="P1148" s="195"/>
      <c r="Q1148" s="195"/>
      <c r="R1148" s="261"/>
      <c r="S1148" s="251"/>
      <c r="V1148" s="252"/>
      <c r="AL1148" s="201">
        <f t="shared" si="38"/>
        <v>0</v>
      </c>
      <c r="AM1148" s="262">
        <f>AI1148*[1]Scenarios!$D$5*[1]Scenarios!$L$27*[1]Scenarios!$D$29</f>
        <v>0</v>
      </c>
    </row>
    <row r="1149" spans="4:39" x14ac:dyDescent="0.45">
      <c r="D1149" s="248"/>
      <c r="F1149" s="256"/>
      <c r="L1149" s="258"/>
      <c r="M1149" s="259"/>
      <c r="N1149" s="260"/>
      <c r="O1149" s="249"/>
      <c r="P1149" s="195"/>
      <c r="Q1149" s="195"/>
      <c r="R1149" s="261"/>
      <c r="S1149" s="251"/>
      <c r="V1149" s="252"/>
      <c r="AL1149" s="201">
        <f t="shared" si="38"/>
        <v>0</v>
      </c>
      <c r="AM1149" s="262">
        <f>AI1149*[1]Scenarios!$D$5*[1]Scenarios!$L$27*[1]Scenarios!$D$29</f>
        <v>0</v>
      </c>
    </row>
    <row r="1150" spans="4:39" x14ac:dyDescent="0.45">
      <c r="D1150" s="248"/>
      <c r="F1150" s="256"/>
      <c r="L1150" s="258"/>
      <c r="M1150" s="259"/>
      <c r="N1150" s="260"/>
      <c r="O1150" s="249"/>
      <c r="P1150" s="195"/>
      <c r="Q1150" s="195"/>
      <c r="R1150" s="261"/>
      <c r="S1150" s="251"/>
      <c r="V1150" s="252"/>
      <c r="AL1150" s="201">
        <f t="shared" si="38"/>
        <v>0</v>
      </c>
      <c r="AM1150" s="262">
        <f>AI1150*[1]Scenarios!$D$5*[1]Scenarios!$L$27*[1]Scenarios!$D$29</f>
        <v>0</v>
      </c>
    </row>
    <row r="1151" spans="4:39" x14ac:dyDescent="0.45">
      <c r="D1151" s="248"/>
      <c r="F1151" s="256"/>
      <c r="L1151" s="258"/>
      <c r="M1151" s="259"/>
      <c r="N1151" s="260"/>
      <c r="O1151" s="249"/>
      <c r="P1151" s="195"/>
      <c r="Q1151" s="195"/>
      <c r="R1151" s="261"/>
      <c r="S1151" s="251"/>
      <c r="V1151" s="252"/>
      <c r="AL1151" s="201">
        <f t="shared" si="38"/>
        <v>0</v>
      </c>
      <c r="AM1151" s="262">
        <f>AI1151*[1]Scenarios!$D$5*[1]Scenarios!$L$27*[1]Scenarios!$D$29</f>
        <v>0</v>
      </c>
    </row>
    <row r="1152" spans="4:39" x14ac:dyDescent="0.45">
      <c r="D1152" s="248"/>
      <c r="F1152" s="256"/>
      <c r="L1152" s="258"/>
      <c r="M1152" s="259"/>
      <c r="N1152" s="260"/>
      <c r="O1152" s="249"/>
      <c r="P1152" s="195"/>
      <c r="Q1152" s="195"/>
      <c r="R1152" s="261"/>
      <c r="S1152" s="251"/>
      <c r="V1152" s="252"/>
      <c r="AL1152" s="201">
        <f t="shared" si="38"/>
        <v>0</v>
      </c>
      <c r="AM1152" s="262">
        <f>AI1152*[1]Scenarios!$D$5*[1]Scenarios!$L$27*[1]Scenarios!$D$29</f>
        <v>0</v>
      </c>
    </row>
    <row r="1153" spans="4:39" x14ac:dyDescent="0.45">
      <c r="D1153" s="248"/>
      <c r="F1153" s="256"/>
      <c r="L1153" s="258"/>
      <c r="M1153" s="259"/>
      <c r="N1153" s="260"/>
      <c r="O1153" s="249"/>
      <c r="P1153" s="195"/>
      <c r="Q1153" s="195"/>
      <c r="R1153" s="261"/>
      <c r="S1153" s="251"/>
      <c r="V1153" s="252"/>
      <c r="AL1153" s="201">
        <f t="shared" si="38"/>
        <v>0</v>
      </c>
      <c r="AM1153" s="262">
        <f>AI1153*[1]Scenarios!$D$5*[1]Scenarios!$L$27*[1]Scenarios!$D$29</f>
        <v>0</v>
      </c>
    </row>
    <row r="1154" spans="4:39" x14ac:dyDescent="0.45">
      <c r="D1154" s="248"/>
      <c r="F1154" s="256"/>
      <c r="L1154" s="258"/>
      <c r="M1154" s="259"/>
      <c r="N1154" s="260"/>
      <c r="O1154" s="249"/>
      <c r="P1154" s="195"/>
      <c r="Q1154" s="195"/>
      <c r="R1154" s="261"/>
      <c r="S1154" s="251"/>
      <c r="V1154" s="252"/>
      <c r="AL1154" s="201">
        <f t="shared" si="38"/>
        <v>0</v>
      </c>
      <c r="AM1154" s="262">
        <f>AI1154*[1]Scenarios!$D$5*[1]Scenarios!$L$27*[1]Scenarios!$D$29</f>
        <v>0</v>
      </c>
    </row>
    <row r="1155" spans="4:39" x14ac:dyDescent="0.45">
      <c r="D1155" s="248"/>
      <c r="F1155" s="256"/>
      <c r="L1155" s="258"/>
      <c r="M1155" s="259"/>
      <c r="N1155" s="260"/>
      <c r="O1155" s="249"/>
      <c r="P1155" s="195"/>
      <c r="Q1155" s="195"/>
      <c r="R1155" s="261"/>
      <c r="S1155" s="251"/>
      <c r="V1155" s="252"/>
      <c r="AL1155" s="201">
        <f t="shared" si="38"/>
        <v>0</v>
      </c>
      <c r="AM1155" s="262">
        <f>AI1155*[1]Scenarios!$D$5*[1]Scenarios!$L$27*[1]Scenarios!$D$29</f>
        <v>0</v>
      </c>
    </row>
    <row r="1156" spans="4:39" x14ac:dyDescent="0.45">
      <c r="D1156" s="248"/>
      <c r="F1156" s="256"/>
      <c r="L1156" s="258"/>
      <c r="M1156" s="259"/>
      <c r="N1156" s="260"/>
      <c r="O1156" s="249"/>
      <c r="P1156" s="195"/>
      <c r="Q1156" s="195"/>
      <c r="R1156" s="261"/>
      <c r="S1156" s="251"/>
      <c r="V1156" s="252"/>
      <c r="AL1156" s="201">
        <f t="shared" si="38"/>
        <v>0</v>
      </c>
      <c r="AM1156" s="262">
        <f>AI1156*[1]Scenarios!$D$5*[1]Scenarios!$L$27*[1]Scenarios!$D$29</f>
        <v>0</v>
      </c>
    </row>
    <row r="1157" spans="4:39" x14ac:dyDescent="0.45">
      <c r="D1157" s="248"/>
      <c r="F1157" s="256"/>
      <c r="L1157" s="258"/>
      <c r="M1157" s="259"/>
      <c r="N1157" s="260"/>
      <c r="O1157" s="249"/>
      <c r="P1157" s="195"/>
      <c r="Q1157" s="195"/>
      <c r="R1157" s="261"/>
      <c r="S1157" s="251"/>
      <c r="V1157" s="252"/>
      <c r="AL1157" s="201">
        <f t="shared" si="38"/>
        <v>0</v>
      </c>
      <c r="AM1157" s="262">
        <f>AI1157*[1]Scenarios!$D$5*[1]Scenarios!$L$27*[1]Scenarios!$D$29</f>
        <v>0</v>
      </c>
    </row>
    <row r="1158" spans="4:39" x14ac:dyDescent="0.45">
      <c r="D1158" s="248"/>
      <c r="F1158" s="256"/>
      <c r="L1158" s="258"/>
      <c r="M1158" s="259"/>
      <c r="N1158" s="260"/>
      <c r="O1158" s="249"/>
      <c r="P1158" s="195"/>
      <c r="Q1158" s="195"/>
      <c r="R1158" s="261"/>
      <c r="S1158" s="251"/>
      <c r="V1158" s="252"/>
      <c r="AL1158" s="201">
        <f t="shared" ref="AL1158:AL1221" si="39">T1158+(T1158*40%)</f>
        <v>0</v>
      </c>
      <c r="AM1158" s="262">
        <f>AI1158*[1]Scenarios!$D$5*[1]Scenarios!$L$27*[1]Scenarios!$D$29</f>
        <v>0</v>
      </c>
    </row>
    <row r="1159" spans="4:39" x14ac:dyDescent="0.45">
      <c r="D1159" s="248"/>
      <c r="F1159" s="256"/>
      <c r="L1159" s="258"/>
      <c r="M1159" s="259"/>
      <c r="N1159" s="260"/>
      <c r="O1159" s="249"/>
      <c r="P1159" s="195"/>
      <c r="Q1159" s="195"/>
      <c r="R1159" s="261"/>
      <c r="S1159" s="251"/>
      <c r="V1159" s="252"/>
      <c r="AL1159" s="201">
        <f t="shared" si="39"/>
        <v>0</v>
      </c>
      <c r="AM1159" s="262">
        <f>AI1159*[1]Scenarios!$D$5*[1]Scenarios!$L$27*[1]Scenarios!$D$29</f>
        <v>0</v>
      </c>
    </row>
    <row r="1160" spans="4:39" x14ac:dyDescent="0.45">
      <c r="D1160" s="248"/>
      <c r="F1160" s="256"/>
      <c r="L1160" s="258"/>
      <c r="M1160" s="259"/>
      <c r="N1160" s="260"/>
      <c r="O1160" s="249"/>
      <c r="P1160" s="195"/>
      <c r="Q1160" s="195"/>
      <c r="R1160" s="261"/>
      <c r="S1160" s="251"/>
      <c r="V1160" s="252"/>
      <c r="AL1160" s="201">
        <f t="shared" si="39"/>
        <v>0</v>
      </c>
      <c r="AM1160" s="262">
        <f>AI1160*[1]Scenarios!$D$5*[1]Scenarios!$L$27*[1]Scenarios!$D$29</f>
        <v>0</v>
      </c>
    </row>
    <row r="1161" spans="4:39" x14ac:dyDescent="0.45">
      <c r="D1161" s="248"/>
      <c r="F1161" s="256"/>
      <c r="L1161" s="258"/>
      <c r="M1161" s="259"/>
      <c r="N1161" s="260"/>
      <c r="O1161" s="249"/>
      <c r="P1161" s="195"/>
      <c r="Q1161" s="195"/>
      <c r="R1161" s="261"/>
      <c r="S1161" s="251"/>
      <c r="V1161" s="252"/>
      <c r="AL1161" s="201">
        <f t="shared" si="39"/>
        <v>0</v>
      </c>
      <c r="AM1161" s="262">
        <f>AI1161*[1]Scenarios!$D$5*[1]Scenarios!$L$27*[1]Scenarios!$D$29</f>
        <v>0</v>
      </c>
    </row>
    <row r="1162" spans="4:39" x14ac:dyDescent="0.45">
      <c r="D1162" s="248"/>
      <c r="F1162" s="256"/>
      <c r="L1162" s="258"/>
      <c r="M1162" s="259"/>
      <c r="N1162" s="260"/>
      <c r="O1162" s="249"/>
      <c r="P1162" s="195"/>
      <c r="Q1162" s="195"/>
      <c r="R1162" s="261"/>
      <c r="S1162" s="251"/>
      <c r="V1162" s="252"/>
      <c r="AL1162" s="201">
        <f t="shared" si="39"/>
        <v>0</v>
      </c>
      <c r="AM1162" s="262">
        <f>AI1162*[1]Scenarios!$D$5*[1]Scenarios!$L$27*[1]Scenarios!$D$29</f>
        <v>0</v>
      </c>
    </row>
    <row r="1163" spans="4:39" x14ac:dyDescent="0.45">
      <c r="D1163" s="248"/>
      <c r="F1163" s="256"/>
      <c r="L1163" s="258"/>
      <c r="M1163" s="259"/>
      <c r="N1163" s="260"/>
      <c r="O1163" s="249"/>
      <c r="P1163" s="195"/>
      <c r="Q1163" s="195"/>
      <c r="R1163" s="261"/>
      <c r="S1163" s="251"/>
      <c r="V1163" s="252"/>
      <c r="AL1163" s="201">
        <f t="shared" si="39"/>
        <v>0</v>
      </c>
      <c r="AM1163" s="262">
        <f>AI1163*[1]Scenarios!$D$5*[1]Scenarios!$L$27*[1]Scenarios!$D$29</f>
        <v>0</v>
      </c>
    </row>
    <row r="1164" spans="4:39" x14ac:dyDescent="0.45">
      <c r="D1164" s="248"/>
      <c r="F1164" s="256"/>
      <c r="L1164" s="258"/>
      <c r="M1164" s="259"/>
      <c r="N1164" s="260"/>
      <c r="O1164" s="249"/>
      <c r="P1164" s="195"/>
      <c r="Q1164" s="195"/>
      <c r="R1164" s="261"/>
      <c r="S1164" s="251"/>
      <c r="V1164" s="252"/>
      <c r="AL1164" s="201">
        <f t="shared" si="39"/>
        <v>0</v>
      </c>
      <c r="AM1164" s="262">
        <f>AI1164*[1]Scenarios!$D$5*[1]Scenarios!$L$27*[1]Scenarios!$D$29</f>
        <v>0</v>
      </c>
    </row>
    <row r="1165" spans="4:39" x14ac:dyDescent="0.45">
      <c r="D1165" s="248"/>
      <c r="F1165" s="256"/>
      <c r="L1165" s="258"/>
      <c r="M1165" s="259"/>
      <c r="N1165" s="260"/>
      <c r="O1165" s="249"/>
      <c r="P1165" s="195"/>
      <c r="Q1165" s="195"/>
      <c r="R1165" s="261"/>
      <c r="S1165" s="251"/>
      <c r="V1165" s="252"/>
      <c r="AL1165" s="201">
        <f t="shared" si="39"/>
        <v>0</v>
      </c>
      <c r="AM1165" s="262">
        <f>AI1165*[1]Scenarios!$D$5*[1]Scenarios!$L$27*[1]Scenarios!$D$29</f>
        <v>0</v>
      </c>
    </row>
    <row r="1166" spans="4:39" x14ac:dyDescent="0.45">
      <c r="D1166" s="248"/>
      <c r="F1166" s="256"/>
      <c r="L1166" s="258"/>
      <c r="M1166" s="259"/>
      <c r="N1166" s="260"/>
      <c r="O1166" s="249"/>
      <c r="P1166" s="195"/>
      <c r="Q1166" s="195"/>
      <c r="R1166" s="261"/>
      <c r="S1166" s="251"/>
      <c r="V1166" s="252"/>
      <c r="AL1166" s="201">
        <f t="shared" si="39"/>
        <v>0</v>
      </c>
      <c r="AM1166" s="262">
        <f>AI1166*[1]Scenarios!$D$5*[1]Scenarios!$L$27*[1]Scenarios!$D$29</f>
        <v>0</v>
      </c>
    </row>
    <row r="1167" spans="4:39" x14ac:dyDescent="0.45">
      <c r="D1167" s="248"/>
      <c r="F1167" s="256"/>
      <c r="L1167" s="258"/>
      <c r="M1167" s="259"/>
      <c r="N1167" s="260"/>
      <c r="O1167" s="249"/>
      <c r="P1167" s="195"/>
      <c r="Q1167" s="195"/>
      <c r="R1167" s="261"/>
      <c r="S1167" s="251"/>
      <c r="V1167" s="252"/>
      <c r="AL1167" s="201">
        <f t="shared" si="39"/>
        <v>0</v>
      </c>
      <c r="AM1167" s="262">
        <f>AI1167*[1]Scenarios!$D$5*[1]Scenarios!$L$27*[1]Scenarios!$D$29</f>
        <v>0</v>
      </c>
    </row>
    <row r="1168" spans="4:39" x14ac:dyDescent="0.45">
      <c r="D1168" s="248"/>
      <c r="F1168" s="256"/>
      <c r="L1168" s="258"/>
      <c r="M1168" s="259"/>
      <c r="N1168" s="260"/>
      <c r="O1168" s="249"/>
      <c r="P1168" s="195"/>
      <c r="Q1168" s="195"/>
      <c r="R1168" s="261"/>
      <c r="S1168" s="251"/>
      <c r="V1168" s="252"/>
      <c r="AL1168" s="201">
        <f t="shared" si="39"/>
        <v>0</v>
      </c>
      <c r="AM1168" s="262">
        <f>AI1168*[1]Scenarios!$D$5*[1]Scenarios!$L$27*[1]Scenarios!$D$29</f>
        <v>0</v>
      </c>
    </row>
    <row r="1169" spans="4:39" x14ac:dyDescent="0.45">
      <c r="D1169" s="248"/>
      <c r="F1169" s="256"/>
      <c r="L1169" s="258"/>
      <c r="M1169" s="259"/>
      <c r="N1169" s="260"/>
      <c r="O1169" s="249"/>
      <c r="P1169" s="195"/>
      <c r="Q1169" s="195"/>
      <c r="R1169" s="261"/>
      <c r="S1169" s="251"/>
      <c r="V1169" s="252"/>
      <c r="AL1169" s="201">
        <f t="shared" si="39"/>
        <v>0</v>
      </c>
      <c r="AM1169" s="262">
        <f>AI1169*[1]Scenarios!$D$5*[1]Scenarios!$L$27*[1]Scenarios!$D$29</f>
        <v>0</v>
      </c>
    </row>
    <row r="1170" spans="4:39" x14ac:dyDescent="0.45">
      <c r="D1170" s="248"/>
      <c r="F1170" s="256"/>
      <c r="L1170" s="258"/>
      <c r="M1170" s="259"/>
      <c r="N1170" s="260"/>
      <c r="O1170" s="249"/>
      <c r="P1170" s="195"/>
      <c r="Q1170" s="195"/>
      <c r="R1170" s="261"/>
      <c r="S1170" s="251"/>
      <c r="V1170" s="252"/>
      <c r="AL1170" s="201">
        <f t="shared" si="39"/>
        <v>0</v>
      </c>
      <c r="AM1170" s="262">
        <f>AI1170*[1]Scenarios!$D$5*[1]Scenarios!$L$27*[1]Scenarios!$D$29</f>
        <v>0</v>
      </c>
    </row>
    <row r="1171" spans="4:39" x14ac:dyDescent="0.45">
      <c r="D1171" s="248"/>
      <c r="F1171" s="256"/>
      <c r="L1171" s="258"/>
      <c r="M1171" s="259"/>
      <c r="N1171" s="260"/>
      <c r="O1171" s="249"/>
      <c r="P1171" s="195"/>
      <c r="Q1171" s="195"/>
      <c r="R1171" s="261"/>
      <c r="S1171" s="251"/>
      <c r="V1171" s="252"/>
      <c r="AL1171" s="201">
        <f t="shared" si="39"/>
        <v>0</v>
      </c>
      <c r="AM1171" s="262">
        <f>AI1171*[1]Scenarios!$D$5*[1]Scenarios!$L$27*[1]Scenarios!$D$29</f>
        <v>0</v>
      </c>
    </row>
    <row r="1172" spans="4:39" x14ac:dyDescent="0.45">
      <c r="D1172" s="248"/>
      <c r="F1172" s="256"/>
      <c r="L1172" s="258"/>
      <c r="M1172" s="259"/>
      <c r="N1172" s="260"/>
      <c r="O1172" s="249"/>
      <c r="P1172" s="195"/>
      <c r="Q1172" s="195"/>
      <c r="R1172" s="261"/>
      <c r="S1172" s="251"/>
      <c r="V1172" s="252"/>
      <c r="AL1172" s="201">
        <f t="shared" si="39"/>
        <v>0</v>
      </c>
      <c r="AM1172" s="262">
        <f>AI1172*[1]Scenarios!$D$5*[1]Scenarios!$L$27*[1]Scenarios!$D$29</f>
        <v>0</v>
      </c>
    </row>
    <row r="1173" spans="4:39" x14ac:dyDescent="0.45">
      <c r="D1173" s="248"/>
      <c r="F1173" s="256"/>
      <c r="L1173" s="258"/>
      <c r="M1173" s="259"/>
      <c r="N1173" s="260"/>
      <c r="O1173" s="249"/>
      <c r="P1173" s="195"/>
      <c r="Q1173" s="195"/>
      <c r="R1173" s="261"/>
      <c r="S1173" s="251"/>
      <c r="V1173" s="252"/>
      <c r="AL1173" s="201">
        <f t="shared" si="39"/>
        <v>0</v>
      </c>
      <c r="AM1173" s="262">
        <f>AI1173*[1]Scenarios!$D$5*[1]Scenarios!$L$27*[1]Scenarios!$D$29</f>
        <v>0</v>
      </c>
    </row>
    <row r="1174" spans="4:39" x14ac:dyDescent="0.45">
      <c r="D1174" s="248"/>
      <c r="F1174" s="256"/>
      <c r="L1174" s="258"/>
      <c r="M1174" s="259"/>
      <c r="N1174" s="260"/>
      <c r="O1174" s="249"/>
      <c r="P1174" s="195"/>
      <c r="Q1174" s="195"/>
      <c r="R1174" s="261"/>
      <c r="S1174" s="251"/>
      <c r="V1174" s="252"/>
      <c r="AL1174" s="201">
        <f t="shared" si="39"/>
        <v>0</v>
      </c>
      <c r="AM1174" s="262">
        <f>AI1174*[1]Scenarios!$D$5*[1]Scenarios!$L$27*[1]Scenarios!$D$29</f>
        <v>0</v>
      </c>
    </row>
    <row r="1175" spans="4:39" x14ac:dyDescent="0.45">
      <c r="D1175" s="248"/>
      <c r="F1175" s="256"/>
      <c r="L1175" s="258"/>
      <c r="M1175" s="259"/>
      <c r="N1175" s="260"/>
      <c r="O1175" s="249"/>
      <c r="P1175" s="195"/>
      <c r="Q1175" s="195"/>
      <c r="R1175" s="261"/>
      <c r="S1175" s="251"/>
      <c r="V1175" s="252"/>
      <c r="AL1175" s="201">
        <f t="shared" si="39"/>
        <v>0</v>
      </c>
      <c r="AM1175" s="262">
        <f>AI1175*[1]Scenarios!$D$5*[1]Scenarios!$L$27*[1]Scenarios!$D$29</f>
        <v>0</v>
      </c>
    </row>
    <row r="1176" spans="4:39" x14ac:dyDescent="0.45">
      <c r="D1176" s="248"/>
      <c r="F1176" s="256"/>
      <c r="L1176" s="258"/>
      <c r="M1176" s="259"/>
      <c r="N1176" s="260"/>
      <c r="O1176" s="249"/>
      <c r="P1176" s="195"/>
      <c r="Q1176" s="195"/>
      <c r="R1176" s="261"/>
      <c r="S1176" s="251"/>
      <c r="V1176" s="252"/>
      <c r="AL1176" s="201">
        <f t="shared" si="39"/>
        <v>0</v>
      </c>
      <c r="AM1176" s="262">
        <f>AI1176*[1]Scenarios!$D$5*[1]Scenarios!$L$27*[1]Scenarios!$D$29</f>
        <v>0</v>
      </c>
    </row>
    <row r="1177" spans="4:39" x14ac:dyDescent="0.45">
      <c r="D1177" s="248"/>
      <c r="F1177" s="256"/>
      <c r="L1177" s="258"/>
      <c r="M1177" s="259"/>
      <c r="N1177" s="260"/>
      <c r="O1177" s="249"/>
      <c r="P1177" s="195"/>
      <c r="Q1177" s="195"/>
      <c r="R1177" s="261"/>
      <c r="S1177" s="251"/>
      <c r="V1177" s="252"/>
      <c r="AL1177" s="201">
        <f t="shared" si="39"/>
        <v>0</v>
      </c>
      <c r="AM1177" s="262">
        <f>AI1177*[1]Scenarios!$D$5*[1]Scenarios!$L$27*[1]Scenarios!$D$29</f>
        <v>0</v>
      </c>
    </row>
    <row r="1178" spans="4:39" x14ac:dyDescent="0.45">
      <c r="D1178" s="248"/>
      <c r="F1178" s="256"/>
      <c r="L1178" s="258"/>
      <c r="M1178" s="259"/>
      <c r="N1178" s="260"/>
      <c r="O1178" s="249"/>
      <c r="P1178" s="195"/>
      <c r="Q1178" s="195"/>
      <c r="R1178" s="261"/>
      <c r="S1178" s="251"/>
      <c r="V1178" s="252"/>
      <c r="AL1178" s="201">
        <f t="shared" si="39"/>
        <v>0</v>
      </c>
      <c r="AM1178" s="262">
        <f>AI1178*[1]Scenarios!$D$5*[1]Scenarios!$L$27*[1]Scenarios!$D$29</f>
        <v>0</v>
      </c>
    </row>
    <row r="1179" spans="4:39" x14ac:dyDescent="0.45">
      <c r="D1179" s="248"/>
      <c r="F1179" s="256"/>
      <c r="L1179" s="258"/>
      <c r="M1179" s="259"/>
      <c r="N1179" s="260"/>
      <c r="O1179" s="249"/>
      <c r="P1179" s="195"/>
      <c r="Q1179" s="195"/>
      <c r="R1179" s="261"/>
      <c r="S1179" s="251"/>
      <c r="V1179" s="252"/>
      <c r="AL1179" s="201">
        <f t="shared" si="39"/>
        <v>0</v>
      </c>
      <c r="AM1179" s="262">
        <f>AI1179*[1]Scenarios!$D$5*[1]Scenarios!$L$27*[1]Scenarios!$D$29</f>
        <v>0</v>
      </c>
    </row>
    <row r="1180" spans="4:39" x14ac:dyDescent="0.45">
      <c r="D1180" s="248"/>
      <c r="F1180" s="256"/>
      <c r="L1180" s="258"/>
      <c r="M1180" s="259"/>
      <c r="N1180" s="260"/>
      <c r="O1180" s="249"/>
      <c r="P1180" s="195"/>
      <c r="Q1180" s="195"/>
      <c r="R1180" s="261"/>
      <c r="S1180" s="251"/>
      <c r="V1180" s="252"/>
      <c r="AL1180" s="201">
        <f t="shared" si="39"/>
        <v>0</v>
      </c>
      <c r="AM1180" s="262">
        <f>AI1180*[1]Scenarios!$D$5*[1]Scenarios!$L$27*[1]Scenarios!$D$29</f>
        <v>0</v>
      </c>
    </row>
    <row r="1181" spans="4:39" x14ac:dyDescent="0.45">
      <c r="D1181" s="248"/>
      <c r="F1181" s="256"/>
      <c r="L1181" s="258"/>
      <c r="M1181" s="259"/>
      <c r="N1181" s="260"/>
      <c r="O1181" s="249"/>
      <c r="P1181" s="195"/>
      <c r="Q1181" s="195"/>
      <c r="R1181" s="261"/>
      <c r="S1181" s="251"/>
      <c r="V1181" s="252"/>
      <c r="AL1181" s="201">
        <f t="shared" si="39"/>
        <v>0</v>
      </c>
      <c r="AM1181" s="262">
        <f>AI1181*[1]Scenarios!$D$5*[1]Scenarios!$L$27*[1]Scenarios!$D$29</f>
        <v>0</v>
      </c>
    </row>
    <row r="1182" spans="4:39" x14ac:dyDescent="0.45">
      <c r="D1182" s="248"/>
      <c r="F1182" s="256"/>
      <c r="L1182" s="258"/>
      <c r="M1182" s="259"/>
      <c r="N1182" s="260"/>
      <c r="O1182" s="249"/>
      <c r="P1182" s="195"/>
      <c r="Q1182" s="195"/>
      <c r="R1182" s="261"/>
      <c r="S1182" s="251"/>
      <c r="V1182" s="252"/>
      <c r="AL1182" s="201">
        <f t="shared" si="39"/>
        <v>0</v>
      </c>
      <c r="AM1182" s="262">
        <f>AI1182*[1]Scenarios!$D$5*[1]Scenarios!$L$27*[1]Scenarios!$D$29</f>
        <v>0</v>
      </c>
    </row>
    <row r="1183" spans="4:39" x14ac:dyDescent="0.45">
      <c r="D1183" s="248"/>
      <c r="F1183" s="256"/>
      <c r="L1183" s="258"/>
      <c r="M1183" s="259"/>
      <c r="N1183" s="260"/>
      <c r="O1183" s="249"/>
      <c r="P1183" s="195"/>
      <c r="Q1183" s="195"/>
      <c r="R1183" s="261"/>
      <c r="S1183" s="251"/>
      <c r="V1183" s="252"/>
      <c r="AL1183" s="201">
        <f t="shared" si="39"/>
        <v>0</v>
      </c>
      <c r="AM1183" s="262">
        <f>AI1183*[1]Scenarios!$D$5*[1]Scenarios!$L$27*[1]Scenarios!$D$29</f>
        <v>0</v>
      </c>
    </row>
    <row r="1184" spans="4:39" x14ac:dyDescent="0.45">
      <c r="D1184" s="248"/>
      <c r="F1184" s="256"/>
      <c r="L1184" s="258"/>
      <c r="M1184" s="259"/>
      <c r="N1184" s="260"/>
      <c r="O1184" s="249"/>
      <c r="P1184" s="195"/>
      <c r="Q1184" s="195"/>
      <c r="R1184" s="261"/>
      <c r="S1184" s="251"/>
      <c r="V1184" s="252"/>
      <c r="AL1184" s="201">
        <f t="shared" si="39"/>
        <v>0</v>
      </c>
      <c r="AM1184" s="262">
        <f>AI1184*[1]Scenarios!$D$5*[1]Scenarios!$L$27*[1]Scenarios!$D$29</f>
        <v>0</v>
      </c>
    </row>
    <row r="1185" spans="4:39" x14ac:dyDescent="0.45">
      <c r="D1185" s="248"/>
      <c r="F1185" s="256"/>
      <c r="L1185" s="258"/>
      <c r="M1185" s="259"/>
      <c r="N1185" s="260"/>
      <c r="O1185" s="249"/>
      <c r="P1185" s="195"/>
      <c r="Q1185" s="195"/>
      <c r="R1185" s="261"/>
      <c r="S1185" s="251"/>
      <c r="V1185" s="252"/>
      <c r="AL1185" s="201">
        <f t="shared" si="39"/>
        <v>0</v>
      </c>
      <c r="AM1185" s="262">
        <f>AI1185*[1]Scenarios!$D$5*[1]Scenarios!$L$27*[1]Scenarios!$D$29</f>
        <v>0</v>
      </c>
    </row>
    <row r="1186" spans="4:39" x14ac:dyDescent="0.45">
      <c r="D1186" s="248"/>
      <c r="F1186" s="256"/>
      <c r="L1186" s="258"/>
      <c r="M1186" s="259"/>
      <c r="N1186" s="260"/>
      <c r="O1186" s="249"/>
      <c r="P1186" s="195"/>
      <c r="Q1186" s="195"/>
      <c r="R1186" s="261"/>
      <c r="S1186" s="251"/>
      <c r="V1186" s="252"/>
      <c r="AL1186" s="201">
        <f t="shared" si="39"/>
        <v>0</v>
      </c>
      <c r="AM1186" s="262">
        <f>AI1186*[1]Scenarios!$D$5*[1]Scenarios!$L$27*[1]Scenarios!$D$29</f>
        <v>0</v>
      </c>
    </row>
    <row r="1187" spans="4:39" x14ac:dyDescent="0.45">
      <c r="D1187" s="248"/>
      <c r="F1187" s="256"/>
      <c r="L1187" s="258"/>
      <c r="M1187" s="259"/>
      <c r="N1187" s="260"/>
      <c r="O1187" s="249"/>
      <c r="P1187" s="195"/>
      <c r="Q1187" s="195"/>
      <c r="R1187" s="261"/>
      <c r="S1187" s="251"/>
      <c r="V1187" s="252"/>
      <c r="AL1187" s="201">
        <f t="shared" si="39"/>
        <v>0</v>
      </c>
      <c r="AM1187" s="262">
        <f>AI1187*[1]Scenarios!$D$5*[1]Scenarios!$L$27*[1]Scenarios!$D$29</f>
        <v>0</v>
      </c>
    </row>
    <row r="1188" spans="4:39" x14ac:dyDescent="0.45">
      <c r="D1188" s="248"/>
      <c r="F1188" s="256"/>
      <c r="L1188" s="258"/>
      <c r="M1188" s="259"/>
      <c r="N1188" s="260"/>
      <c r="O1188" s="249"/>
      <c r="P1188" s="195"/>
      <c r="Q1188" s="195"/>
      <c r="R1188" s="261"/>
      <c r="S1188" s="251"/>
      <c r="V1188" s="252"/>
      <c r="AL1188" s="201">
        <f t="shared" si="39"/>
        <v>0</v>
      </c>
      <c r="AM1188" s="262">
        <f>AI1188*[1]Scenarios!$D$5*[1]Scenarios!$L$27*[1]Scenarios!$D$29</f>
        <v>0</v>
      </c>
    </row>
    <row r="1189" spans="4:39" x14ac:dyDescent="0.45">
      <c r="D1189" s="248"/>
      <c r="F1189" s="256"/>
      <c r="L1189" s="258"/>
      <c r="M1189" s="259"/>
      <c r="N1189" s="260"/>
      <c r="O1189" s="249"/>
      <c r="P1189" s="195"/>
      <c r="Q1189" s="195"/>
      <c r="R1189" s="261"/>
      <c r="S1189" s="251"/>
      <c r="V1189" s="252"/>
      <c r="AL1189" s="201">
        <f t="shared" si="39"/>
        <v>0</v>
      </c>
      <c r="AM1189" s="262">
        <f>AI1189*[1]Scenarios!$D$5*[1]Scenarios!$L$27*[1]Scenarios!$D$29</f>
        <v>0</v>
      </c>
    </row>
    <row r="1190" spans="4:39" x14ac:dyDescent="0.45">
      <c r="D1190" s="248"/>
      <c r="F1190" s="256"/>
      <c r="L1190" s="258"/>
      <c r="M1190" s="259"/>
      <c r="N1190" s="260"/>
      <c r="O1190" s="249"/>
      <c r="P1190" s="195"/>
      <c r="Q1190" s="195"/>
      <c r="R1190" s="261"/>
      <c r="S1190" s="251"/>
      <c r="V1190" s="252"/>
      <c r="AL1190" s="201">
        <f t="shared" si="39"/>
        <v>0</v>
      </c>
      <c r="AM1190" s="262">
        <f>AI1190*[1]Scenarios!$D$5*[1]Scenarios!$L$27*[1]Scenarios!$D$29</f>
        <v>0</v>
      </c>
    </row>
    <row r="1191" spans="4:39" x14ac:dyDescent="0.45">
      <c r="D1191" s="248"/>
      <c r="F1191" s="256"/>
      <c r="L1191" s="258"/>
      <c r="M1191" s="259"/>
      <c r="N1191" s="260"/>
      <c r="O1191" s="249"/>
      <c r="P1191" s="195"/>
      <c r="Q1191" s="195"/>
      <c r="R1191" s="261"/>
      <c r="S1191" s="251"/>
      <c r="V1191" s="252"/>
      <c r="AL1191" s="201">
        <f t="shared" si="39"/>
        <v>0</v>
      </c>
      <c r="AM1191" s="262">
        <f>AI1191*[1]Scenarios!$D$5*[1]Scenarios!$L$27*[1]Scenarios!$D$29</f>
        <v>0</v>
      </c>
    </row>
    <row r="1192" spans="4:39" x14ac:dyDescent="0.45">
      <c r="D1192" s="248"/>
      <c r="F1192" s="256"/>
      <c r="L1192" s="258"/>
      <c r="M1192" s="259"/>
      <c r="N1192" s="260"/>
      <c r="O1192" s="249"/>
      <c r="P1192" s="195"/>
      <c r="Q1192" s="195"/>
      <c r="R1192" s="261"/>
      <c r="S1192" s="251"/>
      <c r="V1192" s="252"/>
      <c r="AL1192" s="201">
        <f t="shared" si="39"/>
        <v>0</v>
      </c>
      <c r="AM1192" s="262">
        <f>AI1192*[1]Scenarios!$D$5*[1]Scenarios!$L$27*[1]Scenarios!$D$29</f>
        <v>0</v>
      </c>
    </row>
    <row r="1193" spans="4:39" x14ac:dyDescent="0.45">
      <c r="D1193" s="248"/>
      <c r="F1193" s="256"/>
      <c r="L1193" s="258"/>
      <c r="M1193" s="259"/>
      <c r="N1193" s="260"/>
      <c r="O1193" s="249"/>
      <c r="P1193" s="195"/>
      <c r="Q1193" s="195"/>
      <c r="R1193" s="261"/>
      <c r="S1193" s="251"/>
      <c r="V1193" s="252"/>
      <c r="AL1193" s="201">
        <f t="shared" si="39"/>
        <v>0</v>
      </c>
      <c r="AM1193" s="262">
        <f>AI1193*[1]Scenarios!$D$5*[1]Scenarios!$L$27*[1]Scenarios!$D$29</f>
        <v>0</v>
      </c>
    </row>
    <row r="1194" spans="4:39" x14ac:dyDescent="0.45">
      <c r="D1194" s="248"/>
      <c r="F1194" s="256"/>
      <c r="L1194" s="258"/>
      <c r="M1194" s="259"/>
      <c r="N1194" s="260"/>
      <c r="O1194" s="249"/>
      <c r="P1194" s="195"/>
      <c r="Q1194" s="195"/>
      <c r="R1194" s="261"/>
      <c r="S1194" s="251"/>
      <c r="V1194" s="252"/>
      <c r="AL1194" s="201">
        <f t="shared" si="39"/>
        <v>0</v>
      </c>
      <c r="AM1194" s="262">
        <f>AI1194*[1]Scenarios!$D$5*[1]Scenarios!$L$27*[1]Scenarios!$D$29</f>
        <v>0</v>
      </c>
    </row>
    <row r="1195" spans="4:39" x14ac:dyDescent="0.45">
      <c r="D1195" s="248"/>
      <c r="F1195" s="256"/>
      <c r="L1195" s="258"/>
      <c r="M1195" s="259"/>
      <c r="N1195" s="260"/>
      <c r="O1195" s="249"/>
      <c r="P1195" s="195"/>
      <c r="Q1195" s="195"/>
      <c r="R1195" s="261"/>
      <c r="S1195" s="251"/>
      <c r="V1195" s="252"/>
      <c r="AL1195" s="201">
        <f t="shared" si="39"/>
        <v>0</v>
      </c>
      <c r="AM1195" s="262">
        <f>AI1195*[1]Scenarios!$D$5*[1]Scenarios!$L$27*[1]Scenarios!$D$29</f>
        <v>0</v>
      </c>
    </row>
    <row r="1196" spans="4:39" x14ac:dyDescent="0.45">
      <c r="D1196" s="248"/>
      <c r="F1196" s="256"/>
      <c r="L1196" s="258"/>
      <c r="M1196" s="259"/>
      <c r="N1196" s="260"/>
      <c r="O1196" s="249"/>
      <c r="P1196" s="195"/>
      <c r="Q1196" s="195"/>
      <c r="R1196" s="261"/>
      <c r="S1196" s="251"/>
      <c r="V1196" s="252"/>
      <c r="AL1196" s="201">
        <f t="shared" si="39"/>
        <v>0</v>
      </c>
      <c r="AM1196" s="262">
        <f>AI1196*[1]Scenarios!$D$5*[1]Scenarios!$L$27*[1]Scenarios!$D$29</f>
        <v>0</v>
      </c>
    </row>
    <row r="1197" spans="4:39" x14ac:dyDescent="0.45">
      <c r="D1197" s="248"/>
      <c r="F1197" s="256"/>
      <c r="L1197" s="258"/>
      <c r="M1197" s="259"/>
      <c r="N1197" s="260"/>
      <c r="O1197" s="249"/>
      <c r="P1197" s="195"/>
      <c r="Q1197" s="195"/>
      <c r="R1197" s="261"/>
      <c r="S1197" s="251"/>
      <c r="V1197" s="252"/>
      <c r="AL1197" s="201">
        <f t="shared" si="39"/>
        <v>0</v>
      </c>
      <c r="AM1197" s="262">
        <f>AI1197*[1]Scenarios!$D$5*[1]Scenarios!$L$27*[1]Scenarios!$D$29</f>
        <v>0</v>
      </c>
    </row>
    <row r="1198" spans="4:39" x14ac:dyDescent="0.45">
      <c r="D1198" s="248"/>
      <c r="F1198" s="256"/>
      <c r="L1198" s="258"/>
      <c r="M1198" s="259"/>
      <c r="N1198" s="260"/>
      <c r="O1198" s="249"/>
      <c r="P1198" s="195"/>
      <c r="Q1198" s="195"/>
      <c r="R1198" s="261"/>
      <c r="S1198" s="251"/>
      <c r="V1198" s="252"/>
      <c r="AL1198" s="201">
        <f t="shared" si="39"/>
        <v>0</v>
      </c>
      <c r="AM1198" s="262">
        <f>AI1198*[1]Scenarios!$D$5*[1]Scenarios!$L$27*[1]Scenarios!$D$29</f>
        <v>0</v>
      </c>
    </row>
    <row r="1199" spans="4:39" x14ac:dyDescent="0.45">
      <c r="D1199" s="248"/>
      <c r="F1199" s="256"/>
      <c r="L1199" s="258"/>
      <c r="M1199" s="259"/>
      <c r="N1199" s="260"/>
      <c r="O1199" s="249"/>
      <c r="P1199" s="195"/>
      <c r="Q1199" s="195"/>
      <c r="R1199" s="261"/>
      <c r="S1199" s="251"/>
      <c r="V1199" s="252"/>
      <c r="AL1199" s="201">
        <f t="shared" si="39"/>
        <v>0</v>
      </c>
      <c r="AM1199" s="262">
        <f>AI1199*[1]Scenarios!$D$5*[1]Scenarios!$L$27*[1]Scenarios!$D$29</f>
        <v>0</v>
      </c>
    </row>
    <row r="1200" spans="4:39" x14ac:dyDescent="0.45">
      <c r="D1200" s="248"/>
      <c r="F1200" s="256"/>
      <c r="L1200" s="258"/>
      <c r="M1200" s="259"/>
      <c r="N1200" s="260"/>
      <c r="O1200" s="249"/>
      <c r="P1200" s="195"/>
      <c r="Q1200" s="195"/>
      <c r="R1200" s="261"/>
      <c r="S1200" s="251"/>
      <c r="V1200" s="252"/>
      <c r="AL1200" s="201">
        <f t="shared" si="39"/>
        <v>0</v>
      </c>
      <c r="AM1200" s="262">
        <f>AI1200*[1]Scenarios!$D$5*[1]Scenarios!$L$27*[1]Scenarios!$D$29</f>
        <v>0</v>
      </c>
    </row>
    <row r="1201" spans="4:39" x14ac:dyDescent="0.45">
      <c r="D1201" s="248"/>
      <c r="F1201" s="256"/>
      <c r="L1201" s="258"/>
      <c r="M1201" s="259"/>
      <c r="N1201" s="260"/>
      <c r="O1201" s="249"/>
      <c r="P1201" s="195"/>
      <c r="Q1201" s="195"/>
      <c r="R1201" s="261"/>
      <c r="S1201" s="251"/>
      <c r="V1201" s="252"/>
      <c r="AL1201" s="201">
        <f t="shared" si="39"/>
        <v>0</v>
      </c>
      <c r="AM1201" s="262">
        <f>AI1201*[1]Scenarios!$D$5*[1]Scenarios!$L$27*[1]Scenarios!$D$29</f>
        <v>0</v>
      </c>
    </row>
    <row r="1202" spans="4:39" x14ac:dyDescent="0.45">
      <c r="D1202" s="248"/>
      <c r="F1202" s="256"/>
      <c r="L1202" s="258"/>
      <c r="M1202" s="259"/>
      <c r="N1202" s="260"/>
      <c r="O1202" s="249"/>
      <c r="P1202" s="195"/>
      <c r="Q1202" s="195"/>
      <c r="R1202" s="261"/>
      <c r="S1202" s="251"/>
      <c r="V1202" s="252"/>
      <c r="AL1202" s="201">
        <f t="shared" si="39"/>
        <v>0</v>
      </c>
      <c r="AM1202" s="262">
        <f>AI1202*[1]Scenarios!$D$5*[1]Scenarios!$L$27*[1]Scenarios!$D$29</f>
        <v>0</v>
      </c>
    </row>
    <row r="1203" spans="4:39" x14ac:dyDescent="0.45">
      <c r="D1203" s="248"/>
      <c r="F1203" s="256"/>
      <c r="L1203" s="258"/>
      <c r="M1203" s="259"/>
      <c r="N1203" s="260"/>
      <c r="O1203" s="249"/>
      <c r="P1203" s="195"/>
      <c r="Q1203" s="195"/>
      <c r="R1203" s="261"/>
      <c r="S1203" s="251"/>
      <c r="V1203" s="252"/>
      <c r="AL1203" s="201">
        <f t="shared" si="39"/>
        <v>0</v>
      </c>
      <c r="AM1203" s="262">
        <f>AI1203*[1]Scenarios!$D$5*[1]Scenarios!$L$27*[1]Scenarios!$D$29</f>
        <v>0</v>
      </c>
    </row>
    <row r="1204" spans="4:39" x14ac:dyDescent="0.45">
      <c r="D1204" s="248"/>
      <c r="F1204" s="256"/>
      <c r="L1204" s="258"/>
      <c r="M1204" s="259"/>
      <c r="N1204" s="260"/>
      <c r="O1204" s="249"/>
      <c r="P1204" s="195"/>
      <c r="Q1204" s="195"/>
      <c r="R1204" s="261"/>
      <c r="S1204" s="251"/>
      <c r="V1204" s="252"/>
      <c r="AL1204" s="201">
        <f t="shared" si="39"/>
        <v>0</v>
      </c>
      <c r="AM1204" s="262">
        <f>AI1204*[1]Scenarios!$D$5*[1]Scenarios!$L$27*[1]Scenarios!$D$29</f>
        <v>0</v>
      </c>
    </row>
    <row r="1205" spans="4:39" x14ac:dyDescent="0.45">
      <c r="D1205" s="248"/>
      <c r="F1205" s="256"/>
      <c r="L1205" s="258"/>
      <c r="M1205" s="259"/>
      <c r="N1205" s="260"/>
      <c r="O1205" s="249"/>
      <c r="P1205" s="195"/>
      <c r="Q1205" s="195"/>
      <c r="R1205" s="261"/>
      <c r="S1205" s="251"/>
      <c r="V1205" s="252"/>
      <c r="AL1205" s="201">
        <f t="shared" si="39"/>
        <v>0</v>
      </c>
      <c r="AM1205" s="262">
        <f>AI1205*[1]Scenarios!$D$5*[1]Scenarios!$L$27*[1]Scenarios!$D$29</f>
        <v>0</v>
      </c>
    </row>
    <row r="1206" spans="4:39" x14ac:dyDescent="0.45">
      <c r="D1206" s="248"/>
      <c r="F1206" s="256"/>
      <c r="L1206" s="258"/>
      <c r="M1206" s="259"/>
      <c r="N1206" s="260"/>
      <c r="O1206" s="249"/>
      <c r="P1206" s="195"/>
      <c r="Q1206" s="195"/>
      <c r="R1206" s="261"/>
      <c r="S1206" s="251"/>
      <c r="V1206" s="252"/>
      <c r="AL1206" s="201">
        <f t="shared" si="39"/>
        <v>0</v>
      </c>
      <c r="AM1206" s="262">
        <f>AI1206*[1]Scenarios!$D$5*[1]Scenarios!$L$27*[1]Scenarios!$D$29</f>
        <v>0</v>
      </c>
    </row>
    <row r="1207" spans="4:39" x14ac:dyDescent="0.45">
      <c r="D1207" s="248"/>
      <c r="F1207" s="256"/>
      <c r="L1207" s="258"/>
      <c r="M1207" s="259"/>
      <c r="N1207" s="260"/>
      <c r="O1207" s="249"/>
      <c r="P1207" s="195"/>
      <c r="Q1207" s="195"/>
      <c r="R1207" s="261"/>
      <c r="S1207" s="251"/>
      <c r="V1207" s="252"/>
      <c r="AL1207" s="201">
        <f t="shared" si="39"/>
        <v>0</v>
      </c>
      <c r="AM1207" s="262">
        <f>AI1207*[1]Scenarios!$D$5*[1]Scenarios!$L$27*[1]Scenarios!$D$29</f>
        <v>0</v>
      </c>
    </row>
    <row r="1208" spans="4:39" x14ac:dyDescent="0.45">
      <c r="D1208" s="248"/>
      <c r="F1208" s="256"/>
      <c r="L1208" s="258"/>
      <c r="M1208" s="259"/>
      <c r="N1208" s="260"/>
      <c r="O1208" s="249"/>
      <c r="P1208" s="195"/>
      <c r="Q1208" s="195"/>
      <c r="R1208" s="261"/>
      <c r="S1208" s="251"/>
      <c r="V1208" s="252"/>
      <c r="AL1208" s="201">
        <f t="shared" si="39"/>
        <v>0</v>
      </c>
      <c r="AM1208" s="262">
        <f>AI1208*[1]Scenarios!$D$5*[1]Scenarios!$L$27*[1]Scenarios!$D$29</f>
        <v>0</v>
      </c>
    </row>
    <row r="1209" spans="4:39" x14ac:dyDescent="0.45">
      <c r="D1209" s="248"/>
      <c r="F1209" s="256"/>
      <c r="L1209" s="258"/>
      <c r="M1209" s="259"/>
      <c r="N1209" s="260"/>
      <c r="O1209" s="249"/>
      <c r="P1209" s="195"/>
      <c r="Q1209" s="195"/>
      <c r="R1209" s="261"/>
      <c r="S1209" s="251"/>
      <c r="V1209" s="252"/>
      <c r="AL1209" s="201">
        <f t="shared" si="39"/>
        <v>0</v>
      </c>
      <c r="AM1209" s="262">
        <f>AI1209*[1]Scenarios!$D$5*[1]Scenarios!$L$27*[1]Scenarios!$D$29</f>
        <v>0</v>
      </c>
    </row>
    <row r="1210" spans="4:39" x14ac:dyDescent="0.45">
      <c r="D1210" s="248"/>
      <c r="F1210" s="256"/>
      <c r="L1210" s="258"/>
      <c r="M1210" s="259"/>
      <c r="N1210" s="260"/>
      <c r="O1210" s="249"/>
      <c r="P1210" s="195"/>
      <c r="Q1210" s="195"/>
      <c r="R1210" s="261"/>
      <c r="S1210" s="251"/>
      <c r="V1210" s="252"/>
      <c r="AL1210" s="201">
        <f t="shared" si="39"/>
        <v>0</v>
      </c>
      <c r="AM1210" s="262">
        <f>AI1210*[1]Scenarios!$D$5*[1]Scenarios!$L$27*[1]Scenarios!$D$29</f>
        <v>0</v>
      </c>
    </row>
    <row r="1211" spans="4:39" x14ac:dyDescent="0.45">
      <c r="D1211" s="248"/>
      <c r="F1211" s="256"/>
      <c r="L1211" s="258"/>
      <c r="M1211" s="259"/>
      <c r="N1211" s="260"/>
      <c r="O1211" s="249"/>
      <c r="P1211" s="195"/>
      <c r="Q1211" s="195"/>
      <c r="R1211" s="261"/>
      <c r="S1211" s="251"/>
      <c r="V1211" s="252"/>
      <c r="AL1211" s="201">
        <f t="shared" si="39"/>
        <v>0</v>
      </c>
      <c r="AM1211" s="262">
        <f>AI1211*[1]Scenarios!$D$5*[1]Scenarios!$L$27*[1]Scenarios!$D$29</f>
        <v>0</v>
      </c>
    </row>
    <row r="1212" spans="4:39" x14ac:dyDescent="0.45">
      <c r="D1212" s="248"/>
      <c r="F1212" s="256"/>
      <c r="L1212" s="258"/>
      <c r="M1212" s="259"/>
      <c r="N1212" s="260"/>
      <c r="O1212" s="249"/>
      <c r="P1212" s="195"/>
      <c r="Q1212" s="195"/>
      <c r="R1212" s="261"/>
      <c r="S1212" s="251"/>
      <c r="V1212" s="252"/>
      <c r="AL1212" s="201">
        <f t="shared" si="39"/>
        <v>0</v>
      </c>
      <c r="AM1212" s="262">
        <f>AI1212*[1]Scenarios!$D$5*[1]Scenarios!$L$27*[1]Scenarios!$D$29</f>
        <v>0</v>
      </c>
    </row>
    <row r="1213" spans="4:39" x14ac:dyDescent="0.45">
      <c r="D1213" s="248"/>
      <c r="F1213" s="256"/>
      <c r="L1213" s="258"/>
      <c r="M1213" s="259"/>
      <c r="N1213" s="260"/>
      <c r="O1213" s="249"/>
      <c r="P1213" s="195"/>
      <c r="Q1213" s="195"/>
      <c r="R1213" s="261"/>
      <c r="S1213" s="251"/>
      <c r="V1213" s="252"/>
      <c r="AL1213" s="201">
        <f t="shared" si="39"/>
        <v>0</v>
      </c>
      <c r="AM1213" s="262">
        <f>AI1213*[1]Scenarios!$D$5*[1]Scenarios!$L$27*[1]Scenarios!$D$29</f>
        <v>0</v>
      </c>
    </row>
    <row r="1214" spans="4:39" x14ac:dyDescent="0.45">
      <c r="D1214" s="248"/>
      <c r="F1214" s="256"/>
      <c r="L1214" s="258"/>
      <c r="M1214" s="259"/>
      <c r="N1214" s="260"/>
      <c r="O1214" s="249"/>
      <c r="P1214" s="195"/>
      <c r="Q1214" s="195"/>
      <c r="R1214" s="261"/>
      <c r="S1214" s="251"/>
      <c r="V1214" s="252"/>
      <c r="AL1214" s="201">
        <f t="shared" si="39"/>
        <v>0</v>
      </c>
      <c r="AM1214" s="262">
        <f>AI1214*[1]Scenarios!$D$5*[1]Scenarios!$L$27*[1]Scenarios!$D$29</f>
        <v>0</v>
      </c>
    </row>
    <row r="1215" spans="4:39" x14ac:dyDescent="0.45">
      <c r="D1215" s="248"/>
      <c r="F1215" s="256"/>
      <c r="L1215" s="258"/>
      <c r="M1215" s="259"/>
      <c r="N1215" s="260"/>
      <c r="O1215" s="249"/>
      <c r="P1215" s="195"/>
      <c r="Q1215" s="195"/>
      <c r="R1215" s="261"/>
      <c r="S1215" s="251"/>
      <c r="V1215" s="252"/>
      <c r="AL1215" s="201">
        <f t="shared" si="39"/>
        <v>0</v>
      </c>
      <c r="AM1215" s="262">
        <f>AI1215*[1]Scenarios!$D$5*[1]Scenarios!$L$27*[1]Scenarios!$D$29</f>
        <v>0</v>
      </c>
    </row>
    <row r="1216" spans="4:39" x14ac:dyDescent="0.45">
      <c r="D1216" s="248"/>
      <c r="F1216" s="256"/>
      <c r="L1216" s="258"/>
      <c r="M1216" s="259"/>
      <c r="N1216" s="260"/>
      <c r="O1216" s="249"/>
      <c r="P1216" s="195"/>
      <c r="Q1216" s="195"/>
      <c r="R1216" s="261"/>
      <c r="S1216" s="251"/>
      <c r="V1216" s="252"/>
      <c r="AL1216" s="201">
        <f t="shared" si="39"/>
        <v>0</v>
      </c>
      <c r="AM1216" s="262">
        <f>AI1216*[1]Scenarios!$D$5*[1]Scenarios!$L$27*[1]Scenarios!$D$29</f>
        <v>0</v>
      </c>
    </row>
    <row r="1217" spans="4:39" x14ac:dyDescent="0.45">
      <c r="D1217" s="248"/>
      <c r="F1217" s="256"/>
      <c r="L1217" s="258"/>
      <c r="M1217" s="259"/>
      <c r="N1217" s="260"/>
      <c r="O1217" s="249"/>
      <c r="P1217" s="195"/>
      <c r="Q1217" s="195"/>
      <c r="R1217" s="261"/>
      <c r="S1217" s="251"/>
      <c r="V1217" s="252"/>
      <c r="AL1217" s="201">
        <f t="shared" si="39"/>
        <v>0</v>
      </c>
      <c r="AM1217" s="262">
        <f>AI1217*[1]Scenarios!$D$5*[1]Scenarios!$L$27*[1]Scenarios!$D$29</f>
        <v>0</v>
      </c>
    </row>
    <row r="1218" spans="4:39" x14ac:dyDescent="0.45">
      <c r="D1218" s="248"/>
      <c r="F1218" s="256"/>
      <c r="L1218" s="258"/>
      <c r="M1218" s="259"/>
      <c r="N1218" s="260"/>
      <c r="O1218" s="249"/>
      <c r="P1218" s="195"/>
      <c r="Q1218" s="195"/>
      <c r="R1218" s="261"/>
      <c r="S1218" s="251"/>
      <c r="V1218" s="252"/>
      <c r="AL1218" s="201">
        <f t="shared" si="39"/>
        <v>0</v>
      </c>
      <c r="AM1218" s="262">
        <f>AI1218*[1]Scenarios!$D$5*[1]Scenarios!$L$27*[1]Scenarios!$D$29</f>
        <v>0</v>
      </c>
    </row>
    <row r="1219" spans="4:39" x14ac:dyDescent="0.45">
      <c r="D1219" s="248"/>
      <c r="F1219" s="256"/>
      <c r="L1219" s="258"/>
      <c r="M1219" s="259"/>
      <c r="N1219" s="260"/>
      <c r="O1219" s="249"/>
      <c r="P1219" s="195"/>
      <c r="Q1219" s="195"/>
      <c r="R1219" s="261"/>
      <c r="S1219" s="251"/>
      <c r="V1219" s="252"/>
      <c r="AL1219" s="201">
        <f t="shared" si="39"/>
        <v>0</v>
      </c>
      <c r="AM1219" s="262">
        <f>AI1219*[1]Scenarios!$D$5*[1]Scenarios!$L$27*[1]Scenarios!$D$29</f>
        <v>0</v>
      </c>
    </row>
    <row r="1220" spans="4:39" x14ac:dyDescent="0.45">
      <c r="D1220" s="248"/>
      <c r="F1220" s="256"/>
      <c r="L1220" s="258"/>
      <c r="M1220" s="259"/>
      <c r="N1220" s="260"/>
      <c r="O1220" s="249"/>
      <c r="P1220" s="195"/>
      <c r="Q1220" s="195"/>
      <c r="R1220" s="261"/>
      <c r="S1220" s="251"/>
      <c r="V1220" s="252"/>
      <c r="AL1220" s="201">
        <f t="shared" si="39"/>
        <v>0</v>
      </c>
      <c r="AM1220" s="262">
        <f>AI1220*[1]Scenarios!$D$5*[1]Scenarios!$L$27*[1]Scenarios!$D$29</f>
        <v>0</v>
      </c>
    </row>
    <row r="1221" spans="4:39" x14ac:dyDescent="0.45">
      <c r="D1221" s="248"/>
      <c r="F1221" s="256"/>
      <c r="L1221" s="258"/>
      <c r="M1221" s="259"/>
      <c r="N1221" s="260"/>
      <c r="O1221" s="249"/>
      <c r="P1221" s="195"/>
      <c r="Q1221" s="195"/>
      <c r="R1221" s="261"/>
      <c r="S1221" s="251"/>
      <c r="V1221" s="252"/>
      <c r="AL1221" s="201">
        <f t="shared" si="39"/>
        <v>0</v>
      </c>
      <c r="AM1221" s="262">
        <f>AI1221*[1]Scenarios!$D$5*[1]Scenarios!$L$27*[1]Scenarios!$D$29</f>
        <v>0</v>
      </c>
    </row>
    <row r="1222" spans="4:39" x14ac:dyDescent="0.45">
      <c r="D1222" s="248"/>
      <c r="F1222" s="256"/>
      <c r="L1222" s="258"/>
      <c r="M1222" s="259"/>
      <c r="N1222" s="260"/>
      <c r="O1222" s="249"/>
      <c r="P1222" s="195"/>
      <c r="Q1222" s="195"/>
      <c r="R1222" s="261"/>
      <c r="S1222" s="251"/>
      <c r="V1222" s="252"/>
      <c r="AL1222" s="201">
        <f t="shared" ref="AL1222:AL1251" si="40">T1222+(T1222*40%)</f>
        <v>0</v>
      </c>
      <c r="AM1222" s="262">
        <f>AI1222*[1]Scenarios!$D$5*[1]Scenarios!$L$27*[1]Scenarios!$D$29</f>
        <v>0</v>
      </c>
    </row>
    <row r="1223" spans="4:39" x14ac:dyDescent="0.45">
      <c r="D1223" s="248"/>
      <c r="F1223" s="256"/>
      <c r="L1223" s="258"/>
      <c r="M1223" s="259"/>
      <c r="N1223" s="260"/>
      <c r="O1223" s="249"/>
      <c r="P1223" s="195"/>
      <c r="Q1223" s="195"/>
      <c r="R1223" s="261"/>
      <c r="S1223" s="251"/>
      <c r="V1223" s="252"/>
      <c r="AL1223" s="201">
        <f t="shared" si="40"/>
        <v>0</v>
      </c>
      <c r="AM1223" s="262">
        <f>AI1223*[1]Scenarios!$D$5*[1]Scenarios!$L$27*[1]Scenarios!$D$29</f>
        <v>0</v>
      </c>
    </row>
    <row r="1224" spans="4:39" x14ac:dyDescent="0.45">
      <c r="D1224" s="248"/>
      <c r="F1224" s="256"/>
      <c r="L1224" s="258"/>
      <c r="M1224" s="259"/>
      <c r="N1224" s="260"/>
      <c r="O1224" s="249"/>
      <c r="P1224" s="195"/>
      <c r="Q1224" s="195"/>
      <c r="R1224" s="261"/>
      <c r="S1224" s="251"/>
      <c r="V1224" s="252"/>
      <c r="AL1224" s="201">
        <f t="shared" si="40"/>
        <v>0</v>
      </c>
      <c r="AM1224" s="262">
        <f>AI1224*[1]Scenarios!$D$5*[1]Scenarios!$L$27*[1]Scenarios!$D$29</f>
        <v>0</v>
      </c>
    </row>
    <row r="1225" spans="4:39" x14ac:dyDescent="0.45">
      <c r="D1225" s="248"/>
      <c r="F1225" s="256"/>
      <c r="L1225" s="258"/>
      <c r="M1225" s="259"/>
      <c r="N1225" s="260"/>
      <c r="O1225" s="249"/>
      <c r="P1225" s="195"/>
      <c r="Q1225" s="195"/>
      <c r="R1225" s="261"/>
      <c r="S1225" s="251"/>
      <c r="V1225" s="252"/>
      <c r="AL1225" s="201">
        <f t="shared" si="40"/>
        <v>0</v>
      </c>
      <c r="AM1225" s="262">
        <f>AI1225*[1]Scenarios!$D$5*[1]Scenarios!$L$27*[1]Scenarios!$D$29</f>
        <v>0</v>
      </c>
    </row>
    <row r="1226" spans="4:39" x14ac:dyDescent="0.45">
      <c r="D1226" s="248"/>
      <c r="F1226" s="256"/>
      <c r="L1226" s="258"/>
      <c r="M1226" s="259"/>
      <c r="N1226" s="260"/>
      <c r="O1226" s="249"/>
      <c r="P1226" s="195"/>
      <c r="Q1226" s="195"/>
      <c r="R1226" s="261"/>
      <c r="S1226" s="251"/>
      <c r="V1226" s="252"/>
      <c r="AL1226" s="201">
        <f t="shared" si="40"/>
        <v>0</v>
      </c>
      <c r="AM1226" s="262">
        <f>AI1226*[1]Scenarios!$D$5*[1]Scenarios!$L$27*[1]Scenarios!$D$29</f>
        <v>0</v>
      </c>
    </row>
    <row r="1227" spans="4:39" x14ac:dyDescent="0.45">
      <c r="D1227" s="248"/>
      <c r="F1227" s="256"/>
      <c r="L1227" s="258"/>
      <c r="M1227" s="259"/>
      <c r="N1227" s="260"/>
      <c r="O1227" s="249"/>
      <c r="P1227" s="195"/>
      <c r="Q1227" s="195"/>
      <c r="R1227" s="261"/>
      <c r="S1227" s="251"/>
      <c r="V1227" s="252"/>
      <c r="AL1227" s="201">
        <f t="shared" si="40"/>
        <v>0</v>
      </c>
      <c r="AM1227" s="262">
        <f>AI1227*[1]Scenarios!$D$5*[1]Scenarios!$L$27*[1]Scenarios!$D$29</f>
        <v>0</v>
      </c>
    </row>
    <row r="1228" spans="4:39" x14ac:dyDescent="0.45">
      <c r="D1228" s="248"/>
      <c r="F1228" s="256"/>
      <c r="L1228" s="258"/>
      <c r="M1228" s="259"/>
      <c r="N1228" s="260"/>
      <c r="O1228" s="249"/>
      <c r="P1228" s="195"/>
      <c r="Q1228" s="195"/>
      <c r="R1228" s="261"/>
      <c r="S1228" s="251"/>
      <c r="V1228" s="252"/>
      <c r="AL1228" s="201">
        <f t="shared" si="40"/>
        <v>0</v>
      </c>
      <c r="AM1228" s="262">
        <f>AI1228*[1]Scenarios!$D$5*[1]Scenarios!$L$27*[1]Scenarios!$D$29</f>
        <v>0</v>
      </c>
    </row>
    <row r="1229" spans="4:39" x14ac:dyDescent="0.45">
      <c r="D1229" s="248"/>
      <c r="F1229" s="256"/>
      <c r="L1229" s="258"/>
      <c r="M1229" s="259"/>
      <c r="N1229" s="260"/>
      <c r="O1229" s="249"/>
      <c r="P1229" s="195"/>
      <c r="Q1229" s="195"/>
      <c r="R1229" s="261"/>
      <c r="S1229" s="251"/>
      <c r="V1229" s="252"/>
      <c r="AL1229" s="201">
        <f t="shared" si="40"/>
        <v>0</v>
      </c>
      <c r="AM1229" s="262">
        <f>AI1229*[1]Scenarios!$D$5*[1]Scenarios!$L$27*[1]Scenarios!$D$29</f>
        <v>0</v>
      </c>
    </row>
    <row r="1230" spans="4:39" x14ac:dyDescent="0.45">
      <c r="D1230" s="248"/>
      <c r="F1230" s="256"/>
      <c r="L1230" s="258"/>
      <c r="M1230" s="259"/>
      <c r="N1230" s="260"/>
      <c r="O1230" s="249"/>
      <c r="P1230" s="195"/>
      <c r="Q1230" s="195"/>
      <c r="R1230" s="261"/>
      <c r="S1230" s="251"/>
      <c r="V1230" s="252"/>
      <c r="AL1230" s="201">
        <f t="shared" si="40"/>
        <v>0</v>
      </c>
      <c r="AM1230" s="262">
        <f>AI1230*[1]Scenarios!$D$5*[1]Scenarios!$L$27*[1]Scenarios!$D$29</f>
        <v>0</v>
      </c>
    </row>
    <row r="1231" spans="4:39" x14ac:dyDescent="0.45">
      <c r="D1231" s="248"/>
      <c r="F1231" s="256"/>
      <c r="L1231" s="258"/>
      <c r="M1231" s="259"/>
      <c r="N1231" s="260"/>
      <c r="O1231" s="249"/>
      <c r="P1231" s="195"/>
      <c r="Q1231" s="195"/>
      <c r="R1231" s="261"/>
      <c r="S1231" s="251"/>
      <c r="V1231" s="252"/>
      <c r="AL1231" s="201">
        <f t="shared" si="40"/>
        <v>0</v>
      </c>
      <c r="AM1231" s="262">
        <f>AI1231*[1]Scenarios!$D$5*[1]Scenarios!$L$27*[1]Scenarios!$D$29</f>
        <v>0</v>
      </c>
    </row>
    <row r="1232" spans="4:39" x14ac:dyDescent="0.45">
      <c r="D1232" s="248"/>
      <c r="F1232" s="256"/>
      <c r="L1232" s="258"/>
      <c r="M1232" s="259"/>
      <c r="N1232" s="260"/>
      <c r="O1232" s="249"/>
      <c r="P1232" s="195"/>
      <c r="Q1232" s="195"/>
      <c r="R1232" s="261"/>
      <c r="S1232" s="251"/>
      <c r="V1232" s="252"/>
      <c r="AL1232" s="201">
        <f t="shared" si="40"/>
        <v>0</v>
      </c>
      <c r="AM1232" s="262">
        <f>AI1232*[1]Scenarios!$D$5*[1]Scenarios!$L$27*[1]Scenarios!$D$29</f>
        <v>0</v>
      </c>
    </row>
    <row r="1233" spans="4:39" x14ac:dyDescent="0.45">
      <c r="D1233" s="248"/>
      <c r="F1233" s="256"/>
      <c r="L1233" s="258"/>
      <c r="M1233" s="259"/>
      <c r="N1233" s="260"/>
      <c r="O1233" s="249"/>
      <c r="P1233" s="195"/>
      <c r="Q1233" s="195"/>
      <c r="R1233" s="261"/>
      <c r="S1233" s="251"/>
      <c r="V1233" s="252"/>
      <c r="AL1233" s="201">
        <f t="shared" si="40"/>
        <v>0</v>
      </c>
      <c r="AM1233" s="262">
        <f>AI1233*[1]Scenarios!$D$5*[1]Scenarios!$L$27*[1]Scenarios!$D$29</f>
        <v>0</v>
      </c>
    </row>
    <row r="1234" spans="4:39" x14ac:dyDescent="0.45">
      <c r="D1234" s="248"/>
      <c r="F1234" s="256"/>
      <c r="L1234" s="258"/>
      <c r="M1234" s="259"/>
      <c r="N1234" s="260"/>
      <c r="O1234" s="249"/>
      <c r="P1234" s="195"/>
      <c r="Q1234" s="195"/>
      <c r="R1234" s="261"/>
      <c r="S1234" s="251"/>
      <c r="V1234" s="252"/>
      <c r="AL1234" s="201">
        <f t="shared" si="40"/>
        <v>0</v>
      </c>
      <c r="AM1234" s="262">
        <f>AI1234*[1]Scenarios!$D$5*[1]Scenarios!$L$27*[1]Scenarios!$D$29</f>
        <v>0</v>
      </c>
    </row>
    <row r="1235" spans="4:39" x14ac:dyDescent="0.45">
      <c r="D1235" s="248"/>
      <c r="F1235" s="256"/>
      <c r="L1235" s="258"/>
      <c r="M1235" s="259"/>
      <c r="N1235" s="260"/>
      <c r="O1235" s="249"/>
      <c r="P1235" s="195"/>
      <c r="Q1235" s="195"/>
      <c r="R1235" s="261"/>
      <c r="S1235" s="251"/>
      <c r="V1235" s="252"/>
      <c r="AL1235" s="201">
        <f t="shared" si="40"/>
        <v>0</v>
      </c>
      <c r="AM1235" s="262">
        <f>AI1235*[1]Scenarios!$D$5*[1]Scenarios!$L$27*[1]Scenarios!$D$29</f>
        <v>0</v>
      </c>
    </row>
    <row r="1236" spans="4:39" x14ac:dyDescent="0.45">
      <c r="D1236" s="248"/>
      <c r="F1236" s="256"/>
      <c r="L1236" s="258"/>
      <c r="M1236" s="259"/>
      <c r="N1236" s="260"/>
      <c r="O1236" s="249"/>
      <c r="P1236" s="195"/>
      <c r="Q1236" s="195"/>
      <c r="R1236" s="261"/>
      <c r="S1236" s="251"/>
      <c r="V1236" s="252"/>
      <c r="AL1236" s="201">
        <f t="shared" si="40"/>
        <v>0</v>
      </c>
      <c r="AM1236" s="262">
        <f>AI1236*[1]Scenarios!$D$5*[1]Scenarios!$L$27*[1]Scenarios!$D$29</f>
        <v>0</v>
      </c>
    </row>
    <row r="1237" spans="4:39" x14ac:dyDescent="0.45">
      <c r="D1237" s="248"/>
      <c r="F1237" s="256"/>
      <c r="L1237" s="258"/>
      <c r="M1237" s="259"/>
      <c r="N1237" s="260"/>
      <c r="O1237" s="249"/>
      <c r="P1237" s="195"/>
      <c r="Q1237" s="195"/>
      <c r="R1237" s="261"/>
      <c r="S1237" s="251"/>
      <c r="V1237" s="252"/>
      <c r="AL1237" s="201">
        <f t="shared" si="40"/>
        <v>0</v>
      </c>
      <c r="AM1237" s="262">
        <f>AI1237*[1]Scenarios!$D$5*[1]Scenarios!$L$27*[1]Scenarios!$D$29</f>
        <v>0</v>
      </c>
    </row>
    <row r="1238" spans="4:39" x14ac:dyDescent="0.45">
      <c r="D1238" s="248"/>
      <c r="F1238" s="256"/>
      <c r="L1238" s="258"/>
      <c r="M1238" s="259"/>
      <c r="N1238" s="260"/>
      <c r="O1238" s="249"/>
      <c r="P1238" s="195"/>
      <c r="Q1238" s="195"/>
      <c r="R1238" s="261"/>
      <c r="S1238" s="251"/>
      <c r="V1238" s="252"/>
      <c r="AL1238" s="201">
        <f t="shared" si="40"/>
        <v>0</v>
      </c>
      <c r="AM1238" s="262">
        <f>AI1238*[1]Scenarios!$D$5*[1]Scenarios!$L$27*[1]Scenarios!$D$29</f>
        <v>0</v>
      </c>
    </row>
    <row r="1239" spans="4:39" x14ac:dyDescent="0.45">
      <c r="D1239" s="248"/>
      <c r="F1239" s="256"/>
      <c r="L1239" s="258"/>
      <c r="M1239" s="259"/>
      <c r="N1239" s="260"/>
      <c r="O1239" s="249"/>
      <c r="P1239" s="195"/>
      <c r="Q1239" s="195"/>
      <c r="R1239" s="261"/>
      <c r="S1239" s="251"/>
      <c r="V1239" s="252"/>
      <c r="AL1239" s="201">
        <f t="shared" si="40"/>
        <v>0</v>
      </c>
      <c r="AM1239" s="262">
        <f>AI1239*[1]Scenarios!$D$5*[1]Scenarios!$L$27*[1]Scenarios!$D$29</f>
        <v>0</v>
      </c>
    </row>
    <row r="1240" spans="4:39" x14ac:dyDescent="0.45">
      <c r="D1240" s="248"/>
      <c r="F1240" s="256"/>
      <c r="L1240" s="258"/>
      <c r="M1240" s="259"/>
      <c r="N1240" s="260"/>
      <c r="O1240" s="249"/>
      <c r="P1240" s="195"/>
      <c r="Q1240" s="195"/>
      <c r="R1240" s="261"/>
      <c r="S1240" s="251"/>
      <c r="V1240" s="252"/>
      <c r="AL1240" s="201">
        <f t="shared" si="40"/>
        <v>0</v>
      </c>
      <c r="AM1240" s="262">
        <f>AI1240*[1]Scenarios!$D$5*[1]Scenarios!$L$27*[1]Scenarios!$D$29</f>
        <v>0</v>
      </c>
    </row>
    <row r="1241" spans="4:39" x14ac:dyDescent="0.45">
      <c r="D1241" s="248"/>
      <c r="F1241" s="256"/>
      <c r="L1241" s="258"/>
      <c r="M1241" s="259"/>
      <c r="N1241" s="260"/>
      <c r="O1241" s="249"/>
      <c r="P1241" s="195"/>
      <c r="Q1241" s="195"/>
      <c r="R1241" s="261"/>
      <c r="S1241" s="251"/>
      <c r="V1241" s="252"/>
      <c r="AL1241" s="201">
        <f t="shared" si="40"/>
        <v>0</v>
      </c>
      <c r="AM1241" s="262">
        <f>AI1241*[1]Scenarios!$D$5*[1]Scenarios!$L$27*[1]Scenarios!$D$29</f>
        <v>0</v>
      </c>
    </row>
    <row r="1242" spans="4:39" x14ac:dyDescent="0.45">
      <c r="D1242" s="248"/>
      <c r="F1242" s="256"/>
      <c r="L1242" s="258"/>
      <c r="M1242" s="259"/>
      <c r="N1242" s="260"/>
      <c r="O1242" s="249"/>
      <c r="P1242" s="195"/>
      <c r="Q1242" s="195"/>
      <c r="R1242" s="261"/>
      <c r="S1242" s="251"/>
      <c r="V1242" s="252"/>
      <c r="AL1242" s="201">
        <f t="shared" si="40"/>
        <v>0</v>
      </c>
      <c r="AM1242" s="262">
        <f>AI1242*[1]Scenarios!$D$5*[1]Scenarios!$L$27*[1]Scenarios!$D$29</f>
        <v>0</v>
      </c>
    </row>
    <row r="1243" spans="4:39" x14ac:dyDescent="0.45">
      <c r="D1243" s="248"/>
      <c r="F1243" s="256"/>
      <c r="L1243" s="258"/>
      <c r="M1243" s="259"/>
      <c r="N1243" s="260"/>
      <c r="O1243" s="249"/>
      <c r="P1243" s="195"/>
      <c r="Q1243" s="195"/>
      <c r="R1243" s="261"/>
      <c r="S1243" s="251"/>
      <c r="V1243" s="252"/>
      <c r="AL1243" s="201">
        <f t="shared" si="40"/>
        <v>0</v>
      </c>
      <c r="AM1243" s="262">
        <f>AI1243*[1]Scenarios!$D$5*[1]Scenarios!$L$27*[1]Scenarios!$D$29</f>
        <v>0</v>
      </c>
    </row>
    <row r="1244" spans="4:39" x14ac:dyDescent="0.45">
      <c r="D1244" s="248"/>
      <c r="F1244" s="256"/>
      <c r="L1244" s="258"/>
      <c r="M1244" s="259"/>
      <c r="N1244" s="260"/>
      <c r="O1244" s="249"/>
      <c r="P1244" s="195"/>
      <c r="Q1244" s="195"/>
      <c r="R1244" s="261"/>
      <c r="S1244" s="251"/>
      <c r="V1244" s="252"/>
      <c r="AL1244" s="201">
        <f t="shared" si="40"/>
        <v>0</v>
      </c>
      <c r="AM1244" s="262">
        <f>AI1244*[1]Scenarios!$D$5*[1]Scenarios!$L$27*[1]Scenarios!$D$29</f>
        <v>0</v>
      </c>
    </row>
    <row r="1245" spans="4:39" x14ac:dyDescent="0.45">
      <c r="D1245" s="248"/>
      <c r="F1245" s="256"/>
      <c r="L1245" s="258"/>
      <c r="M1245" s="259"/>
      <c r="N1245" s="260"/>
      <c r="O1245" s="249"/>
      <c r="P1245" s="195"/>
      <c r="Q1245" s="195"/>
      <c r="R1245" s="261"/>
      <c r="S1245" s="251"/>
      <c r="V1245" s="252"/>
      <c r="AL1245" s="201">
        <f t="shared" si="40"/>
        <v>0</v>
      </c>
      <c r="AM1245" s="262">
        <f>AI1245*[1]Scenarios!$D$5*[1]Scenarios!$L$27*[1]Scenarios!$D$29</f>
        <v>0</v>
      </c>
    </row>
    <row r="1246" spans="4:39" x14ac:dyDescent="0.45">
      <c r="D1246" s="248"/>
      <c r="F1246" s="256"/>
      <c r="L1246" s="258"/>
      <c r="M1246" s="259"/>
      <c r="N1246" s="260"/>
      <c r="O1246" s="249"/>
      <c r="P1246" s="195"/>
      <c r="Q1246" s="195"/>
      <c r="R1246" s="261"/>
      <c r="S1246" s="251"/>
      <c r="V1246" s="252"/>
      <c r="AL1246" s="201">
        <f t="shared" si="40"/>
        <v>0</v>
      </c>
      <c r="AM1246" s="262">
        <f>AI1246*[1]Scenarios!$D$5*[1]Scenarios!$L$27*[1]Scenarios!$D$29</f>
        <v>0</v>
      </c>
    </row>
    <row r="1247" spans="4:39" x14ac:dyDescent="0.45">
      <c r="D1247" s="248"/>
      <c r="F1247" s="256"/>
      <c r="L1247" s="258"/>
      <c r="M1247" s="259"/>
      <c r="N1247" s="260"/>
      <c r="O1247" s="249"/>
      <c r="P1247" s="195"/>
      <c r="Q1247" s="195"/>
      <c r="R1247" s="261"/>
      <c r="S1247" s="251"/>
      <c r="V1247" s="252"/>
      <c r="AL1247" s="201">
        <f t="shared" si="40"/>
        <v>0</v>
      </c>
      <c r="AM1247" s="262">
        <f>AI1247*[1]Scenarios!$D$5*[1]Scenarios!$L$27*[1]Scenarios!$D$29</f>
        <v>0</v>
      </c>
    </row>
    <row r="1248" spans="4:39" x14ac:dyDescent="0.45">
      <c r="D1248" s="248"/>
      <c r="F1248" s="256"/>
      <c r="L1248" s="258"/>
      <c r="M1248" s="259"/>
      <c r="N1248" s="260"/>
      <c r="O1248" s="249"/>
      <c r="P1248" s="195"/>
      <c r="Q1248" s="195"/>
      <c r="R1248" s="261"/>
      <c r="S1248" s="251"/>
      <c r="V1248" s="252"/>
      <c r="AL1248" s="201">
        <f t="shared" si="40"/>
        <v>0</v>
      </c>
      <c r="AM1248" s="262">
        <f>AI1248*[1]Scenarios!$D$5*[1]Scenarios!$L$27*[1]Scenarios!$D$29</f>
        <v>0</v>
      </c>
    </row>
    <row r="1249" spans="4:39" x14ac:dyDescent="0.45">
      <c r="D1249" s="248"/>
      <c r="F1249" s="256"/>
      <c r="L1249" s="258"/>
      <c r="M1249" s="259"/>
      <c r="N1249" s="260"/>
      <c r="O1249" s="249"/>
      <c r="P1249" s="195"/>
      <c r="Q1249" s="195"/>
      <c r="R1249" s="261"/>
      <c r="S1249" s="251"/>
      <c r="V1249" s="252"/>
      <c r="AL1249" s="201">
        <f t="shared" si="40"/>
        <v>0</v>
      </c>
      <c r="AM1249" s="262">
        <f>AI1249*[1]Scenarios!$D$5*[1]Scenarios!$L$27*[1]Scenarios!$D$29</f>
        <v>0</v>
      </c>
    </row>
    <row r="1250" spans="4:39" x14ac:dyDescent="0.45">
      <c r="D1250" s="248"/>
      <c r="F1250" s="256"/>
      <c r="L1250" s="258"/>
      <c r="M1250" s="259"/>
      <c r="N1250" s="260"/>
      <c r="O1250" s="249"/>
      <c r="P1250" s="195"/>
      <c r="Q1250" s="195"/>
      <c r="R1250" s="261"/>
      <c r="S1250" s="251"/>
      <c r="V1250" s="252"/>
      <c r="AL1250" s="201">
        <f t="shared" si="40"/>
        <v>0</v>
      </c>
      <c r="AM1250" s="262">
        <f>AI1250*[1]Scenarios!$D$5*[1]Scenarios!$L$27*[1]Scenarios!$D$29</f>
        <v>0</v>
      </c>
    </row>
    <row r="1251" spans="4:39" x14ac:dyDescent="0.45">
      <c r="D1251" s="248"/>
      <c r="F1251" s="256"/>
      <c r="L1251" s="258"/>
      <c r="M1251" s="259"/>
      <c r="N1251" s="260"/>
      <c r="O1251" s="249"/>
      <c r="P1251" s="195"/>
      <c r="Q1251" s="195"/>
      <c r="R1251" s="261"/>
      <c r="S1251" s="251"/>
      <c r="V1251" s="252"/>
      <c r="AL1251" s="201">
        <f t="shared" si="40"/>
        <v>0</v>
      </c>
      <c r="AM1251" s="262">
        <f>AI1251*[1]Scenarios!$D$5*[1]Scenarios!$L$27*[1]Scenarios!$D$29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autoFilter ref="A3:X1251" xr:uid="{00000000-0009-0000-0000-000006000000}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653"/>
  <sheetViews>
    <sheetView topLeftCell="A124" workbookViewId="0">
      <selection sqref="A1:XFD1048576"/>
    </sheetView>
  </sheetViews>
  <sheetFormatPr defaultColWidth="8.86328125" defaultRowHeight="14.25" x14ac:dyDescent="0.45"/>
  <cols>
    <col min="2" max="3" width="8.86328125" style="15"/>
  </cols>
  <sheetData>
    <row r="2" spans="1:21" x14ac:dyDescent="0.45">
      <c r="A2" t="s">
        <v>217</v>
      </c>
    </row>
    <row r="3" spans="1:21" x14ac:dyDescent="0.45">
      <c r="A3" t="s">
        <v>218</v>
      </c>
    </row>
    <row r="4" spans="1:21" x14ac:dyDescent="0.45">
      <c r="A4" t="s">
        <v>219</v>
      </c>
    </row>
    <row r="5" spans="1:21" x14ac:dyDescent="0.45">
      <c r="A5" t="s">
        <v>220</v>
      </c>
    </row>
    <row r="7" spans="1:21" x14ac:dyDescent="0.45">
      <c r="B7" s="15">
        <f>248/250</f>
        <v>0.99199999999999999</v>
      </c>
      <c r="D7" s="15">
        <v>0.96799999999999997</v>
      </c>
      <c r="E7" s="15">
        <v>0.99</v>
      </c>
    </row>
    <row r="8" spans="1:21" x14ac:dyDescent="0.45">
      <c r="B8" s="15" t="s">
        <v>221</v>
      </c>
      <c r="D8" t="s">
        <v>222</v>
      </c>
      <c r="E8" t="s">
        <v>223</v>
      </c>
    </row>
    <row r="9" spans="1:21" ht="32.25" x14ac:dyDescent="0.45">
      <c r="B9" s="161" t="s">
        <v>224</v>
      </c>
      <c r="C9" s="178" t="s">
        <v>225</v>
      </c>
      <c r="D9" s="178" t="s">
        <v>226</v>
      </c>
    </row>
    <row r="10" spans="1:21" x14ac:dyDescent="0.45">
      <c r="B10" s="179">
        <f>$B$7^C10</f>
        <v>0.99199999999999999</v>
      </c>
      <c r="C10" s="15">
        <v>1</v>
      </c>
      <c r="D10" s="179">
        <f>$D$7^C10</f>
        <v>0.96799999999999997</v>
      </c>
      <c r="E10" s="179">
        <f t="shared" ref="E10:E73" si="0">$E$7^C10</f>
        <v>0.99</v>
      </c>
    </row>
    <row r="11" spans="1:21" x14ac:dyDescent="0.45">
      <c r="B11" s="179">
        <f t="shared" ref="B11:B74" si="1">$B$7^C11</f>
        <v>0.98406399999999994</v>
      </c>
      <c r="C11" s="15">
        <f>C10+1</f>
        <v>2</v>
      </c>
      <c r="D11" s="179">
        <f>$D$7^C11</f>
        <v>0.93702399999999997</v>
      </c>
      <c r="E11" s="179">
        <f t="shared" si="0"/>
        <v>0.98009999999999997</v>
      </c>
      <c r="T11">
        <v>242</v>
      </c>
      <c r="U11">
        <v>2</v>
      </c>
    </row>
    <row r="12" spans="1:21" x14ac:dyDescent="0.45">
      <c r="B12" s="179">
        <f t="shared" si="1"/>
        <v>0.97619148799999989</v>
      </c>
      <c r="C12" s="15">
        <f t="shared" ref="C12:C75" si="2">C11+1</f>
        <v>3</v>
      </c>
      <c r="D12" s="179">
        <f t="shared" ref="D12:D75" si="3">$D$7^C12</f>
        <v>0.90703923199999992</v>
      </c>
      <c r="E12" s="179">
        <f t="shared" si="0"/>
        <v>0.97029899999999991</v>
      </c>
      <c r="T12">
        <v>250</v>
      </c>
    </row>
    <row r="13" spans="1:21" x14ac:dyDescent="0.45">
      <c r="B13" s="179">
        <f t="shared" si="1"/>
        <v>0.96838195609599986</v>
      </c>
      <c r="C13" s="15">
        <f t="shared" si="2"/>
        <v>4</v>
      </c>
      <c r="D13" s="179">
        <f t="shared" si="3"/>
        <v>0.87801397657599989</v>
      </c>
      <c r="E13" s="179">
        <f t="shared" si="0"/>
        <v>0.96059600999999994</v>
      </c>
      <c r="T13">
        <f>T11/T12</f>
        <v>0.96799999999999997</v>
      </c>
    </row>
    <row r="14" spans="1:21" x14ac:dyDescent="0.45">
      <c r="B14" s="179">
        <f t="shared" si="1"/>
        <v>0.96063490044723188</v>
      </c>
      <c r="C14" s="15">
        <f t="shared" si="2"/>
        <v>5</v>
      </c>
      <c r="D14" s="179">
        <f t="shared" si="3"/>
        <v>0.84991752932556786</v>
      </c>
      <c r="E14" s="179">
        <f t="shared" si="0"/>
        <v>0.95099004989999991</v>
      </c>
    </row>
    <row r="15" spans="1:21" x14ac:dyDescent="0.45">
      <c r="B15" s="179">
        <f t="shared" si="1"/>
        <v>0.95294982124365391</v>
      </c>
      <c r="C15" s="15">
        <f t="shared" si="2"/>
        <v>6</v>
      </c>
      <c r="D15" s="179">
        <f t="shared" si="3"/>
        <v>0.82272016838714968</v>
      </c>
      <c r="E15" s="179">
        <f t="shared" si="0"/>
        <v>0.94148014940099989</v>
      </c>
    </row>
    <row r="16" spans="1:21" x14ac:dyDescent="0.45">
      <c r="B16" s="179">
        <f t="shared" si="1"/>
        <v>0.9453262226737047</v>
      </c>
      <c r="C16" s="15">
        <f t="shared" si="2"/>
        <v>7</v>
      </c>
      <c r="D16" s="179">
        <f t="shared" si="3"/>
        <v>0.79639312299876086</v>
      </c>
      <c r="E16" s="179">
        <f t="shared" si="0"/>
        <v>0.93206534790698992</v>
      </c>
    </row>
    <row r="17" spans="2:5" x14ac:dyDescent="0.45">
      <c r="B17" s="179">
        <f t="shared" si="1"/>
        <v>0.93776361289231502</v>
      </c>
      <c r="C17" s="15">
        <f t="shared" si="2"/>
        <v>8</v>
      </c>
      <c r="D17" s="179">
        <f t="shared" si="3"/>
        <v>0.77090854306280043</v>
      </c>
      <c r="E17" s="179">
        <f t="shared" si="0"/>
        <v>0.92274469442791995</v>
      </c>
    </row>
    <row r="18" spans="2:5" x14ac:dyDescent="0.45">
      <c r="B18" s="179">
        <f t="shared" si="1"/>
        <v>0.93026150398917651</v>
      </c>
      <c r="C18" s="15">
        <f t="shared" si="2"/>
        <v>9</v>
      </c>
      <c r="D18" s="179">
        <f t="shared" si="3"/>
        <v>0.74623946968479082</v>
      </c>
      <c r="E18" s="179">
        <f t="shared" si="0"/>
        <v>0.91351724748364072</v>
      </c>
    </row>
    <row r="19" spans="2:5" x14ac:dyDescent="0.45">
      <c r="B19" s="179">
        <f t="shared" si="1"/>
        <v>0.92281941195726302</v>
      </c>
      <c r="C19" s="15">
        <f t="shared" si="2"/>
        <v>10</v>
      </c>
      <c r="D19" s="179">
        <f t="shared" si="3"/>
        <v>0.72235980665487753</v>
      </c>
      <c r="E19" s="179">
        <f t="shared" si="0"/>
        <v>0.9043820750088043</v>
      </c>
    </row>
    <row r="20" spans="2:5" x14ac:dyDescent="0.45">
      <c r="B20" s="179">
        <f t="shared" si="1"/>
        <v>0.9154368566616049</v>
      </c>
      <c r="C20" s="15">
        <f t="shared" si="2"/>
        <v>11</v>
      </c>
      <c r="D20" s="179">
        <f t="shared" si="3"/>
        <v>0.69924429284192136</v>
      </c>
      <c r="E20" s="179">
        <f t="shared" si="0"/>
        <v>0.89533825425871627</v>
      </c>
    </row>
    <row r="21" spans="2:5" x14ac:dyDescent="0.45">
      <c r="B21" s="179">
        <f t="shared" si="1"/>
        <v>0.90811336180831204</v>
      </c>
      <c r="C21" s="15">
        <f t="shared" si="2"/>
        <v>12</v>
      </c>
      <c r="D21" s="179">
        <f t="shared" si="3"/>
        <v>0.67686847547097984</v>
      </c>
      <c r="E21" s="179">
        <f t="shared" si="0"/>
        <v>0.88638487171612912</v>
      </c>
    </row>
    <row r="22" spans="2:5" x14ac:dyDescent="0.45">
      <c r="B22" s="179">
        <f t="shared" si="1"/>
        <v>0.90084845491384558</v>
      </c>
      <c r="C22" s="15">
        <f t="shared" si="2"/>
        <v>13</v>
      </c>
      <c r="D22" s="179">
        <f t="shared" si="3"/>
        <v>0.6552086842559085</v>
      </c>
      <c r="E22" s="179">
        <f t="shared" si="0"/>
        <v>0.87752102299896773</v>
      </c>
    </row>
    <row r="23" spans="2:5" x14ac:dyDescent="0.45">
      <c r="B23" s="179">
        <f t="shared" si="1"/>
        <v>0.89364166727453465</v>
      </c>
      <c r="C23" s="15">
        <f t="shared" si="2"/>
        <v>14</v>
      </c>
      <c r="D23" s="179">
        <f t="shared" si="3"/>
        <v>0.63424200635971939</v>
      </c>
      <c r="E23" s="179">
        <f t="shared" si="0"/>
        <v>0.86874581276897811</v>
      </c>
    </row>
    <row r="24" spans="2:5" x14ac:dyDescent="0.45">
      <c r="B24" s="179">
        <f t="shared" si="1"/>
        <v>0.88649253393633842</v>
      </c>
      <c r="C24" s="15">
        <f t="shared" si="2"/>
        <v>15</v>
      </c>
      <c r="D24" s="179">
        <f t="shared" si="3"/>
        <v>0.6139462621562084</v>
      </c>
      <c r="E24" s="179">
        <f t="shared" si="0"/>
        <v>0.86005835464128833</v>
      </c>
    </row>
    <row r="25" spans="2:5" x14ac:dyDescent="0.45">
      <c r="B25" s="179">
        <f t="shared" si="1"/>
        <v>0.87940059366484769</v>
      </c>
      <c r="C25" s="15">
        <f t="shared" si="2"/>
        <v>16</v>
      </c>
      <c r="D25" s="179">
        <f t="shared" si="3"/>
        <v>0.59429998176720966</v>
      </c>
      <c r="E25" s="179">
        <f t="shared" si="0"/>
        <v>0.85145777109487542</v>
      </c>
    </row>
    <row r="26" spans="2:5" x14ac:dyDescent="0.45">
      <c r="B26" s="179">
        <f t="shared" si="1"/>
        <v>0.87236538891552895</v>
      </c>
      <c r="C26" s="15">
        <f t="shared" si="2"/>
        <v>17</v>
      </c>
      <c r="D26" s="179">
        <f t="shared" si="3"/>
        <v>0.57528238235065898</v>
      </c>
      <c r="E26" s="179">
        <f t="shared" si="0"/>
        <v>0.84294319338392665</v>
      </c>
    </row>
    <row r="27" spans="2:5" x14ac:dyDescent="0.45">
      <c r="B27" s="179">
        <f t="shared" si="1"/>
        <v>0.86538646580420464</v>
      </c>
      <c r="C27" s="15">
        <f t="shared" si="2"/>
        <v>18</v>
      </c>
      <c r="D27" s="179">
        <f t="shared" si="3"/>
        <v>0.55687334611543782</v>
      </c>
      <c r="E27" s="179">
        <f t="shared" si="0"/>
        <v>0.83451376145008738</v>
      </c>
    </row>
    <row r="28" spans="2:5" x14ac:dyDescent="0.45">
      <c r="B28" s="179">
        <f t="shared" si="1"/>
        <v>0.85846337407777096</v>
      </c>
      <c r="C28" s="15">
        <f t="shared" si="2"/>
        <v>19</v>
      </c>
      <c r="D28" s="179">
        <f t="shared" si="3"/>
        <v>0.53905339903974381</v>
      </c>
      <c r="E28" s="179">
        <f t="shared" si="0"/>
        <v>0.82616862383558642</v>
      </c>
    </row>
    <row r="29" spans="2:5" x14ac:dyDescent="0.45">
      <c r="B29" s="179">
        <f t="shared" si="1"/>
        <v>0.85159566708514878</v>
      </c>
      <c r="C29" s="15">
        <f t="shared" si="2"/>
        <v>20</v>
      </c>
      <c r="D29" s="179">
        <f t="shared" si="3"/>
        <v>0.52180369027047202</v>
      </c>
      <c r="E29" s="179">
        <f t="shared" si="0"/>
        <v>0.81790693759723065</v>
      </c>
    </row>
    <row r="30" spans="2:5" x14ac:dyDescent="0.45">
      <c r="B30" s="179">
        <f t="shared" si="1"/>
        <v>0.8447829017484676</v>
      </c>
      <c r="C30" s="15">
        <f t="shared" si="2"/>
        <v>21</v>
      </c>
      <c r="D30" s="179">
        <f t="shared" si="3"/>
        <v>0.50510597218181685</v>
      </c>
      <c r="E30" s="179">
        <f t="shared" si="0"/>
        <v>0.80972786822125831</v>
      </c>
    </row>
    <row r="31" spans="2:5" x14ac:dyDescent="0.45">
      <c r="B31" s="179">
        <f t="shared" si="1"/>
        <v>0.83802463853447973</v>
      </c>
      <c r="C31" s="15">
        <f t="shared" si="2"/>
        <v>22</v>
      </c>
      <c r="D31" s="179">
        <f t="shared" si="3"/>
        <v>0.48894258107199873</v>
      </c>
      <c r="E31" s="179">
        <f t="shared" si="0"/>
        <v>0.80163058953904565</v>
      </c>
    </row>
    <row r="32" spans="2:5" x14ac:dyDescent="0.45">
      <c r="B32" s="179">
        <f t="shared" si="1"/>
        <v>0.83132044142620387</v>
      </c>
      <c r="C32" s="15">
        <f t="shared" si="2"/>
        <v>23</v>
      </c>
      <c r="D32" s="179">
        <f t="shared" si="3"/>
        <v>0.47329641847769471</v>
      </c>
      <c r="E32" s="179">
        <f t="shared" si="0"/>
        <v>0.79361428364365527</v>
      </c>
    </row>
    <row r="33" spans="2:5" x14ac:dyDescent="0.45">
      <c r="B33" s="179">
        <f t="shared" si="1"/>
        <v>0.82466987789479429</v>
      </c>
      <c r="C33" s="15">
        <f t="shared" si="2"/>
        <v>24</v>
      </c>
      <c r="D33" s="179">
        <f t="shared" si="3"/>
        <v>0.45815093308640847</v>
      </c>
      <c r="E33" s="179">
        <f t="shared" si="0"/>
        <v>0.78567814080721865</v>
      </c>
    </row>
    <row r="34" spans="2:5" x14ac:dyDescent="0.45">
      <c r="B34" s="179">
        <f t="shared" si="1"/>
        <v>0.8180725188716359</v>
      </c>
      <c r="C34" s="15">
        <f t="shared" si="2"/>
        <v>25</v>
      </c>
      <c r="D34" s="179">
        <f t="shared" si="3"/>
        <v>0.44349010322764337</v>
      </c>
      <c r="E34" s="179">
        <f t="shared" si="0"/>
        <v>0.77782135939914643</v>
      </c>
    </row>
    <row r="35" spans="2:5" x14ac:dyDescent="0.45">
      <c r="B35" s="179">
        <f t="shared" si="1"/>
        <v>0.81152793872066276</v>
      </c>
      <c r="C35" s="15">
        <f t="shared" si="2"/>
        <v>26</v>
      </c>
      <c r="D35" s="179">
        <f t="shared" si="3"/>
        <v>0.4292984199243588</v>
      </c>
      <c r="E35" s="179">
        <f t="shared" si="0"/>
        <v>0.77004314580515498</v>
      </c>
    </row>
    <row r="36" spans="2:5" x14ac:dyDescent="0.45">
      <c r="B36" s="179">
        <f t="shared" si="1"/>
        <v>0.80503571521089745</v>
      </c>
      <c r="C36" s="15">
        <f t="shared" si="2"/>
        <v>27</v>
      </c>
      <c r="D36" s="179">
        <f t="shared" si="3"/>
        <v>0.41556087048677925</v>
      </c>
      <c r="E36" s="179">
        <f t="shared" si="0"/>
        <v>0.76234271434710343</v>
      </c>
    </row>
    <row r="37" spans="2:5" x14ac:dyDescent="0.45">
      <c r="B37" s="179">
        <f t="shared" si="1"/>
        <v>0.79859542948921025</v>
      </c>
      <c r="C37" s="15">
        <f t="shared" si="2"/>
        <v>28</v>
      </c>
      <c r="D37" s="179">
        <f t="shared" si="3"/>
        <v>0.40226292263120234</v>
      </c>
      <c r="E37" s="179">
        <f t="shared" si="0"/>
        <v>0.75471928720363235</v>
      </c>
    </row>
    <row r="38" spans="2:5" x14ac:dyDescent="0.45">
      <c r="B38" s="179">
        <f t="shared" si="1"/>
        <v>0.79220666605329659</v>
      </c>
      <c r="C38" s="15">
        <f t="shared" si="2"/>
        <v>29</v>
      </c>
      <c r="D38" s="179">
        <f t="shared" si="3"/>
        <v>0.38939050910700385</v>
      </c>
      <c r="E38" s="179">
        <f t="shared" si="0"/>
        <v>0.74717209433159593</v>
      </c>
    </row>
    <row r="39" spans="2:5" x14ac:dyDescent="0.45">
      <c r="B39" s="179">
        <f t="shared" si="1"/>
        <v>0.78586901272487009</v>
      </c>
      <c r="C39" s="15">
        <f t="shared" si="2"/>
        <v>30</v>
      </c>
      <c r="D39" s="179">
        <f t="shared" si="3"/>
        <v>0.3769300128155797</v>
      </c>
      <c r="E39" s="179">
        <f t="shared" si="0"/>
        <v>0.7397003733882801</v>
      </c>
    </row>
    <row r="40" spans="2:5" x14ac:dyDescent="0.45">
      <c r="B40" s="179">
        <f t="shared" si="1"/>
        <v>0.77958206062307112</v>
      </c>
      <c r="C40" s="15">
        <f t="shared" si="2"/>
        <v>31</v>
      </c>
      <c r="D40" s="179">
        <f t="shared" si="3"/>
        <v>0.36486825240548115</v>
      </c>
      <c r="E40" s="179">
        <f t="shared" si="0"/>
        <v>0.73230336965439724</v>
      </c>
    </row>
    <row r="41" spans="2:5" x14ac:dyDescent="0.45">
      <c r="B41" s="179">
        <f t="shared" si="1"/>
        <v>0.7733454041380865</v>
      </c>
      <c r="C41" s="15">
        <f t="shared" si="2"/>
        <v>32</v>
      </c>
      <c r="D41" s="179">
        <f t="shared" si="3"/>
        <v>0.35319246832850576</v>
      </c>
      <c r="E41" s="179">
        <f t="shared" si="0"/>
        <v>0.72498033595785327</v>
      </c>
    </row>
    <row r="42" spans="2:5" x14ac:dyDescent="0.45">
      <c r="B42" s="179">
        <f t="shared" si="1"/>
        <v>0.76715864090498176</v>
      </c>
      <c r="C42" s="15">
        <f t="shared" si="2"/>
        <v>33</v>
      </c>
      <c r="D42" s="179">
        <f t="shared" si="3"/>
        <v>0.34189030934199355</v>
      </c>
      <c r="E42" s="179">
        <f t="shared" si="0"/>
        <v>0.71773053259827468</v>
      </c>
    </row>
    <row r="43" spans="2:5" x14ac:dyDescent="0.45">
      <c r="B43" s="179">
        <f t="shared" si="1"/>
        <v>0.76102137177774187</v>
      </c>
      <c r="C43" s="15">
        <f t="shared" si="2"/>
        <v>34</v>
      </c>
      <c r="D43" s="179">
        <f t="shared" si="3"/>
        <v>0.3309498194430498</v>
      </c>
      <c r="E43" s="179">
        <f t="shared" si="0"/>
        <v>0.71055322727229198</v>
      </c>
    </row>
    <row r="44" spans="2:5" x14ac:dyDescent="0.45">
      <c r="B44" s="179">
        <f t="shared" si="1"/>
        <v>0.75493320080351989</v>
      </c>
      <c r="C44" s="15">
        <f t="shared" si="2"/>
        <v>35</v>
      </c>
      <c r="D44" s="179">
        <f t="shared" si="3"/>
        <v>0.32035942522087218</v>
      </c>
      <c r="E44" s="179">
        <f t="shared" si="0"/>
        <v>0.70344769499956905</v>
      </c>
    </row>
    <row r="45" spans="2:5" x14ac:dyDescent="0.45">
      <c r="B45" s="179">
        <f t="shared" si="1"/>
        <v>0.74889373519709179</v>
      </c>
      <c r="C45" s="15">
        <f t="shared" si="2"/>
        <v>36</v>
      </c>
      <c r="D45" s="179">
        <f t="shared" si="3"/>
        <v>0.31010792361380424</v>
      </c>
      <c r="E45" s="179">
        <f t="shared" si="0"/>
        <v>0.69641321804957335</v>
      </c>
    </row>
    <row r="46" spans="2:5" x14ac:dyDescent="0.45">
      <c r="B46" s="179">
        <f t="shared" si="1"/>
        <v>0.74290258531551501</v>
      </c>
      <c r="C46" s="15">
        <f t="shared" si="2"/>
        <v>37</v>
      </c>
      <c r="D46" s="179">
        <f t="shared" si="3"/>
        <v>0.30018447005816251</v>
      </c>
      <c r="E46" s="179">
        <f t="shared" si="0"/>
        <v>0.6894490858690776</v>
      </c>
    </row>
    <row r="47" spans="2:5" x14ac:dyDescent="0.45">
      <c r="B47" s="179">
        <f t="shared" si="1"/>
        <v>0.73695936463299083</v>
      </c>
      <c r="C47" s="15">
        <f t="shared" si="2"/>
        <v>38</v>
      </c>
      <c r="D47" s="179">
        <f t="shared" si="3"/>
        <v>0.2905785670163013</v>
      </c>
      <c r="E47" s="179">
        <f t="shared" si="0"/>
        <v>0.68255459501038684</v>
      </c>
    </row>
    <row r="48" spans="2:5" x14ac:dyDescent="0.45">
      <c r="B48" s="179">
        <f t="shared" si="1"/>
        <v>0.73106368971592695</v>
      </c>
      <c r="C48" s="15">
        <f t="shared" si="2"/>
        <v>39</v>
      </c>
      <c r="D48" s="179">
        <f t="shared" si="3"/>
        <v>0.28128005287177965</v>
      </c>
      <c r="E48" s="179">
        <f t="shared" si="0"/>
        <v>0.67572904906028297</v>
      </c>
    </row>
    <row r="49" spans="2:5" x14ac:dyDescent="0.45">
      <c r="B49" s="179">
        <f t="shared" si="1"/>
        <v>0.72521518019819942</v>
      </c>
      <c r="C49" s="15">
        <f t="shared" si="2"/>
        <v>40</v>
      </c>
      <c r="D49" s="179">
        <f t="shared" si="3"/>
        <v>0.27227909117988264</v>
      </c>
      <c r="E49" s="179">
        <f t="shared" si="0"/>
        <v>0.66897175856968005</v>
      </c>
    </row>
    <row r="50" spans="2:5" x14ac:dyDescent="0.45">
      <c r="B50" s="179">
        <f t="shared" si="1"/>
        <v>0.71941345875661389</v>
      </c>
      <c r="C50" s="15">
        <f t="shared" si="2"/>
        <v>41</v>
      </c>
      <c r="D50" s="179">
        <f t="shared" si="3"/>
        <v>0.26356616026212643</v>
      </c>
      <c r="E50" s="179">
        <f t="shared" si="0"/>
        <v>0.66228204098398324</v>
      </c>
    </row>
    <row r="51" spans="2:5" x14ac:dyDescent="0.45">
      <c r="B51" s="179">
        <f t="shared" si="1"/>
        <v>0.71365815108656094</v>
      </c>
      <c r="C51" s="15">
        <f t="shared" si="2"/>
        <v>42</v>
      </c>
      <c r="D51" s="179">
        <f t="shared" si="3"/>
        <v>0.25513204313373838</v>
      </c>
      <c r="E51" s="179">
        <f t="shared" si="0"/>
        <v>0.65565922057414339</v>
      </c>
    </row>
    <row r="52" spans="2:5" x14ac:dyDescent="0.45">
      <c r="B52" s="179">
        <f t="shared" si="1"/>
        <v>0.70794888587786842</v>
      </c>
      <c r="C52" s="15">
        <f t="shared" si="2"/>
        <v>43</v>
      </c>
      <c r="D52" s="179">
        <f t="shared" si="3"/>
        <v>0.24696781775345872</v>
      </c>
      <c r="E52" s="179">
        <f t="shared" si="0"/>
        <v>0.64910262836840193</v>
      </c>
    </row>
    <row r="53" spans="2:5" x14ac:dyDescent="0.45">
      <c r="B53" s="179">
        <f t="shared" si="1"/>
        <v>0.70228529479084545</v>
      </c>
      <c r="C53" s="15">
        <f t="shared" si="2"/>
        <v>44</v>
      </c>
      <c r="D53" s="179">
        <f t="shared" si="3"/>
        <v>0.23906484758534802</v>
      </c>
      <c r="E53" s="179">
        <f t="shared" si="0"/>
        <v>0.64261160208471801</v>
      </c>
    </row>
    <row r="54" spans="2:5" x14ac:dyDescent="0.45">
      <c r="B54" s="179">
        <f t="shared" si="1"/>
        <v>0.69666701243251872</v>
      </c>
      <c r="C54" s="15">
        <f t="shared" si="2"/>
        <v>45</v>
      </c>
      <c r="D54" s="179">
        <f t="shared" si="3"/>
        <v>0.23141477246261691</v>
      </c>
      <c r="E54" s="179">
        <f t="shared" si="0"/>
        <v>0.63618548606387071</v>
      </c>
    </row>
    <row r="55" spans="2:5" x14ac:dyDescent="0.45">
      <c r="B55" s="179">
        <f t="shared" si="1"/>
        <v>0.6910936763330584</v>
      </c>
      <c r="C55" s="15">
        <f t="shared" si="2"/>
        <v>46</v>
      </c>
      <c r="D55" s="179">
        <f t="shared" si="3"/>
        <v>0.22400949974381315</v>
      </c>
      <c r="E55" s="179">
        <f t="shared" si="0"/>
        <v>0.62982363120323204</v>
      </c>
    </row>
    <row r="56" spans="2:5" x14ac:dyDescent="0.45">
      <c r="B56" s="179">
        <f t="shared" si="1"/>
        <v>0.68556492692239401</v>
      </c>
      <c r="C56" s="15">
        <f t="shared" si="2"/>
        <v>47</v>
      </c>
      <c r="D56" s="179">
        <f t="shared" si="3"/>
        <v>0.21684119575201113</v>
      </c>
      <c r="E56" s="179">
        <f t="shared" si="0"/>
        <v>0.62352539489119974</v>
      </c>
    </row>
    <row r="57" spans="2:5" x14ac:dyDescent="0.45">
      <c r="B57" s="179">
        <f t="shared" si="1"/>
        <v>0.68008040750701482</v>
      </c>
      <c r="C57" s="15">
        <f t="shared" si="2"/>
        <v>48</v>
      </c>
      <c r="D57" s="179">
        <f t="shared" si="3"/>
        <v>0.20990227748794674</v>
      </c>
      <c r="E57" s="179">
        <f t="shared" si="0"/>
        <v>0.61729014094228774</v>
      </c>
    </row>
    <row r="58" spans="2:5" x14ac:dyDescent="0.45">
      <c r="B58" s="179">
        <f t="shared" si="1"/>
        <v>0.67463976424695871</v>
      </c>
      <c r="C58" s="15">
        <f t="shared" si="2"/>
        <v>49</v>
      </c>
      <c r="D58" s="179">
        <f t="shared" si="3"/>
        <v>0.20318540460833245</v>
      </c>
      <c r="E58" s="179">
        <f t="shared" si="0"/>
        <v>0.61111723953286479</v>
      </c>
    </row>
    <row r="59" spans="2:5" x14ac:dyDescent="0.45">
      <c r="B59" s="179">
        <f t="shared" si="1"/>
        <v>0.66924264613298301</v>
      </c>
      <c r="C59" s="15">
        <f t="shared" si="2"/>
        <v>50</v>
      </c>
      <c r="D59" s="179">
        <f t="shared" si="3"/>
        <v>0.19668347166086581</v>
      </c>
      <c r="E59" s="179">
        <f t="shared" si="0"/>
        <v>0.60500606713753613</v>
      </c>
    </row>
    <row r="60" spans="2:5" x14ac:dyDescent="0.45">
      <c r="B60" s="179">
        <f t="shared" si="1"/>
        <v>0.66388870496391916</v>
      </c>
      <c r="C60" s="15">
        <f t="shared" si="2"/>
        <v>51</v>
      </c>
      <c r="D60" s="179">
        <f t="shared" si="3"/>
        <v>0.19038960056771809</v>
      </c>
      <c r="E60" s="179">
        <f t="shared" si="0"/>
        <v>0.59895600646616076</v>
      </c>
    </row>
    <row r="61" spans="2:5" x14ac:dyDescent="0.45">
      <c r="B61" s="179">
        <f t="shared" si="1"/>
        <v>0.65857759532420779</v>
      </c>
      <c r="C61" s="15">
        <f t="shared" si="2"/>
        <v>52</v>
      </c>
      <c r="D61" s="179">
        <f t="shared" si="3"/>
        <v>0.18429713334955111</v>
      </c>
      <c r="E61" s="179">
        <f t="shared" si="0"/>
        <v>0.5929664464014992</v>
      </c>
    </row>
    <row r="62" spans="2:5" x14ac:dyDescent="0.45">
      <c r="B62" s="179">
        <f t="shared" si="1"/>
        <v>0.65330897456161408</v>
      </c>
      <c r="C62" s="15">
        <f t="shared" si="2"/>
        <v>53</v>
      </c>
      <c r="D62" s="179">
        <f t="shared" si="3"/>
        <v>0.17839962508236545</v>
      </c>
      <c r="E62" s="179">
        <f t="shared" si="0"/>
        <v>0.58703678193748421</v>
      </c>
    </row>
    <row r="63" spans="2:5" x14ac:dyDescent="0.45">
      <c r="B63" s="179">
        <f t="shared" si="1"/>
        <v>0.64808250276512103</v>
      </c>
      <c r="C63" s="15">
        <f t="shared" si="2"/>
        <v>54</v>
      </c>
      <c r="D63" s="179">
        <f t="shared" si="3"/>
        <v>0.17269083707972976</v>
      </c>
      <c r="E63" s="179">
        <f t="shared" si="0"/>
        <v>0.58116641411810932</v>
      </c>
    </row>
    <row r="64" spans="2:5" x14ac:dyDescent="0.45">
      <c r="B64" s="179">
        <f t="shared" si="1"/>
        <v>0.6428978427430001</v>
      </c>
      <c r="C64" s="15">
        <f t="shared" si="2"/>
        <v>55</v>
      </c>
      <c r="D64" s="179">
        <f t="shared" si="3"/>
        <v>0.16716473029317841</v>
      </c>
      <c r="E64" s="179">
        <f t="shared" si="0"/>
        <v>0.57535474997692826</v>
      </c>
    </row>
    <row r="65" spans="2:5" x14ac:dyDescent="0.45">
      <c r="B65" s="179">
        <f t="shared" si="1"/>
        <v>0.63775466000105618</v>
      </c>
      <c r="C65" s="15">
        <f t="shared" si="2"/>
        <v>56</v>
      </c>
      <c r="D65" s="179">
        <f t="shared" si="3"/>
        <v>0.16181545892379667</v>
      </c>
      <c r="E65" s="179">
        <f t="shared" si="0"/>
        <v>0.56960120247715895</v>
      </c>
    </row>
    <row r="66" spans="2:5" x14ac:dyDescent="0.45">
      <c r="B66" s="179">
        <f t="shared" si="1"/>
        <v>0.63265262272104761</v>
      </c>
      <c r="C66" s="15">
        <f t="shared" si="2"/>
        <v>57</v>
      </c>
      <c r="D66" s="179">
        <f t="shared" si="3"/>
        <v>0.15663736423823518</v>
      </c>
      <c r="E66" s="179">
        <f t="shared" si="0"/>
        <v>0.56390519045238729</v>
      </c>
    </row>
    <row r="67" spans="2:5" x14ac:dyDescent="0.45">
      <c r="B67" s="179">
        <f t="shared" si="1"/>
        <v>0.62759140173927919</v>
      </c>
      <c r="C67" s="15">
        <f t="shared" si="2"/>
        <v>58</v>
      </c>
      <c r="D67" s="179">
        <f t="shared" si="3"/>
        <v>0.15162496858261165</v>
      </c>
      <c r="E67" s="179">
        <f t="shared" si="0"/>
        <v>0.55826613854786344</v>
      </c>
    </row>
    <row r="68" spans="2:5" x14ac:dyDescent="0.45">
      <c r="B68" s="179">
        <f t="shared" si="1"/>
        <v>0.62257067052536497</v>
      </c>
      <c r="C68" s="15">
        <f t="shared" si="2"/>
        <v>59</v>
      </c>
      <c r="D68" s="179">
        <f t="shared" si="3"/>
        <v>0.14677296958796807</v>
      </c>
      <c r="E68" s="179">
        <f t="shared" si="0"/>
        <v>0.55268347716238486</v>
      </c>
    </row>
    <row r="69" spans="2:5" x14ac:dyDescent="0.45">
      <c r="B69" s="179">
        <f t="shared" si="1"/>
        <v>0.61759010516116208</v>
      </c>
      <c r="C69" s="15">
        <f t="shared" si="2"/>
        <v>60</v>
      </c>
      <c r="D69" s="179">
        <f t="shared" si="3"/>
        <v>0.14207623456115309</v>
      </c>
      <c r="E69" s="179">
        <f t="shared" si="0"/>
        <v>0.54715664239076089</v>
      </c>
    </row>
    <row r="70" spans="2:5" x14ac:dyDescent="0.45">
      <c r="B70" s="179">
        <f t="shared" si="1"/>
        <v>0.61264938431987281</v>
      </c>
      <c r="C70" s="15">
        <f t="shared" si="2"/>
        <v>61</v>
      </c>
      <c r="D70" s="179">
        <f t="shared" si="3"/>
        <v>0.13752979505519619</v>
      </c>
      <c r="E70" s="179">
        <f t="shared" si="0"/>
        <v>0.54168507596685322</v>
      </c>
    </row>
    <row r="71" spans="2:5" x14ac:dyDescent="0.45">
      <c r="B71" s="179">
        <f t="shared" si="1"/>
        <v>0.60774818924531371</v>
      </c>
      <c r="C71" s="15">
        <f t="shared" si="2"/>
        <v>62</v>
      </c>
      <c r="D71" s="179">
        <f t="shared" si="3"/>
        <v>0.13312884161342992</v>
      </c>
      <c r="E71" s="179">
        <f t="shared" si="0"/>
        <v>0.53626822520718487</v>
      </c>
    </row>
    <row r="72" spans="2:5" x14ac:dyDescent="0.45">
      <c r="B72" s="179">
        <f t="shared" si="1"/>
        <v>0.60288620373135116</v>
      </c>
      <c r="C72" s="15">
        <f t="shared" si="2"/>
        <v>63</v>
      </c>
      <c r="D72" s="179">
        <f t="shared" si="3"/>
        <v>0.12886871868180014</v>
      </c>
      <c r="E72" s="179">
        <f t="shared" si="0"/>
        <v>0.53090554295511294</v>
      </c>
    </row>
    <row r="73" spans="2:5" x14ac:dyDescent="0.45">
      <c r="B73" s="179">
        <f t="shared" si="1"/>
        <v>0.59806311410150037</v>
      </c>
      <c r="C73" s="15">
        <f t="shared" si="2"/>
        <v>64</v>
      </c>
      <c r="D73" s="179">
        <f t="shared" si="3"/>
        <v>0.12474491968398255</v>
      </c>
      <c r="E73" s="179">
        <f t="shared" si="0"/>
        <v>0.52559648752556176</v>
      </c>
    </row>
    <row r="74" spans="2:5" x14ac:dyDescent="0.45">
      <c r="B74" s="179">
        <f t="shared" si="1"/>
        <v>0.59327860918868836</v>
      </c>
      <c r="C74" s="15">
        <f t="shared" si="2"/>
        <v>65</v>
      </c>
      <c r="D74" s="179">
        <f t="shared" si="3"/>
        <v>0.1207530822540951</v>
      </c>
      <c r="E74" s="179">
        <f t="shared" ref="E74:E137" si="4">$E$7^C74</f>
        <v>0.52034052265030617</v>
      </c>
    </row>
    <row r="75" spans="2:5" x14ac:dyDescent="0.45">
      <c r="B75" s="179">
        <f t="shared" ref="B75:B138" si="5">$B$7^C75</f>
        <v>0.58853238031517885</v>
      </c>
      <c r="C75" s="15">
        <f t="shared" si="2"/>
        <v>66</v>
      </c>
      <c r="D75" s="179">
        <f t="shared" si="3"/>
        <v>0.11688898362196405</v>
      </c>
      <c r="E75" s="179">
        <f t="shared" si="4"/>
        <v>0.51513711742380308</v>
      </c>
    </row>
    <row r="76" spans="2:5" x14ac:dyDescent="0.45">
      <c r="B76" s="179">
        <f t="shared" si="5"/>
        <v>0.58382412127265737</v>
      </c>
      <c r="C76" s="15">
        <f t="shared" ref="C76:C139" si="6">C75+1</f>
        <v>67</v>
      </c>
      <c r="D76" s="179">
        <f t="shared" ref="D76:D139" si="7">$D$7^C76</f>
        <v>0.1131485361460612</v>
      </c>
      <c r="E76" s="179">
        <f t="shared" si="4"/>
        <v>0.50998574624956505</v>
      </c>
    </row>
    <row r="77" spans="2:5" x14ac:dyDescent="0.45">
      <c r="B77" s="179">
        <f t="shared" si="5"/>
        <v>0.57915352830247613</v>
      </c>
      <c r="C77" s="15">
        <f t="shared" si="6"/>
        <v>68</v>
      </c>
      <c r="D77" s="179">
        <f t="shared" si="7"/>
        <v>0.10952778298938724</v>
      </c>
      <c r="E77" s="179">
        <f t="shared" si="4"/>
        <v>0.50488588878706941</v>
      </c>
    </row>
    <row r="78" spans="2:5" x14ac:dyDescent="0.45">
      <c r="B78" s="179">
        <f t="shared" si="5"/>
        <v>0.57452030007605626</v>
      </c>
      <c r="C78" s="15">
        <f t="shared" si="6"/>
        <v>69</v>
      </c>
      <c r="D78" s="179">
        <f t="shared" si="7"/>
        <v>0.10602289393372684</v>
      </c>
      <c r="E78" s="179">
        <f t="shared" si="4"/>
        <v>0.49983702989919865</v>
      </c>
    </row>
    <row r="79" spans="2:5" x14ac:dyDescent="0.45">
      <c r="B79" s="179">
        <f t="shared" si="5"/>
        <v>0.56992413767544781</v>
      </c>
      <c r="C79" s="15">
        <f t="shared" si="6"/>
        <v>70</v>
      </c>
      <c r="D79" s="179">
        <f t="shared" si="7"/>
        <v>0.10263016132784758</v>
      </c>
      <c r="E79" s="179">
        <f t="shared" si="4"/>
        <v>0.49483865960020668</v>
      </c>
    </row>
    <row r="80" spans="2:5" x14ac:dyDescent="0.45">
      <c r="B80" s="179">
        <f t="shared" si="5"/>
        <v>0.56536474457404418</v>
      </c>
      <c r="C80" s="15">
        <f t="shared" si="6"/>
        <v>71</v>
      </c>
      <c r="D80" s="179">
        <f t="shared" si="7"/>
        <v>9.9345996165356457E-2</v>
      </c>
      <c r="E80" s="179">
        <f t="shared" si="4"/>
        <v>0.48989027300420462</v>
      </c>
    </row>
    <row r="81" spans="2:5" x14ac:dyDescent="0.45">
      <c r="B81" s="179">
        <f t="shared" si="5"/>
        <v>0.56084182661745186</v>
      </c>
      <c r="C81" s="15">
        <f t="shared" si="6"/>
        <v>72</v>
      </c>
      <c r="D81" s="179">
        <f t="shared" si="7"/>
        <v>9.6166924288065045E-2</v>
      </c>
      <c r="E81" s="179">
        <f t="shared" si="4"/>
        <v>0.4849913702741625</v>
      </c>
    </row>
    <row r="82" spans="2:5" x14ac:dyDescent="0.45">
      <c r="B82" s="179">
        <f t="shared" si="5"/>
        <v>0.55635509200451216</v>
      </c>
      <c r="C82" s="15">
        <f t="shared" si="6"/>
        <v>73</v>
      </c>
      <c r="D82" s="179">
        <f t="shared" si="7"/>
        <v>9.3089582710846955E-2</v>
      </c>
      <c r="E82" s="179">
        <f t="shared" si="4"/>
        <v>0.48014145657142088</v>
      </c>
    </row>
    <row r="83" spans="2:5" x14ac:dyDescent="0.45">
      <c r="B83" s="179">
        <f t="shared" si="5"/>
        <v>0.55190425126847609</v>
      </c>
      <c r="C83" s="15">
        <f t="shared" si="6"/>
        <v>74</v>
      </c>
      <c r="D83" s="179">
        <f t="shared" si="7"/>
        <v>9.0110716064099858E-2</v>
      </c>
      <c r="E83" s="179">
        <f t="shared" si="4"/>
        <v>0.47534004200570668</v>
      </c>
    </row>
    <row r="84" spans="2:5" x14ac:dyDescent="0.45">
      <c r="B84" s="179">
        <f t="shared" si="5"/>
        <v>0.54748901725832821</v>
      </c>
      <c r="C84" s="15">
        <f t="shared" si="6"/>
        <v>75</v>
      </c>
      <c r="D84" s="179">
        <f t="shared" si="7"/>
        <v>8.7227173150048645E-2</v>
      </c>
      <c r="E84" s="179">
        <f t="shared" si="4"/>
        <v>0.47058664158564961</v>
      </c>
    </row>
    <row r="85" spans="2:5" x14ac:dyDescent="0.45">
      <c r="B85" s="179">
        <f t="shared" si="5"/>
        <v>0.54310910512026156</v>
      </c>
      <c r="C85" s="15">
        <f t="shared" si="6"/>
        <v>76</v>
      </c>
      <c r="D85" s="179">
        <f t="shared" si="7"/>
        <v>8.443590360924709E-2</v>
      </c>
      <c r="E85" s="179">
        <f t="shared" si="4"/>
        <v>0.46588077516979315</v>
      </c>
    </row>
    <row r="86" spans="2:5" x14ac:dyDescent="0.45">
      <c r="B86" s="179">
        <f t="shared" si="5"/>
        <v>0.53876423227929959</v>
      </c>
      <c r="C86" s="15">
        <f t="shared" si="6"/>
        <v>77</v>
      </c>
      <c r="D86" s="179">
        <f t="shared" si="7"/>
        <v>8.1733954693751193E-2</v>
      </c>
      <c r="E86" s="179">
        <f t="shared" si="4"/>
        <v>0.46122196741809512</v>
      </c>
    </row>
    <row r="87" spans="2:5" x14ac:dyDescent="0.45">
      <c r="B87" s="179">
        <f t="shared" si="5"/>
        <v>0.53445411842106505</v>
      </c>
      <c r="C87" s="15">
        <f t="shared" si="6"/>
        <v>78</v>
      </c>
      <c r="D87" s="179">
        <f t="shared" si="7"/>
        <v>7.9118468143551141E-2</v>
      </c>
      <c r="E87" s="179">
        <f t="shared" si="4"/>
        <v>0.45660974774391422</v>
      </c>
    </row>
    <row r="88" spans="2:5" x14ac:dyDescent="0.45">
      <c r="B88" s="179">
        <f t="shared" si="5"/>
        <v>0.5301784854736965</v>
      </c>
      <c r="C88" s="15">
        <f t="shared" si="6"/>
        <v>79</v>
      </c>
      <c r="D88" s="179">
        <f t="shared" si="7"/>
        <v>7.6586677162957514E-2</v>
      </c>
      <c r="E88" s="179">
        <f t="shared" si="4"/>
        <v>0.45204365026647508</v>
      </c>
    </row>
    <row r="89" spans="2:5" x14ac:dyDescent="0.45">
      <c r="B89" s="179">
        <f t="shared" si="5"/>
        <v>0.52593705758990694</v>
      </c>
      <c r="C89" s="15">
        <f t="shared" si="6"/>
        <v>80</v>
      </c>
      <c r="D89" s="179">
        <f t="shared" si="7"/>
        <v>7.4135903493742855E-2</v>
      </c>
      <c r="E89" s="179">
        <f t="shared" si="4"/>
        <v>0.44752321376381032</v>
      </c>
    </row>
    <row r="90" spans="2:5" x14ac:dyDescent="0.45">
      <c r="B90" s="179">
        <f t="shared" si="5"/>
        <v>0.52172956112918778</v>
      </c>
      <c r="C90" s="15">
        <f t="shared" si="6"/>
        <v>81</v>
      </c>
      <c r="D90" s="179">
        <f t="shared" si="7"/>
        <v>7.1763554581943098E-2</v>
      </c>
      <c r="E90" s="179">
        <f t="shared" si="4"/>
        <v>0.4430479816261722</v>
      </c>
    </row>
    <row r="91" spans="2:5" x14ac:dyDescent="0.45">
      <c r="B91" s="179">
        <f t="shared" si="5"/>
        <v>0.5175557246401542</v>
      </c>
      <c r="C91" s="15">
        <f t="shared" si="6"/>
        <v>82</v>
      </c>
      <c r="D91" s="179">
        <f t="shared" si="7"/>
        <v>6.9467120835320903E-2</v>
      </c>
      <c r="E91" s="179">
        <f t="shared" si="4"/>
        <v>0.43861750180991049</v>
      </c>
    </row>
    <row r="92" spans="2:5" x14ac:dyDescent="0.45">
      <c r="B92" s="179">
        <f t="shared" si="5"/>
        <v>0.51341527884303295</v>
      </c>
      <c r="C92" s="15">
        <f t="shared" si="6"/>
        <v>83</v>
      </c>
      <c r="D92" s="179">
        <f t="shared" si="7"/>
        <v>6.7244172968590629E-2</v>
      </c>
      <c r="E92" s="179">
        <f t="shared" si="4"/>
        <v>0.43423132679181131</v>
      </c>
    </row>
    <row r="93" spans="2:5" x14ac:dyDescent="0.45">
      <c r="B93" s="179">
        <f t="shared" si="5"/>
        <v>0.50930795661228867</v>
      </c>
      <c r="C93" s="15">
        <f t="shared" si="6"/>
        <v>84</v>
      </c>
      <c r="D93" s="179">
        <f t="shared" si="7"/>
        <v>6.5092359433595731E-2</v>
      </c>
      <c r="E93" s="179">
        <f t="shared" si="4"/>
        <v>0.42988901352389325</v>
      </c>
    </row>
    <row r="94" spans="2:5" x14ac:dyDescent="0.45">
      <c r="B94" s="179">
        <f t="shared" si="5"/>
        <v>0.50523349295939035</v>
      </c>
      <c r="C94" s="15">
        <f t="shared" si="6"/>
        <v>85</v>
      </c>
      <c r="D94" s="179">
        <f t="shared" si="7"/>
        <v>6.3009403931720664E-2</v>
      </c>
      <c r="E94" s="179">
        <f t="shared" si="4"/>
        <v>0.42559012338865432</v>
      </c>
    </row>
    <row r="95" spans="2:5" x14ac:dyDescent="0.45">
      <c r="B95" s="179">
        <f t="shared" si="5"/>
        <v>0.50119162501571513</v>
      </c>
      <c r="C95" s="15">
        <f t="shared" si="6"/>
        <v>86</v>
      </c>
      <c r="D95" s="179">
        <f t="shared" si="7"/>
        <v>6.0993103005905609E-2</v>
      </c>
      <c r="E95" s="179">
        <f t="shared" si="4"/>
        <v>0.42133422215476773</v>
      </c>
    </row>
    <row r="96" spans="2:5" x14ac:dyDescent="0.45">
      <c r="B96" s="179">
        <f t="shared" si="5"/>
        <v>0.49718209201558944</v>
      </c>
      <c r="C96" s="15">
        <f t="shared" si="6"/>
        <v>87</v>
      </c>
      <c r="D96" s="179">
        <f t="shared" si="7"/>
        <v>5.9041323709716619E-2</v>
      </c>
      <c r="E96" s="179">
        <f t="shared" si="4"/>
        <v>0.41712087993322011</v>
      </c>
    </row>
    <row r="97" spans="2:5" x14ac:dyDescent="0.45">
      <c r="B97" s="179">
        <f t="shared" si="5"/>
        <v>0.49320463527946473</v>
      </c>
      <c r="C97" s="15">
        <f t="shared" si="6"/>
        <v>88</v>
      </c>
      <c r="D97" s="179">
        <f t="shared" si="7"/>
        <v>5.7152001351005684E-2</v>
      </c>
      <c r="E97" s="179">
        <f t="shared" si="4"/>
        <v>0.41294967113388786</v>
      </c>
    </row>
    <row r="98" spans="2:5" x14ac:dyDescent="0.45">
      <c r="B98" s="179">
        <f t="shared" si="5"/>
        <v>0.48925899819722901</v>
      </c>
      <c r="C98" s="15">
        <f t="shared" si="6"/>
        <v>89</v>
      </c>
      <c r="D98" s="179">
        <f t="shared" si="7"/>
        <v>5.5323137307773503E-2</v>
      </c>
      <c r="E98" s="179">
        <f t="shared" si="4"/>
        <v>0.40882017442254898</v>
      </c>
    </row>
    <row r="99" spans="2:5" x14ac:dyDescent="0.45">
      <c r="B99" s="179">
        <f t="shared" si="5"/>
        <v>0.48534492621165115</v>
      </c>
      <c r="C99" s="15">
        <f t="shared" si="6"/>
        <v>90</v>
      </c>
      <c r="D99" s="179">
        <f t="shared" si="7"/>
        <v>5.3552796913924748E-2</v>
      </c>
      <c r="E99" s="179">
        <f t="shared" si="4"/>
        <v>0.4047319726783235</v>
      </c>
    </row>
    <row r="100" spans="2:5" x14ac:dyDescent="0.45">
      <c r="B100" s="179">
        <f t="shared" si="5"/>
        <v>0.48146216680195791</v>
      </c>
      <c r="C100" s="15">
        <f t="shared" si="6"/>
        <v>91</v>
      </c>
      <c r="D100" s="179">
        <f t="shared" si="7"/>
        <v>5.183910741267915E-2</v>
      </c>
      <c r="E100" s="179">
        <f t="shared" si="4"/>
        <v>0.40068465295154027</v>
      </c>
    </row>
    <row r="101" spans="2:5" x14ac:dyDescent="0.45">
      <c r="B101" s="179">
        <f t="shared" si="5"/>
        <v>0.47761046946754226</v>
      </c>
      <c r="C101" s="15">
        <f t="shared" si="6"/>
        <v>92</v>
      </c>
      <c r="D101" s="179">
        <f t="shared" si="7"/>
        <v>5.0180255975473417E-2</v>
      </c>
      <c r="E101" s="179">
        <f t="shared" si="4"/>
        <v>0.39667780642202483</v>
      </c>
    </row>
    <row r="102" spans="2:5" x14ac:dyDescent="0.45">
      <c r="B102" s="179">
        <f t="shared" si="5"/>
        <v>0.47378958571180191</v>
      </c>
      <c r="C102" s="15">
        <f t="shared" si="6"/>
        <v>93</v>
      </c>
      <c r="D102" s="179">
        <f t="shared" si="7"/>
        <v>4.8574487784258269E-2</v>
      </c>
      <c r="E102" s="179">
        <f t="shared" si="4"/>
        <v>0.39271102835780453</v>
      </c>
    </row>
    <row r="103" spans="2:5" x14ac:dyDescent="0.45">
      <c r="B103" s="179">
        <f t="shared" si="5"/>
        <v>0.46999926902610745</v>
      </c>
      <c r="C103" s="15">
        <f t="shared" si="6"/>
        <v>94</v>
      </c>
      <c r="D103" s="179">
        <f t="shared" si="7"/>
        <v>4.7020104175162003E-2</v>
      </c>
      <c r="E103" s="179">
        <f t="shared" si="4"/>
        <v>0.38878391807422652</v>
      </c>
    </row>
    <row r="104" spans="2:5" x14ac:dyDescent="0.45">
      <c r="B104" s="179">
        <f t="shared" si="5"/>
        <v>0.46623927487389855</v>
      </c>
      <c r="C104" s="15">
        <f t="shared" si="6"/>
        <v>95</v>
      </c>
      <c r="D104" s="179">
        <f t="shared" si="7"/>
        <v>4.5515460841556818E-2</v>
      </c>
      <c r="E104" s="179">
        <f t="shared" si="4"/>
        <v>0.38489607889348426</v>
      </c>
    </row>
    <row r="105" spans="2:5" x14ac:dyDescent="0.45">
      <c r="B105" s="179">
        <f t="shared" si="5"/>
        <v>0.46250936067490733</v>
      </c>
      <c r="C105" s="15">
        <f t="shared" si="6"/>
        <v>96</v>
      </c>
      <c r="D105" s="179">
        <f t="shared" si="7"/>
        <v>4.4058966094626999E-2</v>
      </c>
      <c r="E105" s="179">
        <f t="shared" si="4"/>
        <v>0.38104711810454939</v>
      </c>
    </row>
    <row r="106" spans="2:5" x14ac:dyDescent="0.45">
      <c r="B106" s="179">
        <f t="shared" si="5"/>
        <v>0.45880928578950808</v>
      </c>
      <c r="C106" s="15">
        <f t="shared" si="6"/>
        <v>97</v>
      </c>
      <c r="D106" s="179">
        <f t="shared" si="7"/>
        <v>4.2649079179598932E-2</v>
      </c>
      <c r="E106" s="179">
        <f t="shared" si="4"/>
        <v>0.37723664692350389</v>
      </c>
    </row>
    <row r="107" spans="2:5" x14ac:dyDescent="0.45">
      <c r="B107" s="179">
        <f t="shared" si="5"/>
        <v>0.45513881150319196</v>
      </c>
      <c r="C107" s="15">
        <f t="shared" si="6"/>
        <v>98</v>
      </c>
      <c r="D107" s="179">
        <f t="shared" si="7"/>
        <v>4.1284308645851774E-2</v>
      </c>
      <c r="E107" s="179">
        <f t="shared" si="4"/>
        <v>0.37346428045426888</v>
      </c>
    </row>
    <row r="108" spans="2:5" x14ac:dyDescent="0.45">
      <c r="B108" s="179">
        <f t="shared" si="5"/>
        <v>0.45149770101116643</v>
      </c>
      <c r="C108" s="15">
        <f t="shared" si="6"/>
        <v>99</v>
      </c>
      <c r="D108" s="179">
        <f t="shared" si="7"/>
        <v>3.9963210769184514E-2</v>
      </c>
      <c r="E108" s="179">
        <f t="shared" si="4"/>
        <v>0.36972963764972616</v>
      </c>
    </row>
    <row r="109" spans="2:5" x14ac:dyDescent="0.45">
      <c r="B109" s="179">
        <f t="shared" si="5"/>
        <v>0.44788571940307709</v>
      </c>
      <c r="C109" s="15">
        <f t="shared" si="6"/>
        <v>100</v>
      </c>
      <c r="D109" s="179">
        <f t="shared" si="7"/>
        <v>3.8684388024570603E-2</v>
      </c>
      <c r="E109" s="179">
        <f t="shared" si="4"/>
        <v>0.36603234127322892</v>
      </c>
    </row>
    <row r="110" spans="2:5" x14ac:dyDescent="0.45">
      <c r="B110" s="179">
        <f t="shared" si="5"/>
        <v>0.44430263364785244</v>
      </c>
      <c r="C110" s="15">
        <f t="shared" si="6"/>
        <v>101</v>
      </c>
      <c r="D110" s="179">
        <f t="shared" si="7"/>
        <v>3.7446487607784344E-2</v>
      </c>
      <c r="E110" s="179">
        <f t="shared" si="4"/>
        <v>0.36237201786049661</v>
      </c>
    </row>
    <row r="111" spans="2:5" x14ac:dyDescent="0.45">
      <c r="B111" s="179">
        <f t="shared" si="5"/>
        <v>0.44074821257866964</v>
      </c>
      <c r="C111" s="15">
        <f t="shared" si="6"/>
        <v>102</v>
      </c>
      <c r="D111" s="179">
        <f t="shared" si="7"/>
        <v>3.6248200004335249E-2</v>
      </c>
      <c r="E111" s="179">
        <f t="shared" si="4"/>
        <v>0.35874829768189165</v>
      </c>
    </row>
    <row r="112" spans="2:5" x14ac:dyDescent="0.45">
      <c r="B112" s="179">
        <f t="shared" si="5"/>
        <v>0.4372222268780403</v>
      </c>
      <c r="C112" s="15">
        <f t="shared" si="6"/>
        <v>103</v>
      </c>
      <c r="D112" s="179">
        <f t="shared" si="7"/>
        <v>3.5088257604196517E-2</v>
      </c>
      <c r="E112" s="179">
        <f t="shared" si="4"/>
        <v>0.35516081470507271</v>
      </c>
    </row>
    <row r="113" spans="2:5" x14ac:dyDescent="0.45">
      <c r="B113" s="179">
        <f t="shared" si="5"/>
        <v>0.43372444906301588</v>
      </c>
      <c r="C113" s="15">
        <f t="shared" si="6"/>
        <v>104</v>
      </c>
      <c r="D113" s="179">
        <f t="shared" si="7"/>
        <v>3.3965433360862218E-2</v>
      </c>
      <c r="E113" s="179">
        <f t="shared" si="4"/>
        <v>0.35160920655802197</v>
      </c>
    </row>
    <row r="114" spans="2:5" x14ac:dyDescent="0.45">
      <c r="B114" s="179">
        <f t="shared" si="5"/>
        <v>0.43025465347051178</v>
      </c>
      <c r="C114" s="15">
        <f t="shared" si="6"/>
        <v>105</v>
      </c>
      <c r="D114" s="179">
        <f t="shared" si="7"/>
        <v>3.287853949331463E-2</v>
      </c>
      <c r="E114" s="179">
        <f t="shared" si="4"/>
        <v>0.34809311449244174</v>
      </c>
    </row>
    <row r="115" spans="2:5" x14ac:dyDescent="0.45">
      <c r="B115" s="179">
        <f t="shared" si="5"/>
        <v>0.42681261624274769</v>
      </c>
      <c r="C115" s="15">
        <f t="shared" si="6"/>
        <v>106</v>
      </c>
      <c r="D115" s="179">
        <f t="shared" si="7"/>
        <v>3.1826426229528568E-2</v>
      </c>
      <c r="E115" s="179">
        <f t="shared" si="4"/>
        <v>0.34461218334751731</v>
      </c>
    </row>
    <row r="116" spans="2:5" x14ac:dyDescent="0.45">
      <c r="B116" s="179">
        <f t="shared" si="5"/>
        <v>0.42339811531280569</v>
      </c>
      <c r="C116" s="15">
        <f t="shared" si="6"/>
        <v>107</v>
      </c>
      <c r="D116" s="179">
        <f t="shared" si="7"/>
        <v>3.0807980590183647E-2</v>
      </c>
      <c r="E116" s="179">
        <f t="shared" si="4"/>
        <v>0.34116606151404211</v>
      </c>
    </row>
    <row r="117" spans="2:5" x14ac:dyDescent="0.45">
      <c r="B117" s="179">
        <f t="shared" si="5"/>
        <v>0.42001093039030324</v>
      </c>
      <c r="C117" s="15">
        <f t="shared" si="6"/>
        <v>108</v>
      </c>
      <c r="D117" s="179">
        <f t="shared" si="7"/>
        <v>2.9822125211297769E-2</v>
      </c>
      <c r="E117" s="179">
        <f t="shared" si="4"/>
        <v>0.33775440089890174</v>
      </c>
    </row>
    <row r="118" spans="2:5" x14ac:dyDescent="0.45">
      <c r="B118" s="179">
        <f t="shared" si="5"/>
        <v>0.4166508429471808</v>
      </c>
      <c r="C118" s="15">
        <f t="shared" si="6"/>
        <v>109</v>
      </c>
      <c r="D118" s="179">
        <f t="shared" si="7"/>
        <v>2.8867817204536243E-2</v>
      </c>
      <c r="E118" s="179">
        <f t="shared" si="4"/>
        <v>0.33437685688991264</v>
      </c>
    </row>
    <row r="119" spans="2:5" x14ac:dyDescent="0.45">
      <c r="B119" s="179">
        <f t="shared" si="5"/>
        <v>0.41331763620360329</v>
      </c>
      <c r="C119" s="15">
        <f t="shared" si="6"/>
        <v>110</v>
      </c>
      <c r="D119" s="179">
        <f t="shared" si="7"/>
        <v>2.7944047053991082E-2</v>
      </c>
      <c r="E119" s="179">
        <f t="shared" si="4"/>
        <v>0.33103308832101358</v>
      </c>
    </row>
    <row r="120" spans="2:5" x14ac:dyDescent="0.45">
      <c r="B120" s="179">
        <f t="shared" si="5"/>
        <v>0.41001109511397449</v>
      </c>
      <c r="C120" s="15">
        <f t="shared" si="6"/>
        <v>111</v>
      </c>
      <c r="D120" s="179">
        <f t="shared" si="7"/>
        <v>2.7049837548263365E-2</v>
      </c>
      <c r="E120" s="179">
        <f t="shared" si="4"/>
        <v>0.32772275743780344</v>
      </c>
    </row>
    <row r="121" spans="2:5" x14ac:dyDescent="0.45">
      <c r="B121" s="179">
        <f t="shared" si="5"/>
        <v>0.4067310063530627</v>
      </c>
      <c r="C121" s="15">
        <f t="shared" si="6"/>
        <v>112</v>
      </c>
      <c r="D121" s="179">
        <f t="shared" si="7"/>
        <v>2.6184242746718933E-2</v>
      </c>
      <c r="E121" s="179">
        <f t="shared" si="4"/>
        <v>0.3244455298634254</v>
      </c>
    </row>
    <row r="122" spans="2:5" x14ac:dyDescent="0.45">
      <c r="B122" s="179">
        <f t="shared" si="5"/>
        <v>0.40347715830223818</v>
      </c>
      <c r="C122" s="15">
        <f t="shared" si="6"/>
        <v>113</v>
      </c>
      <c r="D122" s="179">
        <f t="shared" si="7"/>
        <v>2.534634697882393E-2</v>
      </c>
      <c r="E122" s="179">
        <f t="shared" si="4"/>
        <v>0.32120107456479113</v>
      </c>
    </row>
    <row r="123" spans="2:5" x14ac:dyDescent="0.45">
      <c r="B123" s="179">
        <f t="shared" si="5"/>
        <v>0.40024934103582027</v>
      </c>
      <c r="C123" s="15">
        <f t="shared" si="6"/>
        <v>114</v>
      </c>
      <c r="D123" s="179">
        <f t="shared" si="7"/>
        <v>2.4535263875501562E-2</v>
      </c>
      <c r="E123" s="179">
        <f t="shared" si="4"/>
        <v>0.31798906381914321</v>
      </c>
    </row>
    <row r="124" spans="2:5" x14ac:dyDescent="0.45">
      <c r="B124" s="179">
        <f t="shared" si="5"/>
        <v>0.39704734630753369</v>
      </c>
      <c r="C124" s="15">
        <f t="shared" si="6"/>
        <v>115</v>
      </c>
      <c r="D124" s="179">
        <f t="shared" si="7"/>
        <v>2.3750135431485509E-2</v>
      </c>
      <c r="E124" s="179">
        <f t="shared" si="4"/>
        <v>0.31480917318095175</v>
      </c>
    </row>
    <row r="125" spans="2:5" x14ac:dyDescent="0.45">
      <c r="B125" s="179">
        <f t="shared" si="5"/>
        <v>0.3938709675370734</v>
      </c>
      <c r="C125" s="15">
        <f t="shared" si="6"/>
        <v>116</v>
      </c>
      <c r="D125" s="179">
        <f t="shared" si="7"/>
        <v>2.2990131097677974E-2</v>
      </c>
      <c r="E125" s="179">
        <f t="shared" si="4"/>
        <v>0.31166108144914229</v>
      </c>
    </row>
    <row r="126" spans="2:5" x14ac:dyDescent="0.45">
      <c r="B126" s="179">
        <f t="shared" si="5"/>
        <v>0.3907199997967768</v>
      </c>
      <c r="C126" s="15">
        <f t="shared" si="6"/>
        <v>117</v>
      </c>
      <c r="D126" s="179">
        <f t="shared" si="7"/>
        <v>2.2254446902552277E-2</v>
      </c>
      <c r="E126" s="179">
        <f t="shared" si="4"/>
        <v>0.30854447063465085</v>
      </c>
    </row>
    <row r="127" spans="2:5" x14ac:dyDescent="0.45">
      <c r="B127" s="179">
        <f t="shared" si="5"/>
        <v>0.38759423979840252</v>
      </c>
      <c r="C127" s="15">
        <f t="shared" si="6"/>
        <v>118</v>
      </c>
      <c r="D127" s="179">
        <f t="shared" si="7"/>
        <v>2.1542304601670604E-2</v>
      </c>
      <c r="E127" s="179">
        <f t="shared" si="4"/>
        <v>0.30545902592830432</v>
      </c>
    </row>
    <row r="128" spans="2:5" x14ac:dyDescent="0.45">
      <c r="B128" s="179">
        <f t="shared" si="5"/>
        <v>0.38449348588001531</v>
      </c>
      <c r="C128" s="15">
        <f t="shared" si="6"/>
        <v>119</v>
      </c>
      <c r="D128" s="179">
        <f t="shared" si="7"/>
        <v>2.0852950854417143E-2</v>
      </c>
      <c r="E128" s="179">
        <f t="shared" si="4"/>
        <v>0.30240443566902125</v>
      </c>
    </row>
    <row r="129" spans="2:5" x14ac:dyDescent="0.45">
      <c r="B129" s="179">
        <f t="shared" si="5"/>
        <v>0.38141753799297523</v>
      </c>
      <c r="C129" s="15">
        <f t="shared" si="6"/>
        <v>120</v>
      </c>
      <c r="D129" s="179">
        <f t="shared" si="7"/>
        <v>2.0185656427075795E-2</v>
      </c>
      <c r="E129" s="179">
        <f t="shared" si="4"/>
        <v>0.29938039131233107</v>
      </c>
    </row>
    <row r="130" spans="2:5" x14ac:dyDescent="0.45">
      <c r="B130" s="179">
        <f t="shared" si="5"/>
        <v>0.37836619768903135</v>
      </c>
      <c r="C130" s="15">
        <f t="shared" si="6"/>
        <v>121</v>
      </c>
      <c r="D130" s="179">
        <f t="shared" si="7"/>
        <v>1.9539715421409368E-2</v>
      </c>
      <c r="E130" s="179">
        <f t="shared" si="4"/>
        <v>0.2963865873992077</v>
      </c>
    </row>
    <row r="131" spans="2:5" x14ac:dyDescent="0.45">
      <c r="B131" s="179">
        <f t="shared" si="5"/>
        <v>0.37533926810751911</v>
      </c>
      <c r="C131" s="15">
        <f t="shared" si="6"/>
        <v>122</v>
      </c>
      <c r="D131" s="179">
        <f t="shared" si="7"/>
        <v>1.8914444527924269E-2</v>
      </c>
      <c r="E131" s="179">
        <f t="shared" si="4"/>
        <v>0.29342272152521565</v>
      </c>
    </row>
    <row r="132" spans="2:5" x14ac:dyDescent="0.45">
      <c r="B132" s="179">
        <f t="shared" si="5"/>
        <v>0.37233655396265897</v>
      </c>
      <c r="C132" s="15">
        <f t="shared" si="6"/>
        <v>123</v>
      </c>
      <c r="D132" s="179">
        <f t="shared" si="7"/>
        <v>1.8309182303030691E-2</v>
      </c>
      <c r="E132" s="179">
        <f t="shared" si="4"/>
        <v>0.29048849430996354</v>
      </c>
    </row>
    <row r="133" spans="2:5" x14ac:dyDescent="0.45">
      <c r="B133" s="179">
        <f t="shared" si="5"/>
        <v>0.36935786153095768</v>
      </c>
      <c r="C133" s="15">
        <f t="shared" si="6"/>
        <v>124</v>
      </c>
      <c r="D133" s="179">
        <f t="shared" si="7"/>
        <v>1.7723288469333708E-2</v>
      </c>
      <c r="E133" s="179">
        <f t="shared" si="4"/>
        <v>0.28758360936686383</v>
      </c>
    </row>
    <row r="134" spans="2:5" x14ac:dyDescent="0.45">
      <c r="B134" s="179">
        <f t="shared" si="5"/>
        <v>0.36640299863871006</v>
      </c>
      <c r="C134" s="15">
        <f t="shared" si="6"/>
        <v>125</v>
      </c>
      <c r="D134" s="179">
        <f t="shared" si="7"/>
        <v>1.715614323831503E-2</v>
      </c>
      <c r="E134" s="179">
        <f t="shared" si="4"/>
        <v>0.28470777327319513</v>
      </c>
    </row>
    <row r="135" spans="2:5" x14ac:dyDescent="0.45">
      <c r="B135" s="179">
        <f t="shared" si="5"/>
        <v>0.36347177464960029</v>
      </c>
      <c r="C135" s="15">
        <f t="shared" si="6"/>
        <v>126</v>
      </c>
      <c r="D135" s="179">
        <f t="shared" si="7"/>
        <v>1.6607146654688949E-2</v>
      </c>
      <c r="E135" s="179">
        <f t="shared" si="4"/>
        <v>0.28186069554046328</v>
      </c>
    </row>
    <row r="136" spans="2:5" x14ac:dyDescent="0.45">
      <c r="B136" s="179">
        <f t="shared" si="5"/>
        <v>0.36056400045240344</v>
      </c>
      <c r="C136" s="15">
        <f t="shared" si="6"/>
        <v>127</v>
      </c>
      <c r="D136" s="179">
        <f t="shared" si="7"/>
        <v>1.60757179617389E-2</v>
      </c>
      <c r="E136" s="179">
        <f t="shared" si="4"/>
        <v>0.27904208858505863</v>
      </c>
    </row>
    <row r="137" spans="2:5" x14ac:dyDescent="0.45">
      <c r="B137" s="179">
        <f t="shared" si="5"/>
        <v>0.35767948844878428</v>
      </c>
      <c r="C137" s="15">
        <f t="shared" si="6"/>
        <v>128</v>
      </c>
      <c r="D137" s="179">
        <f t="shared" si="7"/>
        <v>1.5561294986963256E-2</v>
      </c>
      <c r="E137" s="179">
        <f t="shared" si="4"/>
        <v>0.276251667699208</v>
      </c>
    </row>
    <row r="138" spans="2:5" x14ac:dyDescent="0.45">
      <c r="B138" s="179">
        <f t="shared" si="5"/>
        <v>0.35481805254119397</v>
      </c>
      <c r="C138" s="15">
        <f t="shared" si="6"/>
        <v>129</v>
      </c>
      <c r="D138" s="179">
        <f t="shared" si="7"/>
        <v>1.5063333547380431E-2</v>
      </c>
      <c r="E138" s="179">
        <f t="shared" ref="E138:E201" si="8">$E$7^C138</f>
        <v>0.27348915102221594</v>
      </c>
    </row>
    <row r="139" spans="2:5" x14ac:dyDescent="0.45">
      <c r="B139" s="179">
        <f t="shared" ref="B139:B202" si="9">$B$7^C139</f>
        <v>0.35197950812086443</v>
      </c>
      <c r="C139" s="15">
        <f t="shared" si="6"/>
        <v>130</v>
      </c>
      <c r="D139" s="179">
        <f t="shared" si="7"/>
        <v>1.4581306873864257E-2</v>
      </c>
      <c r="E139" s="179">
        <f t="shared" si="8"/>
        <v>0.27075425951199378</v>
      </c>
    </row>
    <row r="140" spans="2:5" x14ac:dyDescent="0.45">
      <c r="B140" s="179">
        <f t="shared" si="9"/>
        <v>0.34916367205589749</v>
      </c>
      <c r="C140" s="15">
        <f t="shared" ref="C140:C203" si="10">C139+1</f>
        <v>131</v>
      </c>
      <c r="D140" s="179">
        <f t="shared" ref="D140:D203" si="11">$D$7^C140</f>
        <v>1.4114705053900601E-2</v>
      </c>
      <c r="E140" s="179">
        <f t="shared" si="8"/>
        <v>0.26804671691687382</v>
      </c>
    </row>
    <row r="141" spans="2:5" x14ac:dyDescent="0.45">
      <c r="B141" s="179">
        <f t="shared" si="9"/>
        <v>0.34637036267945032</v>
      </c>
      <c r="C141" s="15">
        <f t="shared" si="10"/>
        <v>132</v>
      </c>
      <c r="D141" s="179">
        <f t="shared" si="11"/>
        <v>1.366303449217578E-2</v>
      </c>
      <c r="E141" s="179">
        <f t="shared" si="8"/>
        <v>0.26536624974770506</v>
      </c>
    </row>
    <row r="142" spans="2:5" x14ac:dyDescent="0.45">
      <c r="B142" s="179">
        <f t="shared" si="9"/>
        <v>0.34359939977801474</v>
      </c>
      <c r="C142" s="15">
        <f t="shared" si="10"/>
        <v>133</v>
      </c>
      <c r="D142" s="179">
        <f t="shared" si="11"/>
        <v>1.3225817388426155E-2</v>
      </c>
      <c r="E142" s="179">
        <f t="shared" si="8"/>
        <v>0.262712587250228</v>
      </c>
    </row>
    <row r="143" spans="2:5" x14ac:dyDescent="0.45">
      <c r="B143" s="179">
        <f t="shared" si="9"/>
        <v>0.34085060457979055</v>
      </c>
      <c r="C143" s="15">
        <f t="shared" si="10"/>
        <v>134</v>
      </c>
      <c r="D143" s="179">
        <f t="shared" si="11"/>
        <v>1.2802591231996518E-2</v>
      </c>
      <c r="E143" s="179">
        <f t="shared" si="8"/>
        <v>0.2600854613777257</v>
      </c>
    </row>
    <row r="144" spans="2:5" x14ac:dyDescent="0.45">
      <c r="B144" s="179">
        <f t="shared" si="9"/>
        <v>0.33812379974315221</v>
      </c>
      <c r="C144" s="15">
        <f t="shared" si="10"/>
        <v>135</v>
      </c>
      <c r="D144" s="179">
        <f t="shared" si="11"/>
        <v>1.2392908312572629E-2</v>
      </c>
      <c r="E144" s="179">
        <f t="shared" si="8"/>
        <v>0.25748460676394846</v>
      </c>
    </row>
    <row r="145" spans="2:5" x14ac:dyDescent="0.45">
      <c r="B145" s="179">
        <f t="shared" si="9"/>
        <v>0.33541880934520701</v>
      </c>
      <c r="C145" s="15">
        <f t="shared" si="10"/>
        <v>136</v>
      </c>
      <c r="D145" s="179">
        <f t="shared" si="11"/>
        <v>1.1996335246570303E-2</v>
      </c>
      <c r="E145" s="179">
        <f t="shared" si="8"/>
        <v>0.254909760696309</v>
      </c>
    </row>
    <row r="146" spans="2:5" x14ac:dyDescent="0.45">
      <c r="B146" s="179">
        <f t="shared" si="9"/>
        <v>0.33273545887044537</v>
      </c>
      <c r="C146" s="15">
        <f t="shared" si="10"/>
        <v>137</v>
      </c>
      <c r="D146" s="179">
        <f t="shared" si="11"/>
        <v>1.1612452518680054E-2</v>
      </c>
      <c r="E146" s="179">
        <f t="shared" si="8"/>
        <v>0.25236066308934585</v>
      </c>
    </row>
    <row r="147" spans="2:5" x14ac:dyDescent="0.45">
      <c r="B147" s="179">
        <f t="shared" si="9"/>
        <v>0.33007357519948177</v>
      </c>
      <c r="C147" s="15">
        <f t="shared" si="10"/>
        <v>138</v>
      </c>
      <c r="D147" s="179">
        <f t="shared" si="11"/>
        <v>1.1240854038082292E-2</v>
      </c>
      <c r="E147" s="179">
        <f t="shared" si="8"/>
        <v>0.24983705645845242</v>
      </c>
    </row>
    <row r="148" spans="2:5" x14ac:dyDescent="0.45">
      <c r="B148" s="179">
        <f t="shared" si="9"/>
        <v>0.32743298659788589</v>
      </c>
      <c r="C148" s="15">
        <f t="shared" si="10"/>
        <v>139</v>
      </c>
      <c r="D148" s="179">
        <f t="shared" si="11"/>
        <v>1.0881146708863658E-2</v>
      </c>
      <c r="E148" s="179">
        <f t="shared" si="8"/>
        <v>0.2473386858938679</v>
      </c>
    </row>
    <row r="149" spans="2:5" x14ac:dyDescent="0.45">
      <c r="B149" s="179">
        <f t="shared" si="9"/>
        <v>0.32481352270510278</v>
      </c>
      <c r="C149" s="15">
        <f t="shared" si="10"/>
        <v>140</v>
      </c>
      <c r="D149" s="179">
        <f t="shared" si="11"/>
        <v>1.0532950014180019E-2</v>
      </c>
      <c r="E149" s="179">
        <f t="shared" si="8"/>
        <v>0.24486529903492921</v>
      </c>
    </row>
    <row r="150" spans="2:5" x14ac:dyDescent="0.45">
      <c r="B150" s="179">
        <f t="shared" si="9"/>
        <v>0.32221501452346202</v>
      </c>
      <c r="C150" s="15">
        <f t="shared" si="10"/>
        <v>141</v>
      </c>
      <c r="D150" s="179">
        <f t="shared" si="11"/>
        <v>1.0195895613726259E-2</v>
      </c>
      <c r="E150" s="179">
        <f t="shared" si="8"/>
        <v>0.24241664604457991</v>
      </c>
    </row>
    <row r="151" spans="2:5" x14ac:dyDescent="0.45">
      <c r="B151" s="179">
        <f t="shared" si="9"/>
        <v>0.31963729440727423</v>
      </c>
      <c r="C151" s="15">
        <f t="shared" si="10"/>
        <v>142</v>
      </c>
      <c r="D151" s="179">
        <f t="shared" si="11"/>
        <v>9.8696269540870189E-3</v>
      </c>
      <c r="E151" s="179">
        <f t="shared" si="8"/>
        <v>0.23999247958413411</v>
      </c>
    </row>
    <row r="152" spans="2:5" x14ac:dyDescent="0.45">
      <c r="B152" s="179">
        <f t="shared" si="9"/>
        <v>0.31708019605201604</v>
      </c>
      <c r="C152" s="15">
        <f t="shared" si="10"/>
        <v>143</v>
      </c>
      <c r="D152" s="179">
        <f t="shared" si="11"/>
        <v>9.5537988915562339E-3</v>
      </c>
      <c r="E152" s="179">
        <f t="shared" si="8"/>
        <v>0.23759255478829278</v>
      </c>
    </row>
    <row r="153" spans="2:5" x14ac:dyDescent="0.45">
      <c r="B153" s="179">
        <f t="shared" si="9"/>
        <v>0.31454355448359994</v>
      </c>
      <c r="C153" s="15">
        <f t="shared" si="10"/>
        <v>144</v>
      </c>
      <c r="D153" s="179">
        <f t="shared" si="11"/>
        <v>9.2480773270264341E-3</v>
      </c>
      <c r="E153" s="179">
        <f t="shared" si="8"/>
        <v>0.23521662924040984</v>
      </c>
    </row>
    <row r="154" spans="2:5" x14ac:dyDescent="0.45">
      <c r="B154" s="179">
        <f t="shared" si="9"/>
        <v>0.31202720604773115</v>
      </c>
      <c r="C154" s="15">
        <f t="shared" si="10"/>
        <v>145</v>
      </c>
      <c r="D154" s="179">
        <f t="shared" si="11"/>
        <v>8.9521388525615891E-3</v>
      </c>
      <c r="E154" s="179">
        <f t="shared" si="8"/>
        <v>0.23286446294800572</v>
      </c>
    </row>
    <row r="155" spans="2:5" x14ac:dyDescent="0.45">
      <c r="B155" s="179">
        <f t="shared" si="9"/>
        <v>0.30953098839934928</v>
      </c>
      <c r="C155" s="15">
        <f t="shared" si="10"/>
        <v>146</v>
      </c>
      <c r="D155" s="179">
        <f t="shared" si="11"/>
        <v>8.6656704092796157E-3</v>
      </c>
      <c r="E155" s="179">
        <f t="shared" si="8"/>
        <v>0.23053581831852568</v>
      </c>
    </row>
    <row r="156" spans="2:5" x14ac:dyDescent="0.45">
      <c r="B156" s="179">
        <f t="shared" si="9"/>
        <v>0.30705474049215448</v>
      </c>
      <c r="C156" s="15">
        <f t="shared" si="10"/>
        <v>147</v>
      </c>
      <c r="D156" s="179">
        <f t="shared" si="11"/>
        <v>8.388368956182668E-3</v>
      </c>
      <c r="E156" s="179">
        <f t="shared" si="8"/>
        <v>0.2282304601353404</v>
      </c>
    </row>
    <row r="157" spans="2:5" x14ac:dyDescent="0.45">
      <c r="B157" s="179">
        <f t="shared" si="9"/>
        <v>0.30459830256821724</v>
      </c>
      <c r="C157" s="15">
        <f t="shared" si="10"/>
        <v>148</v>
      </c>
      <c r="D157" s="179">
        <f t="shared" si="11"/>
        <v>8.119941149584824E-3</v>
      </c>
      <c r="E157" s="179">
        <f t="shared" si="8"/>
        <v>0.22594815553398703</v>
      </c>
    </row>
    <row r="158" spans="2:5" x14ac:dyDescent="0.45">
      <c r="B158" s="179">
        <f t="shared" si="9"/>
        <v>0.30216151614767151</v>
      </c>
      <c r="C158" s="15">
        <f t="shared" si="10"/>
        <v>149</v>
      </c>
      <c r="D158" s="179">
        <f t="shared" si="11"/>
        <v>7.8601030327981082E-3</v>
      </c>
      <c r="E158" s="179">
        <f t="shared" si="8"/>
        <v>0.22368867397864714</v>
      </c>
    </row>
    <row r="159" spans="2:5" x14ac:dyDescent="0.45">
      <c r="B159" s="179">
        <f t="shared" si="9"/>
        <v>0.29974422401849005</v>
      </c>
      <c r="C159" s="15">
        <f t="shared" si="10"/>
        <v>150</v>
      </c>
      <c r="D159" s="179">
        <f t="shared" si="11"/>
        <v>7.6085797357485687E-3</v>
      </c>
      <c r="E159" s="179">
        <f t="shared" si="8"/>
        <v>0.22145178723886064</v>
      </c>
    </row>
    <row r="160" spans="2:5" x14ac:dyDescent="0.45">
      <c r="B160" s="179">
        <f t="shared" si="9"/>
        <v>0.29734627022634214</v>
      </c>
      <c r="C160" s="15">
        <f t="shared" si="10"/>
        <v>151</v>
      </c>
      <c r="D160" s="179">
        <f t="shared" si="11"/>
        <v>7.3651051842046136E-3</v>
      </c>
      <c r="E160" s="179">
        <f t="shared" si="8"/>
        <v>0.21923726936647206</v>
      </c>
    </row>
    <row r="161" spans="2:5" x14ac:dyDescent="0.45">
      <c r="B161" s="179">
        <f t="shared" si="9"/>
        <v>0.29496750006453143</v>
      </c>
      <c r="C161" s="15">
        <f t="shared" si="10"/>
        <v>152</v>
      </c>
      <c r="D161" s="179">
        <f t="shared" si="11"/>
        <v>7.1294218183100659E-3</v>
      </c>
      <c r="E161" s="179">
        <f t="shared" si="8"/>
        <v>0.21704489667280732</v>
      </c>
    </row>
    <row r="162" spans="2:5" x14ac:dyDescent="0.45">
      <c r="B162" s="179">
        <f t="shared" si="9"/>
        <v>0.29260776006401518</v>
      </c>
      <c r="C162" s="15">
        <f t="shared" si="10"/>
        <v>153</v>
      </c>
      <c r="D162" s="179">
        <f t="shared" si="11"/>
        <v>6.9012803201241434E-3</v>
      </c>
      <c r="E162" s="179">
        <f t="shared" si="8"/>
        <v>0.21487444770607925</v>
      </c>
    </row>
    <row r="163" spans="2:5" x14ac:dyDescent="0.45">
      <c r="B163" s="179">
        <f t="shared" si="9"/>
        <v>0.29026689798350302</v>
      </c>
      <c r="C163" s="15">
        <f t="shared" si="10"/>
        <v>154</v>
      </c>
      <c r="D163" s="179">
        <f t="shared" si="11"/>
        <v>6.6804393498801715E-3</v>
      </c>
      <c r="E163" s="179">
        <f t="shared" si="8"/>
        <v>0.21272570322901846</v>
      </c>
    </row>
    <row r="164" spans="2:5" x14ac:dyDescent="0.45">
      <c r="B164" s="179">
        <f t="shared" si="9"/>
        <v>0.28794476279963499</v>
      </c>
      <c r="C164" s="15">
        <f t="shared" si="10"/>
        <v>155</v>
      </c>
      <c r="D164" s="179">
        <f t="shared" si="11"/>
        <v>6.4666652906840046E-3</v>
      </c>
      <c r="E164" s="179">
        <f t="shared" si="8"/>
        <v>0.21059844619672827</v>
      </c>
    </row>
    <row r="165" spans="2:5" x14ac:dyDescent="0.45">
      <c r="B165" s="179">
        <f t="shared" si="9"/>
        <v>0.28564120469723792</v>
      </c>
      <c r="C165" s="15">
        <f t="shared" si="10"/>
        <v>156</v>
      </c>
      <c r="D165" s="179">
        <f t="shared" si="11"/>
        <v>6.2597320013821171E-3</v>
      </c>
      <c r="E165" s="179">
        <f t="shared" si="8"/>
        <v>0.20849246173476096</v>
      </c>
    </row>
    <row r="166" spans="2:5" x14ac:dyDescent="0.45">
      <c r="B166" s="179">
        <f t="shared" si="9"/>
        <v>0.28335607505965998</v>
      </c>
      <c r="C166" s="15">
        <f t="shared" si="10"/>
        <v>157</v>
      </c>
      <c r="D166" s="179">
        <f t="shared" si="11"/>
        <v>6.0594205773378887E-3</v>
      </c>
      <c r="E166" s="179">
        <f t="shared" si="8"/>
        <v>0.20640753711741333</v>
      </c>
    </row>
    <row r="167" spans="2:5" x14ac:dyDescent="0.45">
      <c r="B167" s="179">
        <f t="shared" si="9"/>
        <v>0.28108922645918266</v>
      </c>
      <c r="C167" s="15">
        <f t="shared" si="10"/>
        <v>158</v>
      </c>
      <c r="D167" s="179">
        <f t="shared" si="11"/>
        <v>5.8655191188630761E-3</v>
      </c>
      <c r="E167" s="179">
        <f t="shared" si="8"/>
        <v>0.20434346174623924</v>
      </c>
    </row>
    <row r="168" spans="2:5" x14ac:dyDescent="0.45">
      <c r="B168" s="179">
        <f t="shared" si="9"/>
        <v>0.2788405126475092</v>
      </c>
      <c r="C168" s="15">
        <f t="shared" si="10"/>
        <v>159</v>
      </c>
      <c r="D168" s="179">
        <f t="shared" si="11"/>
        <v>5.6778225070594577E-3</v>
      </c>
      <c r="E168" s="179">
        <f t="shared" si="8"/>
        <v>0.20230002712877682</v>
      </c>
    </row>
    <row r="169" spans="2:5" x14ac:dyDescent="0.45">
      <c r="B169" s="179">
        <f t="shared" si="9"/>
        <v>0.27660978854632912</v>
      </c>
      <c r="C169" s="15">
        <f t="shared" si="10"/>
        <v>160</v>
      </c>
      <c r="D169" s="179">
        <f t="shared" si="11"/>
        <v>5.4961321868335555E-3</v>
      </c>
      <c r="E169" s="179">
        <f t="shared" si="8"/>
        <v>0.20027702685748905</v>
      </c>
    </row>
    <row r="170" spans="2:5" x14ac:dyDescent="0.45">
      <c r="B170" s="179">
        <f t="shared" si="9"/>
        <v>0.27439691023795848</v>
      </c>
      <c r="C170" s="15">
        <f t="shared" si="10"/>
        <v>161</v>
      </c>
      <c r="D170" s="179">
        <f t="shared" si="11"/>
        <v>5.3202559568548812E-3</v>
      </c>
      <c r="E170" s="179">
        <f t="shared" si="8"/>
        <v>0.19827425658891415</v>
      </c>
    </row>
    <row r="171" spans="2:5" x14ac:dyDescent="0.45">
      <c r="B171" s="179">
        <f t="shared" si="9"/>
        <v>0.27220173495605476</v>
      </c>
      <c r="C171" s="15">
        <f t="shared" si="10"/>
        <v>162</v>
      </c>
      <c r="D171" s="179">
        <f t="shared" si="11"/>
        <v>5.1500077662355254E-3</v>
      </c>
      <c r="E171" s="179">
        <f t="shared" si="8"/>
        <v>0.19629151402302503</v>
      </c>
    </row>
    <row r="172" spans="2:5" x14ac:dyDescent="0.45">
      <c r="B172" s="179">
        <f t="shared" si="9"/>
        <v>0.27002412107640633</v>
      </c>
      <c r="C172" s="15">
        <f t="shared" si="10"/>
        <v>163</v>
      </c>
      <c r="D172" s="179">
        <f t="shared" si="11"/>
        <v>4.9852075177159883E-3</v>
      </c>
      <c r="E172" s="179">
        <f t="shared" si="8"/>
        <v>0.19432859888279477</v>
      </c>
    </row>
    <row r="173" spans="2:5" x14ac:dyDescent="0.45">
      <c r="B173" s="179">
        <f t="shared" si="9"/>
        <v>0.26786392810779508</v>
      </c>
      <c r="C173" s="15">
        <f t="shared" si="10"/>
        <v>164</v>
      </c>
      <c r="D173" s="179">
        <f t="shared" si="11"/>
        <v>4.8256808771490762E-3</v>
      </c>
      <c r="E173" s="179">
        <f t="shared" si="8"/>
        <v>0.19238531289396682</v>
      </c>
    </row>
    <row r="174" spans="2:5" x14ac:dyDescent="0.45">
      <c r="B174" s="179">
        <f t="shared" si="9"/>
        <v>0.26572101668293274</v>
      </c>
      <c r="C174" s="15">
        <f t="shared" si="10"/>
        <v>165</v>
      </c>
      <c r="D174" s="179">
        <f t="shared" si="11"/>
        <v>4.6712590890803062E-3</v>
      </c>
      <c r="E174" s="179">
        <f t="shared" si="8"/>
        <v>0.19046145976502715</v>
      </c>
    </row>
    <row r="175" spans="2:5" x14ac:dyDescent="0.45">
      <c r="B175" s="179">
        <f t="shared" si="9"/>
        <v>0.26359524854946925</v>
      </c>
      <c r="C175" s="15">
        <f t="shared" si="10"/>
        <v>166</v>
      </c>
      <c r="D175" s="179">
        <f t="shared" si="11"/>
        <v>4.5217787982297355E-3</v>
      </c>
      <c r="E175" s="179">
        <f t="shared" si="8"/>
        <v>0.18855684516737689</v>
      </c>
    </row>
    <row r="176" spans="2:5" x14ac:dyDescent="0.45">
      <c r="B176" s="179">
        <f t="shared" si="9"/>
        <v>0.26148648656107348</v>
      </c>
      <c r="C176" s="15">
        <f t="shared" si="10"/>
        <v>167</v>
      </c>
      <c r="D176" s="179">
        <f t="shared" si="11"/>
        <v>4.3770818766863846E-3</v>
      </c>
      <c r="E176" s="179">
        <f t="shared" si="8"/>
        <v>0.1866712767157031</v>
      </c>
    </row>
    <row r="177" spans="2:5" x14ac:dyDescent="0.45">
      <c r="B177" s="179">
        <f t="shared" si="9"/>
        <v>0.25939459466858489</v>
      </c>
      <c r="C177" s="15">
        <f t="shared" si="10"/>
        <v>168</v>
      </c>
      <c r="D177" s="179">
        <f t="shared" si="11"/>
        <v>4.2370152566324187E-3</v>
      </c>
      <c r="E177" s="179">
        <f t="shared" si="8"/>
        <v>0.18480456394854605</v>
      </c>
    </row>
    <row r="178" spans="2:5" x14ac:dyDescent="0.45">
      <c r="B178" s="179">
        <f t="shared" si="9"/>
        <v>0.25731943791123624</v>
      </c>
      <c r="C178" s="15">
        <f t="shared" si="10"/>
        <v>169</v>
      </c>
      <c r="D178" s="179">
        <f t="shared" si="11"/>
        <v>4.1014307684201822E-3</v>
      </c>
      <c r="E178" s="179">
        <f t="shared" si="8"/>
        <v>0.1829565183090606</v>
      </c>
    </row>
    <row r="179" spans="2:5" x14ac:dyDescent="0.45">
      <c r="B179" s="179">
        <f t="shared" si="9"/>
        <v>0.25526088240794631</v>
      </c>
      <c r="C179" s="15">
        <f t="shared" si="10"/>
        <v>170</v>
      </c>
      <c r="D179" s="179">
        <f t="shared" si="11"/>
        <v>3.9701849838307364E-3</v>
      </c>
      <c r="E179" s="179">
        <f t="shared" si="8"/>
        <v>0.18112695312596999</v>
      </c>
    </row>
    <row r="180" spans="2:5" x14ac:dyDescent="0.45">
      <c r="B180" s="179">
        <f t="shared" si="9"/>
        <v>0.25321879534868275</v>
      </c>
      <c r="C180" s="15">
        <f t="shared" si="10"/>
        <v>171</v>
      </c>
      <c r="D180" s="179">
        <f t="shared" si="11"/>
        <v>3.843139064348152E-3</v>
      </c>
      <c r="E180" s="179">
        <f t="shared" si="8"/>
        <v>0.17931568359471028</v>
      </c>
    </row>
    <row r="181" spans="2:5" x14ac:dyDescent="0.45">
      <c r="B181" s="179">
        <f t="shared" si="9"/>
        <v>0.25119304498589329</v>
      </c>
      <c r="C181" s="15">
        <f t="shared" si="10"/>
        <v>172</v>
      </c>
      <c r="D181" s="179">
        <f t="shared" si="11"/>
        <v>3.720158614289011E-3</v>
      </c>
      <c r="E181" s="179">
        <f t="shared" si="8"/>
        <v>0.1775225267587632</v>
      </c>
    </row>
    <row r="182" spans="2:5" x14ac:dyDescent="0.45">
      <c r="B182" s="179">
        <f t="shared" si="9"/>
        <v>0.24918350062600614</v>
      </c>
      <c r="C182" s="15">
        <f t="shared" si="10"/>
        <v>173</v>
      </c>
      <c r="D182" s="179">
        <f t="shared" si="11"/>
        <v>3.6011135386317629E-3</v>
      </c>
      <c r="E182" s="179">
        <f t="shared" si="8"/>
        <v>0.17574730149117554</v>
      </c>
    </row>
    <row r="183" spans="2:5" x14ac:dyDescent="0.45">
      <c r="B183" s="179">
        <f t="shared" si="9"/>
        <v>0.24719003262099803</v>
      </c>
      <c r="C183" s="15">
        <f t="shared" si="10"/>
        <v>174</v>
      </c>
      <c r="D183" s="179">
        <f t="shared" si="11"/>
        <v>3.4858779053955464E-3</v>
      </c>
      <c r="E183" s="179">
        <f t="shared" si="8"/>
        <v>0.17398982847626379</v>
      </c>
    </row>
    <row r="184" spans="2:5" x14ac:dyDescent="0.45">
      <c r="B184" s="179">
        <f t="shared" si="9"/>
        <v>0.24521251236003005</v>
      </c>
      <c r="C184" s="15">
        <f t="shared" si="10"/>
        <v>175</v>
      </c>
      <c r="D184" s="179">
        <f t="shared" si="11"/>
        <v>3.3743298124228891E-3</v>
      </c>
      <c r="E184" s="179">
        <f t="shared" si="8"/>
        <v>0.17224993019150114</v>
      </c>
    </row>
    <row r="185" spans="2:5" x14ac:dyDescent="0.45">
      <c r="B185" s="179">
        <f t="shared" si="9"/>
        <v>0.24325081226114981</v>
      </c>
      <c r="C185" s="15">
        <f t="shared" si="10"/>
        <v>176</v>
      </c>
      <c r="D185" s="179">
        <f t="shared" si="11"/>
        <v>3.266351258425356E-3</v>
      </c>
      <c r="E185" s="179">
        <f t="shared" si="8"/>
        <v>0.17052743088958613</v>
      </c>
    </row>
    <row r="186" spans="2:5" x14ac:dyDescent="0.45">
      <c r="B186" s="179">
        <f t="shared" si="9"/>
        <v>0.24130480576306063</v>
      </c>
      <c r="C186" s="15">
        <f t="shared" si="10"/>
        <v>177</v>
      </c>
      <c r="D186" s="179">
        <f t="shared" si="11"/>
        <v>3.1618280181557445E-3</v>
      </c>
      <c r="E186" s="179">
        <f t="shared" si="8"/>
        <v>0.16882215658069027</v>
      </c>
    </row>
    <row r="187" spans="2:5" x14ac:dyDescent="0.45">
      <c r="B187" s="179">
        <f t="shared" si="9"/>
        <v>0.23937436731695613</v>
      </c>
      <c r="C187" s="15">
        <f t="shared" si="10"/>
        <v>178</v>
      </c>
      <c r="D187" s="179">
        <f t="shared" si="11"/>
        <v>3.0606495215747607E-3</v>
      </c>
      <c r="E187" s="179">
        <f t="shared" si="8"/>
        <v>0.16713393501488336</v>
      </c>
    </row>
    <row r="188" spans="2:5" x14ac:dyDescent="0.45">
      <c r="B188" s="179">
        <f t="shared" si="9"/>
        <v>0.23745937237842046</v>
      </c>
      <c r="C188" s="15">
        <f t="shared" si="10"/>
        <v>179</v>
      </c>
      <c r="D188" s="179">
        <f t="shared" si="11"/>
        <v>2.9627087368843683E-3</v>
      </c>
      <c r="E188" s="179">
        <f t="shared" si="8"/>
        <v>0.16546259566473454</v>
      </c>
    </row>
    <row r="189" spans="2:5" x14ac:dyDescent="0.45">
      <c r="B189" s="179">
        <f t="shared" si="9"/>
        <v>0.23555969739939311</v>
      </c>
      <c r="C189" s="15">
        <f t="shared" si="10"/>
        <v>180</v>
      </c>
      <c r="D189" s="179">
        <f t="shared" si="11"/>
        <v>2.8679020573040685E-3</v>
      </c>
      <c r="E189" s="179">
        <f t="shared" si="8"/>
        <v>0.1638079697080872</v>
      </c>
    </row>
    <row r="190" spans="2:5" x14ac:dyDescent="0.45">
      <c r="B190" s="179">
        <f t="shared" si="9"/>
        <v>0.23367521982019795</v>
      </c>
      <c r="C190" s="15">
        <f t="shared" si="10"/>
        <v>181</v>
      </c>
      <c r="D190" s="179">
        <f t="shared" si="11"/>
        <v>2.7761291914703379E-3</v>
      </c>
      <c r="E190" s="179">
        <f t="shared" si="8"/>
        <v>0.16216989001100632</v>
      </c>
    </row>
    <row r="191" spans="2:5" x14ac:dyDescent="0.45">
      <c r="B191" s="179">
        <f t="shared" si="9"/>
        <v>0.2318058180616363</v>
      </c>
      <c r="C191" s="15">
        <f t="shared" si="10"/>
        <v>182</v>
      </c>
      <c r="D191" s="179">
        <f t="shared" si="11"/>
        <v>2.6872930573432871E-3</v>
      </c>
      <c r="E191" s="179">
        <f t="shared" si="8"/>
        <v>0.16054819111089624</v>
      </c>
    </row>
    <row r="192" spans="2:5" x14ac:dyDescent="0.45">
      <c r="B192" s="179">
        <f t="shared" si="9"/>
        <v>0.22995137151714323</v>
      </c>
      <c r="C192" s="15">
        <f t="shared" si="10"/>
        <v>183</v>
      </c>
      <c r="D192" s="179">
        <f t="shared" si="11"/>
        <v>2.6012996795083017E-3</v>
      </c>
      <c r="E192" s="179">
        <f t="shared" si="8"/>
        <v>0.15894270919978729</v>
      </c>
    </row>
    <row r="193" spans="2:5" x14ac:dyDescent="0.45">
      <c r="B193" s="179">
        <f t="shared" si="9"/>
        <v>0.22811176054500612</v>
      </c>
      <c r="C193" s="15">
        <f t="shared" si="10"/>
        <v>184</v>
      </c>
      <c r="D193" s="179">
        <f t="shared" si="11"/>
        <v>2.5180580897640357E-3</v>
      </c>
      <c r="E193" s="179">
        <f t="shared" si="8"/>
        <v>0.1573532821077894</v>
      </c>
    </row>
    <row r="194" spans="2:5" x14ac:dyDescent="0.45">
      <c r="B194" s="179">
        <f t="shared" si="9"/>
        <v>0.22628686646064602</v>
      </c>
      <c r="C194" s="15">
        <f t="shared" si="10"/>
        <v>185</v>
      </c>
      <c r="D194" s="179">
        <f t="shared" si="11"/>
        <v>2.4374802308915868E-3</v>
      </c>
      <c r="E194" s="179">
        <f t="shared" si="8"/>
        <v>0.15577974928671148</v>
      </c>
    </row>
    <row r="195" spans="2:5" x14ac:dyDescent="0.45">
      <c r="B195" s="179">
        <f t="shared" si="9"/>
        <v>0.22447657152896083</v>
      </c>
      <c r="C195" s="15">
        <f t="shared" si="10"/>
        <v>186</v>
      </c>
      <c r="D195" s="179">
        <f t="shared" si="11"/>
        <v>2.3594808635030557E-3</v>
      </c>
      <c r="E195" s="179">
        <f t="shared" si="8"/>
        <v>0.15422195179384438</v>
      </c>
    </row>
    <row r="196" spans="2:5" x14ac:dyDescent="0.45">
      <c r="B196" s="179">
        <f t="shared" si="9"/>
        <v>0.22268075895672917</v>
      </c>
      <c r="C196" s="15">
        <f t="shared" si="10"/>
        <v>187</v>
      </c>
      <c r="D196" s="179">
        <f t="shared" si="11"/>
        <v>2.2839774758709581E-3</v>
      </c>
      <c r="E196" s="179">
        <f t="shared" si="8"/>
        <v>0.15267973227590595</v>
      </c>
    </row>
    <row r="197" spans="2:5" x14ac:dyDescent="0.45">
      <c r="B197" s="179">
        <f t="shared" si="9"/>
        <v>0.22089931288507533</v>
      </c>
      <c r="C197" s="15">
        <f t="shared" si="10"/>
        <v>188</v>
      </c>
      <c r="D197" s="179">
        <f t="shared" si="11"/>
        <v>2.2108901966430873E-3</v>
      </c>
      <c r="E197" s="179">
        <f t="shared" si="8"/>
        <v>0.15115293495314686</v>
      </c>
    </row>
    <row r="198" spans="2:5" x14ac:dyDescent="0.45">
      <c r="B198" s="179">
        <f t="shared" si="9"/>
        <v>0.21913211838199476</v>
      </c>
      <c r="C198" s="15">
        <f t="shared" si="10"/>
        <v>189</v>
      </c>
      <c r="D198" s="179">
        <f t="shared" si="11"/>
        <v>2.1401417103505084E-3</v>
      </c>
      <c r="E198" s="179">
        <f t="shared" si="8"/>
        <v>0.14964140560361539</v>
      </c>
    </row>
    <row r="199" spans="2:5" x14ac:dyDescent="0.45">
      <c r="B199" s="179">
        <f t="shared" si="9"/>
        <v>0.21737906143493874</v>
      </c>
      <c r="C199" s="15">
        <f t="shared" si="10"/>
        <v>190</v>
      </c>
      <c r="D199" s="179">
        <f t="shared" si="11"/>
        <v>2.0716571756192923E-3</v>
      </c>
      <c r="E199" s="179">
        <f t="shared" si="8"/>
        <v>0.14814499154757926</v>
      </c>
    </row>
    <row r="200" spans="2:5" x14ac:dyDescent="0.45">
      <c r="B200" s="179">
        <f t="shared" si="9"/>
        <v>0.21564002894345921</v>
      </c>
      <c r="C200" s="15">
        <f t="shared" si="10"/>
        <v>191</v>
      </c>
      <c r="D200" s="179">
        <f t="shared" si="11"/>
        <v>2.0053641459994746E-3</v>
      </c>
      <c r="E200" s="179">
        <f t="shared" si="8"/>
        <v>0.14666354163210346</v>
      </c>
    </row>
    <row r="201" spans="2:5" x14ac:dyDescent="0.45">
      <c r="B201" s="179">
        <f t="shared" si="9"/>
        <v>0.21391490871191154</v>
      </c>
      <c r="C201" s="15">
        <f t="shared" si="10"/>
        <v>192</v>
      </c>
      <c r="D201" s="179">
        <f t="shared" si="11"/>
        <v>1.9411924933274915E-3</v>
      </c>
      <c r="E201" s="179">
        <f t="shared" si="8"/>
        <v>0.14519690621578241</v>
      </c>
    </row>
    <row r="202" spans="2:5" x14ac:dyDescent="0.45">
      <c r="B202" s="179">
        <f t="shared" si="9"/>
        <v>0.21220358944221626</v>
      </c>
      <c r="C202" s="15">
        <f t="shared" si="10"/>
        <v>193</v>
      </c>
      <c r="D202" s="179">
        <f t="shared" si="11"/>
        <v>1.8790743335410118E-3</v>
      </c>
      <c r="E202" s="179">
        <f t="shared" ref="E202:E265" si="12">$E$7^C202</f>
        <v>0.1437449371536246</v>
      </c>
    </row>
    <row r="203" spans="2:5" x14ac:dyDescent="0.45">
      <c r="B203" s="179">
        <f t="shared" ref="B203:B266" si="13">$B$7^C203</f>
        <v>0.21050596072667851</v>
      </c>
      <c r="C203" s="15">
        <f t="shared" si="10"/>
        <v>194</v>
      </c>
      <c r="D203" s="179">
        <f t="shared" si="11"/>
        <v>1.8189439548676994E-3</v>
      </c>
      <c r="E203" s="179">
        <f t="shared" si="12"/>
        <v>0.14230748778208835</v>
      </c>
    </row>
    <row r="204" spans="2:5" x14ac:dyDescent="0.45">
      <c r="B204" s="179">
        <f t="shared" si="13"/>
        <v>0.20882191304086509</v>
      </c>
      <c r="C204" s="15">
        <f t="shared" ref="C204:C267" si="14">C203+1</f>
        <v>195</v>
      </c>
      <c r="D204" s="179">
        <f t="shared" ref="D204:D267" si="15">$D$7^C204</f>
        <v>1.7607377483119329E-3</v>
      </c>
      <c r="E204" s="179">
        <f t="shared" si="12"/>
        <v>0.14088441290426745</v>
      </c>
    </row>
    <row r="205" spans="2:5" x14ac:dyDescent="0.45">
      <c r="B205" s="179">
        <f t="shared" si="13"/>
        <v>0.20715133773653815</v>
      </c>
      <c r="C205" s="15">
        <f t="shared" si="14"/>
        <v>196</v>
      </c>
      <c r="D205" s="179">
        <f t="shared" si="15"/>
        <v>1.704394140365951E-3</v>
      </c>
      <c r="E205" s="179">
        <f t="shared" si="12"/>
        <v>0.1394755687752248</v>
      </c>
    </row>
    <row r="206" spans="2:5" x14ac:dyDescent="0.45">
      <c r="B206" s="179">
        <f t="shared" si="13"/>
        <v>0.20549412703464584</v>
      </c>
      <c r="C206" s="15">
        <f t="shared" si="14"/>
        <v>197</v>
      </c>
      <c r="D206" s="179">
        <f t="shared" si="15"/>
        <v>1.6498535278742404E-3</v>
      </c>
      <c r="E206" s="179">
        <f t="shared" si="12"/>
        <v>0.13808081308747253</v>
      </c>
    </row>
    <row r="207" spans="2:5" x14ac:dyDescent="0.45">
      <c r="B207" s="179">
        <f t="shared" si="13"/>
        <v>0.20385017401836866</v>
      </c>
      <c r="C207" s="15">
        <f t="shared" si="14"/>
        <v>198</v>
      </c>
      <c r="D207" s="179">
        <f t="shared" si="15"/>
        <v>1.5970582149822648E-3</v>
      </c>
      <c r="E207" s="179">
        <f t="shared" si="12"/>
        <v>0.13670000495659779</v>
      </c>
    </row>
    <row r="208" spans="2:5" x14ac:dyDescent="0.45">
      <c r="B208" s="179">
        <f t="shared" si="13"/>
        <v>0.20221937262622169</v>
      </c>
      <c r="C208" s="15">
        <f t="shared" si="14"/>
        <v>199</v>
      </c>
      <c r="D208" s="179">
        <f t="shared" si="15"/>
        <v>1.5459523521028323E-3</v>
      </c>
      <c r="E208" s="179">
        <f t="shared" si="12"/>
        <v>0.13533300490703182</v>
      </c>
    </row>
    <row r="209" spans="2:5" x14ac:dyDescent="0.45">
      <c r="B209" s="179">
        <f t="shared" si="13"/>
        <v>0.20060161764521195</v>
      </c>
      <c r="C209" s="15">
        <f t="shared" si="14"/>
        <v>200</v>
      </c>
      <c r="D209" s="179">
        <f t="shared" si="15"/>
        <v>1.4964818768355415E-3</v>
      </c>
      <c r="E209" s="179">
        <f t="shared" si="12"/>
        <v>0.13397967485796147</v>
      </c>
    </row>
    <row r="210" spans="2:5" x14ac:dyDescent="0.45">
      <c r="B210" s="179">
        <f t="shared" si="13"/>
        <v>0.19899680470405023</v>
      </c>
      <c r="C210" s="15">
        <f t="shared" si="14"/>
        <v>201</v>
      </c>
      <c r="D210" s="179">
        <f t="shared" si="15"/>
        <v>1.448594456776804E-3</v>
      </c>
      <c r="E210" s="179">
        <f t="shared" si="12"/>
        <v>0.13263987810938188</v>
      </c>
    </row>
    <row r="211" spans="2:5" x14ac:dyDescent="0.45">
      <c r="B211" s="179">
        <f t="shared" si="13"/>
        <v>0.19740483026641784</v>
      </c>
      <c r="C211" s="15">
        <f t="shared" si="14"/>
        <v>202</v>
      </c>
      <c r="D211" s="179">
        <f t="shared" si="15"/>
        <v>1.4022394341599465E-3</v>
      </c>
      <c r="E211" s="179">
        <f t="shared" si="12"/>
        <v>0.13131347932828805</v>
      </c>
    </row>
    <row r="212" spans="2:5" x14ac:dyDescent="0.45">
      <c r="B212" s="179">
        <f t="shared" si="13"/>
        <v>0.19582559162428645</v>
      </c>
      <c r="C212" s="15">
        <f t="shared" si="14"/>
        <v>203</v>
      </c>
      <c r="D212" s="179">
        <f t="shared" si="15"/>
        <v>1.3573677722668279E-3</v>
      </c>
      <c r="E212" s="179">
        <f t="shared" si="12"/>
        <v>0.13000034453500517</v>
      </c>
    </row>
    <row r="213" spans="2:5" x14ac:dyDescent="0.45">
      <c r="B213" s="179">
        <f t="shared" si="13"/>
        <v>0.19425898689129217</v>
      </c>
      <c r="C213" s="15">
        <f t="shared" si="14"/>
        <v>204</v>
      </c>
      <c r="D213" s="179">
        <f t="shared" si="15"/>
        <v>1.3139320035542893E-3</v>
      </c>
      <c r="E213" s="179">
        <f t="shared" si="12"/>
        <v>0.12870034108965514</v>
      </c>
    </row>
    <row r="214" spans="2:5" x14ac:dyDescent="0.45">
      <c r="B214" s="179">
        <f t="shared" si="13"/>
        <v>0.19270491499616188</v>
      </c>
      <c r="C214" s="15">
        <f t="shared" si="14"/>
        <v>205</v>
      </c>
      <c r="D214" s="179">
        <f t="shared" si="15"/>
        <v>1.2718861794405523E-3</v>
      </c>
      <c r="E214" s="179">
        <f t="shared" si="12"/>
        <v>0.12741333767875856</v>
      </c>
    </row>
    <row r="215" spans="2:5" x14ac:dyDescent="0.45">
      <c r="B215" s="179">
        <f t="shared" si="13"/>
        <v>0.19116327567619251</v>
      </c>
      <c r="C215" s="15">
        <f t="shared" si="14"/>
        <v>206</v>
      </c>
      <c r="D215" s="179">
        <f t="shared" si="15"/>
        <v>1.2311858216984544E-3</v>
      </c>
      <c r="E215" s="179">
        <f t="shared" si="12"/>
        <v>0.12613920430197098</v>
      </c>
    </row>
    <row r="216" spans="2:5" x14ac:dyDescent="0.45">
      <c r="B216" s="179">
        <f t="shared" si="13"/>
        <v>0.18963396947078298</v>
      </c>
      <c r="C216" s="15">
        <f t="shared" si="14"/>
        <v>207</v>
      </c>
      <c r="D216" s="179">
        <f t="shared" si="15"/>
        <v>1.1917878754041039E-3</v>
      </c>
      <c r="E216" s="179">
        <f t="shared" si="12"/>
        <v>0.12487781225895127</v>
      </c>
    </row>
    <row r="217" spans="2:5" x14ac:dyDescent="0.45">
      <c r="B217" s="179">
        <f t="shared" si="13"/>
        <v>0.18811689771501672</v>
      </c>
      <c r="C217" s="15">
        <f t="shared" si="14"/>
        <v>208</v>
      </c>
      <c r="D217" s="179">
        <f t="shared" si="15"/>
        <v>1.1536506633911725E-3</v>
      </c>
      <c r="E217" s="179">
        <f t="shared" si="12"/>
        <v>0.12362903413636175</v>
      </c>
    </row>
    <row r="218" spans="2:5" x14ac:dyDescent="0.45">
      <c r="B218" s="179">
        <f t="shared" si="13"/>
        <v>0.18661196253329662</v>
      </c>
      <c r="C218" s="15">
        <f t="shared" si="14"/>
        <v>209</v>
      </c>
      <c r="D218" s="179">
        <f t="shared" si="15"/>
        <v>1.1167338421626551E-3</v>
      </c>
      <c r="E218" s="179">
        <f t="shared" si="12"/>
        <v>0.12239274379499814</v>
      </c>
    </row>
    <row r="219" spans="2:5" x14ac:dyDescent="0.45">
      <c r="B219" s="179">
        <f t="shared" si="13"/>
        <v>0.1851190668330302</v>
      </c>
      <c r="C219" s="15">
        <f t="shared" si="14"/>
        <v>210</v>
      </c>
      <c r="D219" s="179">
        <f t="shared" si="15"/>
        <v>1.0809983592134499E-3</v>
      </c>
      <c r="E219" s="179">
        <f t="shared" si="12"/>
        <v>0.12116881635704815</v>
      </c>
    </row>
    <row r="220" spans="2:5" x14ac:dyDescent="0.45">
      <c r="B220" s="179">
        <f t="shared" si="13"/>
        <v>0.18363811429836596</v>
      </c>
      <c r="C220" s="15">
        <f t="shared" si="14"/>
        <v>211</v>
      </c>
      <c r="D220" s="179">
        <f t="shared" si="15"/>
        <v>1.0464064117186194E-3</v>
      </c>
      <c r="E220" s="179">
        <f t="shared" si="12"/>
        <v>0.11995712819347766</v>
      </c>
    </row>
    <row r="221" spans="2:5" x14ac:dyDescent="0.45">
      <c r="B221" s="179">
        <f t="shared" si="13"/>
        <v>0.18216900938397904</v>
      </c>
      <c r="C221" s="15">
        <f t="shared" si="14"/>
        <v>212</v>
      </c>
      <c r="D221" s="179">
        <f t="shared" si="15"/>
        <v>1.0129214065436236E-3</v>
      </c>
      <c r="E221" s="179">
        <f t="shared" si="12"/>
        <v>0.1187575569115429</v>
      </c>
    </row>
    <row r="222" spans="2:5" x14ac:dyDescent="0.45">
      <c r="B222" s="179">
        <f t="shared" si="13"/>
        <v>0.1807116573089072</v>
      </c>
      <c r="C222" s="15">
        <f t="shared" si="14"/>
        <v>213</v>
      </c>
      <c r="D222" s="179">
        <f t="shared" si="15"/>
        <v>9.8050792153422765E-4</v>
      </c>
      <c r="E222" s="179">
        <f t="shared" si="12"/>
        <v>0.11756998134242747</v>
      </c>
    </row>
    <row r="223" spans="2:5" x14ac:dyDescent="0.45">
      <c r="B223" s="179">
        <f t="shared" si="13"/>
        <v>0.17926596405043591</v>
      </c>
      <c r="C223" s="15">
        <f t="shared" si="14"/>
        <v>214</v>
      </c>
      <c r="D223" s="179">
        <f t="shared" si="15"/>
        <v>9.4913166804513243E-4</v>
      </c>
      <c r="E223" s="179">
        <f t="shared" si="12"/>
        <v>0.11639428152900318</v>
      </c>
    </row>
    <row r="224" spans="2:5" x14ac:dyDescent="0.45">
      <c r="B224" s="179">
        <f t="shared" si="13"/>
        <v>0.17783183633803243</v>
      </c>
      <c r="C224" s="15">
        <f t="shared" si="14"/>
        <v>215</v>
      </c>
      <c r="D224" s="179">
        <f t="shared" si="15"/>
        <v>9.1875945466768805E-4</v>
      </c>
      <c r="E224" s="179">
        <f t="shared" si="12"/>
        <v>0.11523033871371316</v>
      </c>
    </row>
    <row r="225" spans="2:5" x14ac:dyDescent="0.45">
      <c r="B225" s="179">
        <f t="shared" si="13"/>
        <v>0.17640918164732816</v>
      </c>
      <c r="C225" s="15">
        <f t="shared" si="14"/>
        <v>216</v>
      </c>
      <c r="D225" s="179">
        <f t="shared" si="15"/>
        <v>8.89359152118322E-4</v>
      </c>
      <c r="E225" s="179">
        <f t="shared" si="12"/>
        <v>0.11407803532657602</v>
      </c>
    </row>
    <row r="226" spans="2:5" x14ac:dyDescent="0.45">
      <c r="B226" s="179">
        <f t="shared" si="13"/>
        <v>0.17499790819414954</v>
      </c>
      <c r="C226" s="15">
        <f t="shared" si="14"/>
        <v>217</v>
      </c>
      <c r="D226" s="179">
        <f t="shared" si="15"/>
        <v>8.6089965925053571E-4</v>
      </c>
      <c r="E226" s="179">
        <f t="shared" si="12"/>
        <v>0.11293725497331025</v>
      </c>
    </row>
    <row r="227" spans="2:5" x14ac:dyDescent="0.45">
      <c r="B227" s="179">
        <f t="shared" si="13"/>
        <v>0.17359792492859633</v>
      </c>
      <c r="C227" s="15">
        <f t="shared" si="14"/>
        <v>218</v>
      </c>
      <c r="D227" s="179">
        <f t="shared" si="15"/>
        <v>8.3335087015451849E-4</v>
      </c>
      <c r="E227" s="179">
        <f t="shared" si="12"/>
        <v>0.11180788242357716</v>
      </c>
    </row>
    <row r="228" spans="2:5" x14ac:dyDescent="0.45">
      <c r="B228" s="179">
        <f t="shared" si="13"/>
        <v>0.17220914152916755</v>
      </c>
      <c r="C228" s="15">
        <f t="shared" si="14"/>
        <v>219</v>
      </c>
      <c r="D228" s="179">
        <f t="shared" si="15"/>
        <v>8.0668364230957379E-4</v>
      </c>
      <c r="E228" s="179">
        <f t="shared" si="12"/>
        <v>0.11068980359934139</v>
      </c>
    </row>
    <row r="229" spans="2:5" x14ac:dyDescent="0.45">
      <c r="B229" s="179">
        <f t="shared" si="13"/>
        <v>0.17083146839693422</v>
      </c>
      <c r="C229" s="15">
        <f t="shared" si="14"/>
        <v>220</v>
      </c>
      <c r="D229" s="179">
        <f t="shared" si="15"/>
        <v>7.8086976575566743E-4</v>
      </c>
      <c r="E229" s="179">
        <f t="shared" si="12"/>
        <v>0.10958290556334796</v>
      </c>
    </row>
    <row r="230" spans="2:5" x14ac:dyDescent="0.45">
      <c r="B230" s="179">
        <f t="shared" si="13"/>
        <v>0.16946481664975874</v>
      </c>
      <c r="C230" s="15">
        <f t="shared" si="14"/>
        <v>221</v>
      </c>
      <c r="D230" s="179">
        <f t="shared" si="15"/>
        <v>7.558819332514861E-4</v>
      </c>
      <c r="E230" s="179">
        <f t="shared" si="12"/>
        <v>0.10848707650771447</v>
      </c>
    </row>
    <row r="231" spans="2:5" x14ac:dyDescent="0.45">
      <c r="B231" s="179">
        <f t="shared" si="13"/>
        <v>0.16810909811656066</v>
      </c>
      <c r="C231" s="15">
        <f t="shared" si="14"/>
        <v>222</v>
      </c>
      <c r="D231" s="179">
        <f t="shared" si="15"/>
        <v>7.3169371138743849E-4</v>
      </c>
      <c r="E231" s="179">
        <f t="shared" si="12"/>
        <v>0.10740220574263733</v>
      </c>
    </row>
    <row r="232" spans="2:5" x14ac:dyDescent="0.45">
      <c r="B232" s="179">
        <f t="shared" si="13"/>
        <v>0.16676422533162816</v>
      </c>
      <c r="C232" s="15">
        <f t="shared" si="14"/>
        <v>223</v>
      </c>
      <c r="D232" s="179">
        <f t="shared" si="15"/>
        <v>7.0827951262304051E-4</v>
      </c>
      <c r="E232" s="179">
        <f t="shared" si="12"/>
        <v>0.10632818368521096</v>
      </c>
    </row>
    <row r="233" spans="2:5" x14ac:dyDescent="0.45">
      <c r="B233" s="179">
        <f t="shared" si="13"/>
        <v>0.16543011152897513</v>
      </c>
      <c r="C233" s="15">
        <f t="shared" si="14"/>
        <v>224</v>
      </c>
      <c r="D233" s="179">
        <f t="shared" si="15"/>
        <v>6.8561456821910314E-4</v>
      </c>
      <c r="E233" s="179">
        <f t="shared" si="12"/>
        <v>0.10526490184835885</v>
      </c>
    </row>
    <row r="234" spans="2:5" x14ac:dyDescent="0.45">
      <c r="B234" s="179">
        <f t="shared" si="13"/>
        <v>0.16410667063674331</v>
      </c>
      <c r="C234" s="15">
        <f t="shared" si="14"/>
        <v>225</v>
      </c>
      <c r="D234" s="179">
        <f t="shared" si="15"/>
        <v>6.6367490203609182E-4</v>
      </c>
      <c r="E234" s="179">
        <f t="shared" si="12"/>
        <v>0.10421225282987526</v>
      </c>
    </row>
    <row r="235" spans="2:5" x14ac:dyDescent="0.45">
      <c r="B235" s="179">
        <f t="shared" si="13"/>
        <v>0.16279381727164935</v>
      </c>
      <c r="C235" s="15">
        <f t="shared" si="14"/>
        <v>226</v>
      </c>
      <c r="D235" s="179">
        <f t="shared" si="15"/>
        <v>6.4243730517093696E-4</v>
      </c>
      <c r="E235" s="179">
        <f t="shared" si="12"/>
        <v>0.10317013030157651</v>
      </c>
    </row>
    <row r="236" spans="2:5" x14ac:dyDescent="0.45">
      <c r="B236" s="179">
        <f t="shared" si="13"/>
        <v>0.16149146673347617</v>
      </c>
      <c r="C236" s="15">
        <f t="shared" si="14"/>
        <v>227</v>
      </c>
      <c r="D236" s="179">
        <f t="shared" si="15"/>
        <v>6.2187931140546694E-4</v>
      </c>
      <c r="E236" s="179">
        <f t="shared" si="12"/>
        <v>0.10213842899856074</v>
      </c>
    </row>
    <row r="237" spans="2:5" x14ac:dyDescent="0.45">
      <c r="B237" s="179">
        <f t="shared" si="13"/>
        <v>0.16019953499960835</v>
      </c>
      <c r="C237" s="15">
        <f t="shared" si="14"/>
        <v>228</v>
      </c>
      <c r="D237" s="179">
        <f t="shared" si="15"/>
        <v>6.0197917344049189E-4</v>
      </c>
      <c r="E237" s="179">
        <f t="shared" si="12"/>
        <v>0.10111704470857513</v>
      </c>
    </row>
    <row r="238" spans="2:5" x14ac:dyDescent="0.45">
      <c r="B238" s="179">
        <f t="shared" si="13"/>
        <v>0.15891793871961146</v>
      </c>
      <c r="C238" s="15">
        <f t="shared" si="14"/>
        <v>229</v>
      </c>
      <c r="D238" s="179">
        <f t="shared" si="15"/>
        <v>5.827158398903962E-4</v>
      </c>
      <c r="E238" s="179">
        <f t="shared" si="12"/>
        <v>0.10010587426148938</v>
      </c>
    </row>
    <row r="239" spans="2:5" x14ac:dyDescent="0.45">
      <c r="B239" s="179">
        <f t="shared" si="13"/>
        <v>0.15764659520985458</v>
      </c>
      <c r="C239" s="15">
        <f t="shared" si="14"/>
        <v>230</v>
      </c>
      <c r="D239" s="179">
        <f t="shared" si="15"/>
        <v>5.6406893301390358E-4</v>
      </c>
      <c r="E239" s="179">
        <f t="shared" si="12"/>
        <v>9.9104815518874484E-2</v>
      </c>
    </row>
    <row r="240" spans="2:5" x14ac:dyDescent="0.45">
      <c r="B240" s="179">
        <f t="shared" si="13"/>
        <v>0.15638542244817574</v>
      </c>
      <c r="C240" s="15">
        <f t="shared" si="14"/>
        <v>231</v>
      </c>
      <c r="D240" s="179">
        <f t="shared" si="15"/>
        <v>5.460187271574586E-4</v>
      </c>
      <c r="E240" s="179">
        <f t="shared" si="12"/>
        <v>9.8113767363685739E-2</v>
      </c>
    </row>
    <row r="241" spans="2:5" x14ac:dyDescent="0.45">
      <c r="B241" s="179">
        <f t="shared" si="13"/>
        <v>0.15513433906859031</v>
      </c>
      <c r="C241" s="15">
        <f t="shared" si="14"/>
        <v>232</v>
      </c>
      <c r="D241" s="179">
        <f t="shared" si="15"/>
        <v>5.2854612788841976E-4</v>
      </c>
      <c r="E241" s="179">
        <f t="shared" si="12"/>
        <v>9.7132629690048877E-2</v>
      </c>
    </row>
    <row r="242" spans="2:5" x14ac:dyDescent="0.45">
      <c r="B242" s="179">
        <f t="shared" si="13"/>
        <v>0.15389326435604161</v>
      </c>
      <c r="C242" s="15">
        <f t="shared" si="14"/>
        <v>233</v>
      </c>
      <c r="D242" s="179">
        <f t="shared" si="15"/>
        <v>5.1163265179599037E-4</v>
      </c>
      <c r="E242" s="179">
        <f t="shared" si="12"/>
        <v>9.6161303393148378E-2</v>
      </c>
    </row>
    <row r="243" spans="2:5" x14ac:dyDescent="0.45">
      <c r="B243" s="179">
        <f t="shared" si="13"/>
        <v>0.15266211824119327</v>
      </c>
      <c r="C243" s="15">
        <f t="shared" si="14"/>
        <v>234</v>
      </c>
      <c r="D243" s="179">
        <f t="shared" si="15"/>
        <v>4.9526040693851877E-4</v>
      </c>
      <c r="E243" s="179">
        <f t="shared" si="12"/>
        <v>9.5199690359216896E-2</v>
      </c>
    </row>
    <row r="244" spans="2:5" x14ac:dyDescent="0.45">
      <c r="B244" s="179">
        <f t="shared" si="13"/>
        <v>0.15144082129526371</v>
      </c>
      <c r="C244" s="15">
        <f t="shared" si="14"/>
        <v>235</v>
      </c>
      <c r="D244" s="179">
        <f t="shared" si="15"/>
        <v>4.7941207391648607E-4</v>
      </c>
      <c r="E244" s="179">
        <f t="shared" si="12"/>
        <v>9.4247693455624712E-2</v>
      </c>
    </row>
    <row r="245" spans="2:5" x14ac:dyDescent="0.45">
      <c r="B245" s="179">
        <f t="shared" si="13"/>
        <v>0.1502292947249016</v>
      </c>
      <c r="C245" s="15">
        <f t="shared" si="14"/>
        <v>236</v>
      </c>
      <c r="D245" s="179">
        <f t="shared" si="15"/>
        <v>4.6407088755115851E-4</v>
      </c>
      <c r="E245" s="179">
        <f t="shared" si="12"/>
        <v>9.330521652106849E-2</v>
      </c>
    </row>
    <row r="246" spans="2:5" x14ac:dyDescent="0.45">
      <c r="B246" s="179">
        <f t="shared" si="13"/>
        <v>0.14902746036710238</v>
      </c>
      <c r="C246" s="15">
        <f t="shared" si="14"/>
        <v>237</v>
      </c>
      <c r="D246" s="179">
        <f t="shared" si="15"/>
        <v>4.4922061914952143E-4</v>
      </c>
      <c r="E246" s="179">
        <f t="shared" si="12"/>
        <v>9.237216435585778E-2</v>
      </c>
    </row>
    <row r="247" spans="2:5" x14ac:dyDescent="0.45">
      <c r="B247" s="179">
        <f t="shared" si="13"/>
        <v>0.14783524068416554</v>
      </c>
      <c r="C247" s="15">
        <f t="shared" si="14"/>
        <v>238</v>
      </c>
      <c r="D247" s="179">
        <f t="shared" si="15"/>
        <v>4.3484555933673676E-4</v>
      </c>
      <c r="E247" s="179">
        <f t="shared" si="12"/>
        <v>9.1448442712299211E-2</v>
      </c>
    </row>
    <row r="248" spans="2:5" x14ac:dyDescent="0.45">
      <c r="B248" s="179">
        <f t="shared" si="13"/>
        <v>0.14665255875869224</v>
      </c>
      <c r="C248" s="15">
        <f t="shared" si="14"/>
        <v>239</v>
      </c>
      <c r="D248" s="179">
        <f t="shared" si="15"/>
        <v>4.2093050143796116E-4</v>
      </c>
      <c r="E248" s="179">
        <f t="shared" si="12"/>
        <v>9.0533958285176228E-2</v>
      </c>
    </row>
    <row r="249" spans="2:5" x14ac:dyDescent="0.45">
      <c r="B249" s="179">
        <f t="shared" si="13"/>
        <v>0.14547933828862269</v>
      </c>
      <c r="C249" s="15">
        <f t="shared" si="14"/>
        <v>240</v>
      </c>
      <c r="D249" s="179">
        <f t="shared" si="15"/>
        <v>4.0746072539194633E-4</v>
      </c>
      <c r="E249" s="179">
        <f t="shared" si="12"/>
        <v>8.9628618702324456E-2</v>
      </c>
    </row>
    <row r="250" spans="2:5" x14ac:dyDescent="0.45">
      <c r="B250" s="179">
        <f t="shared" si="13"/>
        <v>0.14431550358231371</v>
      </c>
      <c r="C250" s="15">
        <f t="shared" si="14"/>
        <v>241</v>
      </c>
      <c r="D250" s="179">
        <f t="shared" si="15"/>
        <v>3.944219821794041E-4</v>
      </c>
      <c r="E250" s="179">
        <f t="shared" si="12"/>
        <v>8.8732332515301215E-2</v>
      </c>
    </row>
    <row r="251" spans="2:5" x14ac:dyDescent="0.45">
      <c r="B251" s="179">
        <f t="shared" si="13"/>
        <v>0.1431609795536552</v>
      </c>
      <c r="C251" s="15">
        <f t="shared" si="14"/>
        <v>242</v>
      </c>
      <c r="D251" s="179">
        <f t="shared" si="15"/>
        <v>3.8180047874966313E-4</v>
      </c>
      <c r="E251" s="179">
        <f t="shared" si="12"/>
        <v>8.7845009190148204E-2</v>
      </c>
    </row>
    <row r="252" spans="2:5" x14ac:dyDescent="0.45">
      <c r="B252" s="179">
        <f t="shared" si="13"/>
        <v>0.14201569171722594</v>
      </c>
      <c r="C252" s="15">
        <f t="shared" si="14"/>
        <v>243</v>
      </c>
      <c r="D252" s="179">
        <f t="shared" si="15"/>
        <v>3.6958286342967387E-4</v>
      </c>
      <c r="E252" s="179">
        <f t="shared" si="12"/>
        <v>8.6966559098246701E-2</v>
      </c>
    </row>
    <row r="253" spans="2:5" x14ac:dyDescent="0.45">
      <c r="B253" s="179">
        <f t="shared" si="13"/>
        <v>0.14087956618348813</v>
      </c>
      <c r="C253" s="15">
        <f t="shared" si="14"/>
        <v>244</v>
      </c>
      <c r="D253" s="179">
        <f t="shared" si="15"/>
        <v>3.5775621179992431E-4</v>
      </c>
      <c r="E253" s="179">
        <f t="shared" si="12"/>
        <v>8.6096893507264252E-2</v>
      </c>
    </row>
    <row r="254" spans="2:5" x14ac:dyDescent="0.45">
      <c r="B254" s="179">
        <f t="shared" si="13"/>
        <v>0.13975252965402021</v>
      </c>
      <c r="C254" s="15">
        <f t="shared" si="14"/>
        <v>245</v>
      </c>
      <c r="D254" s="179">
        <f t="shared" si="15"/>
        <v>3.4630801302232668E-4</v>
      </c>
      <c r="E254" s="179">
        <f t="shared" si="12"/>
        <v>8.5235924572191604E-2</v>
      </c>
    </row>
    <row r="255" spans="2:5" x14ac:dyDescent="0.45">
      <c r="B255" s="179">
        <f t="shared" si="13"/>
        <v>0.13863450941678804</v>
      </c>
      <c r="C255" s="15">
        <f t="shared" si="14"/>
        <v>246</v>
      </c>
      <c r="D255" s="179">
        <f t="shared" si="15"/>
        <v>3.3522615660561226E-4</v>
      </c>
      <c r="E255" s="179">
        <f t="shared" si="12"/>
        <v>8.4383565326469692E-2</v>
      </c>
    </row>
    <row r="256" spans="2:5" x14ac:dyDescent="0.45">
      <c r="B256" s="179">
        <f t="shared" si="13"/>
        <v>0.13752543334145373</v>
      </c>
      <c r="C256" s="15">
        <f t="shared" si="14"/>
        <v>247</v>
      </c>
      <c r="D256" s="179">
        <f t="shared" si="15"/>
        <v>3.2449891959423263E-4</v>
      </c>
      <c r="E256" s="179">
        <f t="shared" si="12"/>
        <v>8.3539729673204985E-2</v>
      </c>
    </row>
    <row r="257" spans="2:5" x14ac:dyDescent="0.45">
      <c r="B257" s="179">
        <f t="shared" si="13"/>
        <v>0.13642522987472211</v>
      </c>
      <c r="C257" s="15">
        <f t="shared" si="14"/>
        <v>248</v>
      </c>
      <c r="D257" s="179">
        <f t="shared" si="15"/>
        <v>3.1411495416721718E-4</v>
      </c>
      <c r="E257" s="179">
        <f t="shared" si="12"/>
        <v>8.2704332376472942E-2</v>
      </c>
    </row>
    <row r="258" spans="2:5" x14ac:dyDescent="0.45">
      <c r="B258" s="179">
        <f t="shared" si="13"/>
        <v>0.13533382803572433</v>
      </c>
      <c r="C258" s="15">
        <f t="shared" si="14"/>
        <v>249</v>
      </c>
      <c r="D258" s="179">
        <f t="shared" si="15"/>
        <v>3.0406327563386624E-4</v>
      </c>
      <c r="E258" s="179">
        <f t="shared" si="12"/>
        <v>8.1877289052708191E-2</v>
      </c>
    </row>
    <row r="259" spans="2:5" x14ac:dyDescent="0.45">
      <c r="B259" s="179">
        <f t="shared" si="13"/>
        <v>0.13425115741143853</v>
      </c>
      <c r="C259" s="15">
        <f t="shared" si="14"/>
        <v>250</v>
      </c>
      <c r="D259" s="179">
        <f t="shared" si="15"/>
        <v>2.943332508135825E-4</v>
      </c>
      <c r="E259" s="179">
        <f t="shared" si="12"/>
        <v>8.1058516162181127E-2</v>
      </c>
    </row>
    <row r="260" spans="2:5" x14ac:dyDescent="0.45">
      <c r="B260" s="179">
        <f t="shared" si="13"/>
        <v>0.13317714815214701</v>
      </c>
      <c r="C260" s="15">
        <f t="shared" si="14"/>
        <v>251</v>
      </c>
      <c r="D260" s="179">
        <f t="shared" si="15"/>
        <v>2.8491458678754785E-4</v>
      </c>
      <c r="E260" s="179">
        <f t="shared" si="12"/>
        <v>8.0247931000559325E-2</v>
      </c>
    </row>
    <row r="261" spans="2:5" x14ac:dyDescent="0.45">
      <c r="B261" s="179">
        <f t="shared" si="13"/>
        <v>0.13211173096692985</v>
      </c>
      <c r="C261" s="15">
        <f t="shared" si="14"/>
        <v>252</v>
      </c>
      <c r="D261" s="179">
        <f t="shared" si="15"/>
        <v>2.7579732001034628E-4</v>
      </c>
      <c r="E261" s="179">
        <f t="shared" si="12"/>
        <v>7.9445451690553712E-2</v>
      </c>
    </row>
    <row r="262" spans="2:5" x14ac:dyDescent="0.45">
      <c r="B262" s="179">
        <f t="shared" si="13"/>
        <v>0.13105483711919441</v>
      </c>
      <c r="C262" s="15">
        <f t="shared" si="14"/>
        <v>253</v>
      </c>
      <c r="D262" s="179">
        <f t="shared" si="15"/>
        <v>2.6697180577001523E-4</v>
      </c>
      <c r="E262" s="179">
        <f t="shared" si="12"/>
        <v>7.8650997173648152E-2</v>
      </c>
    </row>
    <row r="263" spans="2:5" x14ac:dyDescent="0.45">
      <c r="B263" s="179">
        <f t="shared" si="13"/>
        <v>0.13000639842224082</v>
      </c>
      <c r="C263" s="15">
        <f t="shared" si="14"/>
        <v>254</v>
      </c>
      <c r="D263" s="179">
        <f t="shared" si="15"/>
        <v>2.5842870798537475E-4</v>
      </c>
      <c r="E263" s="179">
        <f t="shared" si="12"/>
        <v>7.7864487201911706E-2</v>
      </c>
    </row>
    <row r="264" spans="2:5" x14ac:dyDescent="0.45">
      <c r="B264" s="179">
        <f t="shared" si="13"/>
        <v>0.12896634723486289</v>
      </c>
      <c r="C264" s="15">
        <f t="shared" si="14"/>
        <v>255</v>
      </c>
      <c r="D264" s="179">
        <f t="shared" si="15"/>
        <v>2.5015898932984271E-4</v>
      </c>
      <c r="E264" s="179">
        <f t="shared" si="12"/>
        <v>7.7085842329892587E-2</v>
      </c>
    </row>
    <row r="265" spans="2:5" x14ac:dyDescent="0.45">
      <c r="B265" s="179">
        <f t="shared" si="13"/>
        <v>0.12793461645698401</v>
      </c>
      <c r="C265" s="15">
        <f t="shared" si="14"/>
        <v>256</v>
      </c>
      <c r="D265" s="179">
        <f t="shared" si="15"/>
        <v>2.4215390167128776E-4</v>
      </c>
      <c r="E265" s="179">
        <f t="shared" si="12"/>
        <v>7.6314983906593636E-2</v>
      </c>
    </row>
    <row r="266" spans="2:5" x14ac:dyDescent="0.45">
      <c r="B266" s="179">
        <f t="shared" si="13"/>
        <v>0.12691113952532812</v>
      </c>
      <c r="C266" s="15">
        <f t="shared" si="14"/>
        <v>257</v>
      </c>
      <c r="D266" s="179">
        <f t="shared" si="15"/>
        <v>2.3440497681780653E-4</v>
      </c>
      <c r="E266" s="179">
        <f t="shared" ref="E266:E329" si="16">$E$7^C266</f>
        <v>7.5551834067527704E-2</v>
      </c>
    </row>
    <row r="267" spans="2:5" x14ac:dyDescent="0.45">
      <c r="B267" s="179">
        <f t="shared" ref="B267:B330" si="17">$B$7^C267</f>
        <v>0.12589585040912551</v>
      </c>
      <c r="C267" s="15">
        <f t="shared" si="14"/>
        <v>258</v>
      </c>
      <c r="D267" s="179">
        <f t="shared" si="15"/>
        <v>2.2690401755963674E-4</v>
      </c>
      <c r="E267" s="179">
        <f t="shared" si="16"/>
        <v>7.4796315726852428E-2</v>
      </c>
    </row>
    <row r="268" spans="2:5" x14ac:dyDescent="0.45">
      <c r="B268" s="179">
        <f t="shared" si="17"/>
        <v>0.12488868360585249</v>
      </c>
      <c r="C268" s="15">
        <f t="shared" ref="C268:C331" si="18">C267+1</f>
        <v>259</v>
      </c>
      <c r="D268" s="179">
        <f t="shared" ref="D268:D331" si="19">$D$7^C268</f>
        <v>2.1964308899772835E-4</v>
      </c>
      <c r="E268" s="179">
        <f t="shared" si="16"/>
        <v>7.4048352569583892E-2</v>
      </c>
    </row>
    <row r="269" spans="2:5" x14ac:dyDescent="0.45">
      <c r="B269" s="179">
        <f t="shared" si="17"/>
        <v>0.12388957413700567</v>
      </c>
      <c r="C269" s="15">
        <f t="shared" si="18"/>
        <v>260</v>
      </c>
      <c r="D269" s="179">
        <f t="shared" si="19"/>
        <v>2.1261451014980103E-4</v>
      </c>
      <c r="E269" s="179">
        <f t="shared" si="16"/>
        <v>7.3307869043888058E-2</v>
      </c>
    </row>
    <row r="270" spans="2:5" x14ac:dyDescent="0.45">
      <c r="B270" s="179">
        <f t="shared" si="17"/>
        <v>0.12289845754390963</v>
      </c>
      <c r="C270" s="15">
        <f t="shared" si="18"/>
        <v>261</v>
      </c>
      <c r="D270" s="179">
        <f t="shared" si="19"/>
        <v>2.058108458250074E-4</v>
      </c>
      <c r="E270" s="179">
        <f t="shared" si="16"/>
        <v>7.2574790353449173E-2</v>
      </c>
    </row>
    <row r="271" spans="2:5" x14ac:dyDescent="0.45">
      <c r="B271" s="179">
        <f t="shared" si="17"/>
        <v>0.12191526988355833</v>
      </c>
      <c r="C271" s="15">
        <f t="shared" si="18"/>
        <v>262</v>
      </c>
      <c r="D271" s="179">
        <f t="shared" si="19"/>
        <v>1.9922489875860716E-4</v>
      </c>
      <c r="E271" s="179">
        <f t="shared" si="16"/>
        <v>7.1849042449914677E-2</v>
      </c>
    </row>
    <row r="272" spans="2:5" x14ac:dyDescent="0.45">
      <c r="B272" s="179">
        <f t="shared" si="17"/>
        <v>0.12093994772448986</v>
      </c>
      <c r="C272" s="15">
        <f t="shared" si="18"/>
        <v>263</v>
      </c>
      <c r="D272" s="179">
        <f t="shared" si="19"/>
        <v>1.9284970199833171E-4</v>
      </c>
      <c r="E272" s="179">
        <f t="shared" si="16"/>
        <v>7.113055202541553E-2</v>
      </c>
    </row>
    <row r="273" spans="2:5" x14ac:dyDescent="0.45">
      <c r="B273" s="179">
        <f t="shared" si="17"/>
        <v>0.11997242814269395</v>
      </c>
      <c r="C273" s="15">
        <f t="shared" si="18"/>
        <v>264</v>
      </c>
      <c r="D273" s="179">
        <f t="shared" si="19"/>
        <v>1.8667851153438507E-4</v>
      </c>
      <c r="E273" s="179">
        <f t="shared" si="16"/>
        <v>7.0419246505161376E-2</v>
      </c>
    </row>
    <row r="274" spans="2:5" x14ac:dyDescent="0.45">
      <c r="B274" s="179">
        <f t="shared" si="17"/>
        <v>0.11901264871755239</v>
      </c>
      <c r="C274" s="15">
        <f t="shared" si="18"/>
        <v>265</v>
      </c>
      <c r="D274" s="179">
        <f t="shared" si="19"/>
        <v>1.8070479916528477E-4</v>
      </c>
      <c r="E274" s="179">
        <f t="shared" si="16"/>
        <v>6.9715054040109761E-2</v>
      </c>
    </row>
    <row r="275" spans="2:5" x14ac:dyDescent="0.45">
      <c r="B275" s="179">
        <f t="shared" si="17"/>
        <v>0.11806054752781196</v>
      </c>
      <c r="C275" s="15">
        <f t="shared" si="18"/>
        <v>266</v>
      </c>
      <c r="D275" s="179">
        <f t="shared" si="19"/>
        <v>1.7492224559199565E-4</v>
      </c>
      <c r="E275" s="179">
        <f t="shared" si="16"/>
        <v>6.9017903499708655E-2</v>
      </c>
    </row>
    <row r="276" spans="2:5" x14ac:dyDescent="0.45">
      <c r="B276" s="179">
        <f t="shared" si="17"/>
        <v>0.11711606314758947</v>
      </c>
      <c r="C276" s="15">
        <f t="shared" si="18"/>
        <v>267</v>
      </c>
      <c r="D276" s="179">
        <f t="shared" si="19"/>
        <v>1.6932473373305177E-4</v>
      </c>
      <c r="E276" s="179">
        <f t="shared" si="16"/>
        <v>6.8327724464711567E-2</v>
      </c>
    </row>
    <row r="277" spans="2:5" x14ac:dyDescent="0.45">
      <c r="B277" s="179">
        <f t="shared" si="17"/>
        <v>0.11617913464240875</v>
      </c>
      <c r="C277" s="15">
        <f t="shared" si="18"/>
        <v>268</v>
      </c>
      <c r="D277" s="179">
        <f t="shared" si="19"/>
        <v>1.639063422535941E-4</v>
      </c>
      <c r="E277" s="179">
        <f t="shared" si="16"/>
        <v>6.7644447220064463E-2</v>
      </c>
    </row>
    <row r="278" spans="2:5" x14ac:dyDescent="0.45">
      <c r="B278" s="179">
        <f t="shared" si="17"/>
        <v>0.11524970156526948</v>
      </c>
      <c r="C278" s="15">
        <f t="shared" si="18"/>
        <v>269</v>
      </c>
      <c r="D278" s="179">
        <f t="shared" si="19"/>
        <v>1.586613393014791E-4</v>
      </c>
      <c r="E278" s="179">
        <f t="shared" si="16"/>
        <v>6.6968002747863811E-2</v>
      </c>
    </row>
    <row r="279" spans="2:5" x14ac:dyDescent="0.45">
      <c r="B279" s="179">
        <f t="shared" si="17"/>
        <v>0.1143277039527473</v>
      </c>
      <c r="C279" s="15">
        <f t="shared" si="18"/>
        <v>270</v>
      </c>
      <c r="D279" s="179">
        <f t="shared" si="19"/>
        <v>1.5358417644383175E-4</v>
      </c>
      <c r="E279" s="179">
        <f t="shared" si="16"/>
        <v>6.6298322720385175E-2</v>
      </c>
    </row>
    <row r="280" spans="2:5" x14ac:dyDescent="0.45">
      <c r="B280" s="179">
        <f t="shared" si="17"/>
        <v>0.11341308232112533</v>
      </c>
      <c r="C280" s="15">
        <f t="shared" si="18"/>
        <v>271</v>
      </c>
      <c r="D280" s="179">
        <f t="shared" si="19"/>
        <v>1.4866948279762914E-4</v>
      </c>
      <c r="E280" s="179">
        <f t="shared" si="16"/>
        <v>6.5635339493181316E-2</v>
      </c>
    </row>
    <row r="281" spans="2:5" x14ac:dyDescent="0.45">
      <c r="B281" s="179">
        <f t="shared" si="17"/>
        <v>0.11250577766255633</v>
      </c>
      <c r="C281" s="15">
        <f t="shared" si="18"/>
        <v>272</v>
      </c>
      <c r="D281" s="179">
        <f t="shared" si="19"/>
        <v>1.4391205934810499E-4</v>
      </c>
      <c r="E281" s="179">
        <f t="shared" si="16"/>
        <v>6.4978986098249508E-2</v>
      </c>
    </row>
    <row r="282" spans="2:5" x14ac:dyDescent="0.45">
      <c r="B282" s="179">
        <f t="shared" si="17"/>
        <v>0.11160573144125588</v>
      </c>
      <c r="C282" s="15">
        <f t="shared" si="18"/>
        <v>273</v>
      </c>
      <c r="D282" s="179">
        <f t="shared" si="19"/>
        <v>1.3930687344896565E-4</v>
      </c>
      <c r="E282" s="179">
        <f t="shared" si="16"/>
        <v>6.4329196237267003E-2</v>
      </c>
    </row>
    <row r="283" spans="2:5" x14ac:dyDescent="0.45">
      <c r="B283" s="179">
        <f t="shared" si="17"/>
        <v>0.11071288558972582</v>
      </c>
      <c r="C283" s="15">
        <f t="shared" si="18"/>
        <v>274</v>
      </c>
      <c r="D283" s="179">
        <f t="shared" si="19"/>
        <v>1.3484905349859874E-4</v>
      </c>
      <c r="E283" s="179">
        <f t="shared" si="16"/>
        <v>6.3685904274894345E-2</v>
      </c>
    </row>
    <row r="284" spans="2:5" x14ac:dyDescent="0.45">
      <c r="B284" s="179">
        <f t="shared" si="17"/>
        <v>0.10982718250500802</v>
      </c>
      <c r="C284" s="15">
        <f t="shared" si="18"/>
        <v>275</v>
      </c>
      <c r="D284" s="179">
        <f t="shared" si="19"/>
        <v>1.3053388378664356E-4</v>
      </c>
      <c r="E284" s="179">
        <f t="shared" si="16"/>
        <v>6.3049045232145384E-2</v>
      </c>
    </row>
    <row r="285" spans="2:5" x14ac:dyDescent="0.45">
      <c r="B285" s="179">
        <f t="shared" si="17"/>
        <v>0.10894856504496794</v>
      </c>
      <c r="C285" s="15">
        <f t="shared" si="18"/>
        <v>276</v>
      </c>
      <c r="D285" s="179">
        <f t="shared" si="19"/>
        <v>1.2635679950547096E-4</v>
      </c>
      <c r="E285" s="179">
        <f t="shared" si="16"/>
        <v>6.2418554779823943E-2</v>
      </c>
    </row>
    <row r="286" spans="2:5" x14ac:dyDescent="0.45">
      <c r="B286" s="179">
        <f t="shared" si="17"/>
        <v>0.10807697652460821</v>
      </c>
      <c r="C286" s="15">
        <f t="shared" si="18"/>
        <v>277</v>
      </c>
      <c r="D286" s="179">
        <f t="shared" si="19"/>
        <v>1.2231338192129589E-4</v>
      </c>
      <c r="E286" s="179">
        <f t="shared" si="16"/>
        <v>6.1794369232025699E-2</v>
      </c>
    </row>
    <row r="287" spans="2:5" x14ac:dyDescent="0.45">
      <c r="B287" s="179">
        <f t="shared" si="17"/>
        <v>0.10721236071241133</v>
      </c>
      <c r="C287" s="15">
        <f t="shared" si="18"/>
        <v>278</v>
      </c>
      <c r="D287" s="179">
        <f t="shared" si="19"/>
        <v>1.1839935369981442E-4</v>
      </c>
      <c r="E287" s="179">
        <f t="shared" si="16"/>
        <v>6.117642553970544E-2</v>
      </c>
    </row>
    <row r="288" spans="2:5" x14ac:dyDescent="0.45">
      <c r="B288" s="179">
        <f t="shared" si="17"/>
        <v>0.10635466182671204</v>
      </c>
      <c r="C288" s="15">
        <f t="shared" si="18"/>
        <v>279</v>
      </c>
      <c r="D288" s="179">
        <f t="shared" si="19"/>
        <v>1.1461057438142034E-4</v>
      </c>
      <c r="E288" s="179">
        <f t="shared" si="16"/>
        <v>6.0564661284308388E-2</v>
      </c>
    </row>
    <row r="289" spans="2:5" x14ac:dyDescent="0.45">
      <c r="B289" s="179">
        <f t="shared" si="17"/>
        <v>0.10550382453209835</v>
      </c>
      <c r="C289" s="15">
        <f t="shared" si="18"/>
        <v>280</v>
      </c>
      <c r="D289" s="179">
        <f t="shared" si="19"/>
        <v>1.1094303600121489E-4</v>
      </c>
      <c r="E289" s="179">
        <f t="shared" si="16"/>
        <v>5.9959014671465298E-2</v>
      </c>
    </row>
    <row r="290" spans="2:5" x14ac:dyDescent="0.45">
      <c r="B290" s="179">
        <f t="shared" si="17"/>
        <v>0.10465979393584154</v>
      </c>
      <c r="C290" s="15">
        <f t="shared" si="18"/>
        <v>281</v>
      </c>
      <c r="D290" s="179">
        <f t="shared" si="19"/>
        <v>1.0739285884917601E-4</v>
      </c>
      <c r="E290" s="179">
        <f t="shared" si="16"/>
        <v>5.9359424524750647E-2</v>
      </c>
    </row>
    <row r="291" spans="2:5" x14ac:dyDescent="0.45">
      <c r="B291" s="179">
        <f t="shared" si="17"/>
        <v>0.1038225155843548</v>
      </c>
      <c r="C291" s="15">
        <f t="shared" si="18"/>
        <v>282</v>
      </c>
      <c r="D291" s="179">
        <f t="shared" si="19"/>
        <v>1.0395628736600238E-4</v>
      </c>
      <c r="E291" s="179">
        <f t="shared" si="16"/>
        <v>5.8765830279503141E-2</v>
      </c>
    </row>
    <row r="292" spans="2:5" x14ac:dyDescent="0.45">
      <c r="B292" s="179">
        <f t="shared" si="17"/>
        <v>0.10299193545967997</v>
      </c>
      <c r="C292" s="15">
        <f t="shared" si="18"/>
        <v>283</v>
      </c>
      <c r="D292" s="179">
        <f t="shared" si="19"/>
        <v>1.0062968617029029E-4</v>
      </c>
      <c r="E292" s="179">
        <f t="shared" si="16"/>
        <v>5.8178171976708111E-2</v>
      </c>
    </row>
    <row r="293" spans="2:5" x14ac:dyDescent="0.45">
      <c r="B293" s="179">
        <f t="shared" si="17"/>
        <v>0.10216799997600252</v>
      </c>
      <c r="C293" s="15">
        <f t="shared" si="18"/>
        <v>284</v>
      </c>
      <c r="D293" s="179">
        <f t="shared" si="19"/>
        <v>9.7409536212841004E-5</v>
      </c>
      <c r="E293" s="179">
        <f t="shared" si="16"/>
        <v>5.7596390256941021E-2</v>
      </c>
    </row>
    <row r="294" spans="2:5" x14ac:dyDescent="0.45">
      <c r="B294" s="179">
        <f t="shared" si="17"/>
        <v>0.10135065597619451</v>
      </c>
      <c r="C294" s="15">
        <f t="shared" si="18"/>
        <v>285</v>
      </c>
      <c r="D294" s="179">
        <f t="shared" si="19"/>
        <v>9.4292431054030087E-5</v>
      </c>
      <c r="E294" s="179">
        <f t="shared" si="16"/>
        <v>5.7020426354371608E-2</v>
      </c>
    </row>
    <row r="295" spans="2:5" x14ac:dyDescent="0.45">
      <c r="B295" s="179">
        <f t="shared" si="17"/>
        <v>0.10053985072838494</v>
      </c>
      <c r="C295" s="15">
        <f t="shared" si="18"/>
        <v>286</v>
      </c>
      <c r="D295" s="179">
        <f t="shared" si="19"/>
        <v>9.1275073260301115E-5</v>
      </c>
      <c r="E295" s="179">
        <f t="shared" si="16"/>
        <v>5.6450222090827902E-2</v>
      </c>
    </row>
    <row r="296" spans="2:5" x14ac:dyDescent="0.45">
      <c r="B296" s="179">
        <f t="shared" si="17"/>
        <v>9.9735531922557852E-2</v>
      </c>
      <c r="C296" s="15">
        <f t="shared" si="18"/>
        <v>287</v>
      </c>
      <c r="D296" s="179">
        <f t="shared" si="19"/>
        <v>8.8354270915971488E-5</v>
      </c>
      <c r="E296" s="179">
        <f t="shared" si="16"/>
        <v>5.5885719869919616E-2</v>
      </c>
    </row>
    <row r="297" spans="2:5" x14ac:dyDescent="0.45">
      <c r="B297" s="179">
        <f t="shared" si="17"/>
        <v>9.8937647667177386E-2</v>
      </c>
      <c r="C297" s="15">
        <f t="shared" si="18"/>
        <v>288</v>
      </c>
      <c r="D297" s="179">
        <f t="shared" si="19"/>
        <v>8.5526934246660401E-5</v>
      </c>
      <c r="E297" s="179">
        <f t="shared" si="16"/>
        <v>5.5326862671220417E-2</v>
      </c>
    </row>
    <row r="298" spans="2:5" x14ac:dyDescent="0.45">
      <c r="B298" s="179">
        <f t="shared" si="17"/>
        <v>9.8146146485839969E-2</v>
      </c>
      <c r="C298" s="15">
        <f t="shared" si="18"/>
        <v>289</v>
      </c>
      <c r="D298" s="179">
        <f t="shared" si="19"/>
        <v>8.2790072350767262E-5</v>
      </c>
      <c r="E298" s="179">
        <f t="shared" si="16"/>
        <v>5.4773594044508211E-2</v>
      </c>
    </row>
    <row r="299" spans="2:5" x14ac:dyDescent="0.45">
      <c r="B299" s="179">
        <f t="shared" si="17"/>
        <v>9.736097731395324E-2</v>
      </c>
      <c r="C299" s="15">
        <f t="shared" si="18"/>
        <v>290</v>
      </c>
      <c r="D299" s="179">
        <f t="shared" si="19"/>
        <v>8.0140790035542725E-5</v>
      </c>
      <c r="E299" s="179">
        <f t="shared" si="16"/>
        <v>5.4225858104063135E-2</v>
      </c>
    </row>
    <row r="300" spans="2:5" x14ac:dyDescent="0.45">
      <c r="B300" s="179">
        <f t="shared" si="17"/>
        <v>9.6582089495441614E-2</v>
      </c>
      <c r="C300" s="15">
        <f t="shared" si="18"/>
        <v>291</v>
      </c>
      <c r="D300" s="179">
        <f t="shared" si="19"/>
        <v>7.7576284754405348E-5</v>
      </c>
      <c r="E300" s="179">
        <f t="shared" si="16"/>
        <v>5.3683599523022499E-2</v>
      </c>
    </row>
    <row r="301" spans="2:5" x14ac:dyDescent="0.45">
      <c r="B301" s="179">
        <f t="shared" si="17"/>
        <v>9.5809432779478079E-2</v>
      </c>
      <c r="C301" s="15">
        <f t="shared" si="18"/>
        <v>292</v>
      </c>
      <c r="D301" s="179">
        <f t="shared" si="19"/>
        <v>7.5093843642264372E-5</v>
      </c>
      <c r="E301" s="179">
        <f t="shared" si="16"/>
        <v>5.3146763527792275E-2</v>
      </c>
    </row>
    <row r="302" spans="2:5" x14ac:dyDescent="0.45">
      <c r="B302" s="179">
        <f t="shared" si="17"/>
        <v>9.5042957317242258E-2</v>
      </c>
      <c r="C302" s="15">
        <f t="shared" si="18"/>
        <v>293</v>
      </c>
      <c r="D302" s="179">
        <f t="shared" si="19"/>
        <v>7.2690840645711906E-5</v>
      </c>
      <c r="E302" s="179">
        <f t="shared" si="16"/>
        <v>5.2615295892514354E-2</v>
      </c>
    </row>
    <row r="303" spans="2:5" x14ac:dyDescent="0.45">
      <c r="B303" s="179">
        <f t="shared" si="17"/>
        <v>9.4282613658704301E-2</v>
      </c>
      <c r="C303" s="15">
        <f t="shared" si="18"/>
        <v>294</v>
      </c>
      <c r="D303" s="179">
        <f t="shared" si="19"/>
        <v>7.0364733745049128E-5</v>
      </c>
      <c r="E303" s="179">
        <f t="shared" si="16"/>
        <v>5.2089142933589211E-2</v>
      </c>
    </row>
    <row r="304" spans="2:5" x14ac:dyDescent="0.45">
      <c r="B304" s="179">
        <f t="shared" si="17"/>
        <v>9.3528352749434676E-2</v>
      </c>
      <c r="C304" s="15">
        <f t="shared" si="18"/>
        <v>295</v>
      </c>
      <c r="D304" s="179">
        <f t="shared" si="19"/>
        <v>6.8113062265207547E-5</v>
      </c>
      <c r="E304" s="179">
        <f t="shared" si="16"/>
        <v>5.1568251504253315E-2</v>
      </c>
    </row>
    <row r="305" spans="2:5" x14ac:dyDescent="0.45">
      <c r="B305" s="179">
        <f t="shared" si="17"/>
        <v>9.2780125927439186E-2</v>
      </c>
      <c r="C305" s="15">
        <f t="shared" si="18"/>
        <v>296</v>
      </c>
      <c r="D305" s="179">
        <f t="shared" si="19"/>
        <v>6.5933444272720901E-5</v>
      </c>
      <c r="E305" s="179">
        <f t="shared" si="16"/>
        <v>5.1052568989210775E-2</v>
      </c>
    </row>
    <row r="306" spans="2:5" x14ac:dyDescent="0.45">
      <c r="B306" s="179">
        <f t="shared" si="17"/>
        <v>9.2037884920019686E-2</v>
      </c>
      <c r="C306" s="15">
        <f t="shared" si="18"/>
        <v>297</v>
      </c>
      <c r="D306" s="179">
        <f t="shared" si="19"/>
        <v>6.3823574055993837E-5</v>
      </c>
      <c r="E306" s="179">
        <f t="shared" si="16"/>
        <v>5.0542043299318669E-2</v>
      </c>
    </row>
    <row r="307" spans="2:5" x14ac:dyDescent="0.45">
      <c r="B307" s="179">
        <f t="shared" si="17"/>
        <v>9.1301581840659521E-2</v>
      </c>
      <c r="C307" s="15">
        <f t="shared" si="18"/>
        <v>298</v>
      </c>
      <c r="D307" s="179">
        <f t="shared" si="19"/>
        <v>6.1781219686202034E-5</v>
      </c>
      <c r="E307" s="179">
        <f t="shared" si="16"/>
        <v>5.0036622866325479E-2</v>
      </c>
    </row>
    <row r="308" spans="2:5" x14ac:dyDescent="0.45">
      <c r="B308" s="179">
        <f t="shared" si="17"/>
        <v>9.0571169185934233E-2</v>
      </c>
      <c r="C308" s="15">
        <f t="shared" si="18"/>
        <v>299</v>
      </c>
      <c r="D308" s="179">
        <f t="shared" si="19"/>
        <v>5.980422065624356E-5</v>
      </c>
      <c r="E308" s="179">
        <f t="shared" si="16"/>
        <v>4.9536256637662222E-2</v>
      </c>
    </row>
    <row r="309" spans="2:5" x14ac:dyDescent="0.45">
      <c r="B309" s="179">
        <f t="shared" si="17"/>
        <v>8.9846599832446764E-2</v>
      </c>
      <c r="C309" s="15">
        <f t="shared" si="18"/>
        <v>300</v>
      </c>
      <c r="D309" s="179">
        <f t="shared" si="19"/>
        <v>5.789048559524376E-5</v>
      </c>
      <c r="E309" s="179">
        <f t="shared" si="16"/>
        <v>4.9040894071285611E-2</v>
      </c>
    </row>
    <row r="310" spans="2:5" x14ac:dyDescent="0.45">
      <c r="B310" s="179">
        <f t="shared" si="17"/>
        <v>8.9127827033787188E-2</v>
      </c>
      <c r="C310" s="15">
        <f t="shared" si="18"/>
        <v>301</v>
      </c>
      <c r="D310" s="179">
        <f t="shared" si="19"/>
        <v>5.6037990056195968E-5</v>
      </c>
      <c r="E310" s="179">
        <f t="shared" si="16"/>
        <v>4.8550485130572744E-2</v>
      </c>
    </row>
    <row r="311" spans="2:5" x14ac:dyDescent="0.45">
      <c r="B311" s="179">
        <f t="shared" si="17"/>
        <v>8.8414804417516868E-2</v>
      </c>
      <c r="C311" s="15">
        <f t="shared" si="18"/>
        <v>302</v>
      </c>
      <c r="D311" s="179">
        <f t="shared" si="19"/>
        <v>5.4244774374397692E-5</v>
      </c>
      <c r="E311" s="179">
        <f t="shared" si="16"/>
        <v>4.8064980279267019E-2</v>
      </c>
    </row>
    <row r="312" spans="2:5" x14ac:dyDescent="0.45">
      <c r="B312" s="179">
        <f t="shared" si="17"/>
        <v>8.7707485982176744E-2</v>
      </c>
      <c r="C312" s="15">
        <f t="shared" si="18"/>
        <v>303</v>
      </c>
      <c r="D312" s="179">
        <f t="shared" si="19"/>
        <v>5.2508941594416965E-5</v>
      </c>
      <c r="E312" s="179">
        <f t="shared" si="16"/>
        <v>4.7584330476474347E-2</v>
      </c>
    </row>
    <row r="313" spans="2:5" x14ac:dyDescent="0.45">
      <c r="B313" s="179">
        <f t="shared" si="17"/>
        <v>8.7005826094319325E-2</v>
      </c>
      <c r="C313" s="15">
        <f t="shared" si="18"/>
        <v>304</v>
      </c>
      <c r="D313" s="179">
        <f t="shared" si="19"/>
        <v>5.0828655463395612E-5</v>
      </c>
      <c r="E313" s="179">
        <f t="shared" si="16"/>
        <v>4.7108487171709609E-2</v>
      </c>
    </row>
    <row r="314" spans="2:5" x14ac:dyDescent="0.45">
      <c r="B314" s="179">
        <f t="shared" si="17"/>
        <v>8.6309779485564772E-2</v>
      </c>
      <c r="C314" s="15">
        <f t="shared" si="18"/>
        <v>305</v>
      </c>
      <c r="D314" s="179">
        <f t="shared" si="19"/>
        <v>4.9202138488566956E-5</v>
      </c>
      <c r="E314" s="179">
        <f t="shared" si="16"/>
        <v>4.6637402299992504E-2</v>
      </c>
    </row>
    <row r="315" spans="2:5" x14ac:dyDescent="0.45">
      <c r="B315" s="179">
        <f t="shared" si="17"/>
        <v>8.5619301249680257E-2</v>
      </c>
      <c r="C315" s="15">
        <f t="shared" si="18"/>
        <v>306</v>
      </c>
      <c r="D315" s="179">
        <f t="shared" si="19"/>
        <v>4.7627670056932814E-5</v>
      </c>
      <c r="E315" s="179">
        <f t="shared" si="16"/>
        <v>4.6171028276992578E-2</v>
      </c>
    </row>
    <row r="316" spans="2:5" x14ac:dyDescent="0.45">
      <c r="B316" s="179">
        <f t="shared" si="17"/>
        <v>8.4934346839682817E-2</v>
      </c>
      <c r="C316" s="15">
        <f t="shared" si="18"/>
        <v>307</v>
      </c>
      <c r="D316" s="179">
        <f t="shared" si="19"/>
        <v>4.6103584615110955E-5</v>
      </c>
      <c r="E316" s="179">
        <f t="shared" si="16"/>
        <v>4.5709317994222655E-2</v>
      </c>
    </row>
    <row r="317" spans="2:5" x14ac:dyDescent="0.45">
      <c r="B317" s="179">
        <f t="shared" si="17"/>
        <v>8.4254872064965347E-2</v>
      </c>
      <c r="C317" s="15">
        <f t="shared" si="18"/>
        <v>308</v>
      </c>
      <c r="D317" s="179">
        <f t="shared" si="19"/>
        <v>4.4628269907427409E-5</v>
      </c>
      <c r="E317" s="179">
        <f t="shared" si="16"/>
        <v>4.5252224814280428E-2</v>
      </c>
    </row>
    <row r="318" spans="2:5" x14ac:dyDescent="0.45">
      <c r="B318" s="179">
        <f t="shared" si="17"/>
        <v>8.3580833088445619E-2</v>
      </c>
      <c r="C318" s="15">
        <f t="shared" si="18"/>
        <v>309</v>
      </c>
      <c r="D318" s="179">
        <f t="shared" si="19"/>
        <v>4.3200165270389726E-5</v>
      </c>
      <c r="E318" s="179">
        <f t="shared" si="16"/>
        <v>4.4799702566137627E-2</v>
      </c>
    </row>
    <row r="319" spans="2:5" x14ac:dyDescent="0.45">
      <c r="B319" s="179">
        <f t="shared" si="17"/>
        <v>8.291218642373803E-2</v>
      </c>
      <c r="C319" s="15">
        <f t="shared" si="18"/>
        <v>310</v>
      </c>
      <c r="D319" s="179">
        <f t="shared" si="19"/>
        <v>4.1817759981737253E-5</v>
      </c>
      <c r="E319" s="179">
        <f t="shared" si="16"/>
        <v>4.4351705540476245E-2</v>
      </c>
    </row>
    <row r="320" spans="2:5" x14ac:dyDescent="0.45">
      <c r="B320" s="179">
        <f t="shared" si="17"/>
        <v>8.2248888932348135E-2</v>
      </c>
      <c r="C320" s="15">
        <f t="shared" si="18"/>
        <v>311</v>
      </c>
      <c r="D320" s="179">
        <f t="shared" si="19"/>
        <v>4.0479591662321665E-5</v>
      </c>
      <c r="E320" s="179">
        <f t="shared" si="16"/>
        <v>4.3908188485071484E-2</v>
      </c>
    </row>
    <row r="321" spans="2:5" x14ac:dyDescent="0.45">
      <c r="B321" s="179">
        <f t="shared" si="17"/>
        <v>8.1590897820889366E-2</v>
      </c>
      <c r="C321" s="15">
        <f t="shared" si="18"/>
        <v>312</v>
      </c>
      <c r="D321" s="179">
        <f t="shared" si="19"/>
        <v>3.9184244729127361E-5</v>
      </c>
      <c r="E321" s="179">
        <f t="shared" si="16"/>
        <v>4.3469106600220769E-2</v>
      </c>
    </row>
    <row r="322" spans="2:5" x14ac:dyDescent="0.45">
      <c r="B322" s="179">
        <f t="shared" si="17"/>
        <v>8.0938170638322232E-2</v>
      </c>
      <c r="C322" s="15">
        <f t="shared" si="18"/>
        <v>313</v>
      </c>
      <c r="D322" s="179">
        <f t="shared" si="19"/>
        <v>3.7930348897795289E-5</v>
      </c>
      <c r="E322" s="179">
        <f t="shared" si="16"/>
        <v>4.3034415534218558E-2</v>
      </c>
    </row>
    <row r="323" spans="2:5" x14ac:dyDescent="0.45">
      <c r="B323" s="179">
        <f t="shared" si="17"/>
        <v>8.0290665273215642E-2</v>
      </c>
      <c r="C323" s="15">
        <f t="shared" si="18"/>
        <v>314</v>
      </c>
      <c r="D323" s="179">
        <f t="shared" si="19"/>
        <v>3.671657773306584E-5</v>
      </c>
      <c r="E323" s="179">
        <f t="shared" si="16"/>
        <v>4.2604071378876375E-2</v>
      </c>
    </row>
    <row r="324" spans="2:5" x14ac:dyDescent="0.45">
      <c r="B324" s="179">
        <f t="shared" si="17"/>
        <v>7.964833995102992E-2</v>
      </c>
      <c r="C324" s="15">
        <f t="shared" si="18"/>
        <v>315</v>
      </c>
      <c r="D324" s="179">
        <f t="shared" si="19"/>
        <v>3.5541647245607727E-5</v>
      </c>
      <c r="E324" s="179">
        <f t="shared" si="16"/>
        <v>4.2178030665087615E-2</v>
      </c>
    </row>
    <row r="325" spans="2:5" x14ac:dyDescent="0.45">
      <c r="B325" s="179">
        <f t="shared" si="17"/>
        <v>7.9011153231421688E-2</v>
      </c>
      <c r="C325" s="15">
        <f t="shared" si="18"/>
        <v>316</v>
      </c>
      <c r="D325" s="179">
        <f t="shared" si="19"/>
        <v>3.4404314533748281E-5</v>
      </c>
      <c r="E325" s="179">
        <f t="shared" si="16"/>
        <v>4.1756250358436726E-2</v>
      </c>
    </row>
    <row r="326" spans="2:5" x14ac:dyDescent="0.45">
      <c r="B326" s="179">
        <f t="shared" si="17"/>
        <v>7.837906400557032E-2</v>
      </c>
      <c r="C326" s="15">
        <f t="shared" si="18"/>
        <v>317</v>
      </c>
      <c r="D326" s="179">
        <f t="shared" si="19"/>
        <v>3.3303376468668335E-5</v>
      </c>
      <c r="E326" s="179">
        <f t="shared" si="16"/>
        <v>4.1338687854852355E-2</v>
      </c>
    </row>
    <row r="327" spans="2:5" x14ac:dyDescent="0.45">
      <c r="B327" s="179">
        <f t="shared" si="17"/>
        <v>7.7752031493525747E-2</v>
      </c>
      <c r="C327" s="15">
        <f t="shared" si="18"/>
        <v>318</v>
      </c>
      <c r="D327" s="179">
        <f t="shared" si="19"/>
        <v>3.2237668421670949E-5</v>
      </c>
      <c r="E327" s="179">
        <f t="shared" si="16"/>
        <v>4.0925300976303848E-2</v>
      </c>
    </row>
    <row r="328" spans="2:5" x14ac:dyDescent="0.45">
      <c r="B328" s="179">
        <f t="shared" si="17"/>
        <v>7.7130015241577532E-2</v>
      </c>
      <c r="C328" s="15">
        <f t="shared" si="18"/>
        <v>319</v>
      </c>
      <c r="D328" s="179">
        <f t="shared" si="19"/>
        <v>3.1206063032177472E-5</v>
      </c>
      <c r="E328" s="179">
        <f t="shared" si="16"/>
        <v>4.0516047966540798E-2</v>
      </c>
    </row>
    <row r="329" spans="2:5" x14ac:dyDescent="0.45">
      <c r="B329" s="179">
        <f t="shared" si="17"/>
        <v>7.6512975119644916E-2</v>
      </c>
      <c r="C329" s="15">
        <f t="shared" si="18"/>
        <v>320</v>
      </c>
      <c r="D329" s="179">
        <f t="shared" si="19"/>
        <v>3.0207469015147799E-5</v>
      </c>
      <c r="E329" s="179">
        <f t="shared" si="16"/>
        <v>4.0110887486875392E-2</v>
      </c>
    </row>
    <row r="330" spans="2:5" x14ac:dyDescent="0.45">
      <c r="B330" s="179">
        <f t="shared" si="17"/>
        <v>7.5900871318687751E-2</v>
      </c>
      <c r="C330" s="15">
        <f t="shared" si="18"/>
        <v>321</v>
      </c>
      <c r="D330" s="179">
        <f t="shared" si="19"/>
        <v>2.9240830006663068E-5</v>
      </c>
      <c r="E330" s="179">
        <f t="shared" ref="E330:E393" si="20">$E$7^C330</f>
        <v>3.9709778612006634E-2</v>
      </c>
    </row>
    <row r="331" spans="2:5" x14ac:dyDescent="0.45">
      <c r="B331" s="179">
        <f t="shared" ref="B331:B394" si="21">$B$7^C331</f>
        <v>7.5293664348138251E-2</v>
      </c>
      <c r="C331" s="15">
        <f t="shared" si="18"/>
        <v>322</v>
      </c>
      <c r="D331" s="179">
        <f t="shared" si="19"/>
        <v>2.8305123446449847E-5</v>
      </c>
      <c r="E331" s="179">
        <f t="shared" si="20"/>
        <v>3.931268082588657E-2</v>
      </c>
    </row>
    <row r="332" spans="2:5" x14ac:dyDescent="0.45">
      <c r="B332" s="179">
        <f t="shared" si="21"/>
        <v>7.4691315033353134E-2</v>
      </c>
      <c r="C332" s="15">
        <f t="shared" ref="C332:C395" si="22">C331+1</f>
        <v>323</v>
      </c>
      <c r="D332" s="179">
        <f>$D$7^C332</f>
        <v>2.7399359496163452E-5</v>
      </c>
      <c r="E332" s="179">
        <f t="shared" si="20"/>
        <v>3.89195540176277E-2</v>
      </c>
    </row>
    <row r="333" spans="2:5" x14ac:dyDescent="0.45">
      <c r="B333" s="179">
        <f t="shared" si="21"/>
        <v>7.4093784513086319E-2</v>
      </c>
      <c r="C333" s="15">
        <f t="shared" si="22"/>
        <v>324</v>
      </c>
      <c r="D333" s="179">
        <f>$D$7^C333</f>
        <v>2.6522579992286221E-5</v>
      </c>
      <c r="E333" s="179">
        <f t="shared" si="20"/>
        <v>3.8530358477451426E-2</v>
      </c>
    </row>
    <row r="334" spans="2:5" x14ac:dyDescent="0.45">
      <c r="B334" s="179">
        <f t="shared" si="21"/>
        <v>7.3501034236981622E-2</v>
      </c>
      <c r="C334" s="15">
        <f t="shared" si="22"/>
        <v>325</v>
      </c>
      <c r="D334" s="179">
        <f>$D$7^C334</f>
        <v>2.5673857432533062E-5</v>
      </c>
      <c r="E334" s="179">
        <f t="shared" si="20"/>
        <v>3.8145054892676909E-2</v>
      </c>
    </row>
    <row r="335" spans="2:5" x14ac:dyDescent="0.45">
      <c r="B335" s="179">
        <f t="shared" si="21"/>
        <v>7.291302596308577E-2</v>
      </c>
      <c r="C335" s="15">
        <f t="shared" si="22"/>
        <v>326</v>
      </c>
      <c r="D335" s="179">
        <f>$D$7^C335</f>
        <v>2.4852293994692003E-5</v>
      </c>
      <c r="E335" s="179">
        <f t="shared" si="20"/>
        <v>3.7763604343750139E-2</v>
      </c>
    </row>
    <row r="336" spans="2:5" x14ac:dyDescent="0.45">
      <c r="B336" s="179">
        <f t="shared" si="21"/>
        <v>7.2329721755381077E-2</v>
      </c>
      <c r="C336" s="15">
        <f t="shared" si="22"/>
        <v>327</v>
      </c>
      <c r="E336" s="179">
        <f t="shared" si="20"/>
        <v>3.7385968300312641E-2</v>
      </c>
    </row>
    <row r="337" spans="2:5" x14ac:dyDescent="0.45">
      <c r="B337" s="179">
        <f t="shared" si="21"/>
        <v>7.1751083981338032E-2</v>
      </c>
      <c r="C337" s="15">
        <f t="shared" si="22"/>
        <v>328</v>
      </c>
      <c r="E337" s="179">
        <f t="shared" si="20"/>
        <v>3.7012108617309504E-2</v>
      </c>
    </row>
    <row r="338" spans="2:5" x14ac:dyDescent="0.45">
      <c r="B338" s="179">
        <f t="shared" si="21"/>
        <v>7.1177075309487317E-2</v>
      </c>
      <c r="C338" s="15">
        <f t="shared" si="22"/>
        <v>329</v>
      </c>
      <c r="E338" s="179">
        <f t="shared" si="20"/>
        <v>3.6641987531136413E-2</v>
      </c>
    </row>
    <row r="339" spans="2:5" x14ac:dyDescent="0.45">
      <c r="B339" s="179">
        <f t="shared" si="21"/>
        <v>7.0607658707011411E-2</v>
      </c>
      <c r="C339" s="15">
        <f t="shared" si="22"/>
        <v>330</v>
      </c>
      <c r="E339" s="179">
        <f t="shared" si="20"/>
        <v>3.6275567655825049E-2</v>
      </c>
    </row>
    <row r="340" spans="2:5" x14ac:dyDescent="0.45">
      <c r="B340" s="179">
        <f t="shared" si="21"/>
        <v>7.0042797437355322E-2</v>
      </c>
      <c r="C340" s="15">
        <f t="shared" si="22"/>
        <v>331</v>
      </c>
      <c r="E340" s="179">
        <f t="shared" si="20"/>
        <v>3.5912811979266795E-2</v>
      </c>
    </row>
    <row r="341" spans="2:5" x14ac:dyDescent="0.45">
      <c r="B341" s="179">
        <f t="shared" si="21"/>
        <v>6.9482455057856468E-2</v>
      </c>
      <c r="C341" s="15">
        <f t="shared" si="22"/>
        <v>332</v>
      </c>
      <c r="E341" s="179">
        <f t="shared" si="20"/>
        <v>3.5553683859474133E-2</v>
      </c>
    </row>
    <row r="342" spans="2:5" x14ac:dyDescent="0.45">
      <c r="B342" s="179">
        <f t="shared" si="21"/>
        <v>6.8926595417393641E-2</v>
      </c>
      <c r="C342" s="15">
        <f t="shared" si="22"/>
        <v>333</v>
      </c>
      <c r="E342" s="179">
        <f t="shared" si="20"/>
        <v>3.5198147020879381E-2</v>
      </c>
    </row>
    <row r="343" spans="2:5" x14ac:dyDescent="0.45">
      <c r="B343" s="179">
        <f t="shared" si="21"/>
        <v>6.837518265405447E-2</v>
      </c>
      <c r="C343" s="15">
        <f t="shared" si="22"/>
        <v>334</v>
      </c>
      <c r="E343" s="179">
        <f t="shared" si="20"/>
        <v>3.4846165550670591E-2</v>
      </c>
    </row>
    <row r="344" spans="2:5" x14ac:dyDescent="0.45">
      <c r="B344" s="179">
        <f t="shared" si="21"/>
        <v>6.7828181192822024E-2</v>
      </c>
      <c r="C344" s="15">
        <f t="shared" si="22"/>
        <v>335</v>
      </c>
      <c r="E344" s="179">
        <f t="shared" si="20"/>
        <v>3.4497703895163885E-2</v>
      </c>
    </row>
    <row r="345" spans="2:5" x14ac:dyDescent="0.45">
      <c r="B345" s="179">
        <f t="shared" si="21"/>
        <v>6.7285555743279449E-2</v>
      </c>
      <c r="C345" s="15">
        <f t="shared" si="22"/>
        <v>336</v>
      </c>
      <c r="E345" s="179">
        <f t="shared" si="20"/>
        <v>3.4152726856212248E-2</v>
      </c>
    </row>
    <row r="346" spans="2:5" x14ac:dyDescent="0.45">
      <c r="B346" s="179">
        <f t="shared" si="21"/>
        <v>6.6747271297333224E-2</v>
      </c>
      <c r="C346" s="15">
        <f t="shared" si="22"/>
        <v>337</v>
      </c>
      <c r="E346" s="179">
        <f t="shared" si="20"/>
        <v>3.3811199587650123E-2</v>
      </c>
    </row>
    <row r="347" spans="2:5" x14ac:dyDescent="0.45">
      <c r="B347" s="179">
        <f t="shared" si="21"/>
        <v>6.621329312695455E-2</v>
      </c>
      <c r="C347" s="15">
        <f t="shared" si="22"/>
        <v>338</v>
      </c>
      <c r="E347" s="179">
        <f t="shared" si="20"/>
        <v>3.3473087591773622E-2</v>
      </c>
    </row>
    <row r="348" spans="2:5" x14ac:dyDescent="0.45">
      <c r="B348" s="179">
        <f t="shared" si="21"/>
        <v>6.5683586781938919E-2</v>
      </c>
      <c r="C348" s="15">
        <f t="shared" si="22"/>
        <v>339</v>
      </c>
      <c r="E348" s="179">
        <f t="shared" si="20"/>
        <v>3.3138356715855882E-2</v>
      </c>
    </row>
    <row r="349" spans="2:5" x14ac:dyDescent="0.45">
      <c r="B349" s="179">
        <f t="shared" si="21"/>
        <v>6.5158118087683403E-2</v>
      </c>
      <c r="C349" s="15">
        <f t="shared" si="22"/>
        <v>340</v>
      </c>
      <c r="E349" s="179">
        <f t="shared" si="20"/>
        <v>3.2806973148697328E-2</v>
      </c>
    </row>
    <row r="350" spans="2:5" x14ac:dyDescent="0.45">
      <c r="B350" s="179">
        <f t="shared" si="21"/>
        <v>6.463685314298194E-2</v>
      </c>
      <c r="C350" s="15">
        <f t="shared" si="22"/>
        <v>341</v>
      </c>
      <c r="E350" s="179">
        <f t="shared" si="20"/>
        <v>3.2478903417210353E-2</v>
      </c>
    </row>
    <row r="351" spans="2:5" x14ac:dyDescent="0.45">
      <c r="B351" s="179">
        <f t="shared" si="21"/>
        <v>6.411975831783806E-2</v>
      </c>
      <c r="C351" s="15">
        <f t="shared" si="22"/>
        <v>342</v>
      </c>
      <c r="E351" s="179">
        <f t="shared" si="20"/>
        <v>3.2154114383038244E-2</v>
      </c>
    </row>
    <row r="352" spans="2:5" x14ac:dyDescent="0.45">
      <c r="B352" s="179">
        <f t="shared" si="21"/>
        <v>6.3606800251295365E-2</v>
      </c>
      <c r="C352" s="15">
        <f t="shared" si="22"/>
        <v>343</v>
      </c>
      <c r="E352" s="179">
        <f t="shared" si="20"/>
        <v>3.1832573239207872E-2</v>
      </c>
    </row>
    <row r="353" spans="2:5" x14ac:dyDescent="0.45">
      <c r="B353" s="179">
        <f t="shared" si="21"/>
        <v>6.3097945849285006E-2</v>
      </c>
      <c r="C353" s="15">
        <f t="shared" si="22"/>
        <v>344</v>
      </c>
      <c r="E353" s="179">
        <f t="shared" si="20"/>
        <v>3.1514247506815786E-2</v>
      </c>
    </row>
    <row r="354" spans="2:5" x14ac:dyDescent="0.45">
      <c r="B354" s="179">
        <f t="shared" si="21"/>
        <v>6.2593162282490719E-2</v>
      </c>
      <c r="C354" s="15">
        <f t="shared" si="22"/>
        <v>345</v>
      </c>
      <c r="E354" s="179">
        <f t="shared" si="20"/>
        <v>3.119910503174763E-2</v>
      </c>
    </row>
    <row r="355" spans="2:5" x14ac:dyDescent="0.45">
      <c r="B355" s="179">
        <f t="shared" si="21"/>
        <v>6.2092416984230792E-2</v>
      </c>
      <c r="C355" s="15">
        <f t="shared" si="22"/>
        <v>346</v>
      </c>
      <c r="E355" s="179">
        <f t="shared" si="20"/>
        <v>3.0887113981430153E-2</v>
      </c>
    </row>
    <row r="356" spans="2:5" x14ac:dyDescent="0.45">
      <c r="B356" s="179">
        <f t="shared" si="21"/>
        <v>6.1595677648356946E-2</v>
      </c>
      <c r="C356" s="15">
        <f t="shared" si="22"/>
        <v>347</v>
      </c>
      <c r="E356" s="179">
        <f t="shared" si="20"/>
        <v>3.0578242841615852E-2</v>
      </c>
    </row>
    <row r="357" spans="2:5" x14ac:dyDescent="0.45">
      <c r="B357" s="179">
        <f t="shared" si="21"/>
        <v>6.1102912227170091E-2</v>
      </c>
      <c r="C357" s="15">
        <f t="shared" si="22"/>
        <v>348</v>
      </c>
      <c r="E357" s="179">
        <f t="shared" si="20"/>
        <v>3.0272460413199691E-2</v>
      </c>
    </row>
    <row r="358" spans="2:5" x14ac:dyDescent="0.45">
      <c r="B358" s="179">
        <f t="shared" si="21"/>
        <v>6.061408892935273E-2</v>
      </c>
      <c r="C358" s="15">
        <f t="shared" si="22"/>
        <v>349</v>
      </c>
      <c r="E358" s="179">
        <f t="shared" si="20"/>
        <v>2.9969735809067689E-2</v>
      </c>
    </row>
    <row r="359" spans="2:5" x14ac:dyDescent="0.45">
      <c r="B359" s="179">
        <f t="shared" si="21"/>
        <v>6.0129176217917898E-2</v>
      </c>
      <c r="C359" s="15">
        <f t="shared" si="22"/>
        <v>350</v>
      </c>
      <c r="E359" s="179">
        <f t="shared" si="20"/>
        <v>2.9670038450977015E-2</v>
      </c>
    </row>
    <row r="360" spans="2:5" x14ac:dyDescent="0.45">
      <c r="B360" s="179">
        <f t="shared" si="21"/>
        <v>5.9648142808174549E-2</v>
      </c>
      <c r="C360" s="15">
        <f t="shared" si="22"/>
        <v>351</v>
      </c>
      <c r="E360" s="179">
        <f t="shared" si="20"/>
        <v>2.9373338066467247E-2</v>
      </c>
    </row>
    <row r="361" spans="2:5" x14ac:dyDescent="0.45">
      <c r="B361" s="179">
        <f t="shared" si="21"/>
        <v>5.9170957665709151E-2</v>
      </c>
      <c r="C361" s="15">
        <f t="shared" si="22"/>
        <v>352</v>
      </c>
      <c r="E361" s="179">
        <f t="shared" si="20"/>
        <v>2.9079604685802569E-2</v>
      </c>
    </row>
    <row r="362" spans="2:5" x14ac:dyDescent="0.45">
      <c r="B362" s="179">
        <f t="shared" si="21"/>
        <v>5.8697590004383481E-2</v>
      </c>
      <c r="C362" s="15">
        <f t="shared" si="22"/>
        <v>353</v>
      </c>
      <c r="E362" s="179">
        <f t="shared" si="20"/>
        <v>2.8788808638944546E-2</v>
      </c>
    </row>
    <row r="363" spans="2:5" x14ac:dyDescent="0.45">
      <c r="B363" s="179">
        <f t="shared" si="21"/>
        <v>5.8228009284348403E-2</v>
      </c>
      <c r="C363" s="15">
        <f t="shared" si="22"/>
        <v>354</v>
      </c>
      <c r="E363" s="179">
        <f t="shared" si="20"/>
        <v>2.8500920552555101E-2</v>
      </c>
    </row>
    <row r="364" spans="2:5" x14ac:dyDescent="0.45">
      <c r="B364" s="179">
        <f t="shared" si="21"/>
        <v>5.7762185210073619E-2</v>
      </c>
      <c r="C364" s="15">
        <f t="shared" si="22"/>
        <v>355</v>
      </c>
      <c r="E364" s="179">
        <f t="shared" si="20"/>
        <v>2.8215911347029547E-2</v>
      </c>
    </row>
    <row r="365" spans="2:5" x14ac:dyDescent="0.45">
      <c r="B365" s="179">
        <f t="shared" si="21"/>
        <v>5.7300087728393026E-2</v>
      </c>
      <c r="C365" s="15">
        <f t="shared" si="22"/>
        <v>356</v>
      </c>
      <c r="E365" s="179">
        <f t="shared" si="20"/>
        <v>2.7933752233559254E-2</v>
      </c>
    </row>
    <row r="366" spans="2:5" x14ac:dyDescent="0.45">
      <c r="B366" s="179">
        <f t="shared" si="21"/>
        <v>5.6841687026565876E-2</v>
      </c>
      <c r="C366" s="15">
        <f t="shared" si="22"/>
        <v>357</v>
      </c>
      <c r="E366" s="179">
        <f t="shared" si="20"/>
        <v>2.7654414711223662E-2</v>
      </c>
    </row>
    <row r="367" spans="2:5" x14ac:dyDescent="0.45">
      <c r="B367" s="179">
        <f t="shared" si="21"/>
        <v>5.6386953530353355E-2</v>
      </c>
      <c r="C367" s="15">
        <f t="shared" si="22"/>
        <v>358</v>
      </c>
      <c r="E367" s="179">
        <f t="shared" si="20"/>
        <v>2.7377870564111423E-2</v>
      </c>
    </row>
    <row r="368" spans="2:5" x14ac:dyDescent="0.45">
      <c r="B368" s="179">
        <f t="shared" si="21"/>
        <v>5.5935857902110531E-2</v>
      </c>
      <c r="C368" s="15">
        <f t="shared" si="22"/>
        <v>359</v>
      </c>
      <c r="E368" s="179">
        <f t="shared" si="20"/>
        <v>2.7104091858470309E-2</v>
      </c>
    </row>
    <row r="369" spans="2:5" x14ac:dyDescent="0.45">
      <c r="B369" s="179">
        <f t="shared" si="21"/>
        <v>5.5488371038893633E-2</v>
      </c>
      <c r="C369" s="15">
        <f t="shared" si="22"/>
        <v>360</v>
      </c>
      <c r="E369" s="179">
        <f t="shared" si="20"/>
        <v>2.6833050939885604E-2</v>
      </c>
    </row>
    <row r="370" spans="2:5" x14ac:dyDescent="0.45">
      <c r="B370" s="179">
        <f t="shared" si="21"/>
        <v>5.5044464070582486E-2</v>
      </c>
      <c r="C370" s="15">
        <f t="shared" si="22"/>
        <v>361</v>
      </c>
      <c r="E370" s="179">
        <f t="shared" si="20"/>
        <v>2.6564720430486747E-2</v>
      </c>
    </row>
    <row r="371" spans="2:5" x14ac:dyDescent="0.45">
      <c r="B371" s="179">
        <f t="shared" si="21"/>
        <v>5.4604108358017829E-2</v>
      </c>
      <c r="C371" s="15">
        <f t="shared" si="22"/>
        <v>362</v>
      </c>
      <c r="E371" s="179">
        <f t="shared" si="20"/>
        <v>2.6299073226181878E-2</v>
      </c>
    </row>
    <row r="372" spans="2:5" x14ac:dyDescent="0.45">
      <c r="B372" s="179">
        <f t="shared" si="21"/>
        <v>5.4167275491153681E-2</v>
      </c>
      <c r="C372" s="15">
        <f t="shared" si="22"/>
        <v>363</v>
      </c>
      <c r="E372" s="179">
        <f t="shared" si="20"/>
        <v>2.603608249392006E-2</v>
      </c>
    </row>
    <row r="373" spans="2:5" x14ac:dyDescent="0.45">
      <c r="B373" s="179">
        <f t="shared" si="21"/>
        <v>5.3733937287224455E-2</v>
      </c>
      <c r="C373" s="15">
        <f t="shared" si="22"/>
        <v>364</v>
      </c>
      <c r="E373" s="179">
        <f t="shared" si="20"/>
        <v>2.5775721668980862E-2</v>
      </c>
    </row>
    <row r="374" spans="2:5" x14ac:dyDescent="0.45">
      <c r="B374" s="179">
        <f t="shared" si="21"/>
        <v>5.3304065788926658E-2</v>
      </c>
      <c r="C374" s="15">
        <f t="shared" si="22"/>
        <v>365</v>
      </c>
      <c r="E374" s="179">
        <f t="shared" si="20"/>
        <v>2.5517964452291046E-2</v>
      </c>
    </row>
    <row r="375" spans="2:5" x14ac:dyDescent="0.45">
      <c r="B375" s="179">
        <f t="shared" si="21"/>
        <v>5.2877633262615235E-2</v>
      </c>
      <c r="C375" s="15">
        <f t="shared" si="22"/>
        <v>366</v>
      </c>
      <c r="E375" s="179">
        <f t="shared" si="20"/>
        <v>2.5262784807768141E-2</v>
      </c>
    </row>
    <row r="376" spans="2:5" x14ac:dyDescent="0.45">
      <c r="B376" s="179">
        <f t="shared" si="21"/>
        <v>5.2454612196514316E-2</v>
      </c>
      <c r="C376" s="15">
        <f t="shared" si="22"/>
        <v>367</v>
      </c>
      <c r="E376" s="179">
        <f t="shared" si="20"/>
        <v>2.5010156959690458E-2</v>
      </c>
    </row>
    <row r="377" spans="2:5" x14ac:dyDescent="0.45">
      <c r="B377" s="179">
        <f t="shared" si="21"/>
        <v>5.2034975298942202E-2</v>
      </c>
      <c r="C377" s="15">
        <f t="shared" si="22"/>
        <v>368</v>
      </c>
      <c r="E377" s="179">
        <f t="shared" si="20"/>
        <v>2.4760055390093554E-2</v>
      </c>
    </row>
    <row r="378" spans="2:5" x14ac:dyDescent="0.45">
      <c r="B378" s="179">
        <f t="shared" si="21"/>
        <v>5.1618695496550661E-2</v>
      </c>
      <c r="C378" s="15">
        <f t="shared" si="22"/>
        <v>369</v>
      </c>
      <c r="E378" s="179">
        <f t="shared" si="20"/>
        <v>2.4512454836192618E-2</v>
      </c>
    </row>
    <row r="379" spans="2:5" x14ac:dyDescent="0.45">
      <c r="B379" s="179">
        <f t="shared" si="21"/>
        <v>5.1205745932578255E-2</v>
      </c>
      <c r="C379" s="15">
        <f t="shared" si="22"/>
        <v>370</v>
      </c>
      <c r="E379" s="179">
        <f t="shared" si="20"/>
        <v>2.426733028783069E-2</v>
      </c>
    </row>
    <row r="380" spans="2:5" x14ac:dyDescent="0.45">
      <c r="B380" s="179">
        <f t="shared" si="21"/>
        <v>5.0796099965117629E-2</v>
      </c>
      <c r="C380" s="15">
        <f t="shared" si="22"/>
        <v>371</v>
      </c>
      <c r="E380" s="179">
        <f t="shared" si="20"/>
        <v>2.4024656984952382E-2</v>
      </c>
    </row>
    <row r="381" spans="2:5" x14ac:dyDescent="0.45">
      <c r="B381" s="179">
        <f t="shared" si="21"/>
        <v>5.0389731165396683E-2</v>
      </c>
      <c r="C381" s="15">
        <f t="shared" si="22"/>
        <v>372</v>
      </c>
      <c r="E381" s="179">
        <f t="shared" si="20"/>
        <v>2.3784410415102861E-2</v>
      </c>
    </row>
    <row r="382" spans="2:5" x14ac:dyDescent="0.45">
      <c r="B382" s="179">
        <f t="shared" si="21"/>
        <v>4.9986613316073507E-2</v>
      </c>
      <c r="C382" s="15">
        <f t="shared" si="22"/>
        <v>373</v>
      </c>
      <c r="E382" s="179">
        <f t="shared" si="20"/>
        <v>2.3546566310951832E-2</v>
      </c>
    </row>
    <row r="383" spans="2:5" x14ac:dyDescent="0.45">
      <c r="B383" s="179">
        <f t="shared" si="21"/>
        <v>4.9586720409544913E-2</v>
      </c>
      <c r="C383" s="15">
        <f t="shared" si="22"/>
        <v>374</v>
      </c>
      <c r="E383" s="179">
        <f t="shared" si="20"/>
        <v>2.3311100647842312E-2</v>
      </c>
    </row>
    <row r="384" spans="2:5" x14ac:dyDescent="0.45">
      <c r="B384" s="179">
        <f t="shared" si="21"/>
        <v>4.9190026646268557E-2</v>
      </c>
      <c r="C384" s="15">
        <f t="shared" si="22"/>
        <v>375</v>
      </c>
      <c r="E384" s="179">
        <f t="shared" si="20"/>
        <v>2.3077989641363889E-2</v>
      </c>
    </row>
    <row r="385" spans="2:5" x14ac:dyDescent="0.45">
      <c r="B385" s="179">
        <f t="shared" si="21"/>
        <v>4.8796506433098415E-2</v>
      </c>
      <c r="C385" s="15">
        <f t="shared" si="22"/>
        <v>376</v>
      </c>
      <c r="E385" s="179">
        <f t="shared" si="20"/>
        <v>2.2847209744950251E-2</v>
      </c>
    </row>
    <row r="386" spans="2:5" x14ac:dyDescent="0.45">
      <c r="B386" s="179">
        <f t="shared" si="21"/>
        <v>4.8406134381633617E-2</v>
      </c>
      <c r="C386" s="15">
        <f t="shared" si="22"/>
        <v>377</v>
      </c>
      <c r="E386" s="179">
        <f t="shared" si="20"/>
        <v>2.2618737647500744E-2</v>
      </c>
    </row>
    <row r="387" spans="2:5" x14ac:dyDescent="0.45">
      <c r="B387" s="179">
        <f t="shared" si="21"/>
        <v>4.801888530658055E-2</v>
      </c>
      <c r="C387" s="15">
        <f t="shared" si="22"/>
        <v>378</v>
      </c>
      <c r="E387" s="179">
        <f t="shared" si="20"/>
        <v>2.2392550271025737E-2</v>
      </c>
    </row>
    <row r="388" spans="2:5" x14ac:dyDescent="0.45">
      <c r="B388" s="179">
        <f t="shared" si="21"/>
        <v>4.7634734224127902E-2</v>
      </c>
      <c r="C388" s="15">
        <f t="shared" si="22"/>
        <v>379</v>
      </c>
      <c r="E388" s="179">
        <f t="shared" si="20"/>
        <v>2.2168624768315486E-2</v>
      </c>
    </row>
    <row r="389" spans="2:5" x14ac:dyDescent="0.45">
      <c r="B389" s="179">
        <f t="shared" si="21"/>
        <v>4.7253656350334877E-2</v>
      </c>
      <c r="C389" s="15">
        <f t="shared" si="22"/>
        <v>380</v>
      </c>
      <c r="E389" s="179">
        <f t="shared" si="20"/>
        <v>2.1946938520632325E-2</v>
      </c>
    </row>
    <row r="390" spans="2:5" x14ac:dyDescent="0.45">
      <c r="B390" s="179">
        <f t="shared" si="21"/>
        <v>4.6875627099532205E-2</v>
      </c>
      <c r="C390" s="15">
        <f t="shared" si="22"/>
        <v>381</v>
      </c>
      <c r="E390" s="179">
        <f t="shared" si="20"/>
        <v>2.1727469135425996E-2</v>
      </c>
    </row>
    <row r="391" spans="2:5" x14ac:dyDescent="0.45">
      <c r="B391" s="179">
        <f t="shared" si="21"/>
        <v>4.6500622082735935E-2</v>
      </c>
      <c r="C391" s="15">
        <f t="shared" si="22"/>
        <v>382</v>
      </c>
      <c r="E391" s="179">
        <f t="shared" si="20"/>
        <v>2.1510194444071744E-2</v>
      </c>
    </row>
    <row r="392" spans="2:5" x14ac:dyDescent="0.45">
      <c r="B392" s="179">
        <f t="shared" si="21"/>
        <v>4.6128617106074042E-2</v>
      </c>
      <c r="C392" s="15">
        <f t="shared" si="22"/>
        <v>383</v>
      </c>
      <c r="E392" s="179">
        <f t="shared" si="20"/>
        <v>2.1295092499631026E-2</v>
      </c>
    </row>
    <row r="393" spans="2:5" x14ac:dyDescent="0.45">
      <c r="B393" s="179">
        <f t="shared" si="21"/>
        <v>4.5759588169225457E-2</v>
      </c>
      <c r="C393" s="15">
        <f t="shared" si="22"/>
        <v>384</v>
      </c>
      <c r="E393" s="179">
        <f t="shared" si="20"/>
        <v>2.1082141574634713E-2</v>
      </c>
    </row>
    <row r="394" spans="2:5" x14ac:dyDescent="0.45">
      <c r="B394" s="179">
        <f t="shared" si="21"/>
        <v>4.5393511463871654E-2</v>
      </c>
      <c r="C394" s="15">
        <f t="shared" si="22"/>
        <v>385</v>
      </c>
      <c r="E394" s="179">
        <f t="shared" ref="E394:E457" si="23">$E$7^C394</f>
        <v>2.0871320158888367E-2</v>
      </c>
    </row>
    <row r="395" spans="2:5" x14ac:dyDescent="0.45">
      <c r="B395" s="179">
        <f t="shared" ref="B395:B458" si="24">$B$7^C395</f>
        <v>4.5030363372160681E-2</v>
      </c>
      <c r="C395" s="15">
        <f t="shared" si="22"/>
        <v>386</v>
      </c>
      <c r="E395" s="179">
        <f t="shared" si="23"/>
        <v>2.0662606957299483E-2</v>
      </c>
    </row>
    <row r="396" spans="2:5" x14ac:dyDescent="0.45">
      <c r="B396" s="179">
        <f t="shared" si="24"/>
        <v>4.4670120465183392E-2</v>
      </c>
      <c r="C396" s="15">
        <f t="shared" ref="C396:C459" si="25">C395+1</f>
        <v>387</v>
      </c>
      <c r="E396" s="179">
        <f t="shared" si="23"/>
        <v>2.0455980887726485E-2</v>
      </c>
    </row>
    <row r="397" spans="2:5" x14ac:dyDescent="0.45">
      <c r="B397" s="179">
        <f t="shared" si="24"/>
        <v>4.4312759501461921E-2</v>
      </c>
      <c r="C397" s="15">
        <f t="shared" si="25"/>
        <v>388</v>
      </c>
      <c r="E397" s="179">
        <f t="shared" si="23"/>
        <v>2.0251421078849221E-2</v>
      </c>
    </row>
    <row r="398" spans="2:5" x14ac:dyDescent="0.45">
      <c r="B398" s="179">
        <f t="shared" si="24"/>
        <v>4.3958257425450231E-2</v>
      </c>
      <c r="C398" s="15">
        <f t="shared" si="25"/>
        <v>389</v>
      </c>
      <c r="E398" s="179">
        <f t="shared" si="23"/>
        <v>2.0048906868060726E-2</v>
      </c>
    </row>
    <row r="399" spans="2:5" x14ac:dyDescent="0.45">
      <c r="B399" s="179">
        <f t="shared" si="24"/>
        <v>4.3606591366046624E-2</v>
      </c>
      <c r="C399" s="15">
        <f t="shared" si="25"/>
        <v>390</v>
      </c>
      <c r="E399" s="179">
        <f t="shared" si="23"/>
        <v>1.9848417799380118E-2</v>
      </c>
    </row>
    <row r="400" spans="2:5" x14ac:dyDescent="0.45">
      <c r="B400" s="179">
        <f t="shared" si="24"/>
        <v>4.3257738635118247E-2</v>
      </c>
      <c r="C400" s="15">
        <f t="shared" si="25"/>
        <v>391</v>
      </c>
      <c r="E400" s="179">
        <f t="shared" si="23"/>
        <v>1.9649933621386319E-2</v>
      </c>
    </row>
    <row r="401" spans="2:5" x14ac:dyDescent="0.45">
      <c r="B401" s="179">
        <f t="shared" si="24"/>
        <v>4.2911676726037302E-2</v>
      </c>
      <c r="C401" s="15">
        <f t="shared" si="25"/>
        <v>392</v>
      </c>
      <c r="E401" s="179">
        <f t="shared" si="23"/>
        <v>1.9453434285172457E-2</v>
      </c>
    </row>
    <row r="402" spans="2:5" x14ac:dyDescent="0.45">
      <c r="B402" s="179">
        <f t="shared" si="24"/>
        <v>4.2568383312229008E-2</v>
      </c>
      <c r="C402" s="15">
        <f t="shared" si="25"/>
        <v>393</v>
      </c>
      <c r="E402" s="179">
        <f t="shared" si="23"/>
        <v>1.9258899942320728E-2</v>
      </c>
    </row>
    <row r="403" spans="2:5" x14ac:dyDescent="0.45">
      <c r="B403" s="179">
        <f t="shared" si="24"/>
        <v>4.2227836245731169E-2</v>
      </c>
      <c r="C403" s="15">
        <f t="shared" si="25"/>
        <v>394</v>
      </c>
      <c r="E403" s="179">
        <f t="shared" si="23"/>
        <v>1.9066310942897523E-2</v>
      </c>
    </row>
    <row r="404" spans="2:5" x14ac:dyDescent="0.45">
      <c r="B404" s="179">
        <f t="shared" si="24"/>
        <v>4.1890013555765312E-2</v>
      </c>
      <c r="C404" s="15">
        <f t="shared" si="25"/>
        <v>395</v>
      </c>
      <c r="E404" s="179">
        <f t="shared" si="23"/>
        <v>1.8875647833468547E-2</v>
      </c>
    </row>
    <row r="405" spans="2:5" x14ac:dyDescent="0.45">
      <c r="B405" s="179">
        <f t="shared" si="24"/>
        <v>4.1554893447319191E-2</v>
      </c>
      <c r="C405" s="15">
        <f t="shared" si="25"/>
        <v>396</v>
      </c>
      <c r="E405" s="179">
        <f t="shared" si="23"/>
        <v>1.868689135513386E-2</v>
      </c>
    </row>
    <row r="406" spans="2:5" x14ac:dyDescent="0.45">
      <c r="B406" s="179">
        <f t="shared" si="24"/>
        <v>4.1222454299740648E-2</v>
      </c>
      <c r="C406" s="15">
        <f t="shared" si="25"/>
        <v>397</v>
      </c>
      <c r="E406" s="179">
        <f t="shared" si="23"/>
        <v>1.8500022441582522E-2</v>
      </c>
    </row>
    <row r="407" spans="2:5" x14ac:dyDescent="0.45">
      <c r="B407" s="179">
        <f t="shared" si="24"/>
        <v>4.0892674665342708E-2</v>
      </c>
      <c r="C407" s="15">
        <f t="shared" si="25"/>
        <v>398</v>
      </c>
      <c r="E407" s="179">
        <f t="shared" si="23"/>
        <v>1.8315022217166698E-2</v>
      </c>
    </row>
    <row r="408" spans="2:5" x14ac:dyDescent="0.45">
      <c r="B408" s="179">
        <f t="shared" si="24"/>
        <v>4.0565533268019968E-2</v>
      </c>
      <c r="C408" s="15">
        <f t="shared" si="25"/>
        <v>399</v>
      </c>
      <c r="E408" s="179">
        <f t="shared" si="23"/>
        <v>1.8131871994995032E-2</v>
      </c>
    </row>
    <row r="409" spans="2:5" x14ac:dyDescent="0.45">
      <c r="B409" s="179">
        <f t="shared" si="24"/>
        <v>4.0241009001875813E-2</v>
      </c>
      <c r="C409" s="15">
        <f t="shared" si="25"/>
        <v>400</v>
      </c>
      <c r="E409" s="179">
        <f t="shared" si="23"/>
        <v>1.7950553275045078E-2</v>
      </c>
    </row>
    <row r="410" spans="2:5" x14ac:dyDescent="0.45">
      <c r="B410" s="179">
        <f t="shared" si="24"/>
        <v>3.9919080929860809E-2</v>
      </c>
      <c r="C410" s="15">
        <f t="shared" si="25"/>
        <v>401</v>
      </c>
      <c r="E410" s="179">
        <f t="shared" si="23"/>
        <v>1.7771047742294627E-2</v>
      </c>
    </row>
    <row r="411" spans="2:5" x14ac:dyDescent="0.45">
      <c r="B411" s="179">
        <f t="shared" si="24"/>
        <v>3.959972828242192E-2</v>
      </c>
      <c r="C411" s="15">
        <f t="shared" si="25"/>
        <v>402</v>
      </c>
      <c r="E411" s="179">
        <f t="shared" si="23"/>
        <v>1.7593337264871681E-2</v>
      </c>
    </row>
    <row r="412" spans="2:5" x14ac:dyDescent="0.45">
      <c r="B412" s="179">
        <f t="shared" si="24"/>
        <v>3.9282930456162539E-2</v>
      </c>
      <c r="C412" s="15">
        <f t="shared" si="25"/>
        <v>403</v>
      </c>
      <c r="E412" s="179">
        <f t="shared" si="23"/>
        <v>1.7417403892222964E-2</v>
      </c>
    </row>
    <row r="413" spans="2:5" x14ac:dyDescent="0.45">
      <c r="B413" s="179">
        <f t="shared" si="24"/>
        <v>3.8968667012513239E-2</v>
      </c>
      <c r="C413" s="15">
        <f t="shared" si="25"/>
        <v>404</v>
      </c>
      <c r="E413" s="179">
        <f t="shared" si="23"/>
        <v>1.7243229853300738E-2</v>
      </c>
    </row>
    <row r="414" spans="2:5" x14ac:dyDescent="0.45">
      <c r="B414" s="179">
        <f t="shared" si="24"/>
        <v>3.8656917676413133E-2</v>
      </c>
      <c r="C414" s="15">
        <f t="shared" si="25"/>
        <v>405</v>
      </c>
      <c r="E414" s="179">
        <f t="shared" si="23"/>
        <v>1.7070797554767727E-2</v>
      </c>
    </row>
    <row r="415" spans="2:5" x14ac:dyDescent="0.45">
      <c r="B415" s="179">
        <f t="shared" si="24"/>
        <v>3.8347662335001816E-2</v>
      </c>
      <c r="C415" s="15">
        <f t="shared" si="25"/>
        <v>406</v>
      </c>
      <c r="E415" s="179">
        <f t="shared" si="23"/>
        <v>1.6900089579220047E-2</v>
      </c>
    </row>
    <row r="416" spans="2:5" x14ac:dyDescent="0.45">
      <c r="B416" s="179">
        <f t="shared" si="24"/>
        <v>3.8040881036321805E-2</v>
      </c>
      <c r="C416" s="15">
        <f t="shared" si="25"/>
        <v>407</v>
      </c>
      <c r="E416" s="179">
        <f t="shared" si="23"/>
        <v>1.6731088683427851E-2</v>
      </c>
    </row>
    <row r="417" spans="2:5" x14ac:dyDescent="0.45">
      <c r="B417" s="179">
        <f t="shared" si="24"/>
        <v>3.7736553988031232E-2</v>
      </c>
      <c r="C417" s="15">
        <f t="shared" si="25"/>
        <v>408</v>
      </c>
      <c r="E417" s="179">
        <f t="shared" si="23"/>
        <v>1.6563777796593571E-2</v>
      </c>
    </row>
    <row r="418" spans="2:5" x14ac:dyDescent="0.45">
      <c r="B418" s="179">
        <f t="shared" si="24"/>
        <v>3.7434661556126986E-2</v>
      </c>
      <c r="C418" s="15">
        <f t="shared" si="25"/>
        <v>409</v>
      </c>
      <c r="E418" s="179">
        <f t="shared" si="23"/>
        <v>1.6398140018627633E-2</v>
      </c>
    </row>
    <row r="419" spans="2:5" x14ac:dyDescent="0.45">
      <c r="B419" s="179">
        <f t="shared" si="24"/>
        <v>3.7135184263677963E-2</v>
      </c>
      <c r="C419" s="15">
        <f t="shared" si="25"/>
        <v>410</v>
      </c>
      <c r="E419" s="179">
        <f t="shared" si="23"/>
        <v>1.6234158618441359E-2</v>
      </c>
    </row>
    <row r="420" spans="2:5" x14ac:dyDescent="0.45">
      <c r="B420" s="179">
        <f t="shared" si="24"/>
        <v>3.683810278956854E-2</v>
      </c>
      <c r="C420" s="15">
        <f t="shared" si="25"/>
        <v>411</v>
      </c>
      <c r="E420" s="179">
        <f t="shared" si="23"/>
        <v>1.6071817032256942E-2</v>
      </c>
    </row>
    <row r="421" spans="2:5" x14ac:dyDescent="0.45">
      <c r="B421" s="179">
        <f t="shared" si="24"/>
        <v>3.6543397967251992E-2</v>
      </c>
      <c r="C421" s="15">
        <f t="shared" si="25"/>
        <v>412</v>
      </c>
      <c r="E421" s="179">
        <f t="shared" si="23"/>
        <v>1.5911098861934373E-2</v>
      </c>
    </row>
    <row r="422" spans="2:5" x14ac:dyDescent="0.45">
      <c r="B422" s="179">
        <f t="shared" si="24"/>
        <v>3.6251050783513969E-2</v>
      </c>
      <c r="C422" s="15">
        <f t="shared" si="25"/>
        <v>413</v>
      </c>
      <c r="E422" s="179">
        <f t="shared" si="23"/>
        <v>1.5751987873315026E-2</v>
      </c>
    </row>
    <row r="423" spans="2:5" x14ac:dyDescent="0.45">
      <c r="B423" s="179">
        <f t="shared" si="24"/>
        <v>3.5961042377245851E-2</v>
      </c>
      <c r="C423" s="15">
        <f t="shared" si="25"/>
        <v>414</v>
      </c>
      <c r="E423" s="179">
        <f t="shared" si="23"/>
        <v>1.5594467994581879E-2</v>
      </c>
    </row>
    <row r="424" spans="2:5" x14ac:dyDescent="0.45">
      <c r="B424" s="179">
        <f t="shared" si="24"/>
        <v>3.567335403822789E-2</v>
      </c>
      <c r="C424" s="15">
        <f t="shared" si="25"/>
        <v>415</v>
      </c>
      <c r="E424" s="179">
        <f t="shared" si="23"/>
        <v>1.5438523314636059E-2</v>
      </c>
    </row>
    <row r="425" spans="2:5" x14ac:dyDescent="0.45">
      <c r="B425" s="179">
        <f t="shared" si="24"/>
        <v>3.5387967205922063E-2</v>
      </c>
      <c r="C425" s="15">
        <f t="shared" si="25"/>
        <v>416</v>
      </c>
      <c r="E425" s="179">
        <f t="shared" si="23"/>
        <v>1.5284138081489698E-2</v>
      </c>
    </row>
    <row r="426" spans="2:5" x14ac:dyDescent="0.45">
      <c r="B426" s="179">
        <f t="shared" si="24"/>
        <v>3.5104863468274683E-2</v>
      </c>
      <c r="C426" s="15">
        <f t="shared" si="25"/>
        <v>417</v>
      </c>
      <c r="E426" s="179">
        <f t="shared" si="23"/>
        <v>1.51312967006748E-2</v>
      </c>
    </row>
    <row r="427" spans="2:5" x14ac:dyDescent="0.45">
      <c r="B427" s="179">
        <f t="shared" si="24"/>
        <v>3.482402456052848E-2</v>
      </c>
      <c r="C427" s="15">
        <f t="shared" si="25"/>
        <v>418</v>
      </c>
      <c r="E427" s="179">
        <f t="shared" si="23"/>
        <v>1.4979983733668054E-2</v>
      </c>
    </row>
    <row r="428" spans="2:5" x14ac:dyDescent="0.45">
      <c r="B428" s="179">
        <f t="shared" si="24"/>
        <v>3.4545432364044254E-2</v>
      </c>
      <c r="C428" s="15">
        <f t="shared" si="25"/>
        <v>419</v>
      </c>
      <c r="E428" s="179">
        <f t="shared" si="23"/>
        <v>1.4830183896331374E-2</v>
      </c>
    </row>
    <row r="429" spans="2:5" x14ac:dyDescent="0.45">
      <c r="B429" s="179">
        <f t="shared" si="24"/>
        <v>3.42690689051319E-2</v>
      </c>
      <c r="C429" s="15">
        <f t="shared" si="25"/>
        <v>420</v>
      </c>
      <c r="E429" s="179">
        <f t="shared" si="23"/>
        <v>1.4681882057368058E-2</v>
      </c>
    </row>
    <row r="430" spans="2:5" x14ac:dyDescent="0.45">
      <c r="B430" s="179">
        <f t="shared" si="24"/>
        <v>3.3994916353890847E-2</v>
      </c>
      <c r="C430" s="15">
        <f t="shared" si="25"/>
        <v>421</v>
      </c>
      <c r="E430" s="179">
        <f t="shared" si="23"/>
        <v>1.4535063236794378E-2</v>
      </c>
    </row>
    <row r="431" spans="2:5" x14ac:dyDescent="0.45">
      <c r="B431" s="179">
        <f t="shared" si="24"/>
        <v>3.3722957023059719E-2</v>
      </c>
      <c r="C431" s="15">
        <f t="shared" si="25"/>
        <v>422</v>
      </c>
      <c r="E431" s="179">
        <f t="shared" si="23"/>
        <v>1.4389712604426435E-2</v>
      </c>
    </row>
    <row r="432" spans="2:5" x14ac:dyDescent="0.45">
      <c r="B432" s="179">
        <f t="shared" si="24"/>
        <v>3.3453173366875241E-2</v>
      </c>
      <c r="C432" s="15">
        <f t="shared" si="25"/>
        <v>423</v>
      </c>
      <c r="E432" s="179">
        <f t="shared" si="23"/>
        <v>1.4245815478382169E-2</v>
      </c>
    </row>
    <row r="433" spans="2:5" x14ac:dyDescent="0.45">
      <c r="B433" s="179">
        <f t="shared" si="24"/>
        <v>3.3185547979940236E-2</v>
      </c>
      <c r="C433" s="15">
        <f t="shared" si="25"/>
        <v>424</v>
      </c>
      <c r="E433" s="179">
        <f t="shared" si="23"/>
        <v>1.4103357323598346E-2</v>
      </c>
    </row>
    <row r="434" spans="2:5" x14ac:dyDescent="0.45">
      <c r="B434" s="179">
        <f t="shared" si="24"/>
        <v>3.2920063596100717E-2</v>
      </c>
      <c r="C434" s="15">
        <f t="shared" si="25"/>
        <v>425</v>
      </c>
      <c r="E434" s="179">
        <f t="shared" si="23"/>
        <v>1.3962323750362363E-2</v>
      </c>
    </row>
    <row r="435" spans="2:5" x14ac:dyDescent="0.45">
      <c r="B435" s="179">
        <f t="shared" si="24"/>
        <v>3.2656703087331908E-2</v>
      </c>
      <c r="C435" s="15">
        <f t="shared" si="25"/>
        <v>426</v>
      </c>
      <c r="E435" s="179">
        <f t="shared" si="23"/>
        <v>1.382270051285874E-2</v>
      </c>
    </row>
    <row r="436" spans="2:5" x14ac:dyDescent="0.45">
      <c r="B436" s="179">
        <f t="shared" si="24"/>
        <v>3.2395449462633251E-2</v>
      </c>
      <c r="C436" s="15">
        <f t="shared" si="25"/>
        <v>427</v>
      </c>
      <c r="E436" s="179">
        <f t="shared" si="23"/>
        <v>1.3684473507730152E-2</v>
      </c>
    </row>
    <row r="437" spans="2:5" x14ac:dyDescent="0.45">
      <c r="B437" s="179">
        <f t="shared" si="24"/>
        <v>3.2136285866932186E-2</v>
      </c>
      <c r="C437" s="15">
        <f t="shared" si="25"/>
        <v>428</v>
      </c>
      <c r="E437" s="179">
        <f t="shared" si="23"/>
        <v>1.3547628772652852E-2</v>
      </c>
    </row>
    <row r="438" spans="2:5" x14ac:dyDescent="0.45">
      <c r="B438" s="179">
        <f t="shared" si="24"/>
        <v>3.187919557999673E-2</v>
      </c>
      <c r="C438" s="15">
        <f t="shared" si="25"/>
        <v>429</v>
      </c>
      <c r="E438" s="179">
        <f t="shared" si="23"/>
        <v>1.3412152484926321E-2</v>
      </c>
    </row>
    <row r="439" spans="2:5" x14ac:dyDescent="0.45">
      <c r="B439" s="179">
        <f t="shared" si="24"/>
        <v>3.1624162015356748E-2</v>
      </c>
      <c r="C439" s="15">
        <f t="shared" si="25"/>
        <v>430</v>
      </c>
      <c r="E439" s="179">
        <f t="shared" si="23"/>
        <v>1.3278030960077059E-2</v>
      </c>
    </row>
    <row r="440" spans="2:5" x14ac:dyDescent="0.45">
      <c r="B440" s="179">
        <f t="shared" si="24"/>
        <v>3.1371168719233893E-2</v>
      </c>
      <c r="C440" s="15">
        <f t="shared" si="25"/>
        <v>431</v>
      </c>
      <c r="E440" s="179">
        <f t="shared" si="23"/>
        <v>1.3145250650476286E-2</v>
      </c>
    </row>
    <row r="441" spans="2:5" x14ac:dyDescent="0.45">
      <c r="B441" s="179">
        <f t="shared" si="24"/>
        <v>3.1120199369480024E-2</v>
      </c>
      <c r="C441" s="15">
        <f t="shared" si="25"/>
        <v>432</v>
      </c>
      <c r="E441" s="179">
        <f t="shared" si="23"/>
        <v>1.3013798143971524E-2</v>
      </c>
    </row>
    <row r="442" spans="2:5" x14ac:dyDescent="0.45">
      <c r="B442" s="179">
        <f t="shared" si="24"/>
        <v>3.0871237774524184E-2</v>
      </c>
      <c r="C442" s="15">
        <f t="shared" si="25"/>
        <v>433</v>
      </c>
      <c r="E442" s="179">
        <f t="shared" si="23"/>
        <v>1.2883660162531809E-2</v>
      </c>
    </row>
    <row r="443" spans="2:5" x14ac:dyDescent="0.45">
      <c r="B443" s="179">
        <f t="shared" si="24"/>
        <v>3.0624267872327991E-2</v>
      </c>
      <c r="C443" s="15">
        <f t="shared" si="25"/>
        <v>434</v>
      </c>
      <c r="E443" s="179">
        <f t="shared" si="23"/>
        <v>1.275482356090649E-2</v>
      </c>
    </row>
    <row r="444" spans="2:5" x14ac:dyDescent="0.45">
      <c r="B444" s="179">
        <f t="shared" si="24"/>
        <v>3.0379273729349364E-2</v>
      </c>
      <c r="C444" s="15">
        <f t="shared" si="25"/>
        <v>435</v>
      </c>
      <c r="E444" s="179">
        <f t="shared" si="23"/>
        <v>1.2627275325297426E-2</v>
      </c>
    </row>
    <row r="445" spans="2:5" x14ac:dyDescent="0.45">
      <c r="B445" s="179">
        <f t="shared" si="24"/>
        <v>3.0136239539514571E-2</v>
      </c>
      <c r="C445" s="15">
        <f t="shared" si="25"/>
        <v>436</v>
      </c>
      <c r="E445" s="179">
        <f t="shared" si="23"/>
        <v>1.2501002572044452E-2</v>
      </c>
    </row>
    <row r="446" spans="2:5" x14ac:dyDescent="0.45">
      <c r="B446" s="179">
        <f t="shared" si="24"/>
        <v>2.9895149623198454E-2</v>
      </c>
      <c r="C446" s="15">
        <f t="shared" si="25"/>
        <v>437</v>
      </c>
      <c r="E446" s="179">
        <f t="shared" si="23"/>
        <v>1.2375992546324007E-2</v>
      </c>
    </row>
    <row r="447" spans="2:5" x14ac:dyDescent="0.45">
      <c r="B447" s="179">
        <f t="shared" si="24"/>
        <v>2.9655988426212858E-2</v>
      </c>
      <c r="C447" s="15">
        <f t="shared" si="25"/>
        <v>438</v>
      </c>
      <c r="E447" s="179">
        <f t="shared" si="23"/>
        <v>1.2252232620860766E-2</v>
      </c>
    </row>
    <row r="448" spans="2:5" x14ac:dyDescent="0.45">
      <c r="B448" s="179">
        <f t="shared" si="24"/>
        <v>2.9418740518803155E-2</v>
      </c>
      <c r="C448" s="15">
        <f t="shared" si="25"/>
        <v>439</v>
      </c>
      <c r="E448" s="179">
        <f t="shared" si="23"/>
        <v>1.2129710294652159E-2</v>
      </c>
    </row>
    <row r="449" spans="2:5" x14ac:dyDescent="0.45">
      <c r="B449" s="179">
        <f t="shared" si="24"/>
        <v>2.9183390594652737E-2</v>
      </c>
      <c r="C449" s="15">
        <f t="shared" si="25"/>
        <v>440</v>
      </c>
      <c r="E449" s="179">
        <f t="shared" si="23"/>
        <v>1.2008413191705637E-2</v>
      </c>
    </row>
    <row r="450" spans="2:5" x14ac:dyDescent="0.45">
      <c r="B450" s="179">
        <f t="shared" si="24"/>
        <v>2.8949923469895507E-2</v>
      </c>
      <c r="C450" s="15">
        <f t="shared" si="25"/>
        <v>441</v>
      </c>
      <c r="E450" s="179">
        <f t="shared" si="23"/>
        <v>1.1888329059788578E-2</v>
      </c>
    </row>
    <row r="451" spans="2:5" x14ac:dyDescent="0.45">
      <c r="B451" s="179">
        <f t="shared" si="24"/>
        <v>2.8718324082136339E-2</v>
      </c>
      <c r="C451" s="15">
        <f t="shared" si="25"/>
        <v>442</v>
      </c>
      <c r="E451" s="179">
        <f t="shared" si="23"/>
        <v>1.1769445769190694E-2</v>
      </c>
    </row>
    <row r="452" spans="2:5" x14ac:dyDescent="0.45">
      <c r="B452" s="179">
        <f t="shared" si="24"/>
        <v>2.8488577489479253E-2</v>
      </c>
      <c r="C452" s="15">
        <f t="shared" si="25"/>
        <v>443</v>
      </c>
      <c r="E452" s="179">
        <f t="shared" si="23"/>
        <v>1.1651751311498787E-2</v>
      </c>
    </row>
    <row r="453" spans="2:5" x14ac:dyDescent="0.45">
      <c r="B453" s="179">
        <f t="shared" si="24"/>
        <v>2.8260668869563417E-2</v>
      </c>
      <c r="C453" s="15">
        <f t="shared" si="25"/>
        <v>444</v>
      </c>
      <c r="E453" s="179">
        <f t="shared" si="23"/>
        <v>1.1535233798383797E-2</v>
      </c>
    </row>
    <row r="454" spans="2:5" x14ac:dyDescent="0.45">
      <c r="B454" s="179">
        <f t="shared" si="24"/>
        <v>2.8034583518606913E-2</v>
      </c>
      <c r="C454" s="15">
        <f t="shared" si="25"/>
        <v>445</v>
      </c>
      <c r="E454" s="179">
        <f t="shared" si="23"/>
        <v>1.1419881460399959E-2</v>
      </c>
    </row>
    <row r="455" spans="2:5" x14ac:dyDescent="0.45">
      <c r="B455" s="179">
        <f t="shared" si="24"/>
        <v>2.7810306850458051E-2</v>
      </c>
      <c r="C455" s="15">
        <f t="shared" si="25"/>
        <v>446</v>
      </c>
      <c r="E455" s="179">
        <f t="shared" si="23"/>
        <v>1.1305682645795961E-2</v>
      </c>
    </row>
    <row r="456" spans="2:5" x14ac:dyDescent="0.45">
      <c r="B456" s="179">
        <f t="shared" si="24"/>
        <v>2.7587824395654385E-2</v>
      </c>
      <c r="C456" s="15">
        <f t="shared" si="25"/>
        <v>447</v>
      </c>
      <c r="E456" s="179">
        <f t="shared" si="23"/>
        <v>1.1192625819338001E-2</v>
      </c>
    </row>
    <row r="457" spans="2:5" x14ac:dyDescent="0.45">
      <c r="B457" s="179">
        <f t="shared" si="24"/>
        <v>2.7367121800489152E-2</v>
      </c>
      <c r="C457" s="15">
        <f t="shared" si="25"/>
        <v>448</v>
      </c>
      <c r="E457" s="179">
        <f t="shared" si="23"/>
        <v>1.108069956114462E-2</v>
      </c>
    </row>
    <row r="458" spans="2:5" x14ac:dyDescent="0.45">
      <c r="B458" s="179">
        <f t="shared" si="24"/>
        <v>2.7148184826085237E-2</v>
      </c>
      <c r="C458" s="15">
        <f t="shared" si="25"/>
        <v>449</v>
      </c>
      <c r="E458" s="179">
        <f t="shared" ref="E458:E521" si="26">$E$7^C458</f>
        <v>1.0969892565533176E-2</v>
      </c>
    </row>
    <row r="459" spans="2:5" x14ac:dyDescent="0.45">
      <c r="B459" s="179">
        <f t="shared" ref="B459:B522" si="27">$B$7^C459</f>
        <v>2.6930999347476555E-2</v>
      </c>
      <c r="C459" s="15">
        <f t="shared" si="25"/>
        <v>450</v>
      </c>
      <c r="E459" s="179">
        <f t="shared" si="26"/>
        <v>1.0860193639877842E-2</v>
      </c>
    </row>
    <row r="460" spans="2:5" x14ac:dyDescent="0.45">
      <c r="B460" s="179">
        <f t="shared" si="27"/>
        <v>2.671555135269674E-2</v>
      </c>
      <c r="C460" s="15">
        <f t="shared" ref="C460:C523" si="28">C459+1</f>
        <v>451</v>
      </c>
      <c r="E460" s="179">
        <f t="shared" si="26"/>
        <v>1.0751591703479063E-2</v>
      </c>
    </row>
    <row r="461" spans="2:5" x14ac:dyDescent="0.45">
      <c r="B461" s="179">
        <f t="shared" si="27"/>
        <v>2.6501826941875167E-2</v>
      </c>
      <c r="C461" s="15">
        <f t="shared" si="28"/>
        <v>452</v>
      </c>
      <c r="E461" s="179">
        <f t="shared" si="26"/>
        <v>1.0644075786444274E-2</v>
      </c>
    </row>
    <row r="462" spans="2:5" x14ac:dyDescent="0.45">
      <c r="B462" s="179">
        <f t="shared" si="27"/>
        <v>2.6289812326340162E-2</v>
      </c>
      <c r="C462" s="15">
        <f t="shared" si="28"/>
        <v>453</v>
      </c>
      <c r="E462" s="179">
        <f t="shared" si="26"/>
        <v>1.053763502857983E-2</v>
      </c>
    </row>
    <row r="463" spans="2:5" x14ac:dyDescent="0.45">
      <c r="B463" s="179">
        <f t="shared" si="27"/>
        <v>2.6079493827729443E-2</v>
      </c>
      <c r="C463" s="15">
        <f t="shared" si="28"/>
        <v>454</v>
      </c>
      <c r="E463" s="179">
        <f t="shared" si="26"/>
        <v>1.043225867829403E-2</v>
      </c>
    </row>
    <row r="464" spans="2:5" x14ac:dyDescent="0.45">
      <c r="B464" s="179">
        <f t="shared" si="27"/>
        <v>2.5870857877107602E-2</v>
      </c>
      <c r="C464" s="15">
        <f t="shared" si="28"/>
        <v>455</v>
      </c>
      <c r="E464" s="179">
        <f t="shared" si="26"/>
        <v>1.0327936091511091E-2</v>
      </c>
    </row>
    <row r="465" spans="2:5" x14ac:dyDescent="0.45">
      <c r="B465" s="179">
        <f t="shared" si="27"/>
        <v>2.5663891014090747E-2</v>
      </c>
      <c r="C465" s="15">
        <f t="shared" si="28"/>
        <v>456</v>
      </c>
      <c r="E465" s="179">
        <f t="shared" si="26"/>
        <v>1.0224656730595978E-2</v>
      </c>
    </row>
    <row r="466" spans="2:5" x14ac:dyDescent="0.45">
      <c r="B466" s="179">
        <f t="shared" si="27"/>
        <v>2.5458579885978019E-2</v>
      </c>
      <c r="C466" s="15">
        <f t="shared" si="28"/>
        <v>457</v>
      </c>
      <c r="E466" s="179">
        <f t="shared" si="26"/>
        <v>1.012241016329002E-2</v>
      </c>
    </row>
    <row r="467" spans="2:5" x14ac:dyDescent="0.45">
      <c r="B467" s="179">
        <f t="shared" si="27"/>
        <v>2.5254911246890194E-2</v>
      </c>
      <c r="C467" s="15">
        <f t="shared" si="28"/>
        <v>458</v>
      </c>
      <c r="E467" s="179">
        <f t="shared" si="26"/>
        <v>1.0021186061657118E-2</v>
      </c>
    </row>
    <row r="468" spans="2:5" x14ac:dyDescent="0.45">
      <c r="B468" s="179">
        <f t="shared" si="27"/>
        <v>2.5052871956915065E-2</v>
      </c>
      <c r="C468" s="15">
        <f t="shared" si="28"/>
        <v>459</v>
      </c>
      <c r="E468" s="179">
        <f t="shared" si="26"/>
        <v>9.9209742010405479E-3</v>
      </c>
    </row>
    <row r="469" spans="2:5" x14ac:dyDescent="0.45">
      <c r="B469" s="179">
        <f t="shared" si="27"/>
        <v>2.485244898125975E-2</v>
      </c>
      <c r="C469" s="15">
        <f t="shared" si="28"/>
        <v>460</v>
      </c>
      <c r="E469" s="179">
        <f t="shared" si="26"/>
        <v>9.8217644590301439E-3</v>
      </c>
    </row>
    <row r="470" spans="2:5" x14ac:dyDescent="0.45">
      <c r="B470" s="179">
        <f t="shared" si="27"/>
        <v>2.4653629389409674E-2</v>
      </c>
      <c r="C470" s="15">
        <f t="shared" si="28"/>
        <v>461</v>
      </c>
      <c r="E470" s="179">
        <f t="shared" si="26"/>
        <v>9.7235468144398398E-3</v>
      </c>
    </row>
    <row r="471" spans="2:5" x14ac:dyDescent="0.45">
      <c r="B471" s="179">
        <f t="shared" si="27"/>
        <v>2.4456400354294389E-2</v>
      </c>
      <c r="C471" s="15">
        <f t="shared" si="28"/>
        <v>462</v>
      </c>
      <c r="E471" s="179">
        <f t="shared" si="26"/>
        <v>9.6263113462954422E-3</v>
      </c>
    </row>
    <row r="472" spans="2:5" x14ac:dyDescent="0.45">
      <c r="B472" s="179">
        <f t="shared" si="27"/>
        <v>2.4260749151460034E-2</v>
      </c>
      <c r="C472" s="15">
        <f t="shared" si="28"/>
        <v>463</v>
      </c>
      <c r="E472" s="179">
        <f t="shared" si="26"/>
        <v>9.530048232832487E-3</v>
      </c>
    </row>
    <row r="473" spans="2:5" x14ac:dyDescent="0.45">
      <c r="B473" s="179">
        <f t="shared" si="27"/>
        <v>2.4066663158248354E-2</v>
      </c>
      <c r="C473" s="15">
        <f t="shared" si="28"/>
        <v>464</v>
      </c>
      <c r="E473" s="179">
        <f t="shared" si="26"/>
        <v>9.4347477505041626E-3</v>
      </c>
    </row>
    <row r="474" spans="2:5" x14ac:dyDescent="0.45">
      <c r="B474" s="179">
        <f t="shared" si="27"/>
        <v>2.3874129852982373E-2</v>
      </c>
      <c r="C474" s="15">
        <f t="shared" si="28"/>
        <v>465</v>
      </c>
      <c r="E474" s="179">
        <f t="shared" si="26"/>
        <v>9.3404002729991203E-3</v>
      </c>
    </row>
    <row r="475" spans="2:5" x14ac:dyDescent="0.45">
      <c r="B475" s="179">
        <f t="shared" si="27"/>
        <v>2.3683136814158508E-2</v>
      </c>
      <c r="C475" s="15">
        <f t="shared" si="28"/>
        <v>466</v>
      </c>
      <c r="E475" s="179">
        <f t="shared" si="26"/>
        <v>9.2469962702691304E-3</v>
      </c>
    </row>
    <row r="476" spans="2:5" x14ac:dyDescent="0.45">
      <c r="B476" s="179">
        <f t="shared" si="27"/>
        <v>2.349367171964524E-2</v>
      </c>
      <c r="C476" s="15">
        <f t="shared" si="28"/>
        <v>467</v>
      </c>
      <c r="E476" s="179">
        <f t="shared" si="26"/>
        <v>9.1545263075664372E-3</v>
      </c>
    </row>
    <row r="477" spans="2:5" x14ac:dyDescent="0.45">
      <c r="B477" s="179">
        <f t="shared" si="27"/>
        <v>2.330572234588808E-2</v>
      </c>
      <c r="C477" s="15">
        <f t="shared" si="28"/>
        <v>468</v>
      </c>
      <c r="E477" s="179">
        <f t="shared" si="26"/>
        <v>9.0629810444907734E-3</v>
      </c>
    </row>
    <row r="478" spans="2:5" x14ac:dyDescent="0.45">
      <c r="B478" s="179">
        <f t="shared" si="27"/>
        <v>2.3119276567120973E-2</v>
      </c>
      <c r="C478" s="15">
        <f t="shared" si="28"/>
        <v>469</v>
      </c>
      <c r="E478" s="179">
        <f t="shared" si="26"/>
        <v>8.972351234045866E-3</v>
      </c>
    </row>
    <row r="479" spans="2:5" x14ac:dyDescent="0.45">
      <c r="B479" s="179">
        <f t="shared" si="27"/>
        <v>2.2934322354584001E-2</v>
      </c>
      <c r="C479" s="15">
        <f t="shared" si="28"/>
        <v>470</v>
      </c>
      <c r="E479" s="179">
        <f t="shared" si="26"/>
        <v>8.8826277217054061E-3</v>
      </c>
    </row>
    <row r="480" spans="2:5" x14ac:dyDescent="0.45">
      <c r="B480" s="179">
        <f t="shared" si="27"/>
        <v>2.2750847775747329E-2</v>
      </c>
      <c r="C480" s="15">
        <f t="shared" si="28"/>
        <v>471</v>
      </c>
      <c r="E480" s="179">
        <f t="shared" si="26"/>
        <v>8.7938014444883528E-3</v>
      </c>
    </row>
    <row r="481" spans="2:5" x14ac:dyDescent="0.45">
      <c r="B481" s="179">
        <f t="shared" si="27"/>
        <v>2.256884099354135E-2</v>
      </c>
      <c r="C481" s="15">
        <f t="shared" si="28"/>
        <v>472</v>
      </c>
      <c r="E481" s="179">
        <f t="shared" si="26"/>
        <v>8.705863430043469E-3</v>
      </c>
    </row>
    <row r="482" spans="2:5" x14ac:dyDescent="0.45">
      <c r="B482" s="179">
        <f t="shared" si="27"/>
        <v>2.2388290265593021E-2</v>
      </c>
      <c r="C482" s="15">
        <f t="shared" si="28"/>
        <v>473</v>
      </c>
      <c r="E482" s="179">
        <f t="shared" si="26"/>
        <v>8.6188047957430347E-3</v>
      </c>
    </row>
    <row r="483" spans="2:5" x14ac:dyDescent="0.45">
      <c r="B483" s="179">
        <f t="shared" si="27"/>
        <v>2.2209183943468273E-2</v>
      </c>
      <c r="C483" s="15">
        <f t="shared" si="28"/>
        <v>474</v>
      </c>
      <c r="E483" s="179">
        <f t="shared" si="26"/>
        <v>8.5326167477856041E-3</v>
      </c>
    </row>
    <row r="484" spans="2:5" x14ac:dyDescent="0.45">
      <c r="B484" s="179">
        <f t="shared" si="27"/>
        <v>2.2031510471920528E-2</v>
      </c>
      <c r="C484" s="15">
        <f t="shared" si="28"/>
        <v>475</v>
      </c>
      <c r="E484" s="179">
        <f t="shared" si="26"/>
        <v>8.4472905803077477E-3</v>
      </c>
    </row>
    <row r="485" spans="2:5" x14ac:dyDescent="0.45">
      <c r="B485" s="179">
        <f t="shared" si="27"/>
        <v>2.1855258388145164E-2</v>
      </c>
      <c r="C485" s="15">
        <f t="shared" si="28"/>
        <v>476</v>
      </c>
      <c r="E485" s="179">
        <f t="shared" si="26"/>
        <v>8.3628176745046707E-3</v>
      </c>
    </row>
    <row r="486" spans="2:5" x14ac:dyDescent="0.45">
      <c r="B486" s="179">
        <f t="shared" si="27"/>
        <v>2.1680416321040001E-2</v>
      </c>
      <c r="C486" s="15">
        <f t="shared" si="28"/>
        <v>477</v>
      </c>
      <c r="E486" s="179">
        <f t="shared" si="26"/>
        <v>8.2791894977596227E-3</v>
      </c>
    </row>
    <row r="487" spans="2:5" x14ac:dyDescent="0.45">
      <c r="B487" s="179">
        <f t="shared" si="27"/>
        <v>2.150697299047168E-2</v>
      </c>
      <c r="C487" s="15">
        <f t="shared" si="28"/>
        <v>478</v>
      </c>
      <c r="E487" s="179">
        <f t="shared" si="26"/>
        <v>8.1963976027820268E-3</v>
      </c>
    </row>
    <row r="488" spans="2:5" x14ac:dyDescent="0.45">
      <c r="B488" s="179">
        <f t="shared" si="27"/>
        <v>2.1334917206547906E-2</v>
      </c>
      <c r="C488" s="15">
        <f t="shared" si="28"/>
        <v>479</v>
      </c>
      <c r="E488" s="179">
        <f t="shared" si="26"/>
        <v>8.1144336267542066E-3</v>
      </c>
    </row>
    <row r="489" spans="2:5" x14ac:dyDescent="0.45">
      <c r="B489" s="179">
        <f t="shared" si="27"/>
        <v>2.116423786889552E-2</v>
      </c>
      <c r="C489" s="15">
        <f t="shared" si="28"/>
        <v>480</v>
      </c>
      <c r="E489" s="179">
        <f t="shared" si="26"/>
        <v>8.033289290486665E-3</v>
      </c>
    </row>
    <row r="490" spans="2:5" x14ac:dyDescent="0.45">
      <c r="B490" s="179">
        <f t="shared" si="27"/>
        <v>2.0994923965944354E-2</v>
      </c>
      <c r="C490" s="15">
        <f t="shared" si="28"/>
        <v>481</v>
      </c>
      <c r="E490" s="179">
        <f t="shared" si="26"/>
        <v>7.952956397581798E-3</v>
      </c>
    </row>
    <row r="491" spans="2:5" x14ac:dyDescent="0.45">
      <c r="B491" s="179">
        <f t="shared" si="27"/>
        <v>2.0826964574216799E-2</v>
      </c>
      <c r="C491" s="15">
        <f t="shared" si="28"/>
        <v>482</v>
      </c>
      <c r="E491" s="179">
        <f t="shared" si="26"/>
        <v>7.8734268336059805E-3</v>
      </c>
    </row>
    <row r="492" spans="2:5" x14ac:dyDescent="0.45">
      <c r="B492" s="179">
        <f t="shared" si="27"/>
        <v>2.0660348857623065E-2</v>
      </c>
      <c r="C492" s="15">
        <f t="shared" si="28"/>
        <v>483</v>
      </c>
      <c r="E492" s="179">
        <f t="shared" si="26"/>
        <v>7.7946925652699192E-3</v>
      </c>
    </row>
    <row r="493" spans="2:5" x14ac:dyDescent="0.45">
      <c r="B493" s="179">
        <f t="shared" si="27"/>
        <v>2.0495066066762078E-2</v>
      </c>
      <c r="C493" s="15">
        <f t="shared" si="28"/>
        <v>484</v>
      </c>
      <c r="E493" s="179">
        <f t="shared" si="26"/>
        <v>7.7167456396172208E-3</v>
      </c>
    </row>
    <row r="494" spans="2:5" x14ac:dyDescent="0.45">
      <c r="B494" s="179">
        <f t="shared" si="27"/>
        <v>2.0331105538227982E-2</v>
      </c>
      <c r="C494" s="15">
        <f t="shared" si="28"/>
        <v>485</v>
      </c>
      <c r="E494" s="179">
        <f t="shared" si="26"/>
        <v>7.6395781832210487E-3</v>
      </c>
    </row>
    <row r="495" spans="2:5" x14ac:dyDescent="0.45">
      <c r="B495" s="179">
        <f t="shared" si="27"/>
        <v>2.0168456693922157E-2</v>
      </c>
      <c r="C495" s="15">
        <f t="shared" si="28"/>
        <v>486</v>
      </c>
      <c r="E495" s="179">
        <f t="shared" si="26"/>
        <v>7.5631824013888379E-3</v>
      </c>
    </row>
    <row r="496" spans="2:5" x14ac:dyDescent="0.45">
      <c r="B496" s="179">
        <f t="shared" si="27"/>
        <v>2.0007109040370782E-2</v>
      </c>
      <c r="C496" s="15">
        <f t="shared" si="28"/>
        <v>487</v>
      </c>
      <c r="E496" s="179">
        <f t="shared" si="26"/>
        <v>7.487550577374949E-3</v>
      </c>
    </row>
    <row r="497" spans="2:5" x14ac:dyDescent="0.45">
      <c r="B497" s="179">
        <f t="shared" si="27"/>
        <v>1.9847052168047812E-2</v>
      </c>
      <c r="C497" s="15">
        <f t="shared" si="28"/>
        <v>488</v>
      </c>
      <c r="E497" s="179">
        <f t="shared" si="26"/>
        <v>7.4126750716011994E-3</v>
      </c>
    </row>
    <row r="498" spans="2:5" x14ac:dyDescent="0.45">
      <c r="B498" s="179">
        <f t="shared" si="27"/>
        <v>1.9688275750703432E-2</v>
      </c>
      <c r="C498" s="15">
        <f t="shared" si="28"/>
        <v>489</v>
      </c>
      <c r="E498" s="179">
        <f t="shared" si="26"/>
        <v>7.3385483208851868E-3</v>
      </c>
    </row>
    <row r="499" spans="2:5" x14ac:dyDescent="0.45">
      <c r="B499" s="179">
        <f t="shared" si="27"/>
        <v>1.9530769544697804E-2</v>
      </c>
      <c r="C499" s="15">
        <f t="shared" si="28"/>
        <v>490</v>
      </c>
      <c r="E499" s="179">
        <f t="shared" si="26"/>
        <v>7.2651628376763349E-3</v>
      </c>
    </row>
    <row r="500" spans="2:5" x14ac:dyDescent="0.45">
      <c r="B500" s="179">
        <f t="shared" si="27"/>
        <v>1.9374523388340219E-2</v>
      </c>
      <c r="C500" s="15">
        <f t="shared" si="28"/>
        <v>491</v>
      </c>
      <c r="E500" s="179">
        <f t="shared" si="26"/>
        <v>7.1925112092995703E-3</v>
      </c>
    </row>
    <row r="501" spans="2:5" x14ac:dyDescent="0.45">
      <c r="B501" s="179">
        <f t="shared" si="27"/>
        <v>1.9219527201233495E-2</v>
      </c>
      <c r="C501" s="15">
        <f t="shared" si="28"/>
        <v>492</v>
      </c>
      <c r="E501" s="179">
        <f t="shared" si="26"/>
        <v>7.1205860972065769E-3</v>
      </c>
    </row>
    <row r="502" spans="2:5" x14ac:dyDescent="0.45">
      <c r="B502" s="179">
        <f t="shared" si="27"/>
        <v>1.9065770983623626E-2</v>
      </c>
      <c r="C502" s="15">
        <f t="shared" si="28"/>
        <v>493</v>
      </c>
      <c r="E502" s="179">
        <f t="shared" si="26"/>
        <v>7.0493802362345086E-3</v>
      </c>
    </row>
    <row r="503" spans="2:5" x14ac:dyDescent="0.45">
      <c r="B503" s="179">
        <f t="shared" si="27"/>
        <v>1.8913244815754637E-2</v>
      </c>
      <c r="C503" s="15">
        <f t="shared" si="28"/>
        <v>494</v>
      </c>
      <c r="E503" s="179">
        <f t="shared" si="26"/>
        <v>6.978886433872164E-3</v>
      </c>
    </row>
    <row r="504" spans="2:5" x14ac:dyDescent="0.45">
      <c r="B504" s="179">
        <f t="shared" si="27"/>
        <v>1.8761938857228603E-2</v>
      </c>
      <c r="C504" s="15">
        <f t="shared" si="28"/>
        <v>495</v>
      </c>
      <c r="E504" s="179">
        <f t="shared" si="26"/>
        <v>6.9090975695334433E-3</v>
      </c>
    </row>
    <row r="505" spans="2:5" x14ac:dyDescent="0.45">
      <c r="B505" s="179">
        <f t="shared" si="27"/>
        <v>1.8611843346370772E-2</v>
      </c>
      <c r="C505" s="15">
        <f t="shared" si="28"/>
        <v>496</v>
      </c>
      <c r="E505" s="179">
        <f t="shared" si="26"/>
        <v>6.8400065938381081E-3</v>
      </c>
    </row>
    <row r="506" spans="2:5" x14ac:dyDescent="0.45">
      <c r="B506" s="179">
        <f t="shared" si="27"/>
        <v>1.8462948599599807E-2</v>
      </c>
      <c r="C506" s="15">
        <f t="shared" si="28"/>
        <v>497</v>
      </c>
      <c r="E506" s="179">
        <f t="shared" si="26"/>
        <v>6.7716065278997277E-3</v>
      </c>
    </row>
    <row r="507" spans="2:5" x14ac:dyDescent="0.45">
      <c r="B507" s="179">
        <f t="shared" si="27"/>
        <v>1.8315245010803009E-2</v>
      </c>
      <c r="C507" s="15">
        <f t="shared" si="28"/>
        <v>498</v>
      </c>
      <c r="E507" s="179">
        <f t="shared" si="26"/>
        <v>6.7038904626207305E-3</v>
      </c>
    </row>
    <row r="508" spans="2:5" x14ac:dyDescent="0.45">
      <c r="B508" s="179">
        <f t="shared" si="27"/>
        <v>1.8168723050716581E-2</v>
      </c>
      <c r="C508" s="15">
        <f t="shared" si="28"/>
        <v>499</v>
      </c>
      <c r="E508" s="179">
        <f t="shared" si="26"/>
        <v>6.6368515579945213E-3</v>
      </c>
    </row>
    <row r="509" spans="2:5" x14ac:dyDescent="0.45">
      <c r="B509" s="179">
        <f t="shared" si="27"/>
        <v>1.8023373266310847E-2</v>
      </c>
      <c r="C509" s="15">
        <f t="shared" si="28"/>
        <v>500</v>
      </c>
      <c r="E509" s="179">
        <f t="shared" si="26"/>
        <v>6.5704830424145773E-3</v>
      </c>
    </row>
    <row r="510" spans="2:5" x14ac:dyDescent="0.45">
      <c r="B510" s="179">
        <f t="shared" si="27"/>
        <v>1.787918628018036E-2</v>
      </c>
      <c r="C510" s="15">
        <f t="shared" si="28"/>
        <v>501</v>
      </c>
      <c r="E510" s="179">
        <f t="shared" si="26"/>
        <v>6.5047782119904314E-3</v>
      </c>
    </row>
    <row r="511" spans="2:5" x14ac:dyDescent="0.45">
      <c r="B511" s="179">
        <f t="shared" si="27"/>
        <v>1.7736152789938914E-2</v>
      </c>
      <c r="C511" s="15">
        <f t="shared" si="28"/>
        <v>502</v>
      </c>
      <c r="E511" s="179">
        <f t="shared" si="26"/>
        <v>6.4397304298705275E-3</v>
      </c>
    </row>
    <row r="512" spans="2:5" x14ac:dyDescent="0.45">
      <c r="B512" s="179">
        <f t="shared" si="27"/>
        <v>1.7594263567619402E-2</v>
      </c>
      <c r="C512" s="15">
        <f t="shared" si="28"/>
        <v>503</v>
      </c>
      <c r="E512" s="179">
        <f t="shared" si="26"/>
        <v>6.3753331255718216E-3</v>
      </c>
    </row>
    <row r="513" spans="2:5" x14ac:dyDescent="0.45">
      <c r="B513" s="179">
        <f t="shared" si="27"/>
        <v>1.7453509459078448E-2</v>
      </c>
      <c r="C513" s="15">
        <f t="shared" si="28"/>
        <v>504</v>
      </c>
      <c r="E513" s="179">
        <f t="shared" si="26"/>
        <v>6.3115797943161037E-3</v>
      </c>
    </row>
    <row r="514" spans="2:5" x14ac:dyDescent="0.45">
      <c r="B514" s="179">
        <f t="shared" si="27"/>
        <v>1.7313881383405821E-2</v>
      </c>
      <c r="C514" s="15">
        <f t="shared" si="28"/>
        <v>505</v>
      </c>
      <c r="E514" s="179">
        <f t="shared" si="26"/>
        <v>6.2484639963729409E-3</v>
      </c>
    </row>
    <row r="515" spans="2:5" x14ac:dyDescent="0.45">
      <c r="B515" s="179">
        <f t="shared" si="27"/>
        <v>1.7175370332338576E-2</v>
      </c>
      <c r="C515" s="15">
        <f t="shared" si="28"/>
        <v>506</v>
      </c>
      <c r="E515" s="179">
        <f t="shared" si="26"/>
        <v>6.1859793564092132E-3</v>
      </c>
    </row>
    <row r="516" spans="2:5" x14ac:dyDescent="0.45">
      <c r="B516" s="179">
        <f t="shared" si="27"/>
        <v>1.7037967369679864E-2</v>
      </c>
      <c r="C516" s="15">
        <f t="shared" si="28"/>
        <v>507</v>
      </c>
      <c r="E516" s="179">
        <f t="shared" si="26"/>
        <v>6.1241195628451211E-3</v>
      </c>
    </row>
    <row r="517" spans="2:5" x14ac:dyDescent="0.45">
      <c r="B517" s="179">
        <f t="shared" si="27"/>
        <v>1.6901663630722426E-2</v>
      </c>
      <c r="C517" s="15">
        <f t="shared" si="28"/>
        <v>508</v>
      </c>
      <c r="E517" s="179">
        <f t="shared" si="26"/>
        <v>6.0628783672166684E-3</v>
      </c>
    </row>
    <row r="518" spans="2:5" x14ac:dyDescent="0.45">
      <c r="B518" s="179">
        <f t="shared" si="27"/>
        <v>1.6766450321676649E-2</v>
      </c>
      <c r="C518" s="15">
        <f t="shared" si="28"/>
        <v>509</v>
      </c>
      <c r="E518" s="179">
        <f t="shared" si="26"/>
        <v>6.0022495835445003E-3</v>
      </c>
    </row>
    <row r="519" spans="2:5" x14ac:dyDescent="0.45">
      <c r="B519" s="179">
        <f t="shared" si="27"/>
        <v>1.6632318719103228E-2</v>
      </c>
      <c r="C519" s="15">
        <f t="shared" si="28"/>
        <v>510</v>
      </c>
      <c r="E519" s="179">
        <f t="shared" si="26"/>
        <v>5.9422270877090583E-3</v>
      </c>
    </row>
    <row r="520" spans="2:5" x14ac:dyDescent="0.45">
      <c r="B520" s="179">
        <f t="shared" si="27"/>
        <v>1.6499260169350403E-2</v>
      </c>
      <c r="C520" s="15">
        <f t="shared" si="28"/>
        <v>511</v>
      </c>
      <c r="E520" s="179">
        <f t="shared" si="26"/>
        <v>5.8828048168319677E-3</v>
      </c>
    </row>
    <row r="521" spans="2:5" x14ac:dyDescent="0.45">
      <c r="B521" s="179">
        <f t="shared" si="27"/>
        <v>1.6367266087995602E-2</v>
      </c>
      <c r="C521" s="15">
        <f t="shared" si="28"/>
        <v>512</v>
      </c>
      <c r="E521" s="179">
        <f t="shared" si="26"/>
        <v>5.8239767686636456E-3</v>
      </c>
    </row>
    <row r="522" spans="2:5" x14ac:dyDescent="0.45">
      <c r="B522" s="179">
        <f t="shared" si="27"/>
        <v>1.6236327959291637E-2</v>
      </c>
      <c r="C522" s="15">
        <f t="shared" si="28"/>
        <v>513</v>
      </c>
      <c r="E522" s="179">
        <f t="shared" ref="E522:E585" si="29">$E$7^C522</f>
        <v>5.7657370009770092E-3</v>
      </c>
    </row>
    <row r="523" spans="2:5" x14ac:dyDescent="0.45">
      <c r="B523" s="179">
        <f t="shared" ref="B523:B586" si="30">$B$7^C523</f>
        <v>1.6106437335617303E-2</v>
      </c>
      <c r="C523" s="15">
        <f t="shared" si="28"/>
        <v>514</v>
      </c>
      <c r="E523" s="179">
        <f t="shared" si="29"/>
        <v>5.708079630967239E-3</v>
      </c>
    </row>
    <row r="524" spans="2:5" x14ac:dyDescent="0.45">
      <c r="B524" s="179">
        <f t="shared" si="30"/>
        <v>1.5977585836932363E-2</v>
      </c>
      <c r="C524" s="15">
        <f t="shared" ref="C524:C587" si="31">C523+1</f>
        <v>515</v>
      </c>
      <c r="E524" s="179">
        <f t="shared" si="29"/>
        <v>5.6509988346575661E-3</v>
      </c>
    </row>
    <row r="525" spans="2:5" x14ac:dyDescent="0.45">
      <c r="B525" s="179">
        <f t="shared" si="30"/>
        <v>1.5849765150236905E-2</v>
      </c>
      <c r="C525" s="15">
        <f t="shared" si="31"/>
        <v>516</v>
      </c>
      <c r="E525" s="179">
        <f t="shared" si="29"/>
        <v>5.5944888463109908E-3</v>
      </c>
    </row>
    <row r="526" spans="2:5" x14ac:dyDescent="0.45">
      <c r="B526" s="179">
        <f t="shared" si="30"/>
        <v>1.5722967029035011E-2</v>
      </c>
      <c r="C526" s="15">
        <f t="shared" si="31"/>
        <v>517</v>
      </c>
      <c r="E526" s="179">
        <f t="shared" si="29"/>
        <v>5.5385439578478808E-3</v>
      </c>
    </row>
    <row r="527" spans="2:5" x14ac:dyDescent="0.45">
      <c r="B527" s="179">
        <f t="shared" si="30"/>
        <v>1.5597183292802727E-2</v>
      </c>
      <c r="C527" s="15">
        <f t="shared" si="31"/>
        <v>518</v>
      </c>
      <c r="E527" s="179">
        <f t="shared" si="29"/>
        <v>5.4831585182694015E-3</v>
      </c>
    </row>
    <row r="528" spans="2:5" x14ac:dyDescent="0.45">
      <c r="B528" s="179">
        <f t="shared" si="30"/>
        <v>1.5472405826460306E-2</v>
      </c>
      <c r="C528" s="15">
        <f t="shared" si="31"/>
        <v>519</v>
      </c>
      <c r="E528" s="179">
        <f t="shared" si="29"/>
        <v>5.4283269330867075E-3</v>
      </c>
    </row>
    <row r="529" spans="2:5" x14ac:dyDescent="0.45">
      <c r="B529" s="179">
        <f t="shared" si="30"/>
        <v>1.5348626579848623E-2</v>
      </c>
      <c r="C529" s="15">
        <f t="shared" si="31"/>
        <v>520</v>
      </c>
      <c r="E529" s="179">
        <f t="shared" si="29"/>
        <v>5.3740436637558404E-3</v>
      </c>
    </row>
    <row r="530" spans="2:5" x14ac:dyDescent="0.45">
      <c r="B530" s="179">
        <f t="shared" si="30"/>
        <v>1.5225837567209834E-2</v>
      </c>
      <c r="C530" s="15">
        <f t="shared" si="31"/>
        <v>521</v>
      </c>
      <c r="E530" s="179">
        <f t="shared" si="29"/>
        <v>5.3203032271182818E-3</v>
      </c>
    </row>
    <row r="531" spans="2:5" x14ac:dyDescent="0.45">
      <c r="B531" s="179">
        <f t="shared" si="30"/>
        <v>1.5104030866672155E-2</v>
      </c>
      <c r="C531" s="15">
        <f t="shared" si="31"/>
        <v>522</v>
      </c>
      <c r="E531" s="179">
        <f t="shared" si="29"/>
        <v>5.2671001948470988E-3</v>
      </c>
    </row>
    <row r="532" spans="2:5" x14ac:dyDescent="0.45">
      <c r="B532" s="179">
        <f t="shared" si="30"/>
        <v>1.4983198619738777E-2</v>
      </c>
      <c r="C532" s="15">
        <f t="shared" si="31"/>
        <v>523</v>
      </c>
      <c r="E532" s="179">
        <f t="shared" si="29"/>
        <v>5.2144291928986281E-3</v>
      </c>
    </row>
    <row r="533" spans="2:5" x14ac:dyDescent="0.45">
      <c r="B533" s="179">
        <f t="shared" si="30"/>
        <v>1.4863333030780867E-2</v>
      </c>
      <c r="C533" s="15">
        <f t="shared" si="31"/>
        <v>524</v>
      </c>
      <c r="E533" s="179">
        <f t="shared" si="29"/>
        <v>5.1622849009696414E-3</v>
      </c>
    </row>
    <row r="534" spans="2:5" x14ac:dyDescent="0.45">
      <c r="B534" s="179">
        <f t="shared" si="30"/>
        <v>1.474442636653462E-2</v>
      </c>
      <c r="C534" s="15">
        <f t="shared" si="31"/>
        <v>525</v>
      </c>
      <c r="E534" s="179">
        <f t="shared" si="29"/>
        <v>5.1106620519599444E-3</v>
      </c>
    </row>
    <row r="535" spans="2:5" x14ac:dyDescent="0.45">
      <c r="B535" s="179">
        <f t="shared" si="30"/>
        <v>1.4626470955602341E-2</v>
      </c>
      <c r="C535" s="15">
        <f t="shared" si="31"/>
        <v>526</v>
      </c>
      <c r="E535" s="179">
        <f t="shared" si="29"/>
        <v>5.0595554314403456E-3</v>
      </c>
    </row>
    <row r="536" spans="2:5" x14ac:dyDescent="0.45">
      <c r="B536" s="179">
        <f t="shared" si="30"/>
        <v>1.4509459187957522E-2</v>
      </c>
      <c r="C536" s="15">
        <f t="shared" si="31"/>
        <v>527</v>
      </c>
      <c r="E536" s="179">
        <f t="shared" si="29"/>
        <v>5.0089598771259425E-3</v>
      </c>
    </row>
    <row r="537" spans="2:5" x14ac:dyDescent="0.45">
      <c r="B537" s="179">
        <f t="shared" si="30"/>
        <v>1.4393383514453862E-2</v>
      </c>
      <c r="C537" s="15">
        <f t="shared" si="31"/>
        <v>528</v>
      </c>
      <c r="E537" s="179">
        <f t="shared" si="29"/>
        <v>4.9588702783546828E-3</v>
      </c>
    </row>
    <row r="538" spans="2:5" x14ac:dyDescent="0.45">
      <c r="B538" s="179">
        <f t="shared" si="30"/>
        <v>1.4278236446338232E-2</v>
      </c>
      <c r="C538" s="15">
        <f t="shared" si="31"/>
        <v>529</v>
      </c>
      <c r="E538" s="179">
        <f t="shared" si="29"/>
        <v>4.9092815755711356E-3</v>
      </c>
    </row>
    <row r="539" spans="2:5" x14ac:dyDescent="0.45">
      <c r="B539" s="179">
        <f t="shared" si="30"/>
        <v>1.4164010554767525E-2</v>
      </c>
      <c r="C539" s="15">
        <f t="shared" si="31"/>
        <v>530</v>
      </c>
      <c r="E539" s="179">
        <f t="shared" si="29"/>
        <v>4.8601887598154246E-3</v>
      </c>
    </row>
    <row r="540" spans="2:5" x14ac:dyDescent="0.45">
      <c r="B540" s="179">
        <f t="shared" si="30"/>
        <v>1.4050698470329383E-2</v>
      </c>
      <c r="C540" s="15">
        <f t="shared" si="31"/>
        <v>531</v>
      </c>
      <c r="E540" s="179">
        <f t="shared" si="29"/>
        <v>4.8115868722172694E-3</v>
      </c>
    </row>
    <row r="541" spans="2:5" x14ac:dyDescent="0.45">
      <c r="B541" s="179">
        <f t="shared" si="30"/>
        <v>1.3938292882566749E-2</v>
      </c>
      <c r="C541" s="15">
        <f t="shared" si="31"/>
        <v>532</v>
      </c>
      <c r="E541" s="179">
        <f t="shared" si="29"/>
        <v>4.7634710034950975E-3</v>
      </c>
    </row>
    <row r="542" spans="2:5" x14ac:dyDescent="0.45">
      <c r="B542" s="179">
        <f t="shared" si="30"/>
        <v>1.3826786539506215E-2</v>
      </c>
      <c r="C542" s="15">
        <f t="shared" si="31"/>
        <v>533</v>
      </c>
      <c r="E542" s="179">
        <f t="shared" si="29"/>
        <v>4.7158362934601461E-3</v>
      </c>
    </row>
    <row r="543" spans="2:5" x14ac:dyDescent="0.45">
      <c r="B543" s="179">
        <f t="shared" si="30"/>
        <v>1.3716172247190163E-2</v>
      </c>
      <c r="C543" s="15">
        <f t="shared" si="31"/>
        <v>534</v>
      </c>
      <c r="E543" s="179">
        <f t="shared" si="29"/>
        <v>4.6686779305255442E-3</v>
      </c>
    </row>
    <row r="544" spans="2:5" x14ac:dyDescent="0.45">
      <c r="B544" s="179">
        <f t="shared" si="30"/>
        <v>1.3606442869212641E-2</v>
      </c>
      <c r="C544" s="15">
        <f t="shared" si="31"/>
        <v>535</v>
      </c>
      <c r="E544" s="179">
        <f t="shared" si="29"/>
        <v>4.6219911512202895E-3</v>
      </c>
    </row>
    <row r="545" spans="2:5" x14ac:dyDescent="0.45">
      <c r="B545" s="179">
        <f t="shared" si="30"/>
        <v>1.3497591326258941E-2</v>
      </c>
      <c r="C545" s="15">
        <f t="shared" si="31"/>
        <v>536</v>
      </c>
      <c r="E545" s="179">
        <f t="shared" si="29"/>
        <v>4.575771239708086E-3</v>
      </c>
    </row>
    <row r="546" spans="2:5" x14ac:dyDescent="0.45">
      <c r="B546" s="179">
        <f t="shared" si="30"/>
        <v>1.3389610595648868E-2</v>
      </c>
      <c r="C546" s="15">
        <f t="shared" si="31"/>
        <v>537</v>
      </c>
      <c r="E546" s="179">
        <f t="shared" si="29"/>
        <v>4.530013527311005E-3</v>
      </c>
    </row>
    <row r="547" spans="2:5" x14ac:dyDescent="0.45">
      <c r="B547" s="179">
        <f t="shared" si="30"/>
        <v>1.3282493710883676E-2</v>
      </c>
      <c r="C547" s="15">
        <f t="shared" si="31"/>
        <v>538</v>
      </c>
      <c r="E547" s="179">
        <f t="shared" si="29"/>
        <v>4.4847133920378947E-3</v>
      </c>
    </row>
    <row r="548" spans="2:5" x14ac:dyDescent="0.45">
      <c r="B548" s="179">
        <f t="shared" si="30"/>
        <v>1.3176233761196606E-2</v>
      </c>
      <c r="C548" s="15">
        <f t="shared" si="31"/>
        <v>539</v>
      </c>
      <c r="E548" s="179">
        <f t="shared" si="29"/>
        <v>4.4398662581175159E-3</v>
      </c>
    </row>
    <row r="549" spans="2:5" x14ac:dyDescent="0.45">
      <c r="B549" s="179">
        <f t="shared" si="30"/>
        <v>1.3070823891107034E-2</v>
      </c>
      <c r="C549" s="15">
        <f t="shared" si="31"/>
        <v>540</v>
      </c>
      <c r="E549" s="179">
        <f t="shared" si="29"/>
        <v>4.3954675955363409E-3</v>
      </c>
    </row>
    <row r="550" spans="2:5" x14ac:dyDescent="0.45">
      <c r="B550" s="179">
        <f t="shared" si="30"/>
        <v>1.2966257299978178E-2</v>
      </c>
      <c r="C550" s="15">
        <f t="shared" si="31"/>
        <v>541</v>
      </c>
      <c r="E550" s="179">
        <f t="shared" si="29"/>
        <v>4.3515129195809766E-3</v>
      </c>
    </row>
    <row r="551" spans="2:5" x14ac:dyDescent="0.45">
      <c r="B551" s="179">
        <f t="shared" si="30"/>
        <v>1.2862527241578351E-2</v>
      </c>
      <c r="C551" s="15">
        <f t="shared" si="31"/>
        <v>542</v>
      </c>
      <c r="E551" s="179">
        <f t="shared" si="29"/>
        <v>4.3079977903851679E-3</v>
      </c>
    </row>
    <row r="552" spans="2:5" x14ac:dyDescent="0.45">
      <c r="B552" s="179">
        <f t="shared" si="30"/>
        <v>1.2759627023645723E-2</v>
      </c>
      <c r="C552" s="15">
        <f t="shared" si="31"/>
        <v>543</v>
      </c>
      <c r="E552" s="179">
        <f t="shared" si="29"/>
        <v>4.2649178124813157E-3</v>
      </c>
    </row>
    <row r="553" spans="2:5" x14ac:dyDescent="0.45">
      <c r="B553" s="179">
        <f t="shared" si="30"/>
        <v>1.2657550007456556E-2</v>
      </c>
      <c r="C553" s="15">
        <f t="shared" si="31"/>
        <v>544</v>
      </c>
      <c r="E553" s="179">
        <f t="shared" si="29"/>
        <v>4.2222686343565026E-3</v>
      </c>
    </row>
    <row r="554" spans="2:5" x14ac:dyDescent="0.45">
      <c r="B554" s="179">
        <f t="shared" si="30"/>
        <v>1.2556289607396904E-2</v>
      </c>
      <c r="C554" s="15">
        <f t="shared" si="31"/>
        <v>545</v>
      </c>
      <c r="E554" s="179">
        <f t="shared" si="29"/>
        <v>4.1800459480129375E-3</v>
      </c>
    </row>
    <row r="555" spans="2:5" x14ac:dyDescent="0.45">
      <c r="B555" s="179">
        <f t="shared" si="30"/>
        <v>1.2455839290537727E-2</v>
      </c>
      <c r="C555" s="15">
        <f t="shared" si="31"/>
        <v>546</v>
      </c>
      <c r="E555" s="179">
        <f t="shared" si="29"/>
        <v>4.1382454885328076E-3</v>
      </c>
    </row>
    <row r="556" spans="2:5" x14ac:dyDescent="0.45">
      <c r="B556" s="179">
        <f t="shared" si="30"/>
        <v>1.2356192576213426E-2</v>
      </c>
      <c r="C556" s="15">
        <f t="shared" si="31"/>
        <v>547</v>
      </c>
      <c r="E556" s="179">
        <f t="shared" si="29"/>
        <v>4.0968630336474798E-3</v>
      </c>
    </row>
    <row r="557" spans="2:5" x14ac:dyDescent="0.45">
      <c r="B557" s="179">
        <f t="shared" si="30"/>
        <v>1.2257343035603718E-2</v>
      </c>
      <c r="C557" s="15">
        <f t="shared" si="31"/>
        <v>548</v>
      </c>
      <c r="E557" s="179">
        <f t="shared" si="29"/>
        <v>4.0558944033110052E-3</v>
      </c>
    </row>
    <row r="558" spans="2:5" x14ac:dyDescent="0.45">
      <c r="B558" s="179">
        <f t="shared" si="30"/>
        <v>1.2159284291318889E-2</v>
      </c>
      <c r="C558" s="15">
        <f t="shared" si="31"/>
        <v>549</v>
      </c>
      <c r="E558" s="179">
        <f t="shared" si="29"/>
        <v>4.0153354592778953E-3</v>
      </c>
    </row>
    <row r="559" spans="2:5" x14ac:dyDescent="0.45">
      <c r="B559" s="179">
        <f t="shared" si="30"/>
        <v>1.2062010016988336E-2</v>
      </c>
      <c r="C559" s="15">
        <f t="shared" si="31"/>
        <v>550</v>
      </c>
      <c r="E559" s="179">
        <f t="shared" si="29"/>
        <v>3.9751821046851163E-3</v>
      </c>
    </row>
    <row r="560" spans="2:5" x14ac:dyDescent="0.45">
      <c r="B560" s="179">
        <f t="shared" si="30"/>
        <v>1.1965513936852431E-2</v>
      </c>
      <c r="C560" s="15">
        <f t="shared" si="31"/>
        <v>551</v>
      </c>
      <c r="E560" s="179">
        <f t="shared" si="29"/>
        <v>3.935430283638265E-3</v>
      </c>
    </row>
    <row r="561" spans="2:5" x14ac:dyDescent="0.45">
      <c r="B561" s="179">
        <f t="shared" si="30"/>
        <v>1.1869789825357609E-2</v>
      </c>
      <c r="C561" s="15">
        <f t="shared" si="31"/>
        <v>552</v>
      </c>
      <c r="E561" s="179">
        <f t="shared" si="29"/>
        <v>3.8960759808018817E-3</v>
      </c>
    </row>
    <row r="562" spans="2:5" x14ac:dyDescent="0.45">
      <c r="B562" s="179">
        <f t="shared" si="30"/>
        <v>1.1774831506754749E-2</v>
      </c>
      <c r="C562" s="15">
        <f t="shared" si="31"/>
        <v>553</v>
      </c>
      <c r="E562" s="179">
        <f t="shared" si="29"/>
        <v>3.8571152209938629E-3</v>
      </c>
    </row>
    <row r="563" spans="2:5" x14ac:dyDescent="0.45">
      <c r="B563" s="179">
        <f t="shared" si="30"/>
        <v>1.1680632854700711E-2</v>
      </c>
      <c r="C563" s="15">
        <f t="shared" si="31"/>
        <v>554</v>
      </c>
      <c r="E563" s="179">
        <f t="shared" si="29"/>
        <v>3.818544068783924E-3</v>
      </c>
    </row>
    <row r="564" spans="2:5" x14ac:dyDescent="0.45">
      <c r="B564" s="179">
        <f t="shared" si="30"/>
        <v>1.1587187791863105E-2</v>
      </c>
      <c r="C564" s="15">
        <f t="shared" si="31"/>
        <v>555</v>
      </c>
      <c r="E564" s="179">
        <f t="shared" si="29"/>
        <v>3.7803586280960848E-3</v>
      </c>
    </row>
    <row r="565" spans="2:5" x14ac:dyDescent="0.45">
      <c r="B565" s="179">
        <f t="shared" si="30"/>
        <v>1.14944902895282E-2</v>
      </c>
      <c r="C565" s="15">
        <f t="shared" si="31"/>
        <v>556</v>
      </c>
      <c r="E565" s="179">
        <f t="shared" si="29"/>
        <v>3.7425550418151246E-3</v>
      </c>
    </row>
    <row r="566" spans="2:5" x14ac:dyDescent="0.45">
      <c r="B566" s="179">
        <f t="shared" si="30"/>
        <v>1.1402534367211975E-2</v>
      </c>
      <c r="C566" s="15">
        <f t="shared" si="31"/>
        <v>557</v>
      </c>
      <c r="E566" s="179">
        <f t="shared" si="29"/>
        <v>3.7051294913969723E-3</v>
      </c>
    </row>
    <row r="567" spans="2:5" x14ac:dyDescent="0.45">
      <c r="B567" s="179">
        <f t="shared" si="30"/>
        <v>1.1311314092274276E-2</v>
      </c>
      <c r="C567" s="15">
        <f t="shared" si="31"/>
        <v>558</v>
      </c>
      <c r="E567" s="179">
        <f t="shared" si="29"/>
        <v>3.668078196483003E-3</v>
      </c>
    </row>
    <row r="568" spans="2:5" x14ac:dyDescent="0.45">
      <c r="B568" s="179">
        <f t="shared" si="30"/>
        <v>1.1220823579536084E-2</v>
      </c>
      <c r="C568" s="15">
        <f t="shared" si="31"/>
        <v>559</v>
      </c>
      <c r="E568" s="179">
        <f t="shared" si="29"/>
        <v>3.631397414518173E-3</v>
      </c>
    </row>
    <row r="569" spans="2:5" x14ac:dyDescent="0.45">
      <c r="B569" s="179">
        <f t="shared" si="30"/>
        <v>1.1131056990899793E-2</v>
      </c>
      <c r="C569" s="15">
        <f t="shared" si="31"/>
        <v>560</v>
      </c>
      <c r="E569" s="179">
        <f t="shared" si="29"/>
        <v>3.5950834403729913E-3</v>
      </c>
    </row>
    <row r="570" spans="2:5" x14ac:dyDescent="0.45">
      <c r="B570" s="179">
        <f t="shared" si="30"/>
        <v>1.1042008534972595E-2</v>
      </c>
      <c r="C570" s="15">
        <f t="shared" si="31"/>
        <v>561</v>
      </c>
      <c r="E570" s="179">
        <f t="shared" si="29"/>
        <v>3.5591326059692609E-3</v>
      </c>
    </row>
    <row r="571" spans="2:5" x14ac:dyDescent="0.45">
      <c r="B571" s="179">
        <f t="shared" si="30"/>
        <v>1.0953672466692814E-2</v>
      </c>
      <c r="C571" s="15">
        <f t="shared" si="31"/>
        <v>562</v>
      </c>
      <c r="E571" s="179">
        <f t="shared" si="29"/>
        <v>3.5235412799095684E-3</v>
      </c>
    </row>
    <row r="572" spans="2:5" x14ac:dyDescent="0.45">
      <c r="B572" s="179">
        <f t="shared" si="30"/>
        <v>1.0866043086959272E-2</v>
      </c>
      <c r="C572" s="15">
        <f t="shared" si="31"/>
        <v>563</v>
      </c>
      <c r="E572" s="179">
        <f t="shared" si="29"/>
        <v>3.4883058671104725E-3</v>
      </c>
    </row>
    <row r="573" spans="2:5" x14ac:dyDescent="0.45">
      <c r="B573" s="179">
        <f t="shared" si="30"/>
        <v>1.0779114742263597E-2</v>
      </c>
      <c r="C573" s="15">
        <f t="shared" si="31"/>
        <v>564</v>
      </c>
      <c r="E573" s="179">
        <f t="shared" si="29"/>
        <v>3.4534228084393682E-3</v>
      </c>
    </row>
    <row r="574" spans="2:5" x14ac:dyDescent="0.45">
      <c r="B574" s="179">
        <f t="shared" si="30"/>
        <v>1.0692881824325488E-2</v>
      </c>
      <c r="C574" s="15">
        <f t="shared" si="31"/>
        <v>565</v>
      </c>
      <c r="E574" s="179">
        <f t="shared" si="29"/>
        <v>3.4188885803549743E-3</v>
      </c>
    </row>
    <row r="575" spans="2:5" x14ac:dyDescent="0.45">
      <c r="B575" s="179">
        <f t="shared" si="30"/>
        <v>1.0607338769730882E-2</v>
      </c>
      <c r="C575" s="15">
        <f t="shared" si="31"/>
        <v>566</v>
      </c>
      <c r="E575" s="179">
        <f t="shared" si="29"/>
        <v>3.3846996945514243E-3</v>
      </c>
    </row>
    <row r="576" spans="2:5" x14ac:dyDescent="0.45">
      <c r="B576" s="179">
        <f t="shared" si="30"/>
        <v>1.0522480059573035E-2</v>
      </c>
      <c r="C576" s="15">
        <f t="shared" si="31"/>
        <v>567</v>
      </c>
      <c r="E576" s="179">
        <f t="shared" si="29"/>
        <v>3.3508526976059102E-3</v>
      </c>
    </row>
    <row r="577" spans="2:5" x14ac:dyDescent="0.45">
      <c r="B577" s="179">
        <f t="shared" si="30"/>
        <v>1.0438300219096452E-2</v>
      </c>
      <c r="C577" s="15">
        <f t="shared" si="31"/>
        <v>568</v>
      </c>
      <c r="E577" s="179">
        <f t="shared" si="29"/>
        <v>3.3173441706298512E-3</v>
      </c>
    </row>
    <row r="578" spans="2:5" x14ac:dyDescent="0.45">
      <c r="B578" s="179">
        <f t="shared" si="30"/>
        <v>1.0354793817343678E-2</v>
      </c>
      <c r="C578" s="15">
        <f t="shared" si="31"/>
        <v>569</v>
      </c>
      <c r="E578" s="179">
        <f t="shared" si="29"/>
        <v>3.284170728923552E-3</v>
      </c>
    </row>
    <row r="579" spans="2:5" x14ac:dyDescent="0.45">
      <c r="B579" s="179">
        <f t="shared" si="30"/>
        <v>1.0271955466804929E-2</v>
      </c>
      <c r="C579" s="15">
        <f t="shared" si="31"/>
        <v>570</v>
      </c>
      <c r="E579" s="179">
        <f t="shared" si="29"/>
        <v>3.2513290216343166E-3</v>
      </c>
    </row>
    <row r="580" spans="2:5" x14ac:dyDescent="0.45">
      <c r="B580" s="179">
        <f t="shared" si="30"/>
        <v>1.018977982307049E-2</v>
      </c>
      <c r="C580" s="15">
        <f t="shared" si="31"/>
        <v>571</v>
      </c>
      <c r="E580" s="179">
        <f t="shared" si="29"/>
        <v>3.2188157314179738E-3</v>
      </c>
    </row>
    <row r="581" spans="2:5" x14ac:dyDescent="0.45">
      <c r="B581" s="179">
        <f t="shared" si="30"/>
        <v>1.0108261584485925E-2</v>
      </c>
      <c r="C581" s="15">
        <f t="shared" si="31"/>
        <v>572</v>
      </c>
      <c r="E581" s="179">
        <f t="shared" si="29"/>
        <v>3.1866275741037936E-3</v>
      </c>
    </row>
    <row r="582" spans="2:5" x14ac:dyDescent="0.45">
      <c r="B582" s="179">
        <f t="shared" si="30"/>
        <v>1.0027395491810039E-2</v>
      </c>
      <c r="C582" s="15">
        <f t="shared" si="31"/>
        <v>573</v>
      </c>
      <c r="E582" s="179">
        <f t="shared" si="29"/>
        <v>3.1547612983627554E-3</v>
      </c>
    </row>
    <row r="583" spans="2:5" x14ac:dyDescent="0.45">
      <c r="B583" s="179">
        <f t="shared" si="30"/>
        <v>9.9471763278755568E-3</v>
      </c>
      <c r="C583" s="15">
        <f t="shared" si="31"/>
        <v>574</v>
      </c>
      <c r="E583" s="179">
        <f t="shared" si="29"/>
        <v>3.1232136853791286E-3</v>
      </c>
    </row>
    <row r="584" spans="2:5" x14ac:dyDescent="0.45">
      <c r="B584" s="179">
        <f t="shared" si="30"/>
        <v>9.8675989172525517E-3</v>
      </c>
      <c r="C584" s="15">
        <f t="shared" si="31"/>
        <v>575</v>
      </c>
      <c r="E584" s="179">
        <f t="shared" si="29"/>
        <v>3.0919815485253369E-3</v>
      </c>
    </row>
    <row r="585" spans="2:5" x14ac:dyDescent="0.45">
      <c r="B585" s="179">
        <f t="shared" si="30"/>
        <v>9.788658125914531E-3</v>
      </c>
      <c r="C585" s="15">
        <f t="shared" si="31"/>
        <v>576</v>
      </c>
      <c r="E585" s="179">
        <f t="shared" si="29"/>
        <v>3.0610617330400834E-3</v>
      </c>
    </row>
    <row r="586" spans="2:5" x14ac:dyDescent="0.45">
      <c r="B586" s="179">
        <f t="shared" si="30"/>
        <v>9.7103488609072142E-3</v>
      </c>
      <c r="C586" s="15">
        <f t="shared" si="31"/>
        <v>577</v>
      </c>
      <c r="E586" s="179">
        <f t="shared" ref="E586:E653" si="32">$E$7^C586</f>
        <v>3.0304511157096827E-3</v>
      </c>
    </row>
    <row r="587" spans="2:5" x14ac:dyDescent="0.45">
      <c r="B587" s="179">
        <f t="shared" ref="B587:B650" si="33">$B$7^C587</f>
        <v>9.6326660700199566E-3</v>
      </c>
      <c r="C587" s="15">
        <f t="shared" si="31"/>
        <v>578</v>
      </c>
      <c r="E587" s="179">
        <f t="shared" si="32"/>
        <v>3.0001466045525855E-3</v>
      </c>
    </row>
    <row r="588" spans="2:5" x14ac:dyDescent="0.45">
      <c r="B588" s="179">
        <f t="shared" si="33"/>
        <v>9.5556047414597969E-3</v>
      </c>
      <c r="C588" s="15">
        <f t="shared" ref="C588:C651" si="34">C587+1</f>
        <v>579</v>
      </c>
      <c r="E588" s="179">
        <f t="shared" si="32"/>
        <v>2.97014513850706E-3</v>
      </c>
    </row>
    <row r="589" spans="2:5" x14ac:dyDescent="0.45">
      <c r="B589" s="179">
        <f t="shared" si="33"/>
        <v>9.4791599035281195E-3</v>
      </c>
      <c r="C589" s="15">
        <f t="shared" si="34"/>
        <v>580</v>
      </c>
      <c r="E589" s="179">
        <f t="shared" si="32"/>
        <v>2.9404436871219891E-3</v>
      </c>
    </row>
    <row r="590" spans="2:5" x14ac:dyDescent="0.45">
      <c r="B590" s="179">
        <f t="shared" si="33"/>
        <v>9.4033266242998931E-3</v>
      </c>
      <c r="C590" s="15">
        <f t="shared" si="34"/>
        <v>581</v>
      </c>
      <c r="E590" s="179">
        <f t="shared" si="32"/>
        <v>2.9110392502507691E-3</v>
      </c>
    </row>
    <row r="591" spans="2:5" x14ac:dyDescent="0.45">
      <c r="B591" s="179">
        <f t="shared" si="33"/>
        <v>9.3281000113054936E-3</v>
      </c>
      <c r="C591" s="15">
        <f t="shared" si="34"/>
        <v>582</v>
      </c>
      <c r="E591" s="179">
        <f t="shared" si="32"/>
        <v>2.8819288577482615E-3</v>
      </c>
    </row>
    <row r="592" spans="2:5" x14ac:dyDescent="0.45">
      <c r="B592" s="179">
        <f t="shared" si="33"/>
        <v>9.2534752112150495E-3</v>
      </c>
      <c r="C592" s="15">
        <f t="shared" si="34"/>
        <v>583</v>
      </c>
      <c r="E592" s="179">
        <f t="shared" si="32"/>
        <v>2.8531095691707786E-3</v>
      </c>
    </row>
    <row r="593" spans="2:5" x14ac:dyDescent="0.45">
      <c r="B593" s="179">
        <f t="shared" si="33"/>
        <v>9.1794474095253289E-3</v>
      </c>
      <c r="C593" s="15">
        <f t="shared" si="34"/>
        <v>584</v>
      </c>
      <c r="E593" s="179">
        <f t="shared" si="32"/>
        <v>2.8245784734790705E-3</v>
      </c>
    </row>
    <row r="594" spans="2:5" x14ac:dyDescent="0.45">
      <c r="B594" s="179">
        <f t="shared" si="33"/>
        <v>9.1060118302491253E-3</v>
      </c>
      <c r="C594" s="15">
        <f t="shared" si="34"/>
        <v>585</v>
      </c>
      <c r="E594" s="179">
        <f t="shared" si="32"/>
        <v>2.7963326887442798E-3</v>
      </c>
    </row>
    <row r="595" spans="2:5" x14ac:dyDescent="0.45">
      <c r="B595" s="179">
        <f t="shared" si="33"/>
        <v>9.0331637356071328E-3</v>
      </c>
      <c r="C595" s="15">
        <f t="shared" si="34"/>
        <v>586</v>
      </c>
      <c r="E595" s="179">
        <f t="shared" si="32"/>
        <v>2.7683693618568372E-3</v>
      </c>
    </row>
    <row r="596" spans="2:5" x14ac:dyDescent="0.45">
      <c r="B596" s="179">
        <f t="shared" si="33"/>
        <v>8.9608984257222735E-3</v>
      </c>
      <c r="C596" s="15">
        <f t="shared" si="34"/>
        <v>587</v>
      </c>
      <c r="E596" s="179">
        <f t="shared" si="32"/>
        <v>2.7406856682382686E-3</v>
      </c>
    </row>
    <row r="597" spans="2:5" x14ac:dyDescent="0.45">
      <c r="B597" s="179">
        <f t="shared" si="33"/>
        <v>8.889211238316496E-3</v>
      </c>
      <c r="C597" s="15">
        <f t="shared" si="34"/>
        <v>588</v>
      </c>
      <c r="E597" s="179">
        <f t="shared" si="32"/>
        <v>2.7132788115558863E-3</v>
      </c>
    </row>
    <row r="598" spans="2:5" x14ac:dyDescent="0.45">
      <c r="B598" s="179">
        <f t="shared" si="33"/>
        <v>8.8180975484099654E-3</v>
      </c>
      <c r="C598" s="15">
        <f t="shared" si="34"/>
        <v>589</v>
      </c>
      <c r="E598" s="179">
        <f t="shared" si="32"/>
        <v>2.6861460234403269E-3</v>
      </c>
    </row>
    <row r="599" spans="2:5" x14ac:dyDescent="0.45">
      <c r="B599" s="179">
        <f t="shared" si="33"/>
        <v>8.7475527680226841E-3</v>
      </c>
      <c r="C599" s="15">
        <f t="shared" si="34"/>
        <v>590</v>
      </c>
      <c r="E599" s="179">
        <f t="shared" si="32"/>
        <v>2.6592845632059238E-3</v>
      </c>
    </row>
    <row r="600" spans="2:5" x14ac:dyDescent="0.45">
      <c r="B600" s="179">
        <f t="shared" si="33"/>
        <v>8.6775723458785026E-3</v>
      </c>
      <c r="C600" s="15">
        <f t="shared" si="34"/>
        <v>591</v>
      </c>
      <c r="E600" s="179">
        <f t="shared" si="32"/>
        <v>2.6326917175738648E-3</v>
      </c>
    </row>
    <row r="601" spans="2:5" x14ac:dyDescent="0.45">
      <c r="B601" s="179">
        <f t="shared" si="33"/>
        <v>8.6081517671114747E-3</v>
      </c>
      <c r="C601" s="15">
        <f t="shared" si="34"/>
        <v>592</v>
      </c>
      <c r="E601" s="179">
        <f t="shared" si="32"/>
        <v>2.6063648003981262E-3</v>
      </c>
    </row>
    <row r="602" spans="2:5" x14ac:dyDescent="0.45">
      <c r="B602" s="179">
        <f t="shared" si="33"/>
        <v>8.5392865529745829E-3</v>
      </c>
      <c r="C602" s="15">
        <f t="shared" si="34"/>
        <v>593</v>
      </c>
      <c r="E602" s="179">
        <f t="shared" si="32"/>
        <v>2.5803011523941447E-3</v>
      </c>
    </row>
    <row r="603" spans="2:5" x14ac:dyDescent="0.45">
      <c r="B603" s="179">
        <f t="shared" si="33"/>
        <v>8.470972260550786E-3</v>
      </c>
      <c r="C603" s="15">
        <f t="shared" si="34"/>
        <v>594</v>
      </c>
      <c r="E603" s="179">
        <f t="shared" si="32"/>
        <v>2.5544981408702032E-3</v>
      </c>
    </row>
    <row r="604" spans="2:5" x14ac:dyDescent="0.45">
      <c r="B604" s="179">
        <f t="shared" si="33"/>
        <v>8.4032044824663785E-3</v>
      </c>
      <c r="C604" s="15">
        <f t="shared" si="34"/>
        <v>595</v>
      </c>
      <c r="E604" s="179">
        <f t="shared" si="32"/>
        <v>2.5289531594615009E-3</v>
      </c>
    </row>
    <row r="605" spans="2:5" x14ac:dyDescent="0.45">
      <c r="B605" s="179">
        <f t="shared" si="33"/>
        <v>8.3359788466066485E-3</v>
      </c>
      <c r="C605" s="15">
        <f t="shared" si="34"/>
        <v>596</v>
      </c>
      <c r="E605" s="179">
        <f t="shared" si="32"/>
        <v>2.5036636278668862E-3</v>
      </c>
    </row>
    <row r="606" spans="2:5" x14ac:dyDescent="0.45">
      <c r="B606" s="179">
        <f t="shared" si="33"/>
        <v>8.2692910158337941E-3</v>
      </c>
      <c r="C606" s="15">
        <f t="shared" si="34"/>
        <v>597</v>
      </c>
      <c r="E606" s="179">
        <f t="shared" si="32"/>
        <v>2.4786269915882172E-3</v>
      </c>
    </row>
    <row r="607" spans="2:5" x14ac:dyDescent="0.45">
      <c r="B607" s="179">
        <f t="shared" si="33"/>
        <v>8.2031366877071219E-3</v>
      </c>
      <c r="C607" s="15">
        <f t="shared" si="34"/>
        <v>598</v>
      </c>
      <c r="E607" s="179">
        <f t="shared" si="32"/>
        <v>2.4538407216723348E-3</v>
      </c>
    </row>
    <row r="608" spans="2:5" x14ac:dyDescent="0.45">
      <c r="B608" s="179">
        <f t="shared" si="33"/>
        <v>8.1375115942054661E-3</v>
      </c>
      <c r="C608" s="15">
        <f t="shared" si="34"/>
        <v>599</v>
      </c>
      <c r="E608" s="179">
        <f t="shared" si="32"/>
        <v>2.4293023144556117E-3</v>
      </c>
    </row>
    <row r="609" spans="2:5" x14ac:dyDescent="0.45">
      <c r="B609" s="179">
        <f t="shared" si="33"/>
        <v>8.0724115014518226E-3</v>
      </c>
      <c r="C609" s="15">
        <f t="shared" si="34"/>
        <v>600</v>
      </c>
      <c r="E609" s="179">
        <f t="shared" si="32"/>
        <v>2.4050092913110552E-3</v>
      </c>
    </row>
    <row r="610" spans="2:5" x14ac:dyDescent="0.45">
      <c r="B610" s="179">
        <f t="shared" si="33"/>
        <v>8.0078322094402077E-3</v>
      </c>
      <c r="C610" s="15">
        <f t="shared" si="34"/>
        <v>601</v>
      </c>
      <c r="E610" s="179">
        <f t="shared" si="32"/>
        <v>2.3809591983979445E-3</v>
      </c>
    </row>
    <row r="611" spans="2:5" x14ac:dyDescent="0.45">
      <c r="B611" s="179">
        <f t="shared" si="33"/>
        <v>7.9437695517646859E-3</v>
      </c>
      <c r="C611" s="15">
        <f t="shared" si="34"/>
        <v>602</v>
      </c>
      <c r="E611" s="179">
        <f t="shared" si="32"/>
        <v>2.3571496064139653E-3</v>
      </c>
    </row>
    <row r="612" spans="2:5" x14ac:dyDescent="0.45">
      <c r="B612" s="179">
        <f t="shared" si="33"/>
        <v>7.8802193953505673E-3</v>
      </c>
      <c r="C612" s="15">
        <f t="shared" si="34"/>
        <v>603</v>
      </c>
      <c r="E612" s="179">
        <f t="shared" si="32"/>
        <v>2.3335781103498258E-3</v>
      </c>
    </row>
    <row r="613" spans="2:5" x14ac:dyDescent="0.45">
      <c r="B613" s="179">
        <f t="shared" si="33"/>
        <v>7.8171776401877637E-3</v>
      </c>
      <c r="C613" s="15">
        <f t="shared" si="34"/>
        <v>604</v>
      </c>
      <c r="E613" s="179">
        <f t="shared" si="32"/>
        <v>2.3102423292463274E-3</v>
      </c>
    </row>
    <row r="614" spans="2:5" x14ac:dyDescent="0.45">
      <c r="B614" s="179">
        <f t="shared" si="33"/>
        <v>7.7546402190662609E-3</v>
      </c>
      <c r="C614" s="15">
        <f t="shared" si="34"/>
        <v>605</v>
      </c>
      <c r="E614" s="179">
        <f t="shared" si="32"/>
        <v>2.2871399059538637E-3</v>
      </c>
    </row>
    <row r="615" spans="2:5" x14ac:dyDescent="0.45">
      <c r="B615" s="179">
        <f t="shared" si="33"/>
        <v>7.6926030973137301E-3</v>
      </c>
      <c r="C615" s="15">
        <f t="shared" si="34"/>
        <v>606</v>
      </c>
      <c r="E615" s="179">
        <f t="shared" si="32"/>
        <v>2.2642685068943254E-3</v>
      </c>
    </row>
    <row r="616" spans="2:5" x14ac:dyDescent="0.45">
      <c r="B616" s="179">
        <f t="shared" si="33"/>
        <v>7.6310622725352193E-3</v>
      </c>
      <c r="C616" s="15">
        <f t="shared" si="34"/>
        <v>607</v>
      </c>
      <c r="E616" s="179">
        <f t="shared" si="32"/>
        <v>2.2416258218253822E-3</v>
      </c>
    </row>
    <row r="617" spans="2:5" x14ac:dyDescent="0.45">
      <c r="B617" s="179">
        <f t="shared" si="33"/>
        <v>7.5700137743549374E-3</v>
      </c>
      <c r="C617" s="15">
        <f t="shared" si="34"/>
        <v>608</v>
      </c>
      <c r="E617" s="179">
        <f t="shared" si="32"/>
        <v>2.2192095636071282E-3</v>
      </c>
    </row>
    <row r="618" spans="2:5" x14ac:dyDescent="0.45">
      <c r="B618" s="179">
        <f t="shared" si="33"/>
        <v>7.5094536641600986E-3</v>
      </c>
      <c r="C618" s="15">
        <f t="shared" si="34"/>
        <v>609</v>
      </c>
      <c r="E618" s="179">
        <f t="shared" si="32"/>
        <v>2.1970174679710568E-3</v>
      </c>
    </row>
    <row r="619" spans="2:5" x14ac:dyDescent="0.45">
      <c r="B619" s="179">
        <f t="shared" si="33"/>
        <v>7.4493780348468168E-3</v>
      </c>
      <c r="C619" s="15">
        <f t="shared" si="34"/>
        <v>610</v>
      </c>
      <c r="E619" s="179">
        <f t="shared" si="32"/>
        <v>2.1750472932913463E-3</v>
      </c>
    </row>
    <row r="620" spans="2:5" x14ac:dyDescent="0.45">
      <c r="B620" s="179">
        <f t="shared" si="33"/>
        <v>7.3897830105680417E-3</v>
      </c>
      <c r="C620" s="15">
        <f t="shared" si="34"/>
        <v>611</v>
      </c>
      <c r="E620" s="179">
        <f t="shared" si="32"/>
        <v>2.1532968203584325E-3</v>
      </c>
    </row>
    <row r="621" spans="2:5" x14ac:dyDescent="0.45">
      <c r="B621" s="179">
        <f t="shared" si="33"/>
        <v>7.3306647464834972E-3</v>
      </c>
      <c r="C621" s="15">
        <f t="shared" si="34"/>
        <v>612</v>
      </c>
      <c r="E621" s="179">
        <f t="shared" si="32"/>
        <v>2.1317638521548485E-3</v>
      </c>
    </row>
    <row r="622" spans="2:5" x14ac:dyDescent="0.45">
      <c r="B622" s="179">
        <f t="shared" si="33"/>
        <v>7.2720194285116292E-3</v>
      </c>
      <c r="C622" s="15">
        <f t="shared" si="34"/>
        <v>613</v>
      </c>
      <c r="E622" s="179">
        <f t="shared" si="32"/>
        <v>2.1104462136333E-3</v>
      </c>
    </row>
    <row r="623" spans="2:5" x14ac:dyDescent="0.45">
      <c r="B623" s="179">
        <f t="shared" si="33"/>
        <v>7.213843273083536E-3</v>
      </c>
      <c r="C623" s="15">
        <f t="shared" si="34"/>
        <v>614</v>
      </c>
      <c r="E623" s="179">
        <f t="shared" si="32"/>
        <v>2.0893417514969669E-3</v>
      </c>
    </row>
    <row r="624" spans="2:5" x14ac:dyDescent="0.45">
      <c r="B624" s="179">
        <f t="shared" si="33"/>
        <v>7.1561325268988682E-3</v>
      </c>
      <c r="C624" s="15">
        <f t="shared" si="34"/>
        <v>615</v>
      </c>
      <c r="E624" s="179">
        <f t="shared" si="32"/>
        <v>2.0684483339819971E-3</v>
      </c>
    </row>
    <row r="625" spans="2:5" x14ac:dyDescent="0.45">
      <c r="B625" s="179">
        <f t="shared" si="33"/>
        <v>7.0988834666836755E-3</v>
      </c>
      <c r="C625" s="15">
        <f t="shared" si="34"/>
        <v>616</v>
      </c>
      <c r="E625" s="179">
        <f t="shared" si="32"/>
        <v>2.0477638506421771E-3</v>
      </c>
    </row>
    <row r="626" spans="2:5" x14ac:dyDescent="0.45">
      <c r="B626" s="179">
        <f t="shared" si="33"/>
        <v>7.0420923989502069E-3</v>
      </c>
      <c r="C626" s="15">
        <f t="shared" si="34"/>
        <v>617</v>
      </c>
      <c r="E626" s="179">
        <f t="shared" si="32"/>
        <v>2.0272862121357552E-3</v>
      </c>
    </row>
    <row r="627" spans="2:5" x14ac:dyDescent="0.45">
      <c r="B627" s="179">
        <f t="shared" si="33"/>
        <v>6.9857556597586051E-3</v>
      </c>
      <c r="C627" s="15">
        <f t="shared" si="34"/>
        <v>618</v>
      </c>
      <c r="E627" s="179">
        <f t="shared" si="32"/>
        <v>2.0070133500143974E-3</v>
      </c>
    </row>
    <row r="628" spans="2:5" x14ac:dyDescent="0.45">
      <c r="B628" s="179">
        <f t="shared" si="33"/>
        <v>6.9298696144805359E-3</v>
      </c>
      <c r="C628" s="15">
        <f t="shared" si="34"/>
        <v>619</v>
      </c>
      <c r="E628" s="179">
        <f t="shared" si="32"/>
        <v>1.9869432165142533E-3</v>
      </c>
    </row>
    <row r="629" spans="2:5" x14ac:dyDescent="0.45">
      <c r="B629" s="179">
        <f t="shared" si="33"/>
        <v>6.8744306575646919E-3</v>
      </c>
      <c r="C629" s="15">
        <f t="shared" si="34"/>
        <v>620</v>
      </c>
      <c r="E629" s="179">
        <f t="shared" si="32"/>
        <v>1.9670737843491114E-3</v>
      </c>
    </row>
    <row r="630" spans="2:5" x14ac:dyDescent="0.45">
      <c r="B630" s="179">
        <f t="shared" si="33"/>
        <v>6.8194352123041738E-3</v>
      </c>
      <c r="C630" s="15">
        <f t="shared" si="34"/>
        <v>621</v>
      </c>
      <c r="E630" s="179">
        <f t="shared" si="32"/>
        <v>1.9474030465056198E-3</v>
      </c>
    </row>
    <row r="631" spans="2:5" x14ac:dyDescent="0.45">
      <c r="B631" s="179">
        <f t="shared" si="33"/>
        <v>6.7648797306057397E-3</v>
      </c>
      <c r="C631" s="15">
        <f t="shared" si="34"/>
        <v>622</v>
      </c>
      <c r="E631" s="179">
        <f t="shared" si="32"/>
        <v>1.9279290160405639E-3</v>
      </c>
    </row>
    <row r="632" spans="2:5" x14ac:dyDescent="0.45">
      <c r="B632" s="179">
        <f t="shared" si="33"/>
        <v>6.7107606927608943E-3</v>
      </c>
      <c r="C632" s="15">
        <f t="shared" si="34"/>
        <v>623</v>
      </c>
      <c r="E632" s="179">
        <f t="shared" si="32"/>
        <v>1.9086497258801582E-3</v>
      </c>
    </row>
    <row r="633" spans="2:5" x14ac:dyDescent="0.45">
      <c r="B633" s="179">
        <f t="shared" si="33"/>
        <v>6.6570746072188072E-3</v>
      </c>
      <c r="C633" s="15">
        <f t="shared" si="34"/>
        <v>624</v>
      </c>
      <c r="E633" s="179">
        <f t="shared" si="32"/>
        <v>1.8895632286213566E-3</v>
      </c>
    </row>
    <row r="634" spans="2:5" x14ac:dyDescent="0.45">
      <c r="B634" s="179">
        <f t="shared" si="33"/>
        <v>6.6038180103610566E-3</v>
      </c>
      <c r="C634" s="15">
        <f t="shared" si="34"/>
        <v>625</v>
      </c>
      <c r="E634" s="179">
        <f t="shared" si="32"/>
        <v>1.8706675963351428E-3</v>
      </c>
    </row>
    <row r="635" spans="2:5" x14ac:dyDescent="0.45">
      <c r="B635" s="179">
        <f t="shared" si="33"/>
        <v>6.5509874662781674E-3</v>
      </c>
      <c r="C635" s="15">
        <f t="shared" si="34"/>
        <v>626</v>
      </c>
      <c r="E635" s="179">
        <f t="shared" si="32"/>
        <v>1.8519609203717915E-3</v>
      </c>
    </row>
    <row r="636" spans="2:5" x14ac:dyDescent="0.45">
      <c r="B636" s="179">
        <f t="shared" si="33"/>
        <v>6.4985795665479422E-3</v>
      </c>
      <c r="C636" s="15">
        <f t="shared" si="34"/>
        <v>627</v>
      </c>
      <c r="E636" s="179">
        <f t="shared" si="32"/>
        <v>1.8334413111680734E-3</v>
      </c>
    </row>
    <row r="637" spans="2:5" x14ac:dyDescent="0.45">
      <c r="B637" s="179">
        <f t="shared" si="33"/>
        <v>6.4465909300155579E-3</v>
      </c>
      <c r="C637" s="15">
        <f t="shared" si="34"/>
        <v>628</v>
      </c>
      <c r="E637" s="179">
        <f t="shared" si="32"/>
        <v>1.8151068980563928E-3</v>
      </c>
    </row>
    <row r="638" spans="2:5" x14ac:dyDescent="0.45">
      <c r="B638" s="179">
        <f t="shared" si="33"/>
        <v>6.3950182025754336E-3</v>
      </c>
      <c r="C638" s="15">
        <f t="shared" si="34"/>
        <v>629</v>
      </c>
      <c r="E638" s="179">
        <f t="shared" si="32"/>
        <v>1.7969558290758289E-3</v>
      </c>
    </row>
    <row r="639" spans="2:5" x14ac:dyDescent="0.45">
      <c r="B639" s="179">
        <f t="shared" si="33"/>
        <v>6.3438580569548288E-3</v>
      </c>
      <c r="C639" s="15">
        <f t="shared" si="34"/>
        <v>630</v>
      </c>
      <c r="E639" s="179">
        <f t="shared" si="32"/>
        <v>1.7789862707850706E-3</v>
      </c>
    </row>
    <row r="640" spans="2:5" x14ac:dyDescent="0.45">
      <c r="B640" s="179">
        <f t="shared" si="33"/>
        <v>6.2931071924991902E-3</v>
      </c>
      <c r="C640" s="15">
        <f t="shared" si="34"/>
        <v>631</v>
      </c>
      <c r="E640" s="179">
        <f t="shared" si="32"/>
        <v>1.7611964080772196E-3</v>
      </c>
    </row>
    <row r="641" spans="2:5" x14ac:dyDescent="0.45">
      <c r="B641" s="179">
        <f t="shared" si="33"/>
        <v>6.2427623349591973E-3</v>
      </c>
      <c r="C641" s="15">
        <f t="shared" si="34"/>
        <v>632</v>
      </c>
      <c r="E641" s="179">
        <f t="shared" si="32"/>
        <v>1.7435844439964477E-3</v>
      </c>
    </row>
    <row r="642" spans="2:5" x14ac:dyDescent="0.45">
      <c r="B642" s="179">
        <f t="shared" si="33"/>
        <v>6.1928202362795228E-3</v>
      </c>
      <c r="C642" s="15">
        <f t="shared" si="34"/>
        <v>633</v>
      </c>
      <c r="E642" s="179">
        <f t="shared" si="32"/>
        <v>1.7261485995564829E-3</v>
      </c>
    </row>
    <row r="643" spans="2:5" x14ac:dyDescent="0.45">
      <c r="B643" s="179">
        <f t="shared" si="33"/>
        <v>6.1432776743892865E-3</v>
      </c>
      <c r="C643" s="15">
        <f t="shared" si="34"/>
        <v>634</v>
      </c>
      <c r="E643" s="179">
        <f t="shared" si="32"/>
        <v>1.7088871135609181E-3</v>
      </c>
    </row>
    <row r="644" spans="2:5" x14ac:dyDescent="0.45">
      <c r="B644" s="179">
        <f t="shared" si="33"/>
        <v>6.0941314529941726E-3</v>
      </c>
      <c r="C644" s="15">
        <f t="shared" si="34"/>
        <v>635</v>
      </c>
      <c r="E644" s="179">
        <f t="shared" si="32"/>
        <v>1.6917982424253092E-3</v>
      </c>
    </row>
    <row r="645" spans="2:5" x14ac:dyDescent="0.45">
      <c r="B645" s="179">
        <f t="shared" si="33"/>
        <v>6.0453784013702189E-3</v>
      </c>
      <c r="C645" s="15">
        <f t="shared" si="34"/>
        <v>636</v>
      </c>
      <c r="E645" s="179">
        <f t="shared" si="32"/>
        <v>1.6748802600010557E-3</v>
      </c>
    </row>
    <row r="646" spans="2:5" x14ac:dyDescent="0.45">
      <c r="B646" s="179">
        <f t="shared" si="33"/>
        <v>5.9970153741592579E-3</v>
      </c>
      <c r="C646" s="15">
        <f t="shared" si="34"/>
        <v>637</v>
      </c>
      <c r="E646" s="179">
        <f t="shared" si="32"/>
        <v>1.6581314574010447E-3</v>
      </c>
    </row>
    <row r="647" spans="2:5" x14ac:dyDescent="0.45">
      <c r="B647" s="179">
        <f t="shared" si="33"/>
        <v>5.9490392511659827E-3</v>
      </c>
      <c r="C647" s="15">
        <f t="shared" si="34"/>
        <v>638</v>
      </c>
      <c r="E647" s="179">
        <f t="shared" si="32"/>
        <v>1.641550142827035E-3</v>
      </c>
    </row>
    <row r="648" spans="2:5" x14ac:dyDescent="0.45">
      <c r="B648" s="179">
        <f t="shared" si="33"/>
        <v>5.9014469371566538E-3</v>
      </c>
      <c r="C648" s="15">
        <f t="shared" si="34"/>
        <v>639</v>
      </c>
      <c r="E648" s="179">
        <f t="shared" si="32"/>
        <v>1.6251346413987645E-3</v>
      </c>
    </row>
    <row r="649" spans="2:5" x14ac:dyDescent="0.45">
      <c r="B649" s="179">
        <f t="shared" si="33"/>
        <v>5.8542353616594014E-3</v>
      </c>
      <c r="C649" s="15">
        <f t="shared" si="34"/>
        <v>640</v>
      </c>
      <c r="E649" s="179">
        <f t="shared" si="32"/>
        <v>1.6088832949847766E-3</v>
      </c>
    </row>
    <row r="650" spans="2:5" x14ac:dyDescent="0.45">
      <c r="B650" s="179">
        <f t="shared" si="33"/>
        <v>5.8074014787661259E-3</v>
      </c>
      <c r="C650" s="15">
        <f t="shared" si="34"/>
        <v>641</v>
      </c>
      <c r="E650" s="179">
        <f t="shared" si="32"/>
        <v>1.592794462034929E-3</v>
      </c>
    </row>
    <row r="651" spans="2:5" x14ac:dyDescent="0.45">
      <c r="B651" s="179">
        <f>$B$7^C651</f>
        <v>5.7609422669359974E-3</v>
      </c>
      <c r="C651" s="15">
        <f t="shared" si="34"/>
        <v>642</v>
      </c>
      <c r="E651" s="179">
        <f t="shared" si="32"/>
        <v>1.5768665174145796E-3</v>
      </c>
    </row>
    <row r="652" spans="2:5" x14ac:dyDescent="0.45">
      <c r="B652" s="179">
        <f>$B$7^C652</f>
        <v>5.7148547288005088E-3</v>
      </c>
      <c r="C652" s="15">
        <f>C651+1</f>
        <v>643</v>
      </c>
      <c r="E652" s="179">
        <f t="shared" si="32"/>
        <v>1.5610978522404336E-3</v>
      </c>
    </row>
    <row r="653" spans="2:5" x14ac:dyDescent="0.45">
      <c r="B653" s="179">
        <f>$B$7^C653</f>
        <v>5.6691358909701046E-3</v>
      </c>
      <c r="C653" s="15">
        <f>C652+1</f>
        <v>644</v>
      </c>
      <c r="E653" s="179">
        <f t="shared" si="32"/>
        <v>1.5454868737180293E-3</v>
      </c>
    </row>
  </sheetData>
  <pageMargins left="0.7" right="0.7" top="0.75" bottom="0.75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37"/>
  <sheetViews>
    <sheetView workbookViewId="0">
      <pane ySplit="1" topLeftCell="A47" activePane="bottomLeft" state="frozen"/>
      <selection pane="bottomLeft" sqref="A1:XFD1048576"/>
    </sheetView>
  </sheetViews>
  <sheetFormatPr defaultColWidth="8.86328125" defaultRowHeight="14.25" x14ac:dyDescent="0.45"/>
  <cols>
    <col min="1" max="1" width="11" style="15" customWidth="1"/>
    <col min="2" max="2" width="37.1328125" style="15" customWidth="1"/>
    <col min="3" max="3" width="9.3984375" style="267" customWidth="1"/>
    <col min="4" max="4" width="9.86328125" style="267" customWidth="1"/>
    <col min="5" max="5" width="5.86328125" style="198" customWidth="1"/>
    <col min="6" max="28" width="8.86328125" style="15"/>
  </cols>
  <sheetData>
    <row r="1" spans="1:28" ht="14.65" thickBot="1" x14ac:dyDescent="0.5">
      <c r="A1" s="265" t="s">
        <v>227</v>
      </c>
      <c r="B1" s="266"/>
      <c r="C1" s="267" t="s">
        <v>228</v>
      </c>
      <c r="D1" s="267" t="s">
        <v>229</v>
      </c>
      <c r="F1" s="15" t="s">
        <v>230</v>
      </c>
    </row>
    <row r="2" spans="1:28" x14ac:dyDescent="0.45">
      <c r="A2" s="180" t="s">
        <v>231</v>
      </c>
      <c r="C2" s="268">
        <v>250</v>
      </c>
      <c r="D2" s="268">
        <v>250</v>
      </c>
      <c r="F2" s="15">
        <v>50</v>
      </c>
      <c r="G2" s="15">
        <f>F2+50</f>
        <v>100</v>
      </c>
      <c r="H2" s="15">
        <f t="shared" ref="H2:Y2" si="0">G2+50</f>
        <v>150</v>
      </c>
      <c r="I2" s="15">
        <f t="shared" si="0"/>
        <v>200</v>
      </c>
      <c r="J2" s="15">
        <f t="shared" si="0"/>
        <v>250</v>
      </c>
      <c r="K2" s="15">
        <f t="shared" si="0"/>
        <v>300</v>
      </c>
      <c r="L2" s="15">
        <f t="shared" si="0"/>
        <v>350</v>
      </c>
      <c r="M2" s="15">
        <f t="shared" si="0"/>
        <v>400</v>
      </c>
      <c r="N2" s="15">
        <f t="shared" si="0"/>
        <v>450</v>
      </c>
      <c r="O2" s="15">
        <f t="shared" si="0"/>
        <v>500</v>
      </c>
      <c r="P2" s="15">
        <f t="shared" si="0"/>
        <v>550</v>
      </c>
      <c r="Q2" s="15">
        <f t="shared" si="0"/>
        <v>600</v>
      </c>
      <c r="R2" s="15">
        <f t="shared" si="0"/>
        <v>650</v>
      </c>
      <c r="S2" s="15">
        <f t="shared" si="0"/>
        <v>700</v>
      </c>
      <c r="T2" s="15">
        <f t="shared" si="0"/>
        <v>750</v>
      </c>
      <c r="U2" s="15">
        <f t="shared" si="0"/>
        <v>800</v>
      </c>
      <c r="V2" s="15">
        <f t="shared" si="0"/>
        <v>850</v>
      </c>
      <c r="W2" s="15">
        <f t="shared" si="0"/>
        <v>900</v>
      </c>
      <c r="X2" s="15">
        <f t="shared" si="0"/>
        <v>950</v>
      </c>
      <c r="Y2" s="15">
        <f t="shared" si="0"/>
        <v>1000</v>
      </c>
    </row>
    <row r="3" spans="1:28" x14ac:dyDescent="0.45">
      <c r="A3" s="180" t="s">
        <v>232</v>
      </c>
      <c r="C3" s="269">
        <v>0.2</v>
      </c>
      <c r="D3" s="269">
        <v>0.2</v>
      </c>
      <c r="F3" s="249">
        <v>0</v>
      </c>
      <c r="G3" s="249">
        <f>F3+0.5</f>
        <v>0.5</v>
      </c>
      <c r="H3" s="249">
        <f t="shared" ref="H3:Z3" si="1">G3+0.5</f>
        <v>1</v>
      </c>
      <c r="I3" s="249">
        <f t="shared" si="1"/>
        <v>1.5</v>
      </c>
      <c r="J3" s="249">
        <f t="shared" si="1"/>
        <v>2</v>
      </c>
      <c r="K3" s="249">
        <f t="shared" si="1"/>
        <v>2.5</v>
      </c>
      <c r="L3" s="249">
        <f t="shared" si="1"/>
        <v>3</v>
      </c>
      <c r="M3" s="249">
        <f t="shared" si="1"/>
        <v>3.5</v>
      </c>
      <c r="N3" s="249">
        <f t="shared" si="1"/>
        <v>4</v>
      </c>
      <c r="O3" s="249">
        <f t="shared" si="1"/>
        <v>4.5</v>
      </c>
      <c r="P3" s="249">
        <f t="shared" si="1"/>
        <v>5</v>
      </c>
      <c r="Q3" s="249">
        <f t="shared" si="1"/>
        <v>5.5</v>
      </c>
      <c r="R3" s="249">
        <f t="shared" si="1"/>
        <v>6</v>
      </c>
      <c r="S3" s="249">
        <f t="shared" si="1"/>
        <v>6.5</v>
      </c>
      <c r="T3" s="249">
        <f t="shared" si="1"/>
        <v>7</v>
      </c>
      <c r="U3" s="249">
        <f t="shared" si="1"/>
        <v>7.5</v>
      </c>
      <c r="V3" s="249">
        <f t="shared" si="1"/>
        <v>8</v>
      </c>
      <c r="W3" s="249">
        <f t="shared" si="1"/>
        <v>8.5</v>
      </c>
      <c r="X3" s="249">
        <f t="shared" si="1"/>
        <v>9</v>
      </c>
      <c r="Y3" s="249">
        <f t="shared" si="1"/>
        <v>9.5</v>
      </c>
      <c r="Z3" s="249">
        <f t="shared" si="1"/>
        <v>10</v>
      </c>
    </row>
    <row r="4" spans="1:28" x14ac:dyDescent="0.45">
      <c r="A4" s="180" t="s">
        <v>233</v>
      </c>
      <c r="C4" s="268">
        <v>365.33</v>
      </c>
      <c r="D4" s="268">
        <v>365.33</v>
      </c>
    </row>
    <row r="5" spans="1:28" x14ac:dyDescent="0.45">
      <c r="A5" s="180" t="s">
        <v>234</v>
      </c>
      <c r="C5" s="268">
        <v>30.4</v>
      </c>
      <c r="D5" s="268">
        <v>30.4</v>
      </c>
    </row>
    <row r="6" spans="1:28" x14ac:dyDescent="0.45">
      <c r="A6" s="180" t="s">
        <v>235</v>
      </c>
      <c r="C6" s="268">
        <v>21.28</v>
      </c>
      <c r="D6" s="268">
        <v>30</v>
      </c>
    </row>
    <row r="7" spans="1:28" x14ac:dyDescent="0.45">
      <c r="A7" s="180" t="s">
        <v>236</v>
      </c>
      <c r="C7" s="268">
        <v>4333</v>
      </c>
      <c r="D7" s="268">
        <v>4333</v>
      </c>
      <c r="F7" s="15">
        <v>0</v>
      </c>
      <c r="G7" s="15">
        <f>F7+50</f>
        <v>50</v>
      </c>
      <c r="H7" s="15">
        <f t="shared" ref="H7:Q7" si="2">G7+50</f>
        <v>100</v>
      </c>
      <c r="I7" s="15">
        <f t="shared" si="2"/>
        <v>150</v>
      </c>
      <c r="J7" s="15">
        <f t="shared" si="2"/>
        <v>200</v>
      </c>
      <c r="K7" s="15">
        <f t="shared" si="2"/>
        <v>250</v>
      </c>
      <c r="L7" s="15">
        <f t="shared" si="2"/>
        <v>300</v>
      </c>
      <c r="M7" s="15">
        <f t="shared" si="2"/>
        <v>350</v>
      </c>
      <c r="N7" s="15">
        <f t="shared" si="2"/>
        <v>400</v>
      </c>
      <c r="O7" s="15">
        <f t="shared" si="2"/>
        <v>450</v>
      </c>
      <c r="P7" s="15">
        <f t="shared" si="2"/>
        <v>500</v>
      </c>
      <c r="Q7" s="15">
        <f t="shared" si="2"/>
        <v>550</v>
      </c>
    </row>
    <row r="8" spans="1:28" x14ac:dyDescent="0.45">
      <c r="A8" s="180" t="s">
        <v>237</v>
      </c>
      <c r="C8" s="270">
        <v>0.9</v>
      </c>
      <c r="D8" s="270">
        <v>1</v>
      </c>
      <c r="F8" s="179">
        <v>0</v>
      </c>
      <c r="G8" s="179">
        <f>F8+0.05</f>
        <v>0.05</v>
      </c>
      <c r="H8" s="179">
        <f t="shared" ref="H8:Z8" si="3">G8+0.05</f>
        <v>0.1</v>
      </c>
      <c r="I8" s="179">
        <f t="shared" si="3"/>
        <v>0.15000000000000002</v>
      </c>
      <c r="J8" s="179">
        <f t="shared" si="3"/>
        <v>0.2</v>
      </c>
      <c r="K8" s="179">
        <f t="shared" si="3"/>
        <v>0.25</v>
      </c>
      <c r="L8" s="179">
        <f t="shared" si="3"/>
        <v>0.3</v>
      </c>
      <c r="M8" s="179">
        <f t="shared" si="3"/>
        <v>0.35</v>
      </c>
      <c r="N8" s="179">
        <f t="shared" si="3"/>
        <v>0.39999999999999997</v>
      </c>
      <c r="O8" s="179">
        <f t="shared" si="3"/>
        <v>0.44999999999999996</v>
      </c>
      <c r="P8" s="179">
        <f t="shared" si="3"/>
        <v>0.49999999999999994</v>
      </c>
      <c r="Q8" s="179">
        <f t="shared" si="3"/>
        <v>0.54999999999999993</v>
      </c>
      <c r="R8" s="179">
        <f t="shared" si="3"/>
        <v>0.6</v>
      </c>
      <c r="S8" s="179">
        <f t="shared" si="3"/>
        <v>0.65</v>
      </c>
      <c r="T8" s="179">
        <f t="shared" si="3"/>
        <v>0.70000000000000007</v>
      </c>
      <c r="U8" s="179">
        <f t="shared" si="3"/>
        <v>0.75000000000000011</v>
      </c>
      <c r="V8" s="179">
        <f t="shared" si="3"/>
        <v>0.80000000000000016</v>
      </c>
      <c r="W8" s="179">
        <f t="shared" si="3"/>
        <v>0.8500000000000002</v>
      </c>
      <c r="X8" s="179">
        <f t="shared" si="3"/>
        <v>0.90000000000000024</v>
      </c>
      <c r="Y8" s="179">
        <f t="shared" si="3"/>
        <v>0.95000000000000029</v>
      </c>
      <c r="Z8" s="179">
        <f t="shared" si="3"/>
        <v>1.0000000000000002</v>
      </c>
    </row>
    <row r="9" spans="1:28" s="273" customFormat="1" ht="8.25" customHeight="1" x14ac:dyDescent="0.45">
      <c r="A9" s="271"/>
      <c r="B9" s="198"/>
      <c r="C9" s="272">
        <f>D9</f>
        <v>0</v>
      </c>
      <c r="D9" s="272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</row>
    <row r="10" spans="1:28" x14ac:dyDescent="0.45">
      <c r="A10" s="180" t="s">
        <v>238</v>
      </c>
      <c r="B10" s="249"/>
      <c r="C10" s="268">
        <v>1000</v>
      </c>
      <c r="D10" s="268">
        <v>1000</v>
      </c>
      <c r="F10" s="15">
        <v>1000</v>
      </c>
      <c r="G10" s="15">
        <f>F10+1000</f>
        <v>2000</v>
      </c>
      <c r="H10" s="15">
        <f t="shared" ref="H10:Q10" si="4">G10+1000</f>
        <v>3000</v>
      </c>
      <c r="I10" s="15">
        <f t="shared" si="4"/>
        <v>4000</v>
      </c>
      <c r="J10" s="15">
        <f t="shared" si="4"/>
        <v>5000</v>
      </c>
      <c r="K10" s="15">
        <f t="shared" si="4"/>
        <v>6000</v>
      </c>
      <c r="L10" s="15">
        <f t="shared" si="4"/>
        <v>7000</v>
      </c>
      <c r="M10" s="15">
        <f t="shared" si="4"/>
        <v>8000</v>
      </c>
      <c r="N10" s="15">
        <f t="shared" si="4"/>
        <v>9000</v>
      </c>
      <c r="O10" s="15">
        <f t="shared" si="4"/>
        <v>10000</v>
      </c>
      <c r="P10" s="15">
        <f t="shared" si="4"/>
        <v>11000</v>
      </c>
      <c r="Q10" s="15">
        <f t="shared" si="4"/>
        <v>12000</v>
      </c>
    </row>
    <row r="11" spans="1:28" x14ac:dyDescent="0.45">
      <c r="A11" s="180" t="s">
        <v>239</v>
      </c>
      <c r="B11" s="249"/>
      <c r="C11" s="274">
        <v>1</v>
      </c>
      <c r="D11" s="274">
        <v>1</v>
      </c>
      <c r="F11" s="15">
        <v>0.5</v>
      </c>
      <c r="G11" s="15">
        <v>0.6</v>
      </c>
      <c r="H11" s="15">
        <v>0.7</v>
      </c>
      <c r="I11" s="15">
        <v>0.8</v>
      </c>
      <c r="J11" s="15">
        <v>0.9</v>
      </c>
      <c r="K11" s="15">
        <v>1.1000000000000001</v>
      </c>
      <c r="L11" s="15">
        <v>1.2</v>
      </c>
      <c r="M11" s="15">
        <v>1.3</v>
      </c>
      <c r="N11" s="15">
        <v>1.4</v>
      </c>
      <c r="O11" s="15">
        <v>1.5</v>
      </c>
    </row>
    <row r="12" spans="1:28" x14ac:dyDescent="0.45">
      <c r="A12" s="180" t="s">
        <v>240</v>
      </c>
      <c r="C12" s="270">
        <v>0.2</v>
      </c>
      <c r="D12" s="270">
        <v>7.4999999999999997E-2</v>
      </c>
      <c r="F12" s="179">
        <v>0.05</v>
      </c>
      <c r="G12" s="179">
        <f>F12+0.05</f>
        <v>0.1</v>
      </c>
      <c r="H12" s="179">
        <f t="shared" ref="H12:Q12" si="5">G12+0.05</f>
        <v>0.15000000000000002</v>
      </c>
      <c r="I12" s="179">
        <f t="shared" si="5"/>
        <v>0.2</v>
      </c>
      <c r="J12" s="179">
        <f t="shared" si="5"/>
        <v>0.25</v>
      </c>
      <c r="K12" s="179">
        <f t="shared" si="5"/>
        <v>0.3</v>
      </c>
      <c r="L12" s="179">
        <f t="shared" si="5"/>
        <v>0.35</v>
      </c>
      <c r="M12" s="179">
        <f t="shared" si="5"/>
        <v>0.39999999999999997</v>
      </c>
      <c r="N12" s="179">
        <f t="shared" si="5"/>
        <v>0.44999999999999996</v>
      </c>
      <c r="O12" s="179">
        <f t="shared" si="5"/>
        <v>0.49999999999999994</v>
      </c>
      <c r="P12" s="179">
        <f t="shared" si="5"/>
        <v>0.54999999999999993</v>
      </c>
      <c r="Q12" s="179">
        <f t="shared" si="5"/>
        <v>0.6</v>
      </c>
    </row>
    <row r="13" spans="1:28" x14ac:dyDescent="0.45">
      <c r="A13" s="180" t="s">
        <v>241</v>
      </c>
      <c r="C13" s="270">
        <v>0.02</v>
      </c>
      <c r="D13" s="270">
        <v>7.4999999999999997E-2</v>
      </c>
      <c r="F13" s="179">
        <v>0</v>
      </c>
      <c r="G13" s="179">
        <f>F13+0.02</f>
        <v>0.02</v>
      </c>
      <c r="H13" s="179">
        <f t="shared" ref="H13:Q13" si="6">G13+0.02</f>
        <v>0.04</v>
      </c>
      <c r="I13" s="179">
        <f t="shared" si="6"/>
        <v>0.06</v>
      </c>
      <c r="J13" s="179">
        <f t="shared" si="6"/>
        <v>0.08</v>
      </c>
      <c r="K13" s="179">
        <f t="shared" si="6"/>
        <v>0.1</v>
      </c>
      <c r="L13" s="179">
        <f t="shared" si="6"/>
        <v>0.12000000000000001</v>
      </c>
      <c r="M13" s="179">
        <f t="shared" si="6"/>
        <v>0.14000000000000001</v>
      </c>
      <c r="N13" s="179">
        <f t="shared" si="6"/>
        <v>0.16</v>
      </c>
      <c r="O13" s="179">
        <f t="shared" si="6"/>
        <v>0.18</v>
      </c>
      <c r="P13" s="179">
        <f t="shared" si="6"/>
        <v>0.19999999999999998</v>
      </c>
      <c r="Q13" s="179">
        <f t="shared" si="6"/>
        <v>0.21999999999999997</v>
      </c>
    </row>
    <row r="14" spans="1:28" s="273" customFormat="1" ht="8.25" customHeight="1" x14ac:dyDescent="0.45">
      <c r="A14" s="271"/>
      <c r="B14" s="198"/>
      <c r="C14" s="272"/>
      <c r="D14" s="272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</row>
    <row r="15" spans="1:28" s="134" customFormat="1" ht="20.25" customHeight="1" x14ac:dyDescent="0.45">
      <c r="A15" s="275" t="s">
        <v>242</v>
      </c>
      <c r="C15" s="276">
        <v>4</v>
      </c>
      <c r="D15" s="276">
        <f>'P &amp; L - Consolidated'!D44</f>
        <v>3</v>
      </c>
      <c r="E15" s="277"/>
      <c r="F15" s="278">
        <v>0</v>
      </c>
      <c r="G15" s="278">
        <f>F15+2.5</f>
        <v>2.5</v>
      </c>
      <c r="H15" s="278">
        <f t="shared" ref="H15:Q15" si="7">G15+2.5</f>
        <v>5</v>
      </c>
      <c r="I15" s="278">
        <f t="shared" si="7"/>
        <v>7.5</v>
      </c>
      <c r="J15" s="278">
        <f t="shared" si="7"/>
        <v>10</v>
      </c>
      <c r="K15" s="278">
        <f t="shared" si="7"/>
        <v>12.5</v>
      </c>
      <c r="L15" s="278">
        <f t="shared" si="7"/>
        <v>15</v>
      </c>
      <c r="M15" s="278">
        <f t="shared" si="7"/>
        <v>17.5</v>
      </c>
      <c r="N15" s="278">
        <f t="shared" si="7"/>
        <v>20</v>
      </c>
      <c r="O15" s="278">
        <f t="shared" si="7"/>
        <v>22.5</v>
      </c>
      <c r="P15" s="278">
        <f t="shared" si="7"/>
        <v>25</v>
      </c>
      <c r="Q15" s="278">
        <f t="shared" si="7"/>
        <v>27.5</v>
      </c>
      <c r="R15" s="278"/>
    </row>
    <row r="16" spans="1:28" s="134" customFormat="1" ht="20.25" customHeight="1" x14ac:dyDescent="0.45">
      <c r="A16" s="275" t="s">
        <v>243</v>
      </c>
      <c r="C16" s="279">
        <v>1.4999999999999999E-2</v>
      </c>
      <c r="D16" s="279">
        <v>1.4999999999999999E-2</v>
      </c>
      <c r="E16" s="277"/>
      <c r="F16" s="280">
        <v>-0.1</v>
      </c>
      <c r="G16" s="280">
        <f>F16+0.02</f>
        <v>-0.08</v>
      </c>
      <c r="H16" s="280">
        <f t="shared" ref="H16:Z16" si="8">G16+0.02</f>
        <v>-0.06</v>
      </c>
      <c r="I16" s="280">
        <f t="shared" si="8"/>
        <v>-3.9999999999999994E-2</v>
      </c>
      <c r="J16" s="280">
        <f t="shared" si="8"/>
        <v>-1.9999999999999993E-2</v>
      </c>
      <c r="K16" s="280">
        <f t="shared" si="8"/>
        <v>0</v>
      </c>
      <c r="L16" s="280">
        <f t="shared" si="8"/>
        <v>0.02</v>
      </c>
      <c r="M16" s="280">
        <f t="shared" si="8"/>
        <v>0.04</v>
      </c>
      <c r="N16" s="280">
        <f t="shared" si="8"/>
        <v>0.06</v>
      </c>
      <c r="O16" s="280">
        <f t="shared" si="8"/>
        <v>0.08</v>
      </c>
      <c r="P16" s="280">
        <f t="shared" si="8"/>
        <v>0.1</v>
      </c>
      <c r="Q16" s="280">
        <f t="shared" si="8"/>
        <v>0.12000000000000001</v>
      </c>
      <c r="R16" s="280">
        <f t="shared" si="8"/>
        <v>0.14000000000000001</v>
      </c>
      <c r="S16" s="280">
        <f t="shared" si="8"/>
        <v>0.16</v>
      </c>
      <c r="T16" s="280">
        <f t="shared" si="8"/>
        <v>0.18</v>
      </c>
      <c r="U16" s="280">
        <f t="shared" si="8"/>
        <v>0.19999999999999998</v>
      </c>
      <c r="V16" s="280">
        <f t="shared" si="8"/>
        <v>0.21999999999999997</v>
      </c>
      <c r="W16" s="280">
        <f t="shared" si="8"/>
        <v>0.23999999999999996</v>
      </c>
      <c r="X16" s="280">
        <f t="shared" si="8"/>
        <v>0.25999999999999995</v>
      </c>
      <c r="Y16" s="280">
        <f t="shared" si="8"/>
        <v>0.27999999999999997</v>
      </c>
      <c r="Z16" s="280">
        <f t="shared" si="8"/>
        <v>0.3</v>
      </c>
    </row>
    <row r="17" spans="1:29" s="134" customFormat="1" ht="27" customHeight="1" x14ac:dyDescent="0.45">
      <c r="A17" s="306" t="s">
        <v>244</v>
      </c>
      <c r="B17" s="306"/>
      <c r="C17" s="279">
        <v>5.0000000000000001E-3</v>
      </c>
      <c r="D17" s="279">
        <v>5.0000000000000001E-3</v>
      </c>
      <c r="E17" s="277"/>
    </row>
    <row r="18" spans="1:29" s="273" customFormat="1" ht="8.25" customHeight="1" x14ac:dyDescent="0.45">
      <c r="A18" s="271"/>
      <c r="B18" s="198"/>
      <c r="C18" s="272"/>
      <c r="D18" s="272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</row>
    <row r="19" spans="1:29" x14ac:dyDescent="0.45">
      <c r="A19" s="180" t="s">
        <v>245</v>
      </c>
      <c r="C19" s="270">
        <v>2.5000000000000001E-2</v>
      </c>
      <c r="D19" s="270">
        <v>2.5000000000000001E-2</v>
      </c>
      <c r="F19" s="179">
        <v>5.0000000000000001E-3</v>
      </c>
      <c r="G19" s="179">
        <f>F19+0.005</f>
        <v>0.01</v>
      </c>
      <c r="H19" s="179">
        <f t="shared" ref="H19:X19" si="9">G19+0.005</f>
        <v>1.4999999999999999E-2</v>
      </c>
      <c r="I19" s="179">
        <f t="shared" si="9"/>
        <v>0.02</v>
      </c>
      <c r="J19" s="179">
        <f t="shared" si="9"/>
        <v>2.5000000000000001E-2</v>
      </c>
      <c r="K19" s="179">
        <f t="shared" si="9"/>
        <v>3.0000000000000002E-2</v>
      </c>
      <c r="L19" s="179">
        <f t="shared" si="9"/>
        <v>3.5000000000000003E-2</v>
      </c>
      <c r="M19" s="179">
        <f t="shared" si="9"/>
        <v>0.04</v>
      </c>
      <c r="N19" s="179">
        <f t="shared" si="9"/>
        <v>4.4999999999999998E-2</v>
      </c>
      <c r="O19" s="179">
        <f t="shared" si="9"/>
        <v>4.9999999999999996E-2</v>
      </c>
      <c r="P19" s="179">
        <f t="shared" si="9"/>
        <v>5.4999999999999993E-2</v>
      </c>
      <c r="Q19" s="179">
        <f t="shared" si="9"/>
        <v>5.9999999999999991E-2</v>
      </c>
      <c r="R19" s="179">
        <f t="shared" si="9"/>
        <v>6.4999999999999988E-2</v>
      </c>
      <c r="S19" s="179">
        <f t="shared" si="9"/>
        <v>6.9999999999999993E-2</v>
      </c>
      <c r="T19" s="179">
        <f t="shared" si="9"/>
        <v>7.4999999999999997E-2</v>
      </c>
      <c r="U19" s="179">
        <f t="shared" si="9"/>
        <v>0.08</v>
      </c>
      <c r="V19" s="179">
        <f t="shared" si="9"/>
        <v>8.5000000000000006E-2</v>
      </c>
      <c r="W19" s="179">
        <f t="shared" si="9"/>
        <v>9.0000000000000011E-2</v>
      </c>
      <c r="X19" s="179">
        <f t="shared" si="9"/>
        <v>9.5000000000000015E-2</v>
      </c>
    </row>
    <row r="20" spans="1:29" s="273" customFormat="1" ht="8.25" customHeight="1" x14ac:dyDescent="0.45">
      <c r="A20" s="271"/>
      <c r="B20" s="198"/>
      <c r="C20" s="272"/>
      <c r="D20" s="272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</row>
    <row r="21" spans="1:29" x14ac:dyDescent="0.45">
      <c r="A21" s="180" t="s">
        <v>246</v>
      </c>
      <c r="C21" s="281">
        <v>1</v>
      </c>
      <c r="D21" s="281">
        <v>1</v>
      </c>
    </row>
    <row r="22" spans="1:29" x14ac:dyDescent="0.45">
      <c r="A22" s="180" t="s">
        <v>247</v>
      </c>
      <c r="F22" s="180" t="s">
        <v>248</v>
      </c>
    </row>
    <row r="23" spans="1:29" s="273" customFormat="1" ht="8.25" customHeight="1" x14ac:dyDescent="0.45">
      <c r="A23" s="271"/>
      <c r="B23" s="198"/>
      <c r="C23" s="272"/>
      <c r="D23" s="272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</row>
    <row r="24" spans="1:29" s="76" customFormat="1" ht="27" customHeight="1" x14ac:dyDescent="0.45">
      <c r="A24" s="307" t="s">
        <v>249</v>
      </c>
      <c r="B24" s="307"/>
      <c r="C24" s="282">
        <v>0.4</v>
      </c>
      <c r="D24" s="282">
        <v>0.6</v>
      </c>
      <c r="E24" s="277"/>
      <c r="F24" s="283">
        <v>0.1</v>
      </c>
      <c r="G24" s="280">
        <f>F24+0.05</f>
        <v>0.15000000000000002</v>
      </c>
      <c r="H24" s="280">
        <f t="shared" ref="H24:S24" si="10">G24+0.05</f>
        <v>0.2</v>
      </c>
      <c r="I24" s="280">
        <f t="shared" si="10"/>
        <v>0.25</v>
      </c>
      <c r="J24" s="280">
        <f t="shared" si="10"/>
        <v>0.3</v>
      </c>
      <c r="K24" s="280">
        <f t="shared" si="10"/>
        <v>0.35</v>
      </c>
      <c r="L24" s="280">
        <f t="shared" si="10"/>
        <v>0.39999999999999997</v>
      </c>
      <c r="M24" s="280">
        <f t="shared" si="10"/>
        <v>0.44999999999999996</v>
      </c>
      <c r="N24" s="280">
        <f t="shared" si="10"/>
        <v>0.49999999999999994</v>
      </c>
      <c r="O24" s="280">
        <f t="shared" si="10"/>
        <v>0.54999999999999993</v>
      </c>
      <c r="P24" s="280">
        <f t="shared" si="10"/>
        <v>0.6</v>
      </c>
      <c r="Q24" s="280">
        <f t="shared" si="10"/>
        <v>0.65</v>
      </c>
      <c r="R24" s="280">
        <f t="shared" si="10"/>
        <v>0.70000000000000007</v>
      </c>
      <c r="S24" s="280">
        <f t="shared" si="10"/>
        <v>0.75000000000000011</v>
      </c>
      <c r="T24" s="134"/>
      <c r="U24" s="134"/>
      <c r="V24" s="134"/>
      <c r="W24" s="134"/>
      <c r="X24" s="134"/>
      <c r="Y24" s="134"/>
      <c r="Z24" s="134"/>
      <c r="AA24" s="134"/>
      <c r="AB24" s="134"/>
    </row>
    <row r="25" spans="1:29" s="273" customFormat="1" ht="8.25" customHeight="1" x14ac:dyDescent="0.45">
      <c r="A25" s="271"/>
      <c r="B25" s="198"/>
      <c r="C25" s="272"/>
      <c r="D25" s="272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</row>
    <row r="26" spans="1:29" x14ac:dyDescent="0.45">
      <c r="A26" s="180" t="s">
        <v>250</v>
      </c>
      <c r="C26" s="268">
        <v>0.2</v>
      </c>
      <c r="D26" s="268">
        <v>0.2</v>
      </c>
    </row>
    <row r="27" spans="1:29" x14ac:dyDescent="0.45">
      <c r="A27" s="180" t="s">
        <v>251</v>
      </c>
      <c r="C27" s="268">
        <v>0.1</v>
      </c>
      <c r="D27" s="268">
        <v>0.1</v>
      </c>
      <c r="F27" s="15">
        <v>0.1</v>
      </c>
      <c r="G27" s="15">
        <v>0.2</v>
      </c>
      <c r="H27" s="15">
        <f t="shared" ref="H27:AC27" si="11">G27+0.05</f>
        <v>0.25</v>
      </c>
      <c r="I27" s="15">
        <f t="shared" si="11"/>
        <v>0.3</v>
      </c>
      <c r="J27" s="15">
        <f t="shared" si="11"/>
        <v>0.35</v>
      </c>
      <c r="K27" s="15">
        <f t="shared" si="11"/>
        <v>0.39999999999999997</v>
      </c>
      <c r="L27" s="15">
        <f t="shared" si="11"/>
        <v>0.44999999999999996</v>
      </c>
      <c r="M27" s="15">
        <f t="shared" si="11"/>
        <v>0.49999999999999994</v>
      </c>
      <c r="N27" s="15">
        <f t="shared" si="11"/>
        <v>0.54999999999999993</v>
      </c>
      <c r="O27" s="15">
        <f t="shared" si="11"/>
        <v>0.6</v>
      </c>
      <c r="P27" s="15">
        <f t="shared" si="11"/>
        <v>0.65</v>
      </c>
      <c r="Q27" s="15">
        <f t="shared" si="11"/>
        <v>0.70000000000000007</v>
      </c>
      <c r="R27" s="15">
        <f t="shared" si="11"/>
        <v>0.75000000000000011</v>
      </c>
      <c r="S27" s="15">
        <f t="shared" si="11"/>
        <v>0.80000000000000016</v>
      </c>
      <c r="T27" s="15">
        <f t="shared" si="11"/>
        <v>0.8500000000000002</v>
      </c>
      <c r="U27" s="15">
        <f t="shared" si="11"/>
        <v>0.90000000000000024</v>
      </c>
      <c r="V27" s="15">
        <f t="shared" si="11"/>
        <v>0.95000000000000029</v>
      </c>
      <c r="W27" s="15">
        <f t="shared" si="11"/>
        <v>1.0000000000000002</v>
      </c>
      <c r="X27" s="15">
        <f t="shared" si="11"/>
        <v>1.0500000000000003</v>
      </c>
      <c r="Y27" s="15">
        <f t="shared" si="11"/>
        <v>1.1000000000000003</v>
      </c>
      <c r="Z27" s="15">
        <f t="shared" si="11"/>
        <v>1.1500000000000004</v>
      </c>
      <c r="AA27" s="15">
        <f t="shared" si="11"/>
        <v>1.2000000000000004</v>
      </c>
      <c r="AB27" s="15">
        <f t="shared" si="11"/>
        <v>1.2500000000000004</v>
      </c>
      <c r="AC27" s="15">
        <f t="shared" si="11"/>
        <v>1.3000000000000005</v>
      </c>
    </row>
    <row r="28" spans="1:29" s="273" customFormat="1" ht="8.25" customHeight="1" x14ac:dyDescent="0.45">
      <c r="A28" s="271"/>
      <c r="B28" s="198"/>
      <c r="C28" s="272"/>
      <c r="D28" s="272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</row>
    <row r="29" spans="1:29" x14ac:dyDescent="0.45">
      <c r="A29" s="180" t="s">
        <v>252</v>
      </c>
      <c r="C29" s="284">
        <v>0.7</v>
      </c>
      <c r="D29" s="284">
        <v>1</v>
      </c>
    </row>
    <row r="30" spans="1:29" x14ac:dyDescent="0.45">
      <c r="A30" s="180" t="s">
        <v>253</v>
      </c>
      <c r="C30" s="284">
        <v>1</v>
      </c>
      <c r="D30" s="284">
        <v>1</v>
      </c>
      <c r="F30" s="285">
        <v>0.4</v>
      </c>
      <c r="G30" s="179">
        <f>F30+0.05</f>
        <v>0.45</v>
      </c>
      <c r="H30" s="179">
        <f t="shared" ref="H30:R30" si="12">G30+0.05</f>
        <v>0.5</v>
      </c>
      <c r="I30" s="179">
        <f t="shared" si="12"/>
        <v>0.55000000000000004</v>
      </c>
      <c r="J30" s="179">
        <f t="shared" si="12"/>
        <v>0.60000000000000009</v>
      </c>
      <c r="K30" s="179">
        <f t="shared" si="12"/>
        <v>0.65000000000000013</v>
      </c>
      <c r="L30" s="179">
        <f t="shared" si="12"/>
        <v>0.70000000000000018</v>
      </c>
      <c r="M30" s="179">
        <f t="shared" si="12"/>
        <v>0.75000000000000022</v>
      </c>
      <c r="N30" s="179">
        <f t="shared" si="12"/>
        <v>0.80000000000000027</v>
      </c>
      <c r="O30" s="179">
        <f t="shared" si="12"/>
        <v>0.85000000000000031</v>
      </c>
      <c r="P30" s="179">
        <f t="shared" si="12"/>
        <v>0.90000000000000036</v>
      </c>
      <c r="Q30" s="179">
        <f t="shared" si="12"/>
        <v>0.9500000000000004</v>
      </c>
      <c r="R30" s="179">
        <f t="shared" si="12"/>
        <v>1.0000000000000004</v>
      </c>
    </row>
    <row r="31" spans="1:29" s="273" customFormat="1" ht="6" customHeight="1" x14ac:dyDescent="0.45">
      <c r="A31" s="198"/>
      <c r="B31" s="198"/>
      <c r="C31" s="286"/>
      <c r="D31" s="286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</row>
    <row r="32" spans="1:29" x14ac:dyDescent="0.45">
      <c r="A32" s="180" t="s">
        <v>254</v>
      </c>
      <c r="C32" s="270">
        <f>2/250</f>
        <v>8.0000000000000002E-3</v>
      </c>
      <c r="D32" s="270">
        <v>8.0000000000000002E-3</v>
      </c>
      <c r="F32" s="179">
        <v>2E-3</v>
      </c>
      <c r="G32" s="179">
        <f>F32+0.002</f>
        <v>4.0000000000000001E-3</v>
      </c>
      <c r="H32" s="179">
        <f t="shared" ref="H32:P32" si="13">G32+0.002</f>
        <v>6.0000000000000001E-3</v>
      </c>
      <c r="I32" s="179">
        <f t="shared" si="13"/>
        <v>8.0000000000000002E-3</v>
      </c>
      <c r="J32" s="179">
        <f t="shared" si="13"/>
        <v>0.01</v>
      </c>
      <c r="K32" s="179">
        <f t="shared" si="13"/>
        <v>1.2E-2</v>
      </c>
      <c r="L32" s="179">
        <f t="shared" si="13"/>
        <v>1.4E-2</v>
      </c>
      <c r="M32" s="179">
        <f t="shared" si="13"/>
        <v>1.6E-2</v>
      </c>
      <c r="N32" s="179">
        <f t="shared" si="13"/>
        <v>1.8000000000000002E-2</v>
      </c>
      <c r="O32" s="179">
        <f t="shared" si="13"/>
        <v>2.0000000000000004E-2</v>
      </c>
      <c r="P32" s="179">
        <f t="shared" si="13"/>
        <v>2.2000000000000006E-2</v>
      </c>
    </row>
    <row r="33" spans="1:30" s="273" customFormat="1" ht="7.5" customHeight="1" x14ac:dyDescent="0.45">
      <c r="A33" s="198"/>
      <c r="B33" s="198"/>
      <c r="C33" s="286"/>
      <c r="D33" s="286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</row>
    <row r="34" spans="1:30" ht="15.75" customHeight="1" x14ac:dyDescent="0.45">
      <c r="A34" s="180" t="s">
        <v>255</v>
      </c>
      <c r="C34" s="284">
        <v>1</v>
      </c>
      <c r="D34" s="284">
        <v>1</v>
      </c>
      <c r="F34" s="285">
        <v>0.5</v>
      </c>
      <c r="G34" s="285">
        <f>F34+0.05</f>
        <v>0.55000000000000004</v>
      </c>
      <c r="H34" s="285">
        <f t="shared" ref="H34:AD34" si="14">G34+0.05</f>
        <v>0.60000000000000009</v>
      </c>
      <c r="I34" s="285">
        <f t="shared" si="14"/>
        <v>0.65000000000000013</v>
      </c>
      <c r="J34" s="285">
        <f t="shared" si="14"/>
        <v>0.70000000000000018</v>
      </c>
      <c r="K34" s="285">
        <f t="shared" si="14"/>
        <v>0.75000000000000022</v>
      </c>
      <c r="L34" s="285">
        <f t="shared" si="14"/>
        <v>0.80000000000000027</v>
      </c>
      <c r="M34" s="285">
        <f t="shared" si="14"/>
        <v>0.85000000000000031</v>
      </c>
      <c r="N34" s="285">
        <f t="shared" si="14"/>
        <v>0.90000000000000036</v>
      </c>
      <c r="O34" s="285">
        <f t="shared" si="14"/>
        <v>0.9500000000000004</v>
      </c>
      <c r="P34" s="285">
        <f t="shared" si="14"/>
        <v>1.0000000000000004</v>
      </c>
      <c r="Q34" s="285">
        <f t="shared" si="14"/>
        <v>1.0500000000000005</v>
      </c>
      <c r="R34" s="285">
        <f t="shared" si="14"/>
        <v>1.1000000000000005</v>
      </c>
      <c r="S34" s="285">
        <f t="shared" si="14"/>
        <v>1.1500000000000006</v>
      </c>
      <c r="T34" s="285">
        <f t="shared" si="14"/>
        <v>1.2000000000000006</v>
      </c>
      <c r="U34" s="285">
        <f t="shared" si="14"/>
        <v>1.2500000000000007</v>
      </c>
      <c r="V34" s="285">
        <f t="shared" si="14"/>
        <v>1.3000000000000007</v>
      </c>
      <c r="W34" s="285">
        <f t="shared" si="14"/>
        <v>1.3500000000000008</v>
      </c>
      <c r="X34" s="285">
        <f t="shared" si="14"/>
        <v>1.4000000000000008</v>
      </c>
      <c r="Y34" s="285">
        <f t="shared" si="14"/>
        <v>1.4500000000000008</v>
      </c>
      <c r="Z34" s="285">
        <f t="shared" si="14"/>
        <v>1.5000000000000009</v>
      </c>
      <c r="AA34" s="285">
        <f t="shared" si="14"/>
        <v>1.5500000000000009</v>
      </c>
      <c r="AB34" s="285">
        <f t="shared" si="14"/>
        <v>1.600000000000001</v>
      </c>
      <c r="AC34" s="285">
        <f t="shared" si="14"/>
        <v>1.650000000000001</v>
      </c>
      <c r="AD34" s="285">
        <f t="shared" si="14"/>
        <v>1.7000000000000011</v>
      </c>
    </row>
    <row r="35" spans="1:30" x14ac:dyDescent="0.45">
      <c r="C35" s="284"/>
      <c r="D35" s="284"/>
    </row>
    <row r="36" spans="1:30" x14ac:dyDescent="0.45">
      <c r="C36" s="284"/>
      <c r="D36" s="284"/>
    </row>
    <row r="37" spans="1:30" x14ac:dyDescent="0.45">
      <c r="C37" s="284"/>
      <c r="D37" s="284"/>
    </row>
  </sheetData>
  <sheetProtection formatCells="0" formatColumns="0" formatRows="0" insertColumns="0" insertRows="0" insertHyperlinks="0" deleteColumns="0" deleteRows="0" selectLockedCells="1" sort="0" autoFilter="0" pivotTables="0"/>
  <mergeCells count="2">
    <mergeCell ref="A17:B17"/>
    <mergeCell ref="A24:B24"/>
  </mergeCells>
  <conditionalFormatting sqref="D2:D33 D35:D298">
    <cfRule type="cellIs" dxfId="2" priority="3" operator="notEqual">
      <formula>$C2</formula>
    </cfRule>
  </conditionalFormatting>
  <conditionalFormatting sqref="D31 D33 D35:D37">
    <cfRule type="cellIs" dxfId="1" priority="2" operator="notEqual">
      <formula>$C31</formula>
    </cfRule>
  </conditionalFormatting>
  <conditionalFormatting sqref="D34">
    <cfRule type="cellIs" dxfId="0" priority="1" operator="notEqual">
      <formula>$C34</formula>
    </cfRule>
  </conditionalFormatting>
  <pageMargins left="0.7" right="0.7" top="0.75" bottom="0.75" header="0.3" footer="0.3"/>
  <pageSetup paperSize="9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0cb5e08406545c18344e2142bcf0abc xmlns="dcd4d639-de5a-4bad-aded-2c25c5bf9fca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</TermName>
          <TermId xmlns="http://schemas.microsoft.com/office/infopath/2007/PartnerControls">5bdf083c-b377-4acc-acab-31ee5fffc53d</TermId>
        </TermInfo>
      </Terms>
    </k0cb5e08406545c18344e2142bcf0abc>
    <TaxCatchAll xmlns="dcd4d639-de5a-4bad-aded-2c25c5bf9fca">
      <Value>258</Value>
    </TaxCatchAll>
    <TaxKeywordTaxHTField xmlns="dcd4d639-de5a-4bad-aded-2c25c5bf9fca">
      <Terms xmlns="http://schemas.microsoft.com/office/infopath/2007/PartnerControls"/>
    </TaxKeywordTaxHTField>
    <RoutingRuleDescription xmlns="http://schemas.microsoft.com/sharepoint/v3" xsi:nil="true"/>
    <n300bd280aac47c8b25aa7458bf0f8c4 xmlns="dcd4d639-de5a-4bad-aded-2c25c5bf9fca">
      <Terms xmlns="http://schemas.microsoft.com/office/infopath/2007/PartnerControls"/>
    </n300bd280aac47c8b25aa7458bf0f8c4>
    <Security_x0020_Classification xmlns="dcd4d639-de5a-4bad-aded-2c25c5bf9fca">Official</Security_x0020_Classification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censing Document" ma:contentTypeID="0x010100943D46E95D4A1B4FBA60C8AEF611E2190205100032017F85F1FB90448FE211BABA54A3D7" ma:contentTypeVersion="3" ma:contentTypeDescription="The default content type for the Licensing team" ma:contentTypeScope="" ma:versionID="36f1c36d0f9207c98d9652d9881faabd">
  <xsd:schema xmlns:xsd="http://www.w3.org/2001/XMLSchema" xmlns:xs="http://www.w3.org/2001/XMLSchema" xmlns:p="http://schemas.microsoft.com/office/2006/metadata/properties" xmlns:ns1="http://schemas.microsoft.com/sharepoint/v3" xmlns:ns2="dcd4d639-de5a-4bad-aded-2c25c5bf9fca" targetNamespace="http://schemas.microsoft.com/office/2006/metadata/properties" ma:root="true" ma:fieldsID="b288c57b85690dc12c73a7a9c87901de" ns1:_="" ns2:_="">
    <xsd:import namespace="http://schemas.microsoft.com/sharepoint/v3"/>
    <xsd:import namespace="dcd4d639-de5a-4bad-aded-2c25c5bf9fc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ecurity_x0020_Classification" minOccurs="0"/>
                <xsd:element ref="ns1:_dlc_ExpireDateSaved" minOccurs="0"/>
                <xsd:element ref="ns1:_dlc_ExpireDate" minOccurs="0"/>
                <xsd:element ref="ns2:TaxKeywordTaxHTField" minOccurs="0"/>
                <xsd:element ref="ns2:TaxCatchAll" minOccurs="0"/>
                <xsd:element ref="ns2:k0cb5e08406545c18344e2142bcf0abc" minOccurs="0"/>
                <xsd:element ref="ns2:TaxCatchAllLabel" minOccurs="0"/>
                <xsd:element ref="ns2:n300bd280aac47c8b25aa7458bf0f8c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4d639-de5a-4bad-aded-2c25c5bf9fca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6" nillable="true" ma:displayName="Security Classification" ma:default="Official" ma:format="Dropdown" ma:internalName="Security_x0020_Classification">
      <xsd:simpleType>
        <xsd:restriction base="dms:Choice">
          <xsd:enumeration value="Official"/>
          <xsd:enumeration value="Official Sensitive"/>
        </xsd:restriction>
      </xsd:simpleType>
    </xsd:element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97c85119-18d9-41e7-8c9c-94d8ffdc55d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c433a5c-3124-47a8-9645-d8cdf6433fde}" ma:internalName="TaxCatchAll" ma:showField="CatchAllData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cb5e08406545c18344e2142bcf0abc" ma:index="15" nillable="true" ma:taxonomy="true" ma:internalName="k0cb5e08406545c18344e2142bcf0abc" ma:taxonomyFieldName="Function" ma:displayName="Function" ma:default="258;#Licensing|5bdf083c-b377-4acc-acab-31ee5fffc53d" ma:fieldId="{40cb5e08-4065-45c1-8344-e2142bcf0abc}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Label" ma:index="16" nillable="true" ma:displayName="Taxonomy Catch All Column1" ma:hidden="true" ma:list="{8c433a5c-3124-47a8-9645-d8cdf6433fde}" ma:internalName="TaxCatchAllLabel" ma:readOnly="true" ma:showField="CatchAllDataLabel" ma:web="e42df08b-e6ab-4710-bb19-e8cf47f2dc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00bd280aac47c8b25aa7458bf0f8c4" ma:index="17" nillable="true" ma:taxonomy="true" ma:internalName="n300bd280aac47c8b25aa7458bf0f8c4" ma:taxonomyFieldName="Related_x0020_Functions" ma:displayName="Related Functions" ma:default="" ma:fieldId="{7300bd28-0aac-47c8-b25a-a7458bf0f8c4}" ma:taxonomyMulti="true" ma:sspId="97c85119-18d9-41e7-8c9c-94d8ffdc55dc" ma:termSetId="f0a58393-1f39-42fc-80de-4d5f4ff8b04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97c85119-18d9-41e7-8c9c-94d8ffdc55dc" ContentTypeId="0x010100943D46E95D4A1B4FBA60C8AEF611E219020510" PreviousValue="false"/>
</file>

<file path=customXml/item6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Props1.xml><?xml version="1.0" encoding="utf-8"?>
<ds:datastoreItem xmlns:ds="http://schemas.openxmlformats.org/officeDocument/2006/customXml" ds:itemID="{38530DFF-9681-4668-94B8-7771FB0D7351}">
  <ds:schemaRefs>
    <ds:schemaRef ds:uri="http://schemas.microsoft.com/office/2006/metadata/properties"/>
    <ds:schemaRef ds:uri="http://schemas.microsoft.com/office/infopath/2007/PartnerControls"/>
    <ds:schemaRef ds:uri="dcd4d639-de5a-4bad-aded-2c25c5bf9fc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4276025-F721-4627-AF65-7BCBDCEDB83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992C44A-2A37-4A0B-8207-E67B1F529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d4d639-de5a-4bad-aded-2c25c5bf9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47FA8F-7B93-4084-8944-195CFC2ACA4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2D057B2-A444-4F9A-9412-F968374B6D4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6997DEA-19F6-4641-BB5D-BF5A62F3C8A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P &amp; L - Consolidated</vt:lpstr>
      <vt:lpstr>P &amp; L - Goal.com</vt:lpstr>
      <vt:lpstr>P &amp; L - The Sun</vt:lpstr>
      <vt:lpstr>P &amp; L - Mirror</vt:lpstr>
      <vt:lpstr>Costs</vt:lpstr>
      <vt:lpstr>Dividend Model</vt:lpstr>
      <vt:lpstr>Lifespan of Average Footballer</vt:lpstr>
      <vt:lpstr>Scenarios</vt:lpstr>
      <vt:lpstr>lookups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2022-03-02T15:02:56Z</dcterms:created>
  <dcterms:modified xsi:type="dcterms:W3CDTF">2022-05-13T13:38:15Z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policyId">
    <vt:lpwstr/>
  </property>
  <property fmtid="{D5CDD505-2E9C-101B-9397-08002B2CF9AE}" pid="4" name="Related Functions">
    <vt:lpwstr/>
  </property>
  <property fmtid="{D5CDD505-2E9C-101B-9397-08002B2CF9AE}" pid="5" name="ContentTypeId">
    <vt:lpwstr>0x010100943D46E95D4A1B4FBA60C8AEF611E2190205100032017F85F1FB90448FE211BABA54A3D7</vt:lpwstr>
  </property>
  <property fmtid="{D5CDD505-2E9C-101B-9397-08002B2CF9AE}" pid="6" name="Function">
    <vt:lpwstr>258;#Licensing|5bdf083c-b377-4acc-acab-31ee5fffc53d</vt:lpwstr>
  </property>
  <property fmtid="{D5CDD505-2E9C-101B-9397-08002B2CF9AE}" pid="7" name="ItemRetentionFormula">
    <vt:lpwstr/>
  </property>
  <property fmtid="{D5CDD505-2E9C-101B-9397-08002B2CF9AE}" pid="8" name="Operator">
    <vt:lpwstr/>
  </property>
  <property fmtid="{D5CDD505-2E9C-101B-9397-08002B2CF9AE}" pid="9" name="ca506676becf4cdbb613025592e6b965">
    <vt:lpwstr/>
  </property>
  <property fmtid="{D5CDD505-2E9C-101B-9397-08002B2CF9AE}" pid="10" name="j67390757fa349cbaf93204f5bf3176a">
    <vt:lpwstr/>
  </property>
  <property fmtid="{D5CDD505-2E9C-101B-9397-08002B2CF9AE}" pid="11" name="Stakeholder">
    <vt:lpwstr/>
  </property>
</Properties>
</file>