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general/Documents/Moneywise/"/>
    </mc:Choice>
  </mc:AlternateContent>
  <bookViews>
    <workbookView xWindow="0" yWindow="440" windowWidth="26240" windowHeight="13840" firstSheet="2" activeTab="4"/>
  </bookViews>
  <sheets>
    <sheet name="Net Worth Analyzer" sheetId="4" state="hidden" r:id="rId1"/>
    <sheet name="Easy Tables" sheetId="6" state="hidden" r:id="rId2"/>
    <sheet name="INSTRUCTIONS" sheetId="11" r:id="rId3"/>
    <sheet name="FINISH LINES" sheetId="10" r:id="rId4"/>
    <sheet name="Advanced" sheetId="5" r:id="rId5"/>
  </sheets>
  <definedNames>
    <definedName name="Age" localSheetId="3">'FINISH LINES'!$D$3</definedName>
    <definedName name="Age">#REF!</definedName>
    <definedName name="Basics" localSheetId="3">'FINISH LINES'!$D$17</definedName>
    <definedName name="Basics">#REF!</definedName>
    <definedName name="Budget" localSheetId="3">'FINISH LINES'!$D$4</definedName>
    <definedName name="Budget">#REF!</definedName>
    <definedName name="CarCheap">Advanced!$C$7</definedName>
    <definedName name="CarCost">Advanced!$C$7</definedName>
    <definedName name="CarLuxury" localSheetId="3">Advanced!#REF!</definedName>
    <definedName name="CarLuxury">Advanced!#REF!</definedName>
    <definedName name="College">Advanced!$C$6</definedName>
    <definedName name="CollPercent" localSheetId="3">'FINISH LINES'!$D$9</definedName>
    <definedName name="CollPercent">#REF!</definedName>
    <definedName name="CollYears" localSheetId="3">'FINISH LINES'!$D$8</definedName>
    <definedName name="CollYears">#REF!</definedName>
    <definedName name="DebtFree" localSheetId="3">'FINISH LINES'!$D$23</definedName>
    <definedName name="DebtFree">#REF!</definedName>
    <definedName name="Drawdown">Advanced!$C$4</definedName>
    <definedName name="EFundMonths">Advanced!$C$8</definedName>
    <definedName name="FI" localSheetId="3">'FINISH LINES'!$D$16</definedName>
    <definedName name="FI">#REF!</definedName>
    <definedName name="FutRet" localSheetId="3">'FINISH LINES'!#REF!</definedName>
    <definedName name="FutRet">#REF!</definedName>
    <definedName name="Home" localSheetId="3">'FINISH LINES'!$D$5</definedName>
    <definedName name="Home">#REF!</definedName>
    <definedName name="Kids" localSheetId="3">'FINISH LINES'!$D$7</definedName>
    <definedName name="Kids">#REF!</definedName>
    <definedName name="NeedCollege" localSheetId="3">'FINISH LINES'!$D$25</definedName>
    <definedName name="NeedCollege">#REF!</definedName>
    <definedName name="NeedFI" localSheetId="3">'FINISH LINES'!$D$30</definedName>
    <definedName name="NeedFI">#REF!</definedName>
    <definedName name="NeedRet" localSheetId="3">'FINISH LINES'!$D$26</definedName>
    <definedName name="NeedRet">#REF!</definedName>
    <definedName name="OwnHome" localSheetId="3">'FINISH LINES'!$D$24</definedName>
    <definedName name="OwnHome">#REF!</definedName>
    <definedName name="RetConValue" localSheetId="3">'FINISH LINES'!$D$27</definedName>
    <definedName name="RetConValue">#REF!</definedName>
    <definedName name="RetGrowth" localSheetId="3">'FINISH LINES'!$D$12</definedName>
    <definedName name="RetGrowth">#REF!</definedName>
    <definedName name="RetSavings" localSheetId="3">'FINISH LINES'!$D$11</definedName>
    <definedName name="RetSavings">#REF!</definedName>
    <definedName name="RetStandard">Advanced!$C$3</definedName>
    <definedName name="RetSvEndAge" localSheetId="3">'FINISH LINES'!$D$13</definedName>
    <definedName name="RetSvEndAge">#REF!</definedName>
    <definedName name="Returns">Advanced!$C$2</definedName>
    <definedName name="Returns_2">Advanced!#REF!</definedName>
    <definedName name="SSI">Advanced!$C$5</definedName>
    <definedName name="TaxFac">Advanced!$C$9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0" l="1"/>
  <c r="D27" i="10"/>
  <c r="D25" i="10"/>
  <c r="D24" i="10"/>
  <c r="D26" i="10"/>
  <c r="D31" i="10"/>
  <c r="D23" i="10"/>
  <c r="D17" i="10"/>
  <c r="D32" i="10"/>
  <c r="D28" i="10"/>
  <c r="D16" i="10"/>
  <c r="F24" i="6"/>
  <c r="F28" i="6"/>
  <c r="H32" i="6"/>
  <c r="H23" i="6"/>
  <c r="G32" i="6"/>
  <c r="G23" i="6"/>
  <c r="F32" i="6"/>
  <c r="F25" i="6"/>
  <c r="G15" i="6"/>
  <c r="G12" i="6"/>
  <c r="H15" i="6"/>
  <c r="H6" i="6"/>
  <c r="I15" i="6"/>
  <c r="I12" i="6"/>
  <c r="J15" i="6"/>
  <c r="J7" i="6"/>
  <c r="K15" i="6"/>
  <c r="K8" i="6"/>
  <c r="L15" i="6"/>
  <c r="L6" i="6"/>
  <c r="F15" i="6"/>
  <c r="F9" i="6"/>
  <c r="K11" i="6"/>
  <c r="H30" i="6"/>
  <c r="H28" i="6"/>
  <c r="H26" i="6"/>
  <c r="H24" i="6"/>
  <c r="F14" i="6"/>
  <c r="G13" i="6"/>
  <c r="G11" i="6"/>
  <c r="I8" i="6"/>
  <c r="K6" i="6"/>
  <c r="F31" i="6"/>
  <c r="F27" i="6"/>
  <c r="F23" i="6"/>
  <c r="G30" i="6"/>
  <c r="G28" i="6"/>
  <c r="G26" i="6"/>
  <c r="G24" i="6"/>
  <c r="K13" i="6"/>
  <c r="F6" i="6"/>
  <c r="K10" i="6"/>
  <c r="G8" i="6"/>
  <c r="F30" i="6"/>
  <c r="F26" i="6"/>
  <c r="H31" i="6"/>
  <c r="H29" i="6"/>
  <c r="H27" i="6"/>
  <c r="H25" i="6"/>
  <c r="G9" i="6"/>
  <c r="G7" i="6"/>
  <c r="K14" i="6"/>
  <c r="K9" i="6"/>
  <c r="K7" i="6"/>
  <c r="F29" i="6"/>
  <c r="G31" i="6"/>
  <c r="G29" i="6"/>
  <c r="G27" i="6"/>
  <c r="G25" i="6"/>
  <c r="I9" i="6"/>
  <c r="F12" i="6"/>
  <c r="I13" i="6"/>
  <c r="F10" i="6"/>
  <c r="I14" i="6"/>
  <c r="I10" i="6"/>
  <c r="I6" i="6"/>
  <c r="F8" i="6"/>
  <c r="G14" i="6"/>
  <c r="K12" i="6"/>
  <c r="I11" i="6"/>
  <c r="G10" i="6"/>
  <c r="I7" i="6"/>
  <c r="G6" i="6"/>
  <c r="F11" i="6"/>
  <c r="F7" i="6"/>
  <c r="J14" i="6"/>
  <c r="L13" i="6"/>
  <c r="H13" i="6"/>
  <c r="J12" i="6"/>
  <c r="L11" i="6"/>
  <c r="H11" i="6"/>
  <c r="J10" i="6"/>
  <c r="L9" i="6"/>
  <c r="H9" i="6"/>
  <c r="J8" i="6"/>
  <c r="L7" i="6"/>
  <c r="H7" i="6"/>
  <c r="J6" i="6"/>
  <c r="F13" i="6"/>
  <c r="L14" i="6"/>
  <c r="H14" i="6"/>
  <c r="J13" i="6"/>
  <c r="L12" i="6"/>
  <c r="H12" i="6"/>
  <c r="J11" i="6"/>
  <c r="L10" i="6"/>
  <c r="H10" i="6"/>
  <c r="J9" i="6"/>
  <c r="L8" i="6"/>
  <c r="H8" i="6"/>
  <c r="B13" i="4"/>
  <c r="B16" i="4"/>
  <c r="B18" i="4"/>
  <c r="B24" i="4"/>
  <c r="B22" i="4"/>
  <c r="B20" i="4"/>
</calcChain>
</file>

<file path=xl/sharedStrings.xml><?xml version="1.0" encoding="utf-8"?>
<sst xmlns="http://schemas.openxmlformats.org/spreadsheetml/2006/main" count="123" uniqueCount="119">
  <si>
    <t>Inputs</t>
  </si>
  <si>
    <t>Financial Levels of Freedom</t>
  </si>
  <si>
    <t>Social Security Income</t>
  </si>
  <si>
    <t>Public College Cost</t>
  </si>
  <si>
    <t>Months of Emergency Fund to Carry</t>
  </si>
  <si>
    <t>months</t>
  </si>
  <si>
    <t>Retirement Living Standard</t>
  </si>
  <si>
    <t>Your Holdings</t>
  </si>
  <si>
    <t>Retirement Accounts</t>
  </si>
  <si>
    <t>Deficit / Surplus for this level</t>
  </si>
  <si>
    <t>Vehicles and Cash</t>
  </si>
  <si>
    <t>529 Plans / Other College Savings</t>
  </si>
  <si>
    <t>yearly</t>
  </si>
  <si>
    <t>Non-Retirement Accounts Plus Home Equity</t>
  </si>
  <si>
    <t>Level 1:  "Cash Pile":  No Debt, Safe Emergency Fund, and Fund Future Vehicle Purchases</t>
  </si>
  <si>
    <t>You have conquered the largest future expense of all!  Now focus on your family's legacy, ensured through your children's quality education.</t>
  </si>
  <si>
    <t>Now you have taken full advantage of the tax laws, and it's time to pay off your mortgage.</t>
  </si>
  <si>
    <t>Freedom!  You are completely "set" financially.  Use your income as you please.  You can purchase fancy cars, a bigger house (with cash savings), charitable gifts, or an earlier retirement… the choice is yours.  Congratulations on attaining a "personal financial black belt".</t>
  </si>
  <si>
    <t>Net Worth:</t>
  </si>
  <si>
    <t>Annuity / Pension / Other Income (Don't Count SS)</t>
  </si>
  <si>
    <t>You are wealthy beyond most people's dreams.  This is a "level 10 black belt" in the world of personal finance.</t>
  </si>
  <si>
    <t>You have made it off the treadmill, green belt.  Now it's time to start saving for big goals.</t>
  </si>
  <si>
    <t>Level 2:  "Secure":  Fund Old Age Retirement</t>
  </si>
  <si>
    <t>Level 3:  "Savings Master":  Pay for Future College Costs</t>
  </si>
  <si>
    <t>Level 4:  "Financial Freedom":  Pay Off House</t>
  </si>
  <si>
    <t>Level 5:  "Independently Wealthy":  Able to Retire Today</t>
  </si>
  <si>
    <t>What percentage of the total cost of a 4-year public college education would you like to cover for each child?</t>
  </si>
  <si>
    <t>Assumption</t>
  </si>
  <si>
    <t>Range Name</t>
  </si>
  <si>
    <t>Value</t>
  </si>
  <si>
    <t>Explanation</t>
  </si>
  <si>
    <t>Real Returns</t>
  </si>
  <si>
    <t>Returns</t>
  </si>
  <si>
    <t>Return above inflation for a reasonable portfolio</t>
  </si>
  <si>
    <t>Retirement Portfolio Drawdown</t>
  </si>
  <si>
    <t>RetStandard</t>
  </si>
  <si>
    <t>Drawdown</t>
  </si>
  <si>
    <t>SSI</t>
  </si>
  <si>
    <t>College</t>
  </si>
  <si>
    <t>EFundMonths</t>
  </si>
  <si>
    <t>CarCost</t>
  </si>
  <si>
    <t>If you plan on fully paying for private college, this could be as much as 200%.</t>
  </si>
  <si>
    <t>Age</t>
  </si>
  <si>
    <t>Retirement Income Needed, Above Social Security and Pensions</t>
  </si>
  <si>
    <t>Assumes age 65 retirement, 6.5% investment growth, 2.5% inflation, tax-free compounding, 4% SWR</t>
  </si>
  <si>
    <t>529 Savings Need for Each Child, to fund:</t>
  </si>
  <si>
    <t>4 Yr Private</t>
  </si>
  <si>
    <t>Age of Child</t>
  </si>
  <si>
    <t>4 Yr Public, In-State</t>
  </si>
  <si>
    <t>4 Yr Public, Out-of-State</t>
  </si>
  <si>
    <t>Assumes 6.5% investment growth, 3.5% cost inflation, full room, board, and tuition costs.  $23k public, $36k OOS, $44k private</t>
  </si>
  <si>
    <t>Car</t>
  </si>
  <si>
    <t>Annual Cash Spending Budget</t>
  </si>
  <si>
    <t>Percent of previous living standard</t>
  </si>
  <si>
    <t>Number of Children Going to College</t>
  </si>
  <si>
    <t>Years Until Middle of College Expenses</t>
  </si>
  <si>
    <t>Home Value</t>
  </si>
  <si>
    <t>Dividend / Cap Gains tax grossup factor</t>
  </si>
  <si>
    <t>TaxFac</t>
  </si>
  <si>
    <t>Retirement Need</t>
  </si>
  <si>
    <t>College Need</t>
  </si>
  <si>
    <t>Ongoing Retirement Savings Will End at Age</t>
  </si>
  <si>
    <t>Current Annual Retirement Savings</t>
  </si>
  <si>
    <t>Yes</t>
  </si>
  <si>
    <t>No</t>
  </si>
  <si>
    <t>Budget</t>
  </si>
  <si>
    <t>Home</t>
  </si>
  <si>
    <t>Kids</t>
  </si>
  <si>
    <t>CollYears</t>
  </si>
  <si>
    <t>CollPercent</t>
  </si>
  <si>
    <t>RetSavings</t>
  </si>
  <si>
    <t>RetGrowth</t>
  </si>
  <si>
    <t>RetSvEndAge</t>
  </si>
  <si>
    <t>DebtFree</t>
  </si>
  <si>
    <t>OwnHome</t>
  </si>
  <si>
    <t>NeedCollege</t>
  </si>
  <si>
    <t>NeedRet</t>
  </si>
  <si>
    <t>NeedFI</t>
  </si>
  <si>
    <t>RetConValue</t>
  </si>
  <si>
    <t>The Basics</t>
  </si>
  <si>
    <t>From age 67 onwards.  4% has been the working assumption for this number for many years.</t>
  </si>
  <si>
    <t>Enter value between 0 and 67</t>
  </si>
  <si>
    <t>Home Ownership</t>
  </si>
  <si>
    <t>less:  retirement savings (no longer needed)</t>
  </si>
  <si>
    <t>Calculations</t>
  </si>
  <si>
    <t>&lt;-- COLLEGE DETAILS</t>
  </si>
  <si>
    <t>less:  future retirement savings value</t>
  </si>
  <si>
    <t>Median:  $50,000</t>
  </si>
  <si>
    <t>Median:  $210k</t>
  </si>
  <si>
    <t>Percent annually, above inflation</t>
  </si>
  <si>
    <t>Until your kids are all halfway through college.</t>
  </si>
  <si>
    <t>Emergency Fund + Cars</t>
  </si>
  <si>
    <t>two cars, $30k e-fund</t>
  </si>
  <si>
    <t>3.5% tax-free growth assumed (529)</t>
  </si>
  <si>
    <t>3.5% income portfolio with 25% taxes</t>
  </si>
  <si>
    <t>Incremental Money Needed for FI</t>
  </si>
  <si>
    <t>Input</t>
  </si>
  <si>
    <t>&lt;-- Cells that look like this are for entering your own personal values</t>
  </si>
  <si>
    <t>per year, 2015 dollars.  Assumes college costs will inflate at the broad CPI rate (may be conservative).</t>
  </si>
  <si>
    <t>The spreadsheet assumes you own two cars, each with this value.</t>
  </si>
  <si>
    <t>25% assumed tax on investment returns means you need to generate 133% of your actual cash spending needs (conservative)</t>
  </si>
  <si>
    <t>&lt;-- SHOW CALCULATION STEPS</t>
  </si>
  <si>
    <t>value of home</t>
  </si>
  <si>
    <t>3.5% tax-free growth assumed (401k, IRA)</t>
  </si>
  <si>
    <t>value of assumed future savings</t>
  </si>
  <si>
    <t>When you see a "+" icon like this, you can click on it to reveal additional details</t>
  </si>
  <si>
    <t>(Financial Independence)</t>
  </si>
  <si>
    <t>(The Basics)</t>
  </si>
  <si>
    <t>Personal Wealth Finish Lines*</t>
  </si>
  <si>
    <t>*Personal Wealth includes value of cars, home, investment accounts, pension, 529, 401(k), IRA, and liquid funds.</t>
  </si>
  <si>
    <t>From age 67 onwards.</t>
  </si>
  <si>
    <t>Current Age</t>
  </si>
  <si>
    <t>Do you plan to pay for future college expenses?</t>
  </si>
  <si>
    <t>Include any company contributions</t>
  </si>
  <si>
    <t>The age you stop saving for retirement</t>
  </si>
  <si>
    <t>Financial Independence</t>
  </si>
  <si>
    <t>Consider making your finish line at least…</t>
  </si>
  <si>
    <t>Consider making your finish line less than…</t>
  </si>
  <si>
    <t>Retirement Contributions Will Grow at a Real Rate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</si>
</sst>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_);_(@_)"/>
    <numFmt numFmtId="168" formatCode="0.0,,\ &quot;million&quot;"/>
    <numFmt numFmtId="169" formatCode="&quot;$&quot;\ 0.0,,\ &quot;million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9" fontId="0" fillId="4" borderId="2" xfId="0" applyNumberFormat="1" applyFill="1" applyBorder="1"/>
    <xf numFmtId="164" fontId="0" fillId="4" borderId="2" xfId="2" applyNumberFormat="1" applyFont="1" applyFill="1" applyBorder="1"/>
    <xf numFmtId="164" fontId="3" fillId="2" borderId="1" xfId="2" applyNumberFormat="1" applyFont="1" applyFill="1" applyBorder="1" applyAlignment="1">
      <alignment horizontal="center" vertical="center"/>
    </xf>
    <xf numFmtId="164" fontId="2" fillId="3" borderId="1" xfId="2" applyNumberFormat="1" applyFont="1" applyFill="1" applyBorder="1" applyAlignment="1">
      <alignment horizontal="center" vertical="center"/>
    </xf>
    <xf numFmtId="165" fontId="0" fillId="4" borderId="2" xfId="1" applyNumberFormat="1" applyFont="1" applyFill="1" applyBorder="1"/>
    <xf numFmtId="0" fontId="2" fillId="4" borderId="0" xfId="0" applyFont="1" applyFill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4" fontId="0" fillId="4" borderId="0" xfId="2" applyNumberFormat="1" applyFont="1" applyFill="1" applyAlignment="1">
      <alignment horizontal="center" vertical="center"/>
    </xf>
    <xf numFmtId="164" fontId="0" fillId="4" borderId="0" xfId="2" applyNumberFormat="1" applyFont="1" applyFill="1" applyAlignment="1">
      <alignment vertical="center"/>
    </xf>
    <xf numFmtId="0" fontId="0" fillId="4" borderId="0" xfId="0" applyFill="1" applyAlignment="1">
      <alignment horizontal="left" vertical="center" wrapText="1"/>
    </xf>
    <xf numFmtId="0" fontId="5" fillId="4" borderId="0" xfId="0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horizontal="right" vertical="center"/>
    </xf>
    <xf numFmtId="6" fontId="0" fillId="0" borderId="0" xfId="0" applyNumberFormat="1"/>
    <xf numFmtId="0" fontId="5" fillId="0" borderId="0" xfId="0" applyFont="1"/>
    <xf numFmtId="164" fontId="0" fillId="0" borderId="0" xfId="2" applyNumberFormat="1" applyFont="1"/>
    <xf numFmtId="0" fontId="0" fillId="0" borderId="0" xfId="0" applyAlignment="1"/>
    <xf numFmtId="164" fontId="2" fillId="0" borderId="3" xfId="2" applyNumberFormat="1" applyFont="1" applyBorder="1"/>
    <xf numFmtId="0" fontId="2" fillId="0" borderId="4" xfId="0" applyFont="1" applyBorder="1"/>
    <xf numFmtId="0" fontId="2" fillId="0" borderId="0" xfId="0" applyFont="1" applyAlignment="1"/>
    <xf numFmtId="164" fontId="2" fillId="0" borderId="0" xfId="2" applyNumberFormat="1" applyFont="1" applyBorder="1"/>
    <xf numFmtId="164" fontId="2" fillId="0" borderId="3" xfId="2" applyNumberFormat="1" applyFont="1" applyBorder="1" applyAlignment="1">
      <alignment horizontal="center" wrapText="1"/>
    </xf>
    <xf numFmtId="0" fontId="6" fillId="4" borderId="0" xfId="0" applyFont="1" applyFill="1" applyAlignment="1">
      <alignment vertical="center"/>
    </xf>
    <xf numFmtId="0" fontId="2" fillId="4" borderId="2" xfId="0" applyFont="1" applyFill="1" applyBorder="1"/>
    <xf numFmtId="0" fontId="0" fillId="4" borderId="3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6" fillId="6" borderId="0" xfId="0" applyFont="1" applyFill="1" applyAlignment="1">
      <alignment vertical="center"/>
    </xf>
    <xf numFmtId="0" fontId="0" fillId="6" borderId="0" xfId="0" applyFill="1"/>
    <xf numFmtId="0" fontId="2" fillId="6" borderId="2" xfId="0" applyFont="1" applyFill="1" applyBorder="1"/>
    <xf numFmtId="0" fontId="0" fillId="6" borderId="3" xfId="0" applyFill="1" applyBorder="1" applyAlignment="1">
      <alignment vertical="center"/>
    </xf>
    <xf numFmtId="164" fontId="2" fillId="6" borderId="2" xfId="2" applyNumberFormat="1" applyFont="1" applyFill="1" applyBorder="1"/>
    <xf numFmtId="0" fontId="0" fillId="6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5" fillId="6" borderId="8" xfId="0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right" vertical="center" wrapText="1"/>
    </xf>
    <xf numFmtId="0" fontId="0" fillId="4" borderId="0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7" fillId="6" borderId="8" xfId="0" applyFont="1" applyFill="1" applyBorder="1" applyAlignment="1">
      <alignment vertical="center"/>
    </xf>
    <xf numFmtId="0" fontId="0" fillId="6" borderId="0" xfId="0" applyFill="1" applyBorder="1" applyAlignment="1">
      <alignment vertical="center" wrapText="1"/>
    </xf>
    <xf numFmtId="0" fontId="0" fillId="6" borderId="8" xfId="0" applyFill="1" applyBorder="1" applyAlignment="1">
      <alignment vertical="center" wrapText="1"/>
    </xf>
    <xf numFmtId="0" fontId="7" fillId="6" borderId="9" xfId="0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2" fillId="6" borderId="9" xfId="0" applyFont="1" applyFill="1" applyBorder="1" applyAlignment="1">
      <alignment horizontal="left" vertical="center"/>
    </xf>
    <xf numFmtId="164" fontId="0" fillId="6" borderId="0" xfId="2" applyNumberFormat="1" applyFont="1" applyFill="1" applyBorder="1"/>
    <xf numFmtId="0" fontId="0" fillId="6" borderId="8" xfId="0" applyFill="1" applyBorder="1"/>
    <xf numFmtId="0" fontId="0" fillId="4" borderId="0" xfId="0" applyFill="1" applyBorder="1"/>
    <xf numFmtId="0" fontId="0" fillId="6" borderId="4" xfId="0" applyFill="1" applyBorder="1"/>
    <xf numFmtId="167" fontId="0" fillId="6" borderId="4" xfId="0" applyNumberFormat="1" applyFill="1" applyBorder="1"/>
    <xf numFmtId="0" fontId="5" fillId="6" borderId="8" xfId="0" applyFont="1" applyFill="1" applyBorder="1" applyAlignment="1">
      <alignment horizontal="left" indent="2"/>
    </xf>
    <xf numFmtId="0" fontId="0" fillId="4" borderId="3" xfId="0" applyFill="1" applyBorder="1"/>
    <xf numFmtId="0" fontId="0" fillId="6" borderId="3" xfId="0" applyFill="1" applyBorder="1"/>
    <xf numFmtId="0" fontId="0" fillId="6" borderId="10" xfId="0" applyFill="1" applyBorder="1"/>
    <xf numFmtId="0" fontId="0" fillId="0" borderId="0" xfId="0" applyFill="1"/>
    <xf numFmtId="0" fontId="8" fillId="6" borderId="4" xfId="0" applyFont="1" applyFill="1" applyBorder="1" applyAlignment="1">
      <alignment vertical="center"/>
    </xf>
    <xf numFmtId="0" fontId="8" fillId="6" borderId="4" xfId="0" applyFont="1" applyFill="1" applyBorder="1"/>
    <xf numFmtId="167" fontId="8" fillId="6" borderId="4" xfId="0" applyNumberFormat="1" applyFont="1" applyFill="1" applyBorder="1"/>
    <xf numFmtId="0" fontId="0" fillId="6" borderId="8" xfId="0" applyFill="1" applyBorder="1" applyAlignment="1">
      <alignment horizontal="right" vertical="center"/>
    </xf>
    <xf numFmtId="168" fontId="2" fillId="6" borderId="0" xfId="2" applyNumberFormat="1" applyFont="1" applyFill="1" applyBorder="1" applyAlignment="1">
      <alignment horizontal="center" vertical="center"/>
    </xf>
    <xf numFmtId="168" fontId="2" fillId="6" borderId="3" xfId="2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left" vertical="center"/>
    </xf>
    <xf numFmtId="0" fontId="2" fillId="4" borderId="3" xfId="0" applyFont="1" applyFill="1" applyBorder="1"/>
    <xf numFmtId="0" fontId="3" fillId="2" borderId="1" xfId="0" applyFont="1" applyFill="1" applyBorder="1" applyAlignment="1" applyProtection="1">
      <alignment horizontal="right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9" fontId="3" fillId="2" borderId="1" xfId="3" applyFont="1" applyFill="1" applyBorder="1" applyAlignment="1" applyProtection="1">
      <alignment horizontal="right" vertical="center"/>
      <protection locked="0"/>
    </xf>
    <xf numFmtId="166" fontId="0" fillId="4" borderId="13" xfId="0" applyNumberFormat="1" applyFill="1" applyBorder="1" applyProtection="1">
      <protection locked="0"/>
    </xf>
    <xf numFmtId="9" fontId="0" fillId="4" borderId="2" xfId="0" applyNumberFormat="1" applyFill="1" applyBorder="1" applyProtection="1">
      <protection locked="0"/>
    </xf>
    <xf numFmtId="166" fontId="0" fillId="4" borderId="2" xfId="0" applyNumberFormat="1" applyFill="1" applyBorder="1" applyProtection="1">
      <protection locked="0"/>
    </xf>
    <xf numFmtId="164" fontId="0" fillId="4" borderId="2" xfId="2" applyNumberFormat="1" applyFont="1" applyFill="1" applyBorder="1" applyProtection="1">
      <protection locked="0"/>
    </xf>
    <xf numFmtId="165" fontId="0" fillId="4" borderId="2" xfId="1" applyNumberFormat="1" applyFont="1" applyFill="1" applyBorder="1" applyProtection="1">
      <protection locked="0"/>
    </xf>
    <xf numFmtId="9" fontId="0" fillId="4" borderId="2" xfId="3" applyFont="1" applyFill="1" applyBorder="1" applyProtection="1">
      <protection locked="0"/>
    </xf>
    <xf numFmtId="0" fontId="0" fillId="6" borderId="9" xfId="0" applyFill="1" applyBorder="1" applyAlignment="1">
      <alignment vertical="center"/>
    </xf>
    <xf numFmtId="0" fontId="0" fillId="4" borderId="3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9" fontId="0" fillId="0" borderId="0" xfId="0" applyNumberFormat="1" applyFill="1"/>
    <xf numFmtId="169" fontId="2" fillId="5" borderId="12" xfId="2" applyNumberFormat="1" applyFont="1" applyFill="1" applyBorder="1" applyAlignment="1">
      <alignment horizontal="center" vertical="center"/>
    </xf>
    <xf numFmtId="169" fontId="2" fillId="7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0" borderId="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0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1362076</xdr:colOff>
      <xdr:row>2</xdr:row>
      <xdr:rowOff>66674</xdr:rowOff>
    </xdr:from>
    <xdr:to>
      <xdr:col>2</xdr:col>
      <xdr:colOff>2828926</xdr:colOff>
      <xdr:row>11</xdr:row>
      <xdr:rowOff>76200</xdr:rowOff>
    </xdr:to>
    <xdr:sp macro="" textlink="">
      <xdr:nvSpPr>
        <xdr:cNvPr id="2" name="TextBox 1"/>
        <xdr:cNvSpPr txBox="1"/>
      </xdr:nvSpPr>
      <xdr:spPr>
        <a:xfrm>
          <a:off x="6038851" y="561974"/>
          <a:ext cx="1466850" cy="1809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Prioritize:  If a deficit exists at a lower level, shift funds up the chain</a:t>
          </a:r>
          <a:r>
            <a:rPr lang="en-US" sz="1100" baseline="0"/>
            <a:t> until you successfully fill each obligation in order.</a:t>
          </a:r>
          <a:endParaRPr lang="en-US" sz="1100"/>
        </a:p>
      </xdr:txBody>
    </xdr:sp>
    <xdr:clientData/>
  </xdr:twoCellAnchor>
  <xdr:twoCellAnchor>
    <xdr:from>
      <xdr:col>2</xdr:col>
      <xdr:colOff>657225</xdr:colOff>
      <xdr:row>2</xdr:row>
      <xdr:rowOff>38100</xdr:rowOff>
    </xdr:from>
    <xdr:to>
      <xdr:col>2</xdr:col>
      <xdr:colOff>1219200</xdr:colOff>
      <xdr:row>11</xdr:row>
      <xdr:rowOff>28575</xdr:rowOff>
    </xdr:to>
    <xdr:sp macro="" textlink="">
      <xdr:nvSpPr>
        <xdr:cNvPr id="3" name="Up Arrow 2" descr="c755bf67-2bd4-48d3-aaaa-23d877d47d50"/>
        <xdr:cNvSpPr/>
      </xdr:nvSpPr>
      <xdr:spPr>
        <a:xfrm>
          <a:off x="5334000" y="533400"/>
          <a:ext cx="561975" cy="17907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28574</xdr:rowOff>
    </xdr:from>
    <xdr:to>
      <xdr:col>9</xdr:col>
      <xdr:colOff>514350</xdr:colOff>
      <xdr:row>15</xdr:row>
      <xdr:rowOff>152400</xdr:rowOff>
    </xdr:to>
    <xdr:sp macro="" textlink="">
      <xdr:nvSpPr>
        <xdr:cNvPr id="2" name="TextBox 1"/>
        <xdr:cNvSpPr txBox="1"/>
      </xdr:nvSpPr>
      <xdr:spPr>
        <a:xfrm>
          <a:off x="38100" y="28574"/>
          <a:ext cx="5476875" cy="29813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sz="1100" b="0" i="0">
              <a:solidFill>
                <a:schemeClr val="dk1"/>
              </a:solidFill>
              <a:latin typeface="+mj-lt"/>
              <a:ea typeface="+mn-ea"/>
              <a:cs typeface="+mn-cs"/>
            </a:rPr>
            <a:t>This spreadsheet is designed as a basic utility to help you estimate potential Personal</a:t>
          </a:r>
          <a:r>
            <a:rPr lang="en-US" sz="1100" b="0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 Wealth Finish Lines, as described in the book </a:t>
          </a:r>
          <a:r>
            <a:rPr lang="en-US" sz="1100" b="0" i="1" baseline="0">
              <a:solidFill>
                <a:schemeClr val="dk1"/>
              </a:solidFill>
              <a:latin typeface="+mj-lt"/>
              <a:ea typeface="+mn-ea"/>
              <a:cs typeface="+mn-cs"/>
            </a:rPr>
            <a:t>God and Money</a:t>
          </a:r>
          <a:r>
            <a:rPr lang="en-US" sz="1100" b="0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.  At the high-end, it will estimate how much you need to consider yourself financially independent.  At the low-end, it will estimate how much you need to accumulate The Basics.</a:t>
          </a:r>
        </a:p>
        <a:p>
          <a:pPr marL="0" indent="0"/>
          <a:endParaRPr lang="en-US" sz="1100" b="0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marL="0" indent="0"/>
          <a:r>
            <a:rPr lang="en-US" sz="1100" b="0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All values in this tool are </a:t>
          </a:r>
          <a:r>
            <a:rPr lang="en-US" sz="1100" b="1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real, present-year dollars</a:t>
          </a:r>
          <a:r>
            <a:rPr lang="en-US" sz="1100" b="0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.  Thus, you may ignore and forget about inflation.  It is built-in to the assumptions of the model, and all amounts you see are based on the value of money right now.</a:t>
          </a:r>
        </a:p>
        <a:p>
          <a:pPr marL="0" indent="0"/>
          <a:endParaRPr lang="en-US" sz="1100" b="0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marL="0" indent="0"/>
          <a:r>
            <a:rPr lang="en-US" sz="1100" b="0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This tool </a:t>
          </a:r>
          <a:r>
            <a:rPr lang="en-US" sz="1100" b="0" i="0">
              <a:solidFill>
                <a:schemeClr val="dk1"/>
              </a:solidFill>
              <a:latin typeface="+mj-lt"/>
              <a:ea typeface="+mn-ea"/>
              <a:cs typeface="+mn-cs"/>
            </a:rPr>
            <a:t>has three tabs.  You are in the first, called, "Instructions." To move between tabs, click the tabs below, or press Ctrl + PgDn / Ctrl + PgUp.</a:t>
          </a:r>
          <a:br>
            <a:rPr lang="en-US" sz="1100" b="0" i="0">
              <a:solidFill>
                <a:schemeClr val="dk1"/>
              </a:solidFill>
              <a:latin typeface="+mj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latin typeface="+mj-lt"/>
              <a:ea typeface="+mn-ea"/>
              <a:cs typeface="+mn-cs"/>
            </a:rPr>
            <a:t/>
          </a:r>
          <a:br>
            <a:rPr lang="en-US" sz="1100" b="0" i="0">
              <a:solidFill>
                <a:schemeClr val="dk1"/>
              </a:solidFill>
              <a:latin typeface="+mj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latin typeface="+mj-lt"/>
              <a:ea typeface="+mn-ea"/>
              <a:cs typeface="+mn-cs"/>
            </a:rPr>
            <a:t>The second tab is called "Finish Lines" and is where you can input your own personal values and see results.  The default</a:t>
          </a:r>
          <a:r>
            <a:rPr lang="en-US" sz="1100" b="0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 settings are for a 40 year old with 3 children and a $400,000 house, whose spending finish line is $80,000 per year.</a:t>
          </a:r>
          <a:r>
            <a:rPr lang="en-US" sz="1100" b="0" i="0">
              <a:solidFill>
                <a:schemeClr val="dk1"/>
              </a:solidFill>
              <a:latin typeface="+mj-lt"/>
              <a:ea typeface="+mn-ea"/>
              <a:cs typeface="+mn-cs"/>
            </a:rPr>
            <a:t/>
          </a:r>
          <a:br>
            <a:rPr lang="en-US" sz="1100" b="0" i="0">
              <a:solidFill>
                <a:schemeClr val="dk1"/>
              </a:solidFill>
              <a:latin typeface="+mj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latin typeface="+mj-lt"/>
              <a:ea typeface="+mn-ea"/>
              <a:cs typeface="+mn-cs"/>
            </a:rPr>
            <a:t/>
          </a:r>
          <a:br>
            <a:rPr lang="en-US" sz="1100" b="0" i="0">
              <a:solidFill>
                <a:schemeClr val="dk1"/>
              </a:solidFill>
              <a:latin typeface="+mj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latin typeface="+mj-lt"/>
              <a:ea typeface="+mn-ea"/>
              <a:cs typeface="+mn-cs"/>
            </a:rPr>
            <a:t>The third tab has some advanced inputs and is optional.</a:t>
          </a:r>
        </a:p>
      </xdr:txBody>
    </xdr:sp>
    <xdr:clientData/>
  </xdr:twoCellAnchor>
  <xdr:twoCellAnchor>
    <xdr:from>
      <xdr:col>0</xdr:col>
      <xdr:colOff>76199</xdr:colOff>
      <xdr:row>21</xdr:row>
      <xdr:rowOff>171450</xdr:rowOff>
    </xdr:from>
    <xdr:to>
      <xdr:col>9</xdr:col>
      <xdr:colOff>495299</xdr:colOff>
      <xdr:row>29</xdr:row>
      <xdr:rowOff>133350</xdr:rowOff>
    </xdr:to>
    <xdr:sp macro="" textlink="">
      <xdr:nvSpPr>
        <xdr:cNvPr id="6" name="TextBox 5"/>
        <xdr:cNvSpPr txBox="1"/>
      </xdr:nvSpPr>
      <xdr:spPr>
        <a:xfrm>
          <a:off x="76199" y="4191000"/>
          <a:ext cx="5419725" cy="14859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 i="1">
              <a:latin typeface="+mj-lt"/>
            </a:rPr>
            <a:t>Disclaimer:</a:t>
          </a:r>
          <a:r>
            <a:rPr lang="en-US" sz="800" i="1">
              <a:latin typeface="+mj-lt"/>
            </a:rPr>
            <a:t>  This tool is a</a:t>
          </a:r>
          <a:r>
            <a:rPr lang="en-US" sz="800" i="1" baseline="0">
              <a:latin typeface="+mj-lt"/>
            </a:rPr>
            <a:t> simple approach to estimating a finish line.  It is provided for entertainment and educational purposes only.  Please consult a qualified financial advisor prior to making any changes to your investments or wealth planning. </a:t>
          </a:r>
        </a:p>
        <a:p>
          <a:endParaRPr lang="en-US" sz="800" i="1" baseline="0">
            <a:latin typeface="+mj-lt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i="1" baseline="0">
              <a:solidFill>
                <a:schemeClr val="dk1"/>
              </a:solidFill>
              <a:latin typeface="+mj-lt"/>
              <a:ea typeface="+mn-ea"/>
              <a:cs typeface="+mn-cs"/>
            </a:rPr>
            <a:t>The values given do not consider any needs for wealth outside of personal expenditures/retirement, college costs, home ownership, and cars/emergency fund.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i="1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i="1" baseline="0">
              <a:solidFill>
                <a:schemeClr val="dk1"/>
              </a:solidFill>
              <a:latin typeface="+mj-lt"/>
              <a:ea typeface="+mn-ea"/>
              <a:cs typeface="+mn-cs"/>
            </a:rPr>
            <a:t>Retirement age is assumed to be 67.  For the simplicity of the model, this may not be changed.  Retirement assumes typical social security benefits for a married couple (this may be changed in the advanced settings).  Model assumes that expenses in retirement will be 80% of pre-retirement, and that retirement personal tax rate will be 25%.</a:t>
          </a:r>
        </a:p>
      </xdr:txBody>
    </xdr:sp>
    <xdr:clientData/>
  </xdr:twoCellAnchor>
  <xdr:twoCellAnchor editAs="oneCell">
    <xdr:from>
      <xdr:col>1</xdr:col>
      <xdr:colOff>0</xdr:colOff>
      <xdr:row>17</xdr:row>
      <xdr:rowOff>76200</xdr:rowOff>
    </xdr:from>
    <xdr:to>
      <xdr:col>3</xdr:col>
      <xdr:colOff>484319</xdr:colOff>
      <xdr:row>18</xdr:row>
      <xdr:rowOff>123826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952750"/>
          <a:ext cx="1703519" cy="238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B12" sqref="B12"/>
    </sheetView>
  </sheetViews>
  <sheetFormatPr baseColWidth="10" defaultColWidth="9.1640625" defaultRowHeight="15" x14ac:dyDescent="0.2"/>
  <cols>
    <col min="1" max="1" width="54" style="1" customWidth="1"/>
    <col min="2" max="2" width="16.1640625" style="1" customWidth="1"/>
    <col min="3" max="3" width="67.6640625" style="2" customWidth="1"/>
    <col min="4" max="16384" width="9.1640625" style="1"/>
  </cols>
  <sheetData>
    <row r="1" spans="1:3" ht="24" x14ac:dyDescent="0.2">
      <c r="A1" s="14" t="s">
        <v>7</v>
      </c>
      <c r="B1" s="5"/>
      <c r="C1" s="5"/>
    </row>
    <row r="2" spans="1:3" ht="16" thickBot="1" x14ac:dyDescent="0.25">
      <c r="A2" s="5"/>
      <c r="B2" s="5"/>
      <c r="C2" s="5"/>
    </row>
    <row r="3" spans="1:3" ht="16" thickBot="1" x14ac:dyDescent="0.25">
      <c r="A3" s="5" t="s">
        <v>10</v>
      </c>
      <c r="B3" s="9">
        <v>0</v>
      </c>
      <c r="C3" s="5"/>
    </row>
    <row r="4" spans="1:3" ht="16" thickBot="1" x14ac:dyDescent="0.25">
      <c r="A4" s="5"/>
      <c r="B4" s="15"/>
      <c r="C4" s="5"/>
    </row>
    <row r="5" spans="1:3" ht="16" thickBot="1" x14ac:dyDescent="0.25">
      <c r="A5" s="5" t="s">
        <v>8</v>
      </c>
      <c r="B5" s="9">
        <v>0</v>
      </c>
      <c r="C5" s="5"/>
    </row>
    <row r="6" spans="1:3" ht="16" thickBot="1" x14ac:dyDescent="0.25">
      <c r="A6" s="5"/>
      <c r="B6" s="15"/>
      <c r="C6" s="5"/>
    </row>
    <row r="7" spans="1:3" ht="16" thickBot="1" x14ac:dyDescent="0.25">
      <c r="A7" s="6" t="s">
        <v>11</v>
      </c>
      <c r="B7" s="9">
        <v>0</v>
      </c>
      <c r="C7" s="5"/>
    </row>
    <row r="8" spans="1:3" ht="16" thickBot="1" x14ac:dyDescent="0.25">
      <c r="A8" s="5"/>
      <c r="B8" s="15"/>
      <c r="C8" s="5"/>
    </row>
    <row r="9" spans="1:3" ht="16" thickBot="1" x14ac:dyDescent="0.25">
      <c r="A9" s="5" t="s">
        <v>19</v>
      </c>
      <c r="B9" s="9">
        <v>0</v>
      </c>
      <c r="C9" s="5" t="s">
        <v>12</v>
      </c>
    </row>
    <row r="10" spans="1:3" ht="16" thickBot="1" x14ac:dyDescent="0.25">
      <c r="A10" s="5"/>
      <c r="B10" s="15"/>
      <c r="C10" s="5"/>
    </row>
    <row r="11" spans="1:3" ht="16" thickBot="1" x14ac:dyDescent="0.25">
      <c r="A11" s="6" t="s">
        <v>13</v>
      </c>
      <c r="B11" s="9">
        <v>0</v>
      </c>
      <c r="C11" s="6"/>
    </row>
    <row r="12" spans="1:3" x14ac:dyDescent="0.2">
      <c r="A12" s="5"/>
      <c r="B12" s="16"/>
      <c r="C12" s="5"/>
    </row>
    <row r="13" spans="1:3" x14ac:dyDescent="0.2">
      <c r="A13" s="18" t="s">
        <v>18</v>
      </c>
      <c r="B13" s="19">
        <f>B3+B5+B7+B11+B9*25</f>
        <v>0</v>
      </c>
      <c r="C13" s="5"/>
    </row>
    <row r="14" spans="1:3" ht="51.75" customHeight="1" x14ac:dyDescent="0.2">
      <c r="A14" s="14" t="s">
        <v>1</v>
      </c>
      <c r="B14" s="12" t="s">
        <v>9</v>
      </c>
      <c r="C14" s="5"/>
    </row>
    <row r="15" spans="1:3" ht="15" customHeight="1" thickBot="1" x14ac:dyDescent="0.25">
      <c r="A15" s="14"/>
      <c r="B15" s="12"/>
      <c r="C15" s="5"/>
    </row>
    <row r="16" spans="1:3" ht="31" thickBot="1" x14ac:dyDescent="0.25">
      <c r="A16" s="6" t="s">
        <v>14</v>
      </c>
      <c r="B16" s="10" t="e">
        <f>-#REF!+'Net Worth Analyzer'!B3</f>
        <v>#REF!</v>
      </c>
      <c r="C16" s="6" t="s">
        <v>21</v>
      </c>
    </row>
    <row r="17" spans="1:3" ht="16" thickBot="1" x14ac:dyDescent="0.25">
      <c r="A17" s="5"/>
      <c r="B17" s="4"/>
      <c r="C17" s="5"/>
    </row>
    <row r="18" spans="1:3" ht="31" thickBot="1" x14ac:dyDescent="0.25">
      <c r="A18" s="5" t="s">
        <v>22</v>
      </c>
      <c r="B18" s="10" t="e">
        <f>B5-(#REF!-#REF!)</f>
        <v>#REF!</v>
      </c>
      <c r="C18" s="6" t="s">
        <v>15</v>
      </c>
    </row>
    <row r="19" spans="1:3" ht="16" thickBot="1" x14ac:dyDescent="0.25">
      <c r="A19" s="5"/>
      <c r="B19" s="4"/>
      <c r="C19" s="5"/>
    </row>
    <row r="20" spans="1:3" ht="31" thickBot="1" x14ac:dyDescent="0.25">
      <c r="A20" s="5" t="s">
        <v>23</v>
      </c>
      <c r="B20" s="10" t="e">
        <f>B7-(#REF!-#REF!)</f>
        <v>#REF!</v>
      </c>
      <c r="C20" s="17" t="s">
        <v>16</v>
      </c>
    </row>
    <row r="21" spans="1:3" ht="16" thickBot="1" x14ac:dyDescent="0.25">
      <c r="A21" s="5"/>
      <c r="B21" s="4"/>
      <c r="C21" s="5"/>
    </row>
    <row r="22" spans="1:3" ht="61" thickBot="1" x14ac:dyDescent="0.25">
      <c r="A22" s="5" t="s">
        <v>24</v>
      </c>
      <c r="B22" s="10" t="e">
        <f>B11-(#REF!-#REF!)</f>
        <v>#REF!</v>
      </c>
      <c r="C22" s="6" t="s">
        <v>17</v>
      </c>
    </row>
    <row r="23" spans="1:3" ht="16" thickBot="1" x14ac:dyDescent="0.25">
      <c r="A23" s="5"/>
      <c r="B23" s="4"/>
      <c r="C23" s="5"/>
    </row>
    <row r="24" spans="1:3" ht="31" thickBot="1" x14ac:dyDescent="0.25">
      <c r="A24" s="6" t="s">
        <v>25</v>
      </c>
      <c r="B24" s="13" t="e">
        <f>B9*25+B11+B7+B5+B3-#REF!</f>
        <v>#REF!</v>
      </c>
      <c r="C24" s="6" t="s">
        <v>20</v>
      </c>
    </row>
    <row r="25" spans="1:3" x14ac:dyDescent="0.2">
      <c r="A25" s="2"/>
      <c r="B25" s="2"/>
    </row>
    <row r="26" spans="1:3" x14ac:dyDescent="0.2">
      <c r="A26" s="2"/>
      <c r="B26" s="2"/>
    </row>
    <row r="27" spans="1:3" x14ac:dyDescent="0.2">
      <c r="A27" s="2"/>
      <c r="B27" s="2"/>
    </row>
    <row r="28" spans="1:3" x14ac:dyDescent="0.2">
      <c r="A28" s="2"/>
      <c r="B28" s="2"/>
    </row>
    <row r="29" spans="1:3" x14ac:dyDescent="0.2">
      <c r="A29" s="2"/>
      <c r="B29" s="2"/>
    </row>
    <row r="30" spans="1:3" x14ac:dyDescent="0.2">
      <c r="A30" s="2"/>
      <c r="B30" s="2"/>
    </row>
    <row r="31" spans="1:3" x14ac:dyDescent="0.2">
      <c r="A31" s="2"/>
      <c r="B31" s="2"/>
    </row>
    <row r="32" spans="1:3" x14ac:dyDescent="0.2">
      <c r="A32" s="2"/>
      <c r="B32" s="2"/>
    </row>
    <row r="33" spans="1:2" x14ac:dyDescent="0.2">
      <c r="A33" s="2"/>
      <c r="B33" s="2"/>
    </row>
    <row r="34" spans="1:2" x14ac:dyDescent="0.2">
      <c r="A34" s="3"/>
      <c r="B34" s="2"/>
    </row>
    <row r="35" spans="1:2" x14ac:dyDescent="0.2">
      <c r="A35" s="2"/>
      <c r="B35" s="7"/>
    </row>
    <row r="36" spans="1:2" x14ac:dyDescent="0.2">
      <c r="A36" s="2"/>
      <c r="B36" s="7"/>
    </row>
    <row r="37" spans="1:2" x14ac:dyDescent="0.2">
      <c r="A37" s="2"/>
      <c r="B37" s="7"/>
    </row>
    <row r="38" spans="1:2" x14ac:dyDescent="0.2">
      <c r="A38" s="2"/>
      <c r="B38" s="8"/>
    </row>
    <row r="39" spans="1:2" x14ac:dyDescent="0.2">
      <c r="A39" s="2"/>
      <c r="B39" s="8"/>
    </row>
    <row r="40" spans="1:2" x14ac:dyDescent="0.2">
      <c r="A40" s="2"/>
      <c r="B40" s="8"/>
    </row>
    <row r="41" spans="1:2" x14ac:dyDescent="0.2">
      <c r="A41" s="2"/>
      <c r="B41" s="11"/>
    </row>
    <row r="42" spans="1:2" x14ac:dyDescent="0.2">
      <c r="A42" s="2"/>
      <c r="B42" s="2"/>
    </row>
    <row r="43" spans="1:2" x14ac:dyDescent="0.2">
      <c r="A43" s="2"/>
      <c r="B43" s="2"/>
    </row>
    <row r="44" spans="1:2" s="2" customFormat="1" x14ac:dyDescent="0.2"/>
    <row r="45" spans="1:2" s="2" customFormat="1" x14ac:dyDescent="0.2"/>
    <row r="46" spans="1:2" s="2" customFormat="1" x14ac:dyDescent="0.2"/>
    <row r="47" spans="1:2" s="2" customFormat="1" x14ac:dyDescent="0.2"/>
    <row r="48" spans="1:2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</sheetData>
  <conditionalFormatting sqref="B16 B18 B20 B22 B2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32"/>
  <sheetViews>
    <sheetView showGridLines="0" workbookViewId="0">
      <selection activeCell="F9" sqref="F9"/>
    </sheetView>
  </sheetViews>
  <sheetFormatPr baseColWidth="10" defaultColWidth="8.83203125" defaultRowHeight="15" x14ac:dyDescent="0.2"/>
  <cols>
    <col min="3" max="3" width="9.1640625" customWidth="1"/>
    <col min="4" max="4" width="2.83203125" customWidth="1"/>
    <col min="5" max="5" width="4.1640625" customWidth="1"/>
    <col min="6" max="12" width="12.1640625" customWidth="1"/>
    <col min="13" max="15" width="10.1640625" customWidth="1"/>
  </cols>
  <sheetData>
    <row r="1" spans="4:15" x14ac:dyDescent="0.2">
      <c r="F1" s="23" t="s">
        <v>44</v>
      </c>
    </row>
    <row r="2" spans="4:15" s="1" customFormat="1" x14ac:dyDescent="0.2">
      <c r="F2" s="23"/>
    </row>
    <row r="3" spans="4:15" s="1" customFormat="1" x14ac:dyDescent="0.2">
      <c r="F3" s="23"/>
    </row>
    <row r="4" spans="4:15" x14ac:dyDescent="0.2">
      <c r="F4" s="91" t="s">
        <v>43</v>
      </c>
      <c r="G4" s="91"/>
      <c r="H4" s="91"/>
      <c r="I4" s="91"/>
      <c r="J4" s="91"/>
      <c r="K4" s="91"/>
      <c r="L4" s="91"/>
      <c r="M4" s="25"/>
      <c r="N4" s="25"/>
      <c r="O4" s="25"/>
    </row>
    <row r="5" spans="4:15" x14ac:dyDescent="0.2">
      <c r="F5" s="26">
        <v>10000</v>
      </c>
      <c r="G5" s="26">
        <v>20000</v>
      </c>
      <c r="H5" s="26">
        <v>30000</v>
      </c>
      <c r="I5" s="26">
        <v>40000</v>
      </c>
      <c r="J5" s="26">
        <v>50000</v>
      </c>
      <c r="K5" s="26">
        <v>75000</v>
      </c>
      <c r="L5" s="26">
        <v>100000</v>
      </c>
      <c r="M5" s="22"/>
      <c r="N5" s="22"/>
      <c r="O5" s="22"/>
    </row>
    <row r="6" spans="4:15" x14ac:dyDescent="0.2">
      <c r="D6" s="92" t="s">
        <v>42</v>
      </c>
      <c r="E6" s="27">
        <v>20</v>
      </c>
      <c r="F6" s="24">
        <f t="shared" ref="F6:L14" si="0">ROUND(F$15/1.04^($E$15-$E6), -3)</f>
        <v>43000</v>
      </c>
      <c r="G6" s="24">
        <f t="shared" si="0"/>
        <v>86000</v>
      </c>
      <c r="H6" s="24">
        <f t="shared" si="0"/>
        <v>128000</v>
      </c>
      <c r="I6" s="24">
        <f t="shared" si="0"/>
        <v>171000</v>
      </c>
      <c r="J6" s="24">
        <f t="shared" si="0"/>
        <v>214000</v>
      </c>
      <c r="K6" s="24">
        <f t="shared" si="0"/>
        <v>321000</v>
      </c>
      <c r="L6" s="24">
        <f t="shared" si="0"/>
        <v>428000</v>
      </c>
    </row>
    <row r="7" spans="4:15" x14ac:dyDescent="0.2">
      <c r="D7" s="92"/>
      <c r="E7" s="27">
        <v>25</v>
      </c>
      <c r="F7" s="24">
        <f t="shared" si="0"/>
        <v>52000</v>
      </c>
      <c r="G7" s="24">
        <f t="shared" si="0"/>
        <v>104000</v>
      </c>
      <c r="H7" s="24">
        <f t="shared" si="0"/>
        <v>156000</v>
      </c>
      <c r="I7" s="24">
        <f t="shared" si="0"/>
        <v>208000</v>
      </c>
      <c r="J7" s="24">
        <f t="shared" si="0"/>
        <v>260000</v>
      </c>
      <c r="K7" s="24">
        <f t="shared" si="0"/>
        <v>391000</v>
      </c>
      <c r="L7" s="24">
        <f t="shared" si="0"/>
        <v>521000</v>
      </c>
    </row>
    <row r="8" spans="4:15" x14ac:dyDescent="0.2">
      <c r="D8" s="92"/>
      <c r="E8" s="27">
        <v>30</v>
      </c>
      <c r="F8" s="24">
        <f t="shared" si="0"/>
        <v>63000</v>
      </c>
      <c r="G8" s="24">
        <f t="shared" si="0"/>
        <v>127000</v>
      </c>
      <c r="H8" s="24">
        <f t="shared" si="0"/>
        <v>190000</v>
      </c>
      <c r="I8" s="24">
        <f t="shared" si="0"/>
        <v>253000</v>
      </c>
      <c r="J8" s="24">
        <f t="shared" si="0"/>
        <v>317000</v>
      </c>
      <c r="K8" s="24">
        <f t="shared" si="0"/>
        <v>475000</v>
      </c>
      <c r="L8" s="24">
        <f t="shared" si="0"/>
        <v>634000</v>
      </c>
    </row>
    <row r="9" spans="4:15" x14ac:dyDescent="0.2">
      <c r="D9" s="92"/>
      <c r="E9" s="27">
        <v>35</v>
      </c>
      <c r="F9" s="24">
        <f t="shared" si="0"/>
        <v>77000</v>
      </c>
      <c r="G9" s="24">
        <f t="shared" si="0"/>
        <v>154000</v>
      </c>
      <c r="H9" s="24">
        <f t="shared" si="0"/>
        <v>231000</v>
      </c>
      <c r="I9" s="24">
        <f t="shared" si="0"/>
        <v>308000</v>
      </c>
      <c r="J9" s="24">
        <f t="shared" si="0"/>
        <v>385000</v>
      </c>
      <c r="K9" s="24">
        <f t="shared" si="0"/>
        <v>578000</v>
      </c>
      <c r="L9" s="24">
        <f t="shared" si="0"/>
        <v>771000</v>
      </c>
    </row>
    <row r="10" spans="4:15" x14ac:dyDescent="0.2">
      <c r="D10" s="92"/>
      <c r="E10" s="27">
        <v>40</v>
      </c>
      <c r="F10" s="24">
        <f t="shared" si="0"/>
        <v>94000</v>
      </c>
      <c r="G10" s="24">
        <f t="shared" si="0"/>
        <v>188000</v>
      </c>
      <c r="H10" s="24">
        <f t="shared" si="0"/>
        <v>281000</v>
      </c>
      <c r="I10" s="24">
        <f t="shared" si="0"/>
        <v>375000</v>
      </c>
      <c r="J10" s="24">
        <f t="shared" si="0"/>
        <v>469000</v>
      </c>
      <c r="K10" s="24">
        <f t="shared" si="0"/>
        <v>703000</v>
      </c>
      <c r="L10" s="24">
        <f t="shared" si="0"/>
        <v>938000</v>
      </c>
    </row>
    <row r="11" spans="4:15" x14ac:dyDescent="0.2">
      <c r="D11" s="92"/>
      <c r="E11" s="27">
        <v>45</v>
      </c>
      <c r="F11" s="24">
        <f t="shared" si="0"/>
        <v>114000</v>
      </c>
      <c r="G11" s="24">
        <f t="shared" si="0"/>
        <v>228000</v>
      </c>
      <c r="H11" s="24">
        <f t="shared" si="0"/>
        <v>342000</v>
      </c>
      <c r="I11" s="24">
        <f t="shared" si="0"/>
        <v>456000</v>
      </c>
      <c r="J11" s="24">
        <f t="shared" si="0"/>
        <v>570000</v>
      </c>
      <c r="K11" s="24">
        <f t="shared" si="0"/>
        <v>856000</v>
      </c>
      <c r="L11" s="24">
        <f t="shared" si="0"/>
        <v>1141000</v>
      </c>
    </row>
    <row r="12" spans="4:15" x14ac:dyDescent="0.2">
      <c r="D12" s="92"/>
      <c r="E12" s="27">
        <v>50</v>
      </c>
      <c r="F12" s="24">
        <f t="shared" si="0"/>
        <v>139000</v>
      </c>
      <c r="G12" s="24">
        <f t="shared" si="0"/>
        <v>278000</v>
      </c>
      <c r="H12" s="24">
        <f t="shared" si="0"/>
        <v>416000</v>
      </c>
      <c r="I12" s="24">
        <f t="shared" si="0"/>
        <v>555000</v>
      </c>
      <c r="J12" s="24">
        <f t="shared" si="0"/>
        <v>694000</v>
      </c>
      <c r="K12" s="24">
        <f t="shared" si="0"/>
        <v>1041000</v>
      </c>
      <c r="L12" s="24">
        <f t="shared" si="0"/>
        <v>1388000</v>
      </c>
    </row>
    <row r="13" spans="4:15" x14ac:dyDescent="0.2">
      <c r="D13" s="92"/>
      <c r="E13" s="27">
        <v>55</v>
      </c>
      <c r="F13" s="24">
        <f t="shared" si="0"/>
        <v>169000</v>
      </c>
      <c r="G13" s="24">
        <f t="shared" si="0"/>
        <v>338000</v>
      </c>
      <c r="H13" s="24">
        <f t="shared" si="0"/>
        <v>507000</v>
      </c>
      <c r="I13" s="24">
        <f t="shared" si="0"/>
        <v>676000</v>
      </c>
      <c r="J13" s="24">
        <f t="shared" si="0"/>
        <v>844000</v>
      </c>
      <c r="K13" s="24">
        <f t="shared" si="0"/>
        <v>1267000</v>
      </c>
      <c r="L13" s="24">
        <f t="shared" si="0"/>
        <v>1689000</v>
      </c>
    </row>
    <row r="14" spans="4:15" x14ac:dyDescent="0.2">
      <c r="D14" s="92"/>
      <c r="E14" s="27">
        <v>60</v>
      </c>
      <c r="F14" s="24">
        <f>ROUND(F$15/1.04^($E$15-$E14), -3)</f>
        <v>205000</v>
      </c>
      <c r="G14" s="24">
        <f t="shared" si="0"/>
        <v>411000</v>
      </c>
      <c r="H14" s="24">
        <f t="shared" si="0"/>
        <v>616000</v>
      </c>
      <c r="I14" s="24">
        <f t="shared" si="0"/>
        <v>822000</v>
      </c>
      <c r="J14" s="24">
        <f t="shared" si="0"/>
        <v>1027000</v>
      </c>
      <c r="K14" s="24">
        <f t="shared" si="0"/>
        <v>1541000</v>
      </c>
      <c r="L14" s="24">
        <f t="shared" si="0"/>
        <v>2055000</v>
      </c>
    </row>
    <row r="15" spans="4:15" x14ac:dyDescent="0.2">
      <c r="D15" s="92"/>
      <c r="E15" s="27">
        <v>65</v>
      </c>
      <c r="F15" s="24">
        <f>F$5/0.04</f>
        <v>250000</v>
      </c>
      <c r="G15" s="24">
        <f t="shared" ref="G15:L15" si="1">G$5/0.04</f>
        <v>500000</v>
      </c>
      <c r="H15" s="24">
        <f t="shared" si="1"/>
        <v>750000</v>
      </c>
      <c r="I15" s="24">
        <f t="shared" si="1"/>
        <v>1000000</v>
      </c>
      <c r="J15" s="24">
        <f t="shared" si="1"/>
        <v>1250000</v>
      </c>
      <c r="K15" s="24">
        <f t="shared" si="1"/>
        <v>1875000</v>
      </c>
      <c r="L15" s="24">
        <f t="shared" si="1"/>
        <v>2500000</v>
      </c>
    </row>
    <row r="18" spans="4:12" s="1" customFormat="1" x14ac:dyDescent="0.2"/>
    <row r="19" spans="4:12" s="1" customFormat="1" x14ac:dyDescent="0.2">
      <c r="F19" s="23" t="s">
        <v>50</v>
      </c>
    </row>
    <row r="21" spans="4:12" x14ac:dyDescent="0.2">
      <c r="D21" s="1"/>
      <c r="E21" s="1"/>
      <c r="F21" s="93" t="s">
        <v>45</v>
      </c>
      <c r="G21" s="93"/>
      <c r="H21" s="93"/>
      <c r="I21" s="28"/>
      <c r="J21" s="28"/>
      <c r="K21" s="28"/>
      <c r="L21" s="28"/>
    </row>
    <row r="22" spans="4:12" ht="30" x14ac:dyDescent="0.2">
      <c r="D22" s="1"/>
      <c r="E22" s="1"/>
      <c r="F22" s="30" t="s">
        <v>48</v>
      </c>
      <c r="G22" s="30" t="s">
        <v>49</v>
      </c>
      <c r="H22" s="26" t="s">
        <v>46</v>
      </c>
      <c r="I22" s="29"/>
      <c r="J22" s="29"/>
      <c r="K22" s="29"/>
    </row>
    <row r="23" spans="4:12" x14ac:dyDescent="0.2">
      <c r="D23" s="92" t="s">
        <v>47</v>
      </c>
      <c r="E23" s="27">
        <v>0</v>
      </c>
      <c r="F23" s="24">
        <f t="shared" ref="F23:H31" si="2">ROUND(F$32/1.03^($E$32-$E23), -3)</f>
        <v>50000</v>
      </c>
      <c r="G23" s="24">
        <f t="shared" si="2"/>
        <v>79000</v>
      </c>
      <c r="H23" s="24">
        <f t="shared" si="2"/>
        <v>96000</v>
      </c>
      <c r="I23" s="24"/>
      <c r="J23" s="24"/>
      <c r="K23" s="24"/>
    </row>
    <row r="24" spans="4:12" x14ac:dyDescent="0.2">
      <c r="D24" s="92"/>
      <c r="E24" s="27">
        <v>2</v>
      </c>
      <c r="F24" s="24">
        <f t="shared" si="2"/>
        <v>53000</v>
      </c>
      <c r="G24" s="24">
        <f t="shared" si="2"/>
        <v>83000</v>
      </c>
      <c r="H24" s="24">
        <f t="shared" si="2"/>
        <v>102000</v>
      </c>
      <c r="I24" s="24"/>
      <c r="J24" s="24"/>
      <c r="K24" s="24"/>
    </row>
    <row r="25" spans="4:12" x14ac:dyDescent="0.2">
      <c r="D25" s="92"/>
      <c r="E25" s="27">
        <v>4</v>
      </c>
      <c r="F25" s="24">
        <f t="shared" si="2"/>
        <v>57000</v>
      </c>
      <c r="G25" s="24">
        <f t="shared" si="2"/>
        <v>88000</v>
      </c>
      <c r="H25" s="24">
        <f t="shared" si="2"/>
        <v>108000</v>
      </c>
      <c r="I25" s="24"/>
      <c r="J25" s="24"/>
      <c r="K25" s="24"/>
    </row>
    <row r="26" spans="4:12" x14ac:dyDescent="0.2">
      <c r="D26" s="92"/>
      <c r="E26" s="27">
        <v>6</v>
      </c>
      <c r="F26" s="24">
        <f t="shared" si="2"/>
        <v>60000</v>
      </c>
      <c r="G26" s="24">
        <f t="shared" si="2"/>
        <v>94000</v>
      </c>
      <c r="H26" s="24">
        <f t="shared" si="2"/>
        <v>115000</v>
      </c>
      <c r="I26" s="24"/>
      <c r="J26" s="24"/>
      <c r="K26" s="24"/>
    </row>
    <row r="27" spans="4:12" x14ac:dyDescent="0.2">
      <c r="D27" s="92"/>
      <c r="E27" s="27">
        <v>8</v>
      </c>
      <c r="F27" s="24">
        <f t="shared" si="2"/>
        <v>64000</v>
      </c>
      <c r="G27" s="24">
        <f t="shared" si="2"/>
        <v>100000</v>
      </c>
      <c r="H27" s="24">
        <f t="shared" si="2"/>
        <v>122000</v>
      </c>
      <c r="I27" s="24"/>
      <c r="J27" s="24"/>
      <c r="K27" s="24"/>
    </row>
    <row r="28" spans="4:12" x14ac:dyDescent="0.2">
      <c r="D28" s="92"/>
      <c r="E28" s="27">
        <v>10</v>
      </c>
      <c r="F28" s="24">
        <f t="shared" si="2"/>
        <v>67000</v>
      </c>
      <c r="G28" s="24">
        <f t="shared" si="2"/>
        <v>106000</v>
      </c>
      <c r="H28" s="24">
        <f t="shared" si="2"/>
        <v>129000</v>
      </c>
      <c r="I28" s="24"/>
      <c r="J28" s="24"/>
      <c r="K28" s="24"/>
    </row>
    <row r="29" spans="4:12" x14ac:dyDescent="0.2">
      <c r="D29" s="92"/>
      <c r="E29" s="27">
        <v>12</v>
      </c>
      <c r="F29" s="24">
        <f t="shared" si="2"/>
        <v>72000</v>
      </c>
      <c r="G29" s="24">
        <f t="shared" si="2"/>
        <v>112000</v>
      </c>
      <c r="H29" s="24">
        <f t="shared" si="2"/>
        <v>137000</v>
      </c>
      <c r="I29" s="24"/>
      <c r="J29" s="24"/>
      <c r="K29" s="24"/>
    </row>
    <row r="30" spans="4:12" x14ac:dyDescent="0.2">
      <c r="D30" s="92"/>
      <c r="E30" s="27">
        <v>14</v>
      </c>
      <c r="F30" s="24">
        <f t="shared" si="2"/>
        <v>76000</v>
      </c>
      <c r="G30" s="24">
        <f t="shared" si="2"/>
        <v>119000</v>
      </c>
      <c r="H30" s="24">
        <f t="shared" si="2"/>
        <v>145000</v>
      </c>
      <c r="I30" s="24"/>
      <c r="J30" s="24"/>
      <c r="K30" s="24"/>
    </row>
    <row r="31" spans="4:12" x14ac:dyDescent="0.2">
      <c r="D31" s="92"/>
      <c r="E31" s="27">
        <v>16</v>
      </c>
      <c r="F31" s="24">
        <f>ROUND(F$32/1.03^($E$32-$E31), -3)</f>
        <v>81000</v>
      </c>
      <c r="G31" s="24">
        <f t="shared" si="2"/>
        <v>126000</v>
      </c>
      <c r="H31" s="24">
        <f t="shared" si="2"/>
        <v>154000</v>
      </c>
      <c r="I31" s="24"/>
      <c r="J31" s="24"/>
      <c r="K31" s="24"/>
    </row>
    <row r="32" spans="4:12" x14ac:dyDescent="0.2">
      <c r="D32" s="92"/>
      <c r="E32" s="27">
        <v>18</v>
      </c>
      <c r="F32" s="24">
        <f>23000/0.03-(23000/0.03)*(1/1.03)^4</f>
        <v>85493.263264638488</v>
      </c>
      <c r="G32" s="24">
        <f>36000/0.03-(36000/0.03)*(1/1.03)^4</f>
        <v>133815.54250117345</v>
      </c>
      <c r="H32" s="24">
        <f>44000/0.03-(44000/0.03)*(1/1.03)^4</f>
        <v>163552.32972365641</v>
      </c>
      <c r="I32" s="24"/>
      <c r="J32" s="24"/>
      <c r="K32" s="24"/>
    </row>
  </sheetData>
  <mergeCells count="4">
    <mergeCell ref="F4:L4"/>
    <mergeCell ref="D6:D15"/>
    <mergeCell ref="D23:D32"/>
    <mergeCell ref="F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2:I19"/>
  <sheetViews>
    <sheetView showGridLines="0" workbookViewId="0">
      <selection activeCell="K3" sqref="K3"/>
    </sheetView>
  </sheetViews>
  <sheetFormatPr baseColWidth="10" defaultColWidth="8.83203125" defaultRowHeight="15" x14ac:dyDescent="0.2"/>
  <cols>
    <col min="1" max="1" width="1.83203125" customWidth="1"/>
  </cols>
  <sheetData>
    <row r="2" s="1" customFormat="1" x14ac:dyDescent="0.2"/>
    <row r="3" s="1" customFormat="1" x14ac:dyDescent="0.2"/>
    <row r="4" s="1" customFormat="1" x14ac:dyDescent="0.2"/>
    <row r="5" s="1" customFormat="1" x14ac:dyDescent="0.2"/>
    <row r="6" s="1" customFormat="1" x14ac:dyDescent="0.2"/>
    <row r="7" s="1" customFormat="1" x14ac:dyDescent="0.2"/>
    <row r="8" s="1" customFormat="1" x14ac:dyDescent="0.2"/>
    <row r="9" s="1" customFormat="1" x14ac:dyDescent="0.2"/>
    <row r="10" s="1" customFormat="1" x14ac:dyDescent="0.2"/>
    <row r="11" s="1" customFormat="1" x14ac:dyDescent="0.2"/>
    <row r="12" s="1" customFormat="1" x14ac:dyDescent="0.2"/>
    <row r="13" s="1" customFormat="1" x14ac:dyDescent="0.2"/>
    <row r="14" s="1" customFormat="1" x14ac:dyDescent="0.2"/>
    <row r="15" s="1" customFormat="1" x14ac:dyDescent="0.2"/>
    <row r="16" s="1" customFormat="1" ht="16" thickBot="1" x14ac:dyDescent="0.25"/>
    <row r="17" spans="2:9" ht="16" thickBot="1" x14ac:dyDescent="0.25">
      <c r="B17" s="21" t="s">
        <v>96</v>
      </c>
      <c r="C17" s="94" t="s">
        <v>97</v>
      </c>
      <c r="D17" s="95"/>
      <c r="E17" s="95"/>
      <c r="F17" s="95"/>
      <c r="G17" s="95"/>
      <c r="H17" s="95"/>
      <c r="I17" s="95"/>
    </row>
    <row r="18" spans="2:9" x14ac:dyDescent="0.2">
      <c r="E18" s="96" t="s">
        <v>105</v>
      </c>
      <c r="F18" s="96"/>
      <c r="G18" s="96"/>
      <c r="H18" s="96"/>
      <c r="I18" s="96"/>
    </row>
    <row r="19" spans="2:9" x14ac:dyDescent="0.2">
      <c r="E19" s="96"/>
      <c r="F19" s="96"/>
      <c r="G19" s="96"/>
      <c r="H19" s="96"/>
      <c r="I19" s="96"/>
    </row>
  </sheetData>
  <sheetProtection sheet="1" objects="1" scenarios="1" selectLockedCells="1" selectUnlockedCells="1"/>
  <protectedRanges>
    <protectedRange sqref="B17" name="Edits"/>
  </protectedRanges>
  <mergeCells count="2">
    <mergeCell ref="C17:I17"/>
    <mergeCell ref="E18:I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B1:O138"/>
  <sheetViews>
    <sheetView showGridLines="0" workbookViewId="0">
      <selection activeCell="D3" sqref="D3"/>
    </sheetView>
  </sheetViews>
  <sheetFormatPr baseColWidth="10" defaultColWidth="9.1640625" defaultRowHeight="15" outlineLevelRow="1" x14ac:dyDescent="0.2"/>
  <cols>
    <col min="1" max="1" width="1.1640625" style="1" customWidth="1"/>
    <col min="2" max="2" width="44.6640625" style="1" customWidth="1"/>
    <col min="3" max="3" width="13" style="1" hidden="1" customWidth="1"/>
    <col min="4" max="4" width="12.6640625" style="1" customWidth="1"/>
    <col min="5" max="5" width="46.6640625" style="67" customWidth="1"/>
    <col min="6" max="6" width="9.1640625" style="67"/>
    <col min="7" max="11" width="9.1640625" style="2"/>
    <col min="12" max="16384" width="9.1640625" style="1"/>
  </cols>
  <sheetData>
    <row r="1" spans="2:15" s="2" customFormat="1" ht="6.75" customHeight="1" x14ac:dyDescent="0.2"/>
    <row r="2" spans="2:15" ht="22" thickBot="1" x14ac:dyDescent="0.25">
      <c r="B2" s="100" t="s">
        <v>0</v>
      </c>
      <c r="C2" s="100"/>
      <c r="D2" s="100"/>
      <c r="E2" s="100"/>
      <c r="G2" s="67"/>
      <c r="H2" s="67"/>
      <c r="I2" s="67"/>
      <c r="J2" s="67"/>
      <c r="K2" s="67"/>
      <c r="L2" s="67"/>
      <c r="M2" s="67"/>
      <c r="N2" s="67"/>
      <c r="O2" s="67"/>
    </row>
    <row r="3" spans="2:15" ht="16" thickBot="1" x14ac:dyDescent="0.25">
      <c r="B3" s="40" t="s">
        <v>111</v>
      </c>
      <c r="C3" s="41" t="s">
        <v>42</v>
      </c>
      <c r="D3" s="76">
        <v>40</v>
      </c>
      <c r="E3" s="42" t="s">
        <v>81</v>
      </c>
      <c r="G3" s="67"/>
      <c r="H3" s="67"/>
      <c r="I3" s="67"/>
      <c r="J3" s="67"/>
      <c r="K3" s="67"/>
      <c r="L3" s="67"/>
      <c r="M3" s="67"/>
      <c r="N3" s="67"/>
      <c r="O3" s="67"/>
    </row>
    <row r="4" spans="2:15" ht="16" thickBot="1" x14ac:dyDescent="0.25">
      <c r="B4" s="43" t="s">
        <v>52</v>
      </c>
      <c r="C4" s="44" t="s">
        <v>65</v>
      </c>
      <c r="D4" s="77">
        <v>80000</v>
      </c>
      <c r="E4" s="45" t="s">
        <v>87</v>
      </c>
      <c r="G4" s="67"/>
      <c r="H4" s="67"/>
      <c r="I4" s="67"/>
      <c r="J4" s="67"/>
      <c r="K4" s="67"/>
      <c r="L4" s="67"/>
      <c r="M4" s="67"/>
      <c r="N4" s="67"/>
      <c r="O4" s="67"/>
    </row>
    <row r="5" spans="2:15" ht="16" thickBot="1" x14ac:dyDescent="0.25">
      <c r="B5" s="43" t="s">
        <v>56</v>
      </c>
      <c r="C5" s="44" t="s">
        <v>66</v>
      </c>
      <c r="D5" s="77">
        <v>400000</v>
      </c>
      <c r="E5" s="45" t="s">
        <v>88</v>
      </c>
      <c r="G5" s="67"/>
      <c r="H5" s="67"/>
      <c r="I5" s="67"/>
      <c r="J5" s="67"/>
      <c r="K5" s="67"/>
      <c r="L5" s="67"/>
      <c r="M5" s="67"/>
      <c r="N5" s="67"/>
      <c r="O5" s="67"/>
    </row>
    <row r="6" spans="2:15" ht="15.75" customHeight="1" thickBot="1" x14ac:dyDescent="0.25">
      <c r="B6" s="43" t="s">
        <v>112</v>
      </c>
      <c r="C6" s="44"/>
      <c r="D6" s="76" t="s">
        <v>63</v>
      </c>
      <c r="E6" s="45"/>
      <c r="G6" s="67"/>
      <c r="H6" s="67"/>
      <c r="I6" s="67"/>
      <c r="J6" s="67"/>
      <c r="K6" s="67"/>
      <c r="L6" s="67"/>
      <c r="M6" s="67"/>
      <c r="N6" s="67"/>
      <c r="O6" s="67"/>
    </row>
    <row r="7" spans="2:15" ht="16" hidden="1" outlineLevel="1" thickBot="1" x14ac:dyDescent="0.25">
      <c r="B7" s="46" t="s">
        <v>54</v>
      </c>
      <c r="C7" s="44" t="s">
        <v>67</v>
      </c>
      <c r="D7" s="76">
        <v>3</v>
      </c>
      <c r="E7" s="45"/>
      <c r="G7" s="67"/>
      <c r="H7" s="67"/>
      <c r="I7" s="67"/>
      <c r="J7" s="67"/>
      <c r="K7" s="67"/>
      <c r="L7" s="67"/>
      <c r="M7" s="67"/>
      <c r="N7" s="67"/>
      <c r="O7" s="67"/>
    </row>
    <row r="8" spans="2:15" ht="15.75" hidden="1" customHeight="1" outlineLevel="1" thickBot="1" x14ac:dyDescent="0.25">
      <c r="B8" s="46" t="s">
        <v>55</v>
      </c>
      <c r="C8" s="44" t="s">
        <v>68</v>
      </c>
      <c r="D8" s="76">
        <v>10</v>
      </c>
      <c r="E8" s="49" t="s">
        <v>90</v>
      </c>
      <c r="G8" s="67"/>
      <c r="H8" s="67"/>
      <c r="I8" s="67"/>
      <c r="J8" s="67"/>
      <c r="K8" s="67"/>
      <c r="L8" s="67"/>
      <c r="M8" s="67"/>
      <c r="N8" s="67"/>
      <c r="O8" s="67"/>
    </row>
    <row r="9" spans="2:15" ht="31.5" hidden="1" customHeight="1" outlineLevel="1" thickBot="1" x14ac:dyDescent="0.25">
      <c r="B9" s="47" t="s">
        <v>26</v>
      </c>
      <c r="C9" s="48" t="s">
        <v>69</v>
      </c>
      <c r="D9" s="78">
        <v>1</v>
      </c>
      <c r="E9" s="49" t="s">
        <v>41</v>
      </c>
      <c r="G9" s="67"/>
      <c r="H9" s="67"/>
      <c r="I9" s="67"/>
      <c r="J9" s="67"/>
      <c r="K9" s="67"/>
      <c r="L9" s="67"/>
      <c r="M9" s="67"/>
      <c r="N9" s="67"/>
      <c r="O9" s="67"/>
    </row>
    <row r="10" spans="2:15" ht="16" collapsed="1" thickBot="1" x14ac:dyDescent="0.25">
      <c r="B10" s="50" t="s">
        <v>85</v>
      </c>
      <c r="C10" s="48"/>
      <c r="D10" s="51"/>
      <c r="E10" s="49"/>
      <c r="G10" s="67"/>
      <c r="H10" s="67"/>
      <c r="I10" s="67"/>
      <c r="J10" s="67"/>
      <c r="K10" s="67"/>
      <c r="L10" s="67"/>
      <c r="M10" s="67"/>
      <c r="N10" s="67"/>
      <c r="O10" s="67"/>
    </row>
    <row r="11" spans="2:15" ht="15" customHeight="1" thickBot="1" x14ac:dyDescent="0.25">
      <c r="B11" s="43" t="s">
        <v>62</v>
      </c>
      <c r="C11" s="48" t="s">
        <v>70</v>
      </c>
      <c r="D11" s="77">
        <v>10000</v>
      </c>
      <c r="E11" s="49" t="s">
        <v>113</v>
      </c>
      <c r="G11" s="67"/>
      <c r="H11" s="67"/>
      <c r="I11" s="67"/>
      <c r="J11" s="67"/>
      <c r="K11" s="67"/>
      <c r="L11" s="67"/>
      <c r="M11" s="67"/>
      <c r="N11" s="67"/>
      <c r="O11" s="67"/>
    </row>
    <row r="12" spans="2:15" ht="16" thickBot="1" x14ac:dyDescent="0.25">
      <c r="B12" s="43" t="s">
        <v>118</v>
      </c>
      <c r="C12" s="48" t="s">
        <v>71</v>
      </c>
      <c r="D12" s="78">
        <v>0.01</v>
      </c>
      <c r="E12" s="49" t="s">
        <v>89</v>
      </c>
      <c r="G12" s="67"/>
      <c r="H12" s="67"/>
      <c r="I12" s="67"/>
      <c r="J12" s="67"/>
      <c r="K12" s="67"/>
      <c r="L12" s="67"/>
      <c r="M12" s="67"/>
      <c r="N12" s="67"/>
      <c r="O12" s="67"/>
    </row>
    <row r="13" spans="2:15" ht="15" customHeight="1" thickBot="1" x14ac:dyDescent="0.25">
      <c r="B13" s="85" t="s">
        <v>61</v>
      </c>
      <c r="C13" s="86" t="s">
        <v>72</v>
      </c>
      <c r="D13" s="76">
        <v>67</v>
      </c>
      <c r="E13" s="87" t="s">
        <v>114</v>
      </c>
      <c r="G13" s="67"/>
      <c r="H13" s="67"/>
      <c r="I13" s="67"/>
      <c r="J13" s="67"/>
      <c r="K13" s="67"/>
      <c r="L13" s="67"/>
      <c r="M13" s="67"/>
      <c r="N13" s="67"/>
      <c r="O13" s="67"/>
    </row>
    <row r="14" spans="2:15" ht="13.5" customHeight="1" x14ac:dyDescent="0.2">
      <c r="B14" s="35"/>
      <c r="C14" s="31"/>
      <c r="D14" s="34"/>
      <c r="E14" s="34"/>
      <c r="G14" s="67"/>
      <c r="H14" s="67"/>
      <c r="I14" s="67"/>
      <c r="J14" s="67"/>
      <c r="K14" s="67"/>
      <c r="L14" s="67"/>
      <c r="M14" s="67"/>
      <c r="N14" s="67"/>
      <c r="O14" s="67"/>
    </row>
    <row r="15" spans="2:15" ht="21.75" customHeight="1" thickBot="1" x14ac:dyDescent="0.25">
      <c r="B15" s="97" t="s">
        <v>108</v>
      </c>
      <c r="C15" s="98"/>
      <c r="D15" s="98"/>
      <c r="E15" s="99"/>
      <c r="G15" s="67"/>
      <c r="H15" s="67"/>
      <c r="I15" s="67"/>
      <c r="J15" s="67"/>
      <c r="K15" s="67"/>
      <c r="L15" s="67"/>
      <c r="M15" s="67"/>
      <c r="N15" s="67"/>
      <c r="O15" s="67"/>
    </row>
    <row r="16" spans="2:15" ht="16" thickBot="1" x14ac:dyDescent="0.25">
      <c r="B16" s="71" t="s">
        <v>117</v>
      </c>
      <c r="C16" s="44"/>
      <c r="D16" s="89">
        <f>ROUND(Home+DebtFree+NeedFI+NeedCollege, -5)</f>
        <v>3700000</v>
      </c>
      <c r="E16" s="45" t="s">
        <v>106</v>
      </c>
      <c r="G16" s="67"/>
      <c r="H16" s="67"/>
      <c r="I16" s="67"/>
      <c r="J16" s="67"/>
      <c r="K16" s="67"/>
      <c r="L16" s="67"/>
      <c r="M16" s="67"/>
      <c r="N16" s="67"/>
      <c r="O16" s="67"/>
    </row>
    <row r="17" spans="2:15" ht="16" thickBot="1" x14ac:dyDescent="0.25">
      <c r="B17" s="71" t="s">
        <v>116</v>
      </c>
      <c r="C17" s="44"/>
      <c r="D17" s="90">
        <f>MAX(0, ROUND(DebtFree+NeedCollege+NeedRet+OwnHome-RetConValue, -5))</f>
        <v>1100000</v>
      </c>
      <c r="E17" s="45" t="s">
        <v>107</v>
      </c>
      <c r="G17" s="67"/>
      <c r="H17" s="67"/>
      <c r="I17" s="67"/>
      <c r="J17" s="67"/>
      <c r="K17" s="67"/>
      <c r="L17" s="67"/>
      <c r="M17" s="67"/>
      <c r="N17" s="67"/>
      <c r="O17" s="67"/>
    </row>
    <row r="18" spans="2:15" x14ac:dyDescent="0.2">
      <c r="B18" s="71"/>
      <c r="C18" s="44"/>
      <c r="D18" s="72"/>
      <c r="E18" s="45"/>
      <c r="G18" s="67"/>
      <c r="H18" s="67"/>
      <c r="I18" s="67"/>
      <c r="J18" s="67"/>
      <c r="K18" s="67"/>
      <c r="L18" s="67"/>
      <c r="M18" s="67"/>
      <c r="N18" s="67"/>
      <c r="O18" s="67"/>
    </row>
    <row r="19" spans="2:15" x14ac:dyDescent="0.2">
      <c r="B19" s="74" t="s">
        <v>109</v>
      </c>
      <c r="C19" s="33"/>
      <c r="D19" s="73"/>
      <c r="E19" s="54"/>
      <c r="G19" s="67"/>
      <c r="H19" s="67"/>
      <c r="I19" s="67"/>
      <c r="J19" s="67"/>
      <c r="K19" s="67"/>
      <c r="L19" s="67"/>
      <c r="M19" s="67"/>
      <c r="N19" s="67"/>
      <c r="O19" s="67"/>
    </row>
    <row r="20" spans="2:15" x14ac:dyDescent="0.2">
      <c r="B20" s="34"/>
      <c r="C20" s="5"/>
      <c r="D20" s="34"/>
      <c r="E20" s="34"/>
      <c r="G20" s="67"/>
      <c r="H20" s="67"/>
      <c r="I20" s="67"/>
      <c r="J20" s="67"/>
      <c r="K20" s="67"/>
      <c r="L20" s="67"/>
      <c r="M20" s="67"/>
      <c r="N20" s="67"/>
      <c r="O20" s="67"/>
    </row>
    <row r="21" spans="2:15" hidden="1" outlineLevel="1" x14ac:dyDescent="0.2">
      <c r="B21" s="55" t="s">
        <v>84</v>
      </c>
      <c r="C21" s="41"/>
      <c r="D21" s="56"/>
      <c r="E21" s="42"/>
      <c r="G21" s="67"/>
      <c r="H21" s="67"/>
      <c r="I21" s="67"/>
      <c r="J21" s="67"/>
      <c r="K21" s="67"/>
      <c r="L21" s="67"/>
      <c r="M21" s="67"/>
      <c r="N21" s="67"/>
      <c r="O21" s="67"/>
    </row>
    <row r="22" spans="2:15" hidden="1" outlineLevel="1" x14ac:dyDescent="0.2">
      <c r="B22" s="57" t="s">
        <v>79</v>
      </c>
      <c r="C22" s="33"/>
      <c r="D22" s="38"/>
      <c r="E22" s="45"/>
      <c r="G22" s="67"/>
      <c r="H22" s="67"/>
      <c r="I22" s="67"/>
      <c r="J22" s="67"/>
      <c r="K22" s="67"/>
      <c r="L22" s="67"/>
      <c r="M22" s="67"/>
      <c r="N22" s="67"/>
      <c r="O22" s="67"/>
    </row>
    <row r="23" spans="2:15" ht="14.25" hidden="1" customHeight="1" outlineLevel="1" x14ac:dyDescent="0.2">
      <c r="B23" s="52" t="s">
        <v>91</v>
      </c>
      <c r="C23" s="48" t="s">
        <v>73</v>
      </c>
      <c r="D23" s="58">
        <f>ROUND(Budget*EFundMonths/12+CarCost*2,-4)</f>
        <v>90000</v>
      </c>
      <c r="E23" s="68" t="s">
        <v>92</v>
      </c>
      <c r="G23" s="67"/>
      <c r="H23" s="67"/>
      <c r="I23" s="67"/>
      <c r="J23" s="67"/>
      <c r="K23" s="67"/>
      <c r="L23" s="67"/>
      <c r="M23" s="67"/>
      <c r="N23" s="67"/>
      <c r="O23" s="67"/>
    </row>
    <row r="24" spans="2:15" ht="14.25" hidden="1" customHeight="1" outlineLevel="1" x14ac:dyDescent="0.2">
      <c r="B24" s="43" t="s">
        <v>82</v>
      </c>
      <c r="C24" s="44" t="s">
        <v>74</v>
      </c>
      <c r="D24" s="58">
        <f>Home</f>
        <v>400000</v>
      </c>
      <c r="E24" s="68" t="s">
        <v>102</v>
      </c>
      <c r="G24" s="67"/>
      <c r="H24" s="67"/>
      <c r="I24" s="67"/>
      <c r="J24" s="67"/>
      <c r="K24" s="67"/>
      <c r="L24" s="67"/>
      <c r="M24" s="67"/>
      <c r="N24" s="67"/>
      <c r="O24" s="67"/>
    </row>
    <row r="25" spans="2:15" hidden="1" outlineLevel="1" x14ac:dyDescent="0.2">
      <c r="B25" s="59" t="s">
        <v>60</v>
      </c>
      <c r="C25" s="60" t="s">
        <v>75</v>
      </c>
      <c r="D25" s="58">
        <f>ROUND((D6="Yes")*College*Kids*4*CollPercent*(1-Returns)^CollYears,-4)</f>
        <v>210000</v>
      </c>
      <c r="E25" s="69" t="s">
        <v>93</v>
      </c>
      <c r="G25" s="67"/>
      <c r="H25" s="67"/>
      <c r="I25" s="67"/>
      <c r="J25" s="67"/>
      <c r="K25" s="67"/>
      <c r="L25" s="67"/>
      <c r="M25" s="67"/>
      <c r="N25" s="67"/>
      <c r="O25" s="67"/>
    </row>
    <row r="26" spans="2:15" hidden="1" outlineLevel="1" x14ac:dyDescent="0.2">
      <c r="B26" s="59" t="s">
        <v>59</v>
      </c>
      <c r="C26" s="60" t="s">
        <v>76</v>
      </c>
      <c r="D26" s="58">
        <f>ROUND((Budget*TaxFac*RetStandard-SSI)/Drawdown*(1-Returns)^(67-Age),-4)</f>
        <v>560000</v>
      </c>
      <c r="E26" s="69" t="s">
        <v>103</v>
      </c>
      <c r="G26" s="88"/>
      <c r="H26" s="67"/>
      <c r="I26" s="67"/>
      <c r="J26" s="67"/>
      <c r="K26" s="67"/>
      <c r="L26" s="67"/>
      <c r="M26" s="67"/>
      <c r="N26" s="67"/>
      <c r="O26" s="67"/>
    </row>
    <row r="27" spans="2:15" hidden="1" outlineLevel="1" x14ac:dyDescent="0.2">
      <c r="B27" s="63" t="s">
        <v>86</v>
      </c>
      <c r="C27" s="60" t="s">
        <v>78</v>
      </c>
      <c r="D27" s="58">
        <f>MAX(0, ROUND((RetSavings/(Returns-RetGrowth))*(1-((1+RetGrowth)/(1+Returns))^(RetSvEndAge-Age)), -4))</f>
        <v>190000</v>
      </c>
      <c r="E27" s="70" t="s">
        <v>104</v>
      </c>
      <c r="G27" s="67"/>
      <c r="H27" s="67"/>
      <c r="I27" s="67"/>
      <c r="J27" s="67"/>
      <c r="K27" s="67"/>
      <c r="L27" s="67"/>
      <c r="M27" s="67"/>
      <c r="N27" s="67"/>
      <c r="O27" s="67"/>
    </row>
    <row r="28" spans="2:15" hidden="1" outlineLevel="1" x14ac:dyDescent="0.2">
      <c r="B28" s="37" t="s">
        <v>79</v>
      </c>
      <c r="C28" s="32"/>
      <c r="D28" s="39">
        <f>SUM(D23:D26)-RetConValue</f>
        <v>1070000</v>
      </c>
      <c r="E28" s="62"/>
      <c r="G28" s="67"/>
      <c r="H28" s="67"/>
      <c r="I28" s="67"/>
      <c r="J28" s="67"/>
      <c r="K28" s="67"/>
      <c r="L28" s="67"/>
      <c r="M28" s="67"/>
      <c r="N28" s="67"/>
      <c r="O28" s="67"/>
    </row>
    <row r="29" spans="2:15" hidden="1" outlineLevel="1" x14ac:dyDescent="0.2">
      <c r="B29" s="63"/>
      <c r="C29" s="60"/>
      <c r="D29" s="58"/>
      <c r="E29" s="62"/>
      <c r="G29" s="67"/>
      <c r="H29" s="67"/>
      <c r="I29" s="67"/>
      <c r="J29" s="67"/>
      <c r="K29" s="67"/>
      <c r="L29" s="67"/>
      <c r="M29" s="67"/>
      <c r="N29" s="67"/>
      <c r="O29" s="67"/>
    </row>
    <row r="30" spans="2:15" s="2" customFormat="1" hidden="1" outlineLevel="1" x14ac:dyDescent="0.2">
      <c r="B30" s="59" t="s">
        <v>115</v>
      </c>
      <c r="C30" s="60" t="s">
        <v>77</v>
      </c>
      <c r="D30" s="58">
        <f>ROUND((Budget*TaxFac/Returns), -4)</f>
        <v>3040000</v>
      </c>
      <c r="E30" s="69" t="s">
        <v>94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 s="2" customFormat="1" hidden="1" outlineLevel="1" x14ac:dyDescent="0.2">
      <c r="B31" s="63" t="s">
        <v>83</v>
      </c>
      <c r="C31" s="60" t="s">
        <v>78</v>
      </c>
      <c r="D31" s="58">
        <f>NeedRet</f>
        <v>560000</v>
      </c>
      <c r="E31" s="61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 s="2" customFormat="1" hidden="1" outlineLevel="1" x14ac:dyDescent="0.2">
      <c r="B32" s="37" t="s">
        <v>95</v>
      </c>
      <c r="C32" s="32"/>
      <c r="D32" s="39">
        <f>NeedFI-D31</f>
        <v>2480000</v>
      </c>
      <c r="E32" s="61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 s="2" customFormat="1" collapsed="1" x14ac:dyDescent="0.2">
      <c r="B33" s="53" t="s">
        <v>101</v>
      </c>
      <c r="C33" s="64"/>
      <c r="D33" s="65"/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 s="2" customFormat="1" x14ac:dyDescent="0.2">
      <c r="B34" s="36"/>
      <c r="D34" s="36"/>
      <c r="E34" s="36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 s="2" customFormat="1" x14ac:dyDescent="0.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 s="2" customFormat="1" x14ac:dyDescent="0.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 s="2" customFormat="1" x14ac:dyDescent="0.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 s="2" customFormat="1" x14ac:dyDescent="0.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 s="2" customFormat="1" x14ac:dyDescent="0.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 s="2" customFormat="1" x14ac:dyDescent="0.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 s="2" customFormat="1" x14ac:dyDescent="0.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 s="2" customFormat="1" x14ac:dyDescent="0.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 s="2" customFormat="1" x14ac:dyDescent="0.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 s="2" customFormat="1" x14ac:dyDescent="0.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 s="2" customFormat="1" x14ac:dyDescent="0.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 s="2" customFormat="1" x14ac:dyDescent="0.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 s="2" customFormat="1" x14ac:dyDescent="0.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 s="2" customFormat="1" x14ac:dyDescent="0.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 s="2" customFormat="1" x14ac:dyDescent="0.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 x14ac:dyDescent="0.2">
      <c r="B50" s="67"/>
      <c r="C50" s="67"/>
      <c r="D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 x14ac:dyDescent="0.2">
      <c r="B51" s="67"/>
      <c r="C51" s="67"/>
      <c r="D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 s="2" customFormat="1" hidden="1" x14ac:dyDescent="0.2">
      <c r="B52" s="67" t="s">
        <v>63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 hidden="1" x14ac:dyDescent="0.2">
      <c r="B53" s="67" t="s">
        <v>64</v>
      </c>
      <c r="C53" s="67"/>
      <c r="D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 x14ac:dyDescent="0.2">
      <c r="B54" s="67"/>
      <c r="C54" s="67"/>
      <c r="D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 x14ac:dyDescent="0.2">
      <c r="B55" s="67"/>
      <c r="C55" s="67"/>
      <c r="D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 x14ac:dyDescent="0.2">
      <c r="B56" s="67"/>
      <c r="C56" s="67"/>
      <c r="D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 x14ac:dyDescent="0.2">
      <c r="B57" s="67"/>
      <c r="C57" s="67"/>
      <c r="D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 x14ac:dyDescent="0.2">
      <c r="B58" s="67"/>
      <c r="C58" s="67"/>
      <c r="D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 x14ac:dyDescent="0.2">
      <c r="B59" s="67"/>
      <c r="C59" s="67"/>
      <c r="D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 x14ac:dyDescent="0.2">
      <c r="G60" s="67"/>
      <c r="H60" s="67"/>
      <c r="I60" s="67"/>
      <c r="J60" s="67"/>
      <c r="K60" s="67"/>
      <c r="L60" s="67"/>
      <c r="M60" s="67"/>
      <c r="N60" s="67"/>
      <c r="O60" s="67"/>
    </row>
    <row r="61" spans="2:15" x14ac:dyDescent="0.2">
      <c r="G61" s="67"/>
      <c r="H61" s="67"/>
      <c r="I61" s="67"/>
      <c r="J61" s="67"/>
      <c r="K61" s="67"/>
      <c r="L61" s="67"/>
      <c r="M61" s="67"/>
      <c r="N61" s="67"/>
      <c r="O61" s="67"/>
    </row>
    <row r="62" spans="2:15" x14ac:dyDescent="0.2">
      <c r="G62" s="67"/>
      <c r="H62" s="67"/>
      <c r="I62" s="67"/>
      <c r="J62" s="67"/>
      <c r="K62" s="67"/>
      <c r="L62" s="67"/>
      <c r="M62" s="67"/>
      <c r="N62" s="67"/>
      <c r="O62" s="67"/>
    </row>
    <row r="63" spans="2:15" x14ac:dyDescent="0.2">
      <c r="G63" s="67"/>
      <c r="H63" s="67"/>
      <c r="I63" s="67"/>
      <c r="J63" s="67"/>
      <c r="K63" s="67"/>
      <c r="L63" s="67"/>
      <c r="M63" s="67"/>
      <c r="N63" s="67"/>
      <c r="O63" s="67"/>
    </row>
    <row r="64" spans="2:15" x14ac:dyDescent="0.2">
      <c r="G64" s="67"/>
      <c r="H64" s="67"/>
      <c r="I64" s="67"/>
      <c r="J64" s="67"/>
      <c r="K64" s="67"/>
      <c r="L64" s="67"/>
      <c r="M64" s="67"/>
      <c r="N64" s="67"/>
      <c r="O64" s="67"/>
    </row>
    <row r="65" spans="7:15" x14ac:dyDescent="0.2">
      <c r="G65" s="67"/>
      <c r="H65" s="67"/>
      <c r="I65" s="67"/>
      <c r="J65" s="67"/>
      <c r="K65" s="67"/>
      <c r="L65" s="67"/>
      <c r="M65" s="67"/>
      <c r="N65" s="67"/>
      <c r="O65" s="67"/>
    </row>
    <row r="66" spans="7:15" x14ac:dyDescent="0.2">
      <c r="G66" s="67"/>
      <c r="H66" s="67"/>
      <c r="I66" s="67"/>
      <c r="J66" s="67"/>
      <c r="K66" s="67"/>
      <c r="L66" s="67"/>
      <c r="M66" s="67"/>
      <c r="N66" s="67"/>
      <c r="O66" s="67"/>
    </row>
    <row r="67" spans="7:15" x14ac:dyDescent="0.2">
      <c r="G67" s="67"/>
      <c r="H67" s="67"/>
      <c r="I67" s="67"/>
      <c r="J67" s="67"/>
      <c r="K67" s="67"/>
      <c r="L67" s="67"/>
      <c r="M67" s="67"/>
      <c r="N67" s="67"/>
      <c r="O67" s="67"/>
    </row>
    <row r="68" spans="7:15" x14ac:dyDescent="0.2">
      <c r="G68" s="67"/>
      <c r="H68" s="67"/>
      <c r="I68" s="67"/>
      <c r="J68" s="67"/>
      <c r="K68" s="67"/>
      <c r="L68" s="67"/>
      <c r="M68" s="67"/>
      <c r="N68" s="67"/>
      <c r="O68" s="67"/>
    </row>
    <row r="69" spans="7:15" x14ac:dyDescent="0.2">
      <c r="G69" s="67"/>
      <c r="H69" s="67"/>
      <c r="I69" s="67"/>
      <c r="J69" s="67"/>
      <c r="K69" s="67"/>
      <c r="L69" s="67"/>
      <c r="M69" s="67"/>
      <c r="N69" s="67"/>
      <c r="O69" s="67"/>
    </row>
    <row r="70" spans="7:15" x14ac:dyDescent="0.2">
      <c r="G70" s="67"/>
      <c r="H70" s="67"/>
      <c r="I70" s="67"/>
      <c r="J70" s="67"/>
      <c r="K70" s="67"/>
      <c r="L70" s="67"/>
      <c r="M70" s="67"/>
      <c r="N70" s="67"/>
      <c r="O70" s="67"/>
    </row>
    <row r="71" spans="7:15" x14ac:dyDescent="0.2">
      <c r="G71" s="67"/>
      <c r="H71" s="67"/>
      <c r="I71" s="67"/>
      <c r="J71" s="67"/>
      <c r="K71" s="67"/>
      <c r="L71" s="67"/>
      <c r="M71" s="67"/>
      <c r="N71" s="67"/>
      <c r="O71" s="67"/>
    </row>
    <row r="72" spans="7:15" x14ac:dyDescent="0.2">
      <c r="G72" s="67"/>
      <c r="H72" s="67"/>
      <c r="I72" s="67"/>
      <c r="J72" s="67"/>
      <c r="K72" s="67"/>
      <c r="L72" s="67"/>
      <c r="M72" s="67"/>
      <c r="N72" s="67"/>
      <c r="O72" s="67"/>
    </row>
    <row r="73" spans="7:15" x14ac:dyDescent="0.2">
      <c r="G73" s="67"/>
      <c r="H73" s="67"/>
      <c r="I73" s="67"/>
      <c r="J73" s="67"/>
      <c r="K73" s="67"/>
      <c r="L73" s="67"/>
      <c r="M73" s="67"/>
      <c r="N73" s="67"/>
      <c r="O73" s="67"/>
    </row>
    <row r="74" spans="7:15" x14ac:dyDescent="0.2">
      <c r="G74" s="67"/>
      <c r="H74" s="67"/>
      <c r="I74" s="67"/>
      <c r="J74" s="67"/>
      <c r="K74" s="67"/>
      <c r="L74" s="67"/>
      <c r="M74" s="67"/>
      <c r="N74" s="67"/>
      <c r="O74" s="67"/>
    </row>
    <row r="75" spans="7:15" x14ac:dyDescent="0.2">
      <c r="G75" s="67"/>
      <c r="H75" s="67"/>
      <c r="I75" s="67"/>
      <c r="J75" s="67"/>
      <c r="K75" s="67"/>
      <c r="L75" s="67"/>
      <c r="M75" s="67"/>
      <c r="N75" s="67"/>
      <c r="O75" s="67"/>
    </row>
    <row r="76" spans="7:15" x14ac:dyDescent="0.2">
      <c r="G76" s="67"/>
      <c r="H76" s="67"/>
      <c r="I76" s="67"/>
      <c r="J76" s="67"/>
      <c r="K76" s="67"/>
      <c r="L76" s="67"/>
      <c r="M76" s="67"/>
      <c r="N76" s="67"/>
      <c r="O76" s="67"/>
    </row>
    <row r="77" spans="7:15" x14ac:dyDescent="0.2">
      <c r="G77" s="67"/>
      <c r="H77" s="67"/>
      <c r="I77" s="67"/>
      <c r="J77" s="67"/>
      <c r="K77" s="67"/>
      <c r="L77" s="67"/>
      <c r="M77" s="67"/>
      <c r="N77" s="67"/>
      <c r="O77" s="67"/>
    </row>
    <row r="78" spans="7:15" x14ac:dyDescent="0.2">
      <c r="G78" s="67"/>
      <c r="H78" s="67"/>
      <c r="I78" s="67"/>
      <c r="J78" s="67"/>
      <c r="K78" s="67"/>
      <c r="L78" s="67"/>
      <c r="M78" s="67"/>
      <c r="N78" s="67"/>
      <c r="O78" s="67"/>
    </row>
    <row r="79" spans="7:15" x14ac:dyDescent="0.2">
      <c r="G79" s="67"/>
      <c r="H79" s="67"/>
      <c r="I79" s="67"/>
      <c r="J79" s="67"/>
      <c r="K79" s="67"/>
      <c r="L79" s="67"/>
      <c r="M79" s="67"/>
      <c r="N79" s="67"/>
      <c r="O79" s="67"/>
    </row>
    <row r="80" spans="7:15" x14ac:dyDescent="0.2">
      <c r="G80" s="67"/>
      <c r="H80" s="67"/>
      <c r="I80" s="67"/>
      <c r="J80" s="67"/>
      <c r="K80" s="67"/>
      <c r="L80" s="67"/>
      <c r="M80" s="67"/>
      <c r="N80" s="67"/>
      <c r="O80" s="67"/>
    </row>
    <row r="81" spans="7:15" x14ac:dyDescent="0.2">
      <c r="G81" s="67"/>
      <c r="H81" s="67"/>
      <c r="I81" s="67"/>
      <c r="J81" s="67"/>
      <c r="K81" s="67"/>
      <c r="L81" s="67"/>
      <c r="M81" s="67"/>
      <c r="N81" s="67"/>
      <c r="O81" s="67"/>
    </row>
    <row r="82" spans="7:15" x14ac:dyDescent="0.2">
      <c r="G82" s="67"/>
      <c r="H82" s="67"/>
      <c r="I82" s="67"/>
      <c r="J82" s="67"/>
      <c r="K82" s="67"/>
      <c r="L82" s="67"/>
      <c r="M82" s="67"/>
      <c r="N82" s="67"/>
      <c r="O82" s="67"/>
    </row>
    <row r="83" spans="7:15" x14ac:dyDescent="0.2">
      <c r="G83" s="67"/>
      <c r="H83" s="67"/>
      <c r="I83" s="67"/>
      <c r="J83" s="67"/>
      <c r="K83" s="67"/>
      <c r="L83" s="67"/>
      <c r="M83" s="67"/>
      <c r="N83" s="67"/>
      <c r="O83" s="67"/>
    </row>
    <row r="84" spans="7:15" x14ac:dyDescent="0.2">
      <c r="G84" s="67"/>
      <c r="H84" s="67"/>
      <c r="I84" s="67"/>
      <c r="J84" s="67"/>
      <c r="K84" s="67"/>
      <c r="L84" s="67"/>
      <c r="M84" s="67"/>
      <c r="N84" s="67"/>
      <c r="O84" s="67"/>
    </row>
    <row r="85" spans="7:15" x14ac:dyDescent="0.2">
      <c r="G85" s="67"/>
      <c r="H85" s="67"/>
      <c r="I85" s="67"/>
      <c r="J85" s="67"/>
      <c r="K85" s="67"/>
      <c r="L85" s="67"/>
      <c r="M85" s="67"/>
      <c r="N85" s="67"/>
      <c r="O85" s="67"/>
    </row>
    <row r="86" spans="7:15" x14ac:dyDescent="0.2">
      <c r="G86" s="67"/>
      <c r="H86" s="67"/>
      <c r="I86" s="67"/>
      <c r="J86" s="67"/>
      <c r="K86" s="67"/>
      <c r="L86" s="67"/>
      <c r="M86" s="67"/>
      <c r="N86" s="67"/>
      <c r="O86" s="67"/>
    </row>
    <row r="87" spans="7:15" x14ac:dyDescent="0.2">
      <c r="G87" s="67"/>
      <c r="H87" s="67"/>
      <c r="I87" s="67"/>
      <c r="J87" s="67"/>
      <c r="K87" s="67"/>
      <c r="L87" s="67"/>
      <c r="M87" s="67"/>
      <c r="N87" s="67"/>
      <c r="O87" s="67"/>
    </row>
    <row r="88" spans="7:15" x14ac:dyDescent="0.2">
      <c r="G88" s="67"/>
      <c r="H88" s="67"/>
      <c r="I88" s="67"/>
      <c r="J88" s="67"/>
      <c r="K88" s="67"/>
      <c r="L88" s="67"/>
      <c r="M88" s="67"/>
      <c r="N88" s="67"/>
      <c r="O88" s="67"/>
    </row>
    <row r="89" spans="7:15" x14ac:dyDescent="0.2">
      <c r="G89" s="67"/>
      <c r="H89" s="67"/>
      <c r="I89" s="67"/>
      <c r="J89" s="67"/>
      <c r="K89" s="67"/>
      <c r="L89" s="67"/>
      <c r="M89" s="67"/>
      <c r="N89" s="67"/>
      <c r="O89" s="67"/>
    </row>
    <row r="90" spans="7:15" x14ac:dyDescent="0.2">
      <c r="G90" s="67"/>
      <c r="H90" s="67"/>
      <c r="I90" s="67"/>
      <c r="J90" s="67"/>
      <c r="K90" s="67"/>
      <c r="L90" s="67"/>
      <c r="M90" s="67"/>
      <c r="N90" s="67"/>
      <c r="O90" s="67"/>
    </row>
    <row r="91" spans="7:15" x14ac:dyDescent="0.2">
      <c r="G91" s="67"/>
      <c r="H91" s="67"/>
      <c r="I91" s="67"/>
      <c r="J91" s="67"/>
      <c r="K91" s="67"/>
      <c r="L91" s="67"/>
      <c r="M91" s="67"/>
      <c r="N91" s="67"/>
      <c r="O91" s="67"/>
    </row>
    <row r="92" spans="7:15" x14ac:dyDescent="0.2">
      <c r="G92" s="67"/>
      <c r="H92" s="67"/>
      <c r="I92" s="67"/>
      <c r="J92" s="67"/>
      <c r="K92" s="67"/>
      <c r="L92" s="67"/>
      <c r="M92" s="67"/>
      <c r="N92" s="67"/>
      <c r="O92" s="67"/>
    </row>
    <row r="93" spans="7:15" x14ac:dyDescent="0.2">
      <c r="G93" s="67"/>
      <c r="H93" s="67"/>
      <c r="I93" s="67"/>
      <c r="J93" s="67"/>
      <c r="K93" s="67"/>
      <c r="L93" s="67"/>
      <c r="M93" s="67"/>
      <c r="N93" s="67"/>
      <c r="O93" s="67"/>
    </row>
    <row r="94" spans="7:15" x14ac:dyDescent="0.2">
      <c r="G94" s="67"/>
      <c r="H94" s="67"/>
      <c r="I94" s="67"/>
      <c r="J94" s="67"/>
      <c r="K94" s="67"/>
      <c r="L94" s="67"/>
      <c r="M94" s="67"/>
      <c r="N94" s="67"/>
      <c r="O94" s="67"/>
    </row>
    <row r="95" spans="7:15" x14ac:dyDescent="0.2">
      <c r="G95" s="67"/>
      <c r="H95" s="67"/>
      <c r="I95" s="67"/>
      <c r="J95" s="67"/>
      <c r="K95" s="67"/>
      <c r="L95" s="67"/>
      <c r="M95" s="67"/>
      <c r="N95" s="67"/>
      <c r="O95" s="67"/>
    </row>
    <row r="96" spans="7:15" x14ac:dyDescent="0.2">
      <c r="G96" s="67"/>
      <c r="H96" s="67"/>
      <c r="I96" s="67"/>
      <c r="J96" s="67"/>
      <c r="K96" s="67"/>
      <c r="L96" s="67"/>
      <c r="M96" s="67"/>
      <c r="N96" s="67"/>
      <c r="O96" s="67"/>
    </row>
    <row r="97" spans="7:15" x14ac:dyDescent="0.2">
      <c r="G97" s="67"/>
      <c r="H97" s="67"/>
      <c r="I97" s="67"/>
      <c r="J97" s="67"/>
      <c r="K97" s="67"/>
      <c r="L97" s="67"/>
      <c r="M97" s="67"/>
      <c r="N97" s="67"/>
      <c r="O97" s="67"/>
    </row>
    <row r="98" spans="7:15" x14ac:dyDescent="0.2">
      <c r="G98" s="67"/>
      <c r="H98" s="67"/>
      <c r="I98" s="67"/>
      <c r="J98" s="67"/>
      <c r="K98" s="67"/>
      <c r="L98" s="67"/>
      <c r="M98" s="67"/>
      <c r="N98" s="67"/>
      <c r="O98" s="67"/>
    </row>
    <row r="99" spans="7:15" x14ac:dyDescent="0.2">
      <c r="G99" s="67"/>
      <c r="H99" s="67"/>
      <c r="I99" s="67"/>
      <c r="J99" s="67"/>
      <c r="K99" s="67"/>
      <c r="L99" s="67"/>
      <c r="M99" s="67"/>
      <c r="N99" s="67"/>
      <c r="O99" s="67"/>
    </row>
    <row r="100" spans="7:15" x14ac:dyDescent="0.2"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7:15" x14ac:dyDescent="0.2"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7:15" x14ac:dyDescent="0.2"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7:15" x14ac:dyDescent="0.2"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7:15" x14ac:dyDescent="0.2"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7:15" x14ac:dyDescent="0.2"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7:15" x14ac:dyDescent="0.2"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7:15" x14ac:dyDescent="0.2"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7:15" x14ac:dyDescent="0.2"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7:15" x14ac:dyDescent="0.2"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7:15" x14ac:dyDescent="0.2"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7:15" x14ac:dyDescent="0.2"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7:15" x14ac:dyDescent="0.2"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7:15" x14ac:dyDescent="0.2"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7:15" x14ac:dyDescent="0.2"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7:15" x14ac:dyDescent="0.2"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7:15" x14ac:dyDescent="0.2"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7:15" x14ac:dyDescent="0.2"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7:15" x14ac:dyDescent="0.2"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7:15" x14ac:dyDescent="0.2"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7:15" x14ac:dyDescent="0.2"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7:15" x14ac:dyDescent="0.2"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7:15" x14ac:dyDescent="0.2"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7:15" x14ac:dyDescent="0.2"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7:15" x14ac:dyDescent="0.2"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7:15" x14ac:dyDescent="0.2"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7:15" x14ac:dyDescent="0.2"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7:15" x14ac:dyDescent="0.2">
      <c r="G127" s="67"/>
      <c r="H127" s="67"/>
      <c r="I127" s="67"/>
      <c r="J127" s="67"/>
      <c r="K127" s="67"/>
      <c r="L127" s="67"/>
      <c r="M127" s="67"/>
      <c r="N127" s="67"/>
      <c r="O127" s="67"/>
    </row>
    <row r="128" spans="7:15" x14ac:dyDescent="0.2">
      <c r="G128" s="67"/>
      <c r="H128" s="67"/>
      <c r="I128" s="67"/>
      <c r="J128" s="67"/>
      <c r="K128" s="67"/>
      <c r="L128" s="67"/>
      <c r="M128" s="67"/>
      <c r="N128" s="67"/>
      <c r="O128" s="67"/>
    </row>
    <row r="129" spans="7:15" x14ac:dyDescent="0.2">
      <c r="G129" s="67"/>
      <c r="H129" s="67"/>
      <c r="I129" s="67"/>
      <c r="J129" s="67"/>
      <c r="K129" s="67"/>
      <c r="L129" s="67"/>
      <c r="M129" s="67"/>
      <c r="N129" s="67"/>
      <c r="O129" s="67"/>
    </row>
    <row r="130" spans="7:15" x14ac:dyDescent="0.2">
      <c r="G130" s="67"/>
      <c r="H130" s="67"/>
      <c r="I130" s="67"/>
      <c r="J130" s="67"/>
      <c r="K130" s="67"/>
      <c r="L130" s="67"/>
      <c r="M130" s="67"/>
      <c r="N130" s="67"/>
      <c r="O130" s="67"/>
    </row>
    <row r="131" spans="7:15" x14ac:dyDescent="0.2">
      <c r="G131" s="67"/>
      <c r="H131" s="67"/>
      <c r="I131" s="67"/>
      <c r="J131" s="67"/>
      <c r="K131" s="67"/>
      <c r="L131" s="67"/>
      <c r="M131" s="67"/>
      <c r="N131" s="67"/>
      <c r="O131" s="67"/>
    </row>
    <row r="132" spans="7:15" x14ac:dyDescent="0.2">
      <c r="G132" s="67"/>
      <c r="H132" s="67"/>
      <c r="I132" s="67"/>
      <c r="J132" s="67"/>
      <c r="K132" s="67"/>
      <c r="L132" s="67"/>
      <c r="M132" s="67"/>
      <c r="N132" s="67"/>
      <c r="O132" s="67"/>
    </row>
    <row r="133" spans="7:15" x14ac:dyDescent="0.2">
      <c r="G133" s="67"/>
      <c r="H133" s="67"/>
      <c r="I133" s="67"/>
      <c r="J133" s="67"/>
      <c r="K133" s="67"/>
      <c r="L133" s="67"/>
      <c r="M133" s="67"/>
      <c r="N133" s="67"/>
      <c r="O133" s="67"/>
    </row>
    <row r="134" spans="7:15" x14ac:dyDescent="0.2">
      <c r="G134" s="67"/>
      <c r="H134" s="67"/>
      <c r="I134" s="67"/>
      <c r="J134" s="67"/>
      <c r="K134" s="67"/>
      <c r="L134" s="67"/>
      <c r="M134" s="67"/>
      <c r="N134" s="67"/>
      <c r="O134" s="67"/>
    </row>
    <row r="135" spans="7:15" x14ac:dyDescent="0.2">
      <c r="G135" s="67"/>
      <c r="H135" s="67"/>
      <c r="I135" s="67"/>
      <c r="J135" s="67"/>
      <c r="K135" s="67"/>
      <c r="L135" s="67"/>
      <c r="M135" s="67"/>
      <c r="N135" s="67"/>
      <c r="O135" s="67"/>
    </row>
    <row r="136" spans="7:15" x14ac:dyDescent="0.2">
      <c r="G136" s="67"/>
      <c r="H136" s="67"/>
      <c r="I136" s="67"/>
      <c r="J136" s="67"/>
      <c r="K136" s="67"/>
      <c r="L136" s="67"/>
      <c r="M136" s="67"/>
      <c r="N136" s="67"/>
      <c r="O136" s="67"/>
    </row>
    <row r="137" spans="7:15" x14ac:dyDescent="0.2">
      <c r="G137" s="67"/>
      <c r="H137" s="67"/>
      <c r="I137" s="67"/>
      <c r="J137" s="67"/>
      <c r="K137" s="67"/>
      <c r="L137" s="67"/>
      <c r="M137" s="67"/>
      <c r="N137" s="67"/>
      <c r="O137" s="67"/>
    </row>
    <row r="138" spans="7:15" x14ac:dyDescent="0.2">
      <c r="G138" s="67"/>
      <c r="H138" s="67"/>
      <c r="I138" s="67"/>
      <c r="J138" s="67"/>
      <c r="K138" s="67"/>
      <c r="L138" s="67"/>
      <c r="M138" s="67"/>
      <c r="N138" s="67"/>
      <c r="O138" s="67"/>
    </row>
  </sheetData>
  <sheetProtection formatColumns="0" formatRows="0" selectLockedCells="1"/>
  <protectedRanges>
    <protectedRange sqref="D3:D13" name="Edits"/>
  </protectedRanges>
  <mergeCells count="2">
    <mergeCell ref="B15:E15"/>
    <mergeCell ref="B2:E2"/>
  </mergeCells>
  <dataValidations count="1">
    <dataValidation type="list" allowBlank="1" showInputMessage="1" showErrorMessage="1" sqref="D6">
      <formula1>$B$52:$B$53</formula1>
    </dataValidation>
  </dataValidations>
  <pageMargins left="0.7" right="0.7" top="0.75" bottom="0.75" header="0.3" footer="0.3"/>
  <pageSetup orientation="portrait" r:id="rId1"/>
  <headerFooter>
    <oddHeader>&amp;L2015_VERSION 1&amp;CTHROUGH THE NEEDLE
FINANCIAL FINISH LINE CALCULATOR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J9"/>
  <sheetViews>
    <sheetView showGridLines="0" tabSelected="1" workbookViewId="0">
      <selection activeCell="C2" sqref="C2"/>
    </sheetView>
  </sheetViews>
  <sheetFormatPr baseColWidth="10" defaultColWidth="8.83203125" defaultRowHeight="15" x14ac:dyDescent="0.2"/>
  <cols>
    <col min="1" max="1" width="36.1640625" customWidth="1"/>
    <col min="2" max="2" width="14.33203125" style="1" customWidth="1"/>
    <col min="4" max="4" width="133.6640625" customWidth="1"/>
  </cols>
  <sheetData>
    <row r="1" spans="1:10" s="20" customFormat="1" x14ac:dyDescent="0.2">
      <c r="A1" s="75" t="s">
        <v>27</v>
      </c>
      <c r="B1" s="75" t="s">
        <v>28</v>
      </c>
      <c r="C1" s="75" t="s">
        <v>29</v>
      </c>
      <c r="D1" s="75" t="s">
        <v>30</v>
      </c>
      <c r="E1" s="3"/>
      <c r="F1" s="3"/>
      <c r="G1" s="3"/>
      <c r="H1" s="3"/>
      <c r="I1" s="3"/>
      <c r="J1" s="3"/>
    </row>
    <row r="2" spans="1:10" x14ac:dyDescent="0.2">
      <c r="A2" s="2" t="s">
        <v>31</v>
      </c>
      <c r="B2" s="2" t="s">
        <v>32</v>
      </c>
      <c r="C2" s="79">
        <v>3.5000000000000003E-2</v>
      </c>
      <c r="D2" s="2" t="s">
        <v>33</v>
      </c>
      <c r="E2" s="2"/>
      <c r="F2" s="2"/>
      <c r="G2" s="2"/>
      <c r="H2" s="2"/>
      <c r="I2" s="2"/>
      <c r="J2" s="2"/>
    </row>
    <row r="3" spans="1:10" s="1" customFormat="1" x14ac:dyDescent="0.2">
      <c r="A3" s="2" t="s">
        <v>6</v>
      </c>
      <c r="B3" s="2" t="s">
        <v>35</v>
      </c>
      <c r="C3" s="80">
        <v>0.8</v>
      </c>
      <c r="D3" s="2" t="s">
        <v>53</v>
      </c>
      <c r="E3" s="2"/>
      <c r="F3" s="2"/>
      <c r="G3" s="2"/>
      <c r="H3" s="2"/>
      <c r="I3" s="2"/>
      <c r="J3" s="2"/>
    </row>
    <row r="4" spans="1:10" x14ac:dyDescent="0.2">
      <c r="A4" s="2" t="s">
        <v>34</v>
      </c>
      <c r="B4" s="2" t="s">
        <v>36</v>
      </c>
      <c r="C4" s="81">
        <v>0.04</v>
      </c>
      <c r="D4" s="2" t="s">
        <v>80</v>
      </c>
      <c r="E4" s="2"/>
      <c r="F4" s="2"/>
      <c r="G4" s="2"/>
      <c r="H4" s="2"/>
      <c r="I4" s="2"/>
      <c r="J4" s="2"/>
    </row>
    <row r="5" spans="1:10" x14ac:dyDescent="0.2">
      <c r="A5" s="2" t="s">
        <v>2</v>
      </c>
      <c r="B5" s="2" t="s">
        <v>37</v>
      </c>
      <c r="C5" s="82">
        <v>27000</v>
      </c>
      <c r="D5" s="2" t="s">
        <v>110</v>
      </c>
      <c r="E5" s="2"/>
      <c r="F5" s="2"/>
      <c r="G5" s="2"/>
      <c r="H5" s="2"/>
      <c r="I5" s="2"/>
      <c r="J5" s="2"/>
    </row>
    <row r="6" spans="1:10" x14ac:dyDescent="0.2">
      <c r="A6" s="2" t="s">
        <v>3</v>
      </c>
      <c r="B6" s="2" t="s">
        <v>38</v>
      </c>
      <c r="C6" s="82">
        <v>25000</v>
      </c>
      <c r="D6" s="2" t="s">
        <v>98</v>
      </c>
      <c r="E6" s="2"/>
      <c r="F6" s="2"/>
      <c r="G6" s="2"/>
      <c r="H6" s="2"/>
      <c r="I6" s="2"/>
      <c r="J6" s="2"/>
    </row>
    <row r="7" spans="1:10" x14ac:dyDescent="0.2">
      <c r="A7" s="2" t="s">
        <v>51</v>
      </c>
      <c r="B7" s="2" t="s">
        <v>40</v>
      </c>
      <c r="C7" s="82">
        <v>30000</v>
      </c>
      <c r="D7" s="2" t="s">
        <v>99</v>
      </c>
      <c r="E7" s="2"/>
      <c r="F7" s="2"/>
      <c r="G7" s="2"/>
      <c r="H7" s="2"/>
      <c r="I7" s="2"/>
      <c r="J7" s="2"/>
    </row>
    <row r="8" spans="1:10" x14ac:dyDescent="0.2">
      <c r="A8" s="2" t="s">
        <v>4</v>
      </c>
      <c r="B8" s="2" t="s">
        <v>39</v>
      </c>
      <c r="C8" s="83">
        <v>4</v>
      </c>
      <c r="D8" s="2" t="s">
        <v>5</v>
      </c>
      <c r="E8" s="2"/>
      <c r="F8" s="2"/>
      <c r="G8" s="2"/>
      <c r="H8" s="2"/>
      <c r="I8" s="2"/>
      <c r="J8" s="2"/>
    </row>
    <row r="9" spans="1:10" x14ac:dyDescent="0.2">
      <c r="A9" s="2" t="s">
        <v>57</v>
      </c>
      <c r="B9" s="2" t="s">
        <v>58</v>
      </c>
      <c r="C9" s="84">
        <v>1.33</v>
      </c>
      <c r="D9" s="2" t="s">
        <v>100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Net Worth Analyzer</vt:lpstr>
      <vt:lpstr>Easy Tables</vt:lpstr>
      <vt:lpstr>INSTRUCTIONS</vt:lpstr>
      <vt:lpstr>FINISH LINES</vt:lpstr>
      <vt:lpstr>Advanced</vt:lpstr>
    </vt:vector>
  </TitlesOfParts>
  <Company>Chevron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Cortines</dc:creator>
  <cp:lastModifiedBy>Microsoft Office User</cp:lastModifiedBy>
  <dcterms:created xsi:type="dcterms:W3CDTF">2011-12-15T17:29:51Z</dcterms:created>
  <dcterms:modified xsi:type="dcterms:W3CDTF">2018-12-07T04:23:11Z</dcterms:modified>
</cp:coreProperties>
</file>