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24226"/>
  <mc:AlternateContent xmlns:mc="http://schemas.openxmlformats.org/markup-compatibility/2006">
    <mc:Choice Requires="x15">
      <x15ac:absPath xmlns:x15ac="http://schemas.microsoft.com/office/spreadsheetml/2010/11/ac" url="https://omers.sharepoint.com/sites/OMT-ActuarialServices/Administration/Calculators/Contribution Calculator and Tables for Web/2024/"/>
    </mc:Choice>
  </mc:AlternateContent>
  <xr:revisionPtr revIDLastSave="18" documentId="8_{6FE8BDEC-7DBA-4995-8D97-7BD94E0DB9FF}" xr6:coauthVersionLast="47" xr6:coauthVersionMax="47" xr10:uidLastSave="{F308B106-10F5-40C3-AA36-6CABF1059F24}"/>
  <workbookProtection workbookAlgorithmName="SHA-512" workbookHashValue="N7mOVh1u03z5M+xrM8V7iNv2gfioI88PmOoZjh9iP5yQK27iJZJilpm1DZ1PmJtAji41qfppXYfpKtEnvtBWdw==" workbookSaltValue="Q/LovLifxxgBCE7Irruymg==" workbookSpinCount="100000" lockStructure="1"/>
  <bookViews>
    <workbookView xWindow="-14475" yWindow="-16320" windowWidth="29040" windowHeight="15720" xr2:uid="{00000000-000D-0000-FFFF-FFFF00000000}"/>
  </bookViews>
  <sheets>
    <sheet name="Single Member" sheetId="1" r:id="rId1"/>
    <sheet name="Multiple Members" sheetId="5" r:id="rId2"/>
    <sheet name="Working Variables-Must Hide" sheetId="4" state="hidden" r:id="rId3"/>
  </sheets>
  <definedNames>
    <definedName name="ContYearMM">'Multiple Members'!$C$6</definedName>
    <definedName name="ContYearSM">'Single Member'!$C$6</definedName>
    <definedName name="_xlnm.Print_Area" localSheetId="1">'Multiple Members'!$A$24:$J$218</definedName>
    <definedName name="_xlnm.Print_Area" localSheetId="0">'Single Member'!$A$1:$E$44</definedName>
    <definedName name="_xlnm.Print_Titles" localSheetId="1">'Multiple Members'!$1:$23</definedName>
    <definedName name="Table">'Working Variables-Must Hide'!$B$4:$K$33</definedName>
    <definedName name="YMPEMM">'Multiple Members'!$D$12</definedName>
    <definedName name="YMPESM">'Single Member'!$D$21</definedName>
    <definedName name="YMPEx7MM">'Multiple Members'!$D$14</definedName>
    <definedName name="YMPEx7SM">'Single Member'!$D$23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4" l="1"/>
  <c r="J4" i="4"/>
  <c r="J5" i="4"/>
  <c r="K5" i="4" s="1"/>
  <c r="J6" i="4"/>
  <c r="K6" i="4" s="1"/>
  <c r="J7" i="4"/>
  <c r="K7" i="4" s="1"/>
  <c r="B6" i="1" l="1"/>
  <c r="B6" i="5" s="1"/>
  <c r="D4" i="1"/>
  <c r="I3" i="5" s="1"/>
  <c r="J9" i="4"/>
  <c r="K9" i="4" s="1"/>
  <c r="G36" i="4"/>
  <c r="B22" i="1" s="1"/>
  <c r="J10" i="4"/>
  <c r="K10" i="4" s="1"/>
  <c r="J11" i="4"/>
  <c r="K11" i="4" s="1"/>
  <c r="J12" i="4"/>
  <c r="K12" i="4" s="1"/>
  <c r="J13" i="4"/>
  <c r="K13" i="4" s="1"/>
  <c r="J14" i="4"/>
  <c r="K14" i="4" s="1"/>
  <c r="J15" i="4"/>
  <c r="K15" i="4" s="1"/>
  <c r="J16" i="4"/>
  <c r="K16" i="4" s="1"/>
  <c r="J17" i="4"/>
  <c r="K17" i="4" s="1"/>
  <c r="J18" i="4"/>
  <c r="K18" i="4" s="1"/>
  <c r="J19" i="4"/>
  <c r="K19" i="4" s="1"/>
  <c r="J20" i="4"/>
  <c r="K20" i="4" s="1"/>
  <c r="J21" i="4"/>
  <c r="K21" i="4" s="1"/>
  <c r="J22" i="4"/>
  <c r="K22" i="4" s="1"/>
  <c r="J23" i="4"/>
  <c r="K23" i="4" s="1"/>
  <c r="J24" i="4"/>
  <c r="K24" i="4" s="1"/>
  <c r="J25" i="4"/>
  <c r="K25" i="4" s="1"/>
  <c r="B16" i="5"/>
  <c r="B15" i="5"/>
  <c r="B26" i="1"/>
  <c r="B25" i="1"/>
  <c r="J8" i="4"/>
  <c r="K8" i="4" s="1"/>
  <c r="E35" i="4"/>
  <c r="E38" i="4"/>
  <c r="G39" i="4"/>
  <c r="R19" i="4"/>
  <c r="C2" i="4"/>
  <c r="D2" i="4" s="1"/>
  <c r="E2" i="4"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D21" i="1" l="1"/>
  <c r="D12" i="5"/>
  <c r="D14" i="5" s="1"/>
  <c r="F2" i="4"/>
  <c r="G21" i="5"/>
  <c r="B13" i="5"/>
  <c r="G2" i="4" l="1"/>
  <c r="H2" i="4" l="1"/>
  <c r="D15" i="5"/>
  <c r="D25" i="1"/>
  <c r="I2" i="4" l="1"/>
  <c r="J2" i="4" s="1"/>
  <c r="E37" i="4" s="1"/>
  <c r="D16" i="5"/>
  <c r="D26" i="1"/>
  <c r="E40" i="4" l="1"/>
  <c r="K2" i="4"/>
  <c r="D22" i="1" l="1"/>
  <c r="L2" i="4"/>
  <c r="M2" i="4" s="1"/>
  <c r="D13" i="5"/>
  <c r="E184" i="5" l="1"/>
  <c r="E154" i="5"/>
  <c r="E211" i="5"/>
  <c r="E85" i="5"/>
  <c r="E155" i="5"/>
  <c r="E97" i="5"/>
  <c r="E137" i="5"/>
  <c r="E31" i="5"/>
  <c r="E185" i="5"/>
  <c r="E33" i="5"/>
  <c r="E58" i="5"/>
  <c r="E69" i="5"/>
  <c r="E106" i="5"/>
  <c r="E28" i="5"/>
  <c r="E132" i="5"/>
  <c r="E29" i="5"/>
  <c r="E87" i="5"/>
  <c r="E89" i="5"/>
  <c r="E92" i="5"/>
  <c r="E38" i="5"/>
  <c r="E94" i="5"/>
  <c r="E209" i="5"/>
  <c r="E40" i="5"/>
  <c r="E41" i="5"/>
  <c r="E177" i="5"/>
  <c r="E50" i="5"/>
  <c r="E195" i="5"/>
  <c r="E198" i="5"/>
  <c r="E32" i="5"/>
  <c r="E180" i="5"/>
  <c r="E144" i="5"/>
  <c r="E216" i="5"/>
  <c r="E161" i="5"/>
  <c r="E162" i="5"/>
  <c r="E75" i="5"/>
  <c r="E125" i="5"/>
  <c r="E139" i="5"/>
  <c r="E76" i="5"/>
  <c r="E189" i="5"/>
  <c r="E61" i="5"/>
  <c r="E168" i="5"/>
  <c r="E35" i="5"/>
  <c r="E183" i="5"/>
  <c r="E194" i="5"/>
  <c r="E193" i="5"/>
  <c r="E141" i="5"/>
  <c r="E191" i="5"/>
  <c r="E178" i="5"/>
  <c r="E145" i="5"/>
  <c r="E126" i="5"/>
  <c r="E98" i="5"/>
  <c r="E99" i="5"/>
  <c r="E124" i="5"/>
  <c r="E112" i="5"/>
  <c r="E214" i="5"/>
  <c r="E187" i="5"/>
  <c r="E100" i="5"/>
  <c r="E68" i="5"/>
  <c r="E206" i="5"/>
  <c r="E146" i="5"/>
  <c r="E123" i="5"/>
  <c r="E140" i="5"/>
  <c r="E166" i="5"/>
  <c r="E104" i="5"/>
  <c r="E57" i="5"/>
  <c r="E37" i="5"/>
  <c r="E24" i="5"/>
  <c r="E70" i="5"/>
  <c r="E157" i="5"/>
  <c r="E78" i="5"/>
  <c r="E42" i="5"/>
  <c r="E54" i="5"/>
  <c r="N2" i="4"/>
  <c r="E215" i="5"/>
  <c r="E59" i="5"/>
  <c r="E138" i="5"/>
  <c r="E173" i="5"/>
  <c r="E129" i="5"/>
  <c r="E67" i="5"/>
  <c r="E72" i="5"/>
  <c r="E156" i="5"/>
  <c r="E108" i="5"/>
  <c r="E142" i="5"/>
  <c r="E190" i="5"/>
  <c r="E102" i="5"/>
  <c r="E114" i="5"/>
  <c r="E160" i="5"/>
  <c r="E95" i="5"/>
  <c r="E197" i="5"/>
  <c r="E201" i="5"/>
  <c r="E163" i="5"/>
  <c r="E71" i="5"/>
  <c r="E175" i="5"/>
  <c r="E148" i="5"/>
  <c r="E171" i="5"/>
  <c r="E217" i="5"/>
  <c r="D23" i="1"/>
  <c r="D24" i="1" s="1"/>
  <c r="D15" i="1" s="1"/>
  <c r="E210" i="5"/>
  <c r="E212" i="5"/>
  <c r="E63" i="5"/>
  <c r="E105" i="5"/>
  <c r="E174" i="5"/>
  <c r="E90" i="5"/>
  <c r="E48" i="5"/>
  <c r="E192" i="5"/>
  <c r="E111" i="5"/>
  <c r="E130" i="5"/>
  <c r="E118" i="5"/>
  <c r="E74" i="5"/>
  <c r="E151" i="5"/>
  <c r="E181" i="5"/>
  <c r="E134" i="5"/>
  <c r="E167" i="5"/>
  <c r="E107" i="5"/>
  <c r="E66" i="5"/>
  <c r="E26" i="5"/>
  <c r="E136" i="5"/>
  <c r="E56" i="5"/>
  <c r="E53" i="5"/>
  <c r="E143" i="5"/>
  <c r="E213" i="5"/>
  <c r="E47" i="5"/>
  <c r="E80" i="5"/>
  <c r="E109" i="5"/>
  <c r="E200" i="5"/>
  <c r="E46" i="5"/>
  <c r="E88" i="5"/>
  <c r="E135" i="5"/>
  <c r="E27" i="5"/>
  <c r="E34" i="5"/>
  <c r="E158" i="5"/>
  <c r="E202" i="5"/>
  <c r="E131" i="5"/>
  <c r="E25" i="5"/>
  <c r="E43" i="5"/>
  <c r="E96" i="5"/>
  <c r="E208" i="5"/>
  <c r="E81" i="5"/>
  <c r="E121" i="5"/>
  <c r="E172" i="5"/>
  <c r="E30" i="5"/>
  <c r="E84" i="5"/>
  <c r="E91" i="5"/>
  <c r="E103" i="5"/>
  <c r="E170" i="5"/>
  <c r="E82" i="5"/>
  <c r="E93" i="5"/>
  <c r="E55" i="5"/>
  <c r="E11" i="1"/>
  <c r="E182" i="5"/>
  <c r="E115" i="5"/>
  <c r="E101" i="5"/>
  <c r="E116" i="5"/>
  <c r="E165" i="5"/>
  <c r="E36" i="5"/>
  <c r="E64" i="5"/>
  <c r="E207" i="5"/>
  <c r="E199" i="5"/>
  <c r="E113" i="5"/>
  <c r="E49" i="5"/>
  <c r="E122" i="5"/>
  <c r="E150" i="5"/>
  <c r="E119" i="5"/>
  <c r="E73" i="5"/>
  <c r="E205" i="5"/>
  <c r="E45" i="5"/>
  <c r="E117" i="5"/>
  <c r="E79" i="5"/>
  <c r="E159" i="5"/>
  <c r="E60" i="5"/>
  <c r="E218" i="5"/>
  <c r="E52" i="5"/>
  <c r="E164" i="5"/>
  <c r="E44" i="5"/>
  <c r="E128" i="5"/>
  <c r="E110" i="5"/>
  <c r="E149" i="5"/>
  <c r="B11" i="1"/>
  <c r="E77" i="5"/>
  <c r="E169" i="5"/>
  <c r="E51" i="5"/>
  <c r="E127" i="5"/>
  <c r="E203" i="5"/>
  <c r="E152" i="5"/>
  <c r="E120" i="5"/>
  <c r="E83" i="5"/>
  <c r="E176" i="5"/>
  <c r="E86" i="5"/>
  <c r="E204" i="5"/>
  <c r="E196" i="5"/>
  <c r="E186" i="5"/>
  <c r="E62" i="5"/>
  <c r="E39" i="5"/>
  <c r="E147" i="5"/>
  <c r="E179" i="5"/>
  <c r="E153" i="5"/>
  <c r="E65" i="5"/>
  <c r="E133" i="5"/>
  <c r="E188" i="5"/>
  <c r="F115" i="5" l="1"/>
  <c r="G115" i="5"/>
  <c r="G48" i="5"/>
  <c r="F48" i="5"/>
  <c r="G104" i="5"/>
  <c r="H104" i="5" s="1"/>
  <c r="I104" i="5" s="1"/>
  <c r="F104" i="5"/>
  <c r="G178" i="5"/>
  <c r="H178" i="5" s="1"/>
  <c r="I178" i="5" s="1"/>
  <c r="F178" i="5"/>
  <c r="F216" i="5"/>
  <c r="G216" i="5"/>
  <c r="H216" i="5" s="1"/>
  <c r="F31" i="5"/>
  <c r="G31" i="5"/>
  <c r="H31" i="5" s="1"/>
  <c r="I31" i="5" s="1"/>
  <c r="G196" i="5"/>
  <c r="H196" i="5" s="1"/>
  <c r="F196" i="5"/>
  <c r="F44" i="5"/>
  <c r="G44" i="5"/>
  <c r="F45" i="5"/>
  <c r="G45" i="5"/>
  <c r="H45" i="5" s="1"/>
  <c r="F199" i="5"/>
  <c r="G199" i="5"/>
  <c r="H199" i="5" s="1"/>
  <c r="I199" i="5" s="1"/>
  <c r="G182" i="5"/>
  <c r="H182" i="5" s="1"/>
  <c r="F182" i="5"/>
  <c r="G84" i="5"/>
  <c r="H84" i="5" s="1"/>
  <c r="F84" i="5"/>
  <c r="G25" i="5"/>
  <c r="H25" i="5" s="1"/>
  <c r="I25" i="5" s="1"/>
  <c r="F25" i="5"/>
  <c r="F46" i="5"/>
  <c r="G46" i="5"/>
  <c r="H46" i="5" s="1"/>
  <c r="I46" i="5" s="1"/>
  <c r="F53" i="5"/>
  <c r="G53" i="5"/>
  <c r="H53" i="5" s="1"/>
  <c r="I53" i="5" s="1"/>
  <c r="G181" i="5"/>
  <c r="H181" i="5" s="1"/>
  <c r="F181" i="5"/>
  <c r="G90" i="5"/>
  <c r="H90" i="5" s="1"/>
  <c r="I90" i="5" s="1"/>
  <c r="F90" i="5"/>
  <c r="G171" i="5"/>
  <c r="H171" i="5" s="1"/>
  <c r="F171" i="5"/>
  <c r="G160" i="5"/>
  <c r="H160" i="5" s="1"/>
  <c r="I160" i="5" s="1"/>
  <c r="F160" i="5"/>
  <c r="G67" i="5"/>
  <c r="H67" i="5" s="1"/>
  <c r="F67" i="5"/>
  <c r="G42" i="5"/>
  <c r="H42" i="5" s="1"/>
  <c r="I42" i="5" s="1"/>
  <c r="F42" i="5"/>
  <c r="G166" i="5"/>
  <c r="H166" i="5" s="1"/>
  <c r="I166" i="5" s="1"/>
  <c r="F166" i="5"/>
  <c r="F214" i="5"/>
  <c r="G214" i="5"/>
  <c r="H214" i="5" s="1"/>
  <c r="I214" i="5" s="1"/>
  <c r="G191" i="5"/>
  <c r="H191" i="5" s="1"/>
  <c r="F191" i="5"/>
  <c r="F189" i="5"/>
  <c r="G189" i="5"/>
  <c r="H189" i="5" s="1"/>
  <c r="F144" i="5"/>
  <c r="G144" i="5"/>
  <c r="H144" i="5" s="1"/>
  <c r="I144" i="5" s="1"/>
  <c r="G40" i="5"/>
  <c r="F40" i="5"/>
  <c r="F132" i="5"/>
  <c r="G132" i="5"/>
  <c r="H132" i="5" s="1"/>
  <c r="I132" i="5" s="1"/>
  <c r="F137" i="5"/>
  <c r="G137" i="5"/>
  <c r="H137" i="5" s="1"/>
  <c r="I137" i="5" s="1"/>
  <c r="F128" i="5"/>
  <c r="G128" i="5"/>
  <c r="H128" i="5" s="1"/>
  <c r="I128" i="5" s="1"/>
  <c r="F143" i="5"/>
  <c r="G143" i="5"/>
  <c r="H143" i="5" s="1"/>
  <c r="F95" i="5"/>
  <c r="G95" i="5"/>
  <c r="H95" i="5" s="1"/>
  <c r="I95" i="5" s="1"/>
  <c r="F187" i="5"/>
  <c r="G187" i="5"/>
  <c r="H187" i="5" s="1"/>
  <c r="I187" i="5" s="1"/>
  <c r="F61" i="5"/>
  <c r="G61" i="5"/>
  <c r="H61" i="5" s="1"/>
  <c r="G41" i="5"/>
  <c r="H41" i="5" s="1"/>
  <c r="I41" i="5" s="1"/>
  <c r="F41" i="5"/>
  <c r="G29" i="5"/>
  <c r="H29" i="5" s="1"/>
  <c r="I29" i="5" s="1"/>
  <c r="F29" i="5"/>
  <c r="F133" i="5"/>
  <c r="G133" i="5"/>
  <c r="H133" i="5" s="1"/>
  <c r="I133" i="5" s="1"/>
  <c r="F127" i="5"/>
  <c r="G127" i="5"/>
  <c r="H127" i="5" s="1"/>
  <c r="I127" i="5" s="1"/>
  <c r="G65" i="5"/>
  <c r="H65" i="5" s="1"/>
  <c r="F65" i="5"/>
  <c r="G204" i="5"/>
  <c r="H204" i="5" s="1"/>
  <c r="F204" i="5"/>
  <c r="G51" i="5"/>
  <c r="H51" i="5" s="1"/>
  <c r="F51" i="5"/>
  <c r="G164" i="5"/>
  <c r="H164" i="5" s="1"/>
  <c r="I164" i="5" s="1"/>
  <c r="F164" i="5"/>
  <c r="F205" i="5"/>
  <c r="G205" i="5"/>
  <c r="H205" i="5" s="1"/>
  <c r="F207" i="5"/>
  <c r="G207" i="5"/>
  <c r="H207" i="5" s="1"/>
  <c r="I207" i="5" s="1"/>
  <c r="F30" i="5"/>
  <c r="G30" i="5"/>
  <c r="H30" i="5" s="1"/>
  <c r="G131" i="5"/>
  <c r="F131" i="5"/>
  <c r="F200" i="5"/>
  <c r="G200" i="5"/>
  <c r="H200" i="5" s="1"/>
  <c r="G56" i="5"/>
  <c r="H56" i="5" s="1"/>
  <c r="F56" i="5"/>
  <c r="G151" i="5"/>
  <c r="H151" i="5" s="1"/>
  <c r="F151" i="5"/>
  <c r="F174" i="5"/>
  <c r="G174" i="5"/>
  <c r="H174" i="5" s="1"/>
  <c r="I174" i="5" s="1"/>
  <c r="F148" i="5"/>
  <c r="G148" i="5"/>
  <c r="H148" i="5" s="1"/>
  <c r="F114" i="5"/>
  <c r="G114" i="5"/>
  <c r="H114" i="5" s="1"/>
  <c r="I114" i="5" s="1"/>
  <c r="F129" i="5"/>
  <c r="G129" i="5"/>
  <c r="H129" i="5" s="1"/>
  <c r="G78" i="5"/>
  <c r="H78" i="5" s="1"/>
  <c r="I78" i="5" s="1"/>
  <c r="F78" i="5"/>
  <c r="F140" i="5"/>
  <c r="G140" i="5"/>
  <c r="H140" i="5" s="1"/>
  <c r="I140" i="5" s="1"/>
  <c r="F112" i="5"/>
  <c r="G112" i="5"/>
  <c r="H112" i="5" s="1"/>
  <c r="I112" i="5" s="1"/>
  <c r="G141" i="5"/>
  <c r="F141" i="5"/>
  <c r="G76" i="5"/>
  <c r="H76" i="5" s="1"/>
  <c r="I76" i="5" s="1"/>
  <c r="F76" i="5"/>
  <c r="F180" i="5"/>
  <c r="G180" i="5"/>
  <c r="H180" i="5" s="1"/>
  <c r="G209" i="5"/>
  <c r="H209" i="5" s="1"/>
  <c r="F209" i="5"/>
  <c r="G28" i="5"/>
  <c r="F28" i="5"/>
  <c r="G97" i="5"/>
  <c r="H97" i="5" s="1"/>
  <c r="F97" i="5"/>
  <c r="F113" i="5"/>
  <c r="G113" i="5"/>
  <c r="H113" i="5" s="1"/>
  <c r="I113" i="5" s="1"/>
  <c r="F105" i="5"/>
  <c r="G105" i="5"/>
  <c r="H105" i="5" s="1"/>
  <c r="G175" i="5"/>
  <c r="H175" i="5" s="1"/>
  <c r="I175" i="5" s="1"/>
  <c r="F175" i="5"/>
  <c r="G102" i="5"/>
  <c r="H102" i="5" s="1"/>
  <c r="F102" i="5"/>
  <c r="G173" i="5"/>
  <c r="F173" i="5"/>
  <c r="G157" i="5"/>
  <c r="H157" i="5" s="1"/>
  <c r="F157" i="5"/>
  <c r="F123" i="5"/>
  <c r="G123" i="5"/>
  <c r="H123" i="5" s="1"/>
  <c r="F124" i="5"/>
  <c r="G124" i="5"/>
  <c r="G193" i="5"/>
  <c r="H193" i="5" s="1"/>
  <c r="F193" i="5"/>
  <c r="G139" i="5"/>
  <c r="H139" i="5" s="1"/>
  <c r="F139" i="5"/>
  <c r="F32" i="5"/>
  <c r="G32" i="5"/>
  <c r="H32" i="5" s="1"/>
  <c r="I32" i="5" s="1"/>
  <c r="F94" i="5"/>
  <c r="G94" i="5"/>
  <c r="H94" i="5" s="1"/>
  <c r="F106" i="5"/>
  <c r="G106" i="5"/>
  <c r="H106" i="5" s="1"/>
  <c r="F155" i="5"/>
  <c r="G155" i="5"/>
  <c r="H155" i="5" s="1"/>
  <c r="I155" i="5" s="1"/>
  <c r="F186" i="5"/>
  <c r="G186" i="5"/>
  <c r="H186" i="5" s="1"/>
  <c r="G43" i="5"/>
  <c r="H43" i="5" s="1"/>
  <c r="F43" i="5"/>
  <c r="F72" i="5"/>
  <c r="G72" i="5"/>
  <c r="H72" i="5" s="1"/>
  <c r="I72" i="5" s="1"/>
  <c r="F52" i="5"/>
  <c r="G52" i="5"/>
  <c r="H52" i="5" s="1"/>
  <c r="I52" i="5" s="1"/>
  <c r="G64" i="5"/>
  <c r="H64" i="5" s="1"/>
  <c r="F64" i="5"/>
  <c r="F109" i="5"/>
  <c r="G109" i="5"/>
  <c r="H109" i="5" s="1"/>
  <c r="I109" i="5" s="1"/>
  <c r="F176" i="5"/>
  <c r="G176" i="5"/>
  <c r="H176" i="5" s="1"/>
  <c r="I176" i="5" s="1"/>
  <c r="G77" i="5"/>
  <c r="H77" i="5" s="1"/>
  <c r="I77" i="5" s="1"/>
  <c r="F77" i="5"/>
  <c r="G218" i="5"/>
  <c r="H218" i="5" s="1"/>
  <c r="F218" i="5"/>
  <c r="F119" i="5"/>
  <c r="G119" i="5"/>
  <c r="H119" i="5" s="1"/>
  <c r="I119" i="5" s="1"/>
  <c r="G36" i="5"/>
  <c r="H36" i="5" s="1"/>
  <c r="F36" i="5"/>
  <c r="G93" i="5"/>
  <c r="H93" i="5" s="1"/>
  <c r="F93" i="5"/>
  <c r="F121" i="5"/>
  <c r="G121" i="5"/>
  <c r="H121" i="5" s="1"/>
  <c r="I121" i="5" s="1"/>
  <c r="F158" i="5"/>
  <c r="G158" i="5"/>
  <c r="H158" i="5" s="1"/>
  <c r="I158" i="5" s="1"/>
  <c r="G80" i="5"/>
  <c r="H80" i="5" s="1"/>
  <c r="I80" i="5" s="1"/>
  <c r="F80" i="5"/>
  <c r="G26" i="5"/>
  <c r="F26" i="5"/>
  <c r="G118" i="5"/>
  <c r="H118" i="5" s="1"/>
  <c r="I118" i="5" s="1"/>
  <c r="F118" i="5"/>
  <c r="F63" i="5"/>
  <c r="G63" i="5"/>
  <c r="H63" i="5" s="1"/>
  <c r="I63" i="5" s="1"/>
  <c r="F71" i="5"/>
  <c r="G71" i="5"/>
  <c r="H71" i="5" s="1"/>
  <c r="F190" i="5"/>
  <c r="G190" i="5"/>
  <c r="H190" i="5" s="1"/>
  <c r="I190" i="5" s="1"/>
  <c r="F138" i="5"/>
  <c r="G138" i="5"/>
  <c r="H138" i="5" s="1"/>
  <c r="G70" i="5"/>
  <c r="F70" i="5"/>
  <c r="F146" i="5"/>
  <c r="G146" i="5"/>
  <c r="H146" i="5" s="1"/>
  <c r="F99" i="5"/>
  <c r="G99" i="5"/>
  <c r="H99" i="5" s="1"/>
  <c r="I99" i="5" s="1"/>
  <c r="G194" i="5"/>
  <c r="H194" i="5" s="1"/>
  <c r="F194" i="5"/>
  <c r="G125" i="5"/>
  <c r="H125" i="5" s="1"/>
  <c r="F125" i="5"/>
  <c r="F198" i="5"/>
  <c r="G198" i="5"/>
  <c r="H198" i="5" s="1"/>
  <c r="G38" i="5"/>
  <c r="H38" i="5" s="1"/>
  <c r="F38" i="5"/>
  <c r="F69" i="5"/>
  <c r="G69" i="5"/>
  <c r="H69" i="5" s="1"/>
  <c r="I69" i="5" s="1"/>
  <c r="G85" i="5"/>
  <c r="H85" i="5" s="1"/>
  <c r="I85" i="5" s="1"/>
  <c r="F85" i="5"/>
  <c r="F203" i="5"/>
  <c r="G203" i="5"/>
  <c r="H203" i="5" s="1"/>
  <c r="I203" i="5" s="1"/>
  <c r="F134" i="5"/>
  <c r="G134" i="5"/>
  <c r="H134" i="5" s="1"/>
  <c r="I134" i="5" s="1"/>
  <c r="F153" i="5"/>
  <c r="G153" i="5"/>
  <c r="H153" i="5" s="1"/>
  <c r="F55" i="5"/>
  <c r="G55" i="5"/>
  <c r="H55" i="5" s="1"/>
  <c r="I55" i="5" s="1"/>
  <c r="F74" i="5"/>
  <c r="G74" i="5"/>
  <c r="G83" i="5"/>
  <c r="H83" i="5" s="1"/>
  <c r="F83" i="5"/>
  <c r="G60" i="5"/>
  <c r="H60" i="5" s="1"/>
  <c r="F60" i="5"/>
  <c r="F150" i="5"/>
  <c r="G150" i="5"/>
  <c r="H150" i="5" s="1"/>
  <c r="I150" i="5" s="1"/>
  <c r="G165" i="5"/>
  <c r="H165" i="5" s="1"/>
  <c r="I165" i="5" s="1"/>
  <c r="F165" i="5"/>
  <c r="F82" i="5"/>
  <c r="G82" i="5"/>
  <c r="G81" i="5"/>
  <c r="F81" i="5"/>
  <c r="G34" i="5"/>
  <c r="H34" i="5" s="1"/>
  <c r="I34" i="5" s="1"/>
  <c r="F34" i="5"/>
  <c r="D12" i="1"/>
  <c r="D18" i="1"/>
  <c r="D16" i="1"/>
  <c r="D17" i="1" s="1"/>
  <c r="F66" i="5"/>
  <c r="G66" i="5"/>
  <c r="H66" i="5" s="1"/>
  <c r="F130" i="5"/>
  <c r="G130" i="5"/>
  <c r="H130" i="5" s="1"/>
  <c r="I130" i="5" s="1"/>
  <c r="F212" i="5"/>
  <c r="G212" i="5"/>
  <c r="H212" i="5" s="1"/>
  <c r="I212" i="5" s="1"/>
  <c r="G163" i="5"/>
  <c r="H163" i="5" s="1"/>
  <c r="F163" i="5"/>
  <c r="F142" i="5"/>
  <c r="G142" i="5"/>
  <c r="F59" i="5"/>
  <c r="G59" i="5"/>
  <c r="H59" i="5" s="1"/>
  <c r="I59" i="5" s="1"/>
  <c r="G24" i="5"/>
  <c r="H24" i="5" s="1"/>
  <c r="F24" i="5"/>
  <c r="G206" i="5"/>
  <c r="H206" i="5" s="1"/>
  <c r="F206" i="5"/>
  <c r="G98" i="5"/>
  <c r="H98" i="5" s="1"/>
  <c r="F98" i="5"/>
  <c r="G183" i="5"/>
  <c r="H183" i="5" s="1"/>
  <c r="F183" i="5"/>
  <c r="G75" i="5"/>
  <c r="H75" i="5" s="1"/>
  <c r="F75" i="5"/>
  <c r="G195" i="5"/>
  <c r="H195" i="5" s="1"/>
  <c r="F195" i="5"/>
  <c r="G92" i="5"/>
  <c r="H92" i="5" s="1"/>
  <c r="I92" i="5" s="1"/>
  <c r="F92" i="5"/>
  <c r="G58" i="5"/>
  <c r="H58" i="5" s="1"/>
  <c r="F58" i="5"/>
  <c r="F211" i="5"/>
  <c r="G211" i="5"/>
  <c r="F188" i="5"/>
  <c r="G188" i="5"/>
  <c r="H188" i="5" s="1"/>
  <c r="I188" i="5" s="1"/>
  <c r="G91" i="5"/>
  <c r="H91" i="5" s="1"/>
  <c r="F91" i="5"/>
  <c r="G217" i="5"/>
  <c r="H217" i="5" s="1"/>
  <c r="F217" i="5"/>
  <c r="G86" i="5"/>
  <c r="H86" i="5" s="1"/>
  <c r="I86" i="5" s="1"/>
  <c r="F86" i="5"/>
  <c r="G172" i="5"/>
  <c r="H172" i="5" s="1"/>
  <c r="F172" i="5"/>
  <c r="F136" i="5"/>
  <c r="G136" i="5"/>
  <c r="H136" i="5" s="1"/>
  <c r="F147" i="5"/>
  <c r="G147" i="5"/>
  <c r="H147" i="5" s="1"/>
  <c r="F39" i="5"/>
  <c r="G39" i="5"/>
  <c r="G120" i="5"/>
  <c r="H120" i="5" s="1"/>
  <c r="F120" i="5"/>
  <c r="F149" i="5"/>
  <c r="G149" i="5"/>
  <c r="H149" i="5" s="1"/>
  <c r="F159" i="5"/>
  <c r="G159" i="5"/>
  <c r="G122" i="5"/>
  <c r="H122" i="5" s="1"/>
  <c r="I122" i="5" s="1"/>
  <c r="F122" i="5"/>
  <c r="G116" i="5"/>
  <c r="H116" i="5" s="1"/>
  <c r="F116" i="5"/>
  <c r="G170" i="5"/>
  <c r="H170" i="5" s="1"/>
  <c r="I170" i="5" s="1"/>
  <c r="F170" i="5"/>
  <c r="F208" i="5"/>
  <c r="G208" i="5"/>
  <c r="H208" i="5" s="1"/>
  <c r="F27" i="5"/>
  <c r="G27" i="5"/>
  <c r="H27" i="5" s="1"/>
  <c r="F47" i="5"/>
  <c r="G47" i="5"/>
  <c r="H47" i="5" s="1"/>
  <c r="F107" i="5"/>
  <c r="G107" i="5"/>
  <c r="H107" i="5" s="1"/>
  <c r="F111" i="5"/>
  <c r="G111" i="5"/>
  <c r="F210" i="5"/>
  <c r="G210" i="5"/>
  <c r="H210" i="5" s="1"/>
  <c r="F201" i="5"/>
  <c r="G201" i="5"/>
  <c r="H201" i="5" s="1"/>
  <c r="I201" i="5" s="1"/>
  <c r="F108" i="5"/>
  <c r="G108" i="5"/>
  <c r="F215" i="5"/>
  <c r="G215" i="5"/>
  <c r="H215" i="5" s="1"/>
  <c r="F37" i="5"/>
  <c r="G37" i="5"/>
  <c r="H37" i="5" s="1"/>
  <c r="G68" i="5"/>
  <c r="H68" i="5" s="1"/>
  <c r="F68" i="5"/>
  <c r="G126" i="5"/>
  <c r="H126" i="5" s="1"/>
  <c r="I126" i="5" s="1"/>
  <c r="F126" i="5"/>
  <c r="G35" i="5"/>
  <c r="F35" i="5"/>
  <c r="G162" i="5"/>
  <c r="H162" i="5" s="1"/>
  <c r="F162" i="5"/>
  <c r="F50" i="5"/>
  <c r="G50" i="5"/>
  <c r="H50" i="5" s="1"/>
  <c r="F89" i="5"/>
  <c r="G89" i="5"/>
  <c r="H89" i="5" s="1"/>
  <c r="F33" i="5"/>
  <c r="G33" i="5"/>
  <c r="H33" i="5" s="1"/>
  <c r="G154" i="5"/>
  <c r="F154" i="5"/>
  <c r="F117" i="5"/>
  <c r="G117" i="5"/>
  <c r="H117" i="5" s="1"/>
  <c r="G88" i="5"/>
  <c r="H88" i="5" s="1"/>
  <c r="F88" i="5"/>
  <c r="G54" i="5"/>
  <c r="H54" i="5" s="1"/>
  <c r="F54" i="5"/>
  <c r="F169" i="5"/>
  <c r="G169" i="5"/>
  <c r="H169" i="5" s="1"/>
  <c r="I169" i="5" s="1"/>
  <c r="G73" i="5"/>
  <c r="H73" i="5" s="1"/>
  <c r="F73" i="5"/>
  <c r="F202" i="5"/>
  <c r="G202" i="5"/>
  <c r="F179" i="5"/>
  <c r="G179" i="5"/>
  <c r="H179" i="5" s="1"/>
  <c r="G62" i="5"/>
  <c r="F62" i="5"/>
  <c r="F152" i="5"/>
  <c r="G152" i="5"/>
  <c r="H152" i="5" s="1"/>
  <c r="G110" i="5"/>
  <c r="H110" i="5" s="1"/>
  <c r="F110" i="5"/>
  <c r="F79" i="5"/>
  <c r="G79" i="5"/>
  <c r="F49" i="5"/>
  <c r="G49" i="5"/>
  <c r="H49" i="5" s="1"/>
  <c r="I49" i="5" s="1"/>
  <c r="G101" i="5"/>
  <c r="H101" i="5" s="1"/>
  <c r="F101" i="5"/>
  <c r="G103" i="5"/>
  <c r="H103" i="5" s="1"/>
  <c r="I103" i="5" s="1"/>
  <c r="F103" i="5"/>
  <c r="G96" i="5"/>
  <c r="H96" i="5" s="1"/>
  <c r="F96" i="5"/>
  <c r="F135" i="5"/>
  <c r="G135" i="5"/>
  <c r="H135" i="5" s="1"/>
  <c r="F213" i="5"/>
  <c r="G213" i="5"/>
  <c r="H213" i="5" s="1"/>
  <c r="F167" i="5"/>
  <c r="G167" i="5"/>
  <c r="H167" i="5" s="1"/>
  <c r="I167" i="5" s="1"/>
  <c r="F192" i="5"/>
  <c r="G192" i="5"/>
  <c r="H192" i="5" s="1"/>
  <c r="I192" i="5" s="1"/>
  <c r="G197" i="5"/>
  <c r="F197" i="5"/>
  <c r="F156" i="5"/>
  <c r="G156" i="5"/>
  <c r="H156" i="5" s="1"/>
  <c r="O2" i="4"/>
  <c r="D22" i="5"/>
  <c r="F57" i="5"/>
  <c r="G57" i="5"/>
  <c r="H57" i="5" s="1"/>
  <c r="I57" i="5" s="1"/>
  <c r="F100" i="5"/>
  <c r="G100" i="5"/>
  <c r="H100" i="5" s="1"/>
  <c r="I100" i="5" s="1"/>
  <c r="F145" i="5"/>
  <c r="G145" i="5"/>
  <c r="H145" i="5" s="1"/>
  <c r="G168" i="5"/>
  <c r="H168" i="5" s="1"/>
  <c r="F168" i="5"/>
  <c r="G161" i="5"/>
  <c r="H161" i="5" s="1"/>
  <c r="I161" i="5" s="1"/>
  <c r="F161" i="5"/>
  <c r="F177" i="5"/>
  <c r="G177" i="5"/>
  <c r="H177" i="5" s="1"/>
  <c r="I177" i="5" s="1"/>
  <c r="G87" i="5"/>
  <c r="H87" i="5" s="1"/>
  <c r="I87" i="5" s="1"/>
  <c r="F87" i="5"/>
  <c r="F185" i="5"/>
  <c r="G185" i="5"/>
  <c r="H185" i="5" s="1"/>
  <c r="I185" i="5" s="1"/>
  <c r="F184" i="5"/>
  <c r="G184" i="5"/>
  <c r="H184" i="5" s="1"/>
  <c r="H44" i="5" l="1"/>
  <c r="I44" i="5" s="1"/>
  <c r="H70" i="5"/>
  <c r="I70" i="5" s="1"/>
  <c r="I149" i="5"/>
  <c r="I218" i="5"/>
  <c r="I96" i="5"/>
  <c r="I110" i="5"/>
  <c r="H62" i="5"/>
  <c r="I62" i="5" s="1"/>
  <c r="I88" i="5"/>
  <c r="I91" i="5"/>
  <c r="I75" i="5"/>
  <c r="H142" i="5"/>
  <c r="I142" i="5" s="1"/>
  <c r="I66" i="5"/>
  <c r="I38" i="5"/>
  <c r="I194" i="5"/>
  <c r="H26" i="5"/>
  <c r="I26" i="5" s="1"/>
  <c r="I64" i="5"/>
  <c r="I209" i="5"/>
  <c r="I196" i="5"/>
  <c r="H79" i="5"/>
  <c r="I79" i="5" s="1"/>
  <c r="I156" i="5"/>
  <c r="I123" i="5"/>
  <c r="I51" i="5"/>
  <c r="I61" i="5"/>
  <c r="I24" i="5"/>
  <c r="I162" i="5"/>
  <c r="I60" i="5"/>
  <c r="I93" i="5"/>
  <c r="I171" i="5"/>
  <c r="I216" i="5"/>
  <c r="I56" i="5"/>
  <c r="I179" i="5"/>
  <c r="I47" i="5"/>
  <c r="I152" i="5"/>
  <c r="I117" i="5"/>
  <c r="I147" i="5"/>
  <c r="I97" i="5"/>
  <c r="I180" i="5"/>
  <c r="I182" i="5"/>
  <c r="I213" i="5"/>
  <c r="I125" i="5"/>
  <c r="H48" i="5"/>
  <c r="I48" i="5" s="1"/>
  <c r="I33" i="5"/>
  <c r="I98" i="5"/>
  <c r="I101" i="5"/>
  <c r="H154" i="5"/>
  <c r="I154" i="5" s="1"/>
  <c r="I215" i="5"/>
  <c r="I83" i="5"/>
  <c r="I71" i="5"/>
  <c r="I36" i="5"/>
  <c r="I193" i="5"/>
  <c r="I157" i="5"/>
  <c r="I65" i="5"/>
  <c r="I50" i="5"/>
  <c r="I151" i="5"/>
  <c r="H197" i="5"/>
  <c r="I197" i="5" s="1"/>
  <c r="H202" i="5"/>
  <c r="I202" i="5" s="1"/>
  <c r="I89" i="5"/>
  <c r="I37" i="5"/>
  <c r="H108" i="5"/>
  <c r="I108" i="5" s="1"/>
  <c r="I210" i="5"/>
  <c r="I107" i="5"/>
  <c r="I27" i="5"/>
  <c r="H39" i="5"/>
  <c r="I39" i="5" s="1"/>
  <c r="I136" i="5"/>
  <c r="H211" i="5"/>
  <c r="I211" i="5" s="1"/>
  <c r="I43" i="5"/>
  <c r="I139" i="5"/>
  <c r="H124" i="5"/>
  <c r="I124" i="5" s="1"/>
  <c r="I102" i="5"/>
  <c r="H131" i="5"/>
  <c r="I131" i="5" s="1"/>
  <c r="I204" i="5"/>
  <c r="I191" i="5"/>
  <c r="I67" i="5"/>
  <c r="I181" i="5"/>
  <c r="I84" i="5"/>
  <c r="I135" i="5"/>
  <c r="H82" i="5"/>
  <c r="I82" i="5" s="1"/>
  <c r="I94" i="5"/>
  <c r="I105" i="5"/>
  <c r="I168" i="5"/>
  <c r="P2" i="4"/>
  <c r="B15" i="1"/>
  <c r="H74" i="5"/>
  <c r="I74" i="5" s="1"/>
  <c r="I153" i="5"/>
  <c r="I198" i="5"/>
  <c r="I146" i="5"/>
  <c r="I138" i="5"/>
  <c r="I186" i="5"/>
  <c r="I106" i="5"/>
  <c r="I129" i="5"/>
  <c r="I148" i="5"/>
  <c r="I200" i="5"/>
  <c r="I30" i="5"/>
  <c r="I205" i="5"/>
  <c r="I143" i="5"/>
  <c r="I189" i="5"/>
  <c r="H115" i="5"/>
  <c r="I115" i="5" s="1"/>
  <c r="I73" i="5"/>
  <c r="I54" i="5"/>
  <c r="H35" i="5"/>
  <c r="I35" i="5" s="1"/>
  <c r="I68" i="5"/>
  <c r="H111" i="5"/>
  <c r="I111" i="5" s="1"/>
  <c r="I208" i="5"/>
  <c r="H159" i="5"/>
  <c r="I159" i="5" s="1"/>
  <c r="I172" i="5"/>
  <c r="I217" i="5"/>
  <c r="I195" i="5"/>
  <c r="I183" i="5"/>
  <c r="I206" i="5"/>
  <c r="H81" i="5"/>
  <c r="I81" i="5" s="1"/>
  <c r="H173" i="5"/>
  <c r="I173" i="5" s="1"/>
  <c r="H28" i="5"/>
  <c r="I28" i="5" s="1"/>
  <c r="H141" i="5"/>
  <c r="I141" i="5" s="1"/>
  <c r="H40" i="5"/>
  <c r="I40" i="5" s="1"/>
  <c r="I184" i="5"/>
  <c r="I145" i="5"/>
  <c r="I116" i="5"/>
  <c r="I120" i="5"/>
  <c r="I58" i="5"/>
  <c r="I163" i="5"/>
  <c r="I45" i="5"/>
  <c r="Q2" i="4" l="1"/>
  <c r="B16" i="1"/>
  <c r="R2" i="4" l="1"/>
  <c r="B17" i="1"/>
</calcChain>
</file>

<file path=xl/sharedStrings.xml><?xml version="1.0" encoding="utf-8"?>
<sst xmlns="http://schemas.openxmlformats.org/spreadsheetml/2006/main" count="138" uniqueCount="104">
  <si>
    <t>Pay period</t>
  </si>
  <si>
    <t>OMERS Allocation Threshold (AT) for funding</t>
  </si>
  <si>
    <t>List of pay periods</t>
  </si>
  <si>
    <t>Year’s Maximum Pensionable Earnings (YMPE)</t>
  </si>
  <si>
    <t>Type of Contribution</t>
  </si>
  <si>
    <t>RPP maximum and single-contribution leave threshold</t>
  </si>
  <si>
    <t xml:space="preserve">            - regular credited service;</t>
  </si>
  <si>
    <t xml:space="preserve">            - authorized leave of absence;</t>
  </si>
  <si>
    <t xml:space="preserve">            - legal strike or lockout; and</t>
  </si>
  <si>
    <t xml:space="preserve">            - self-funded leave.</t>
  </si>
  <si>
    <r>
      <rPr>
        <vertAlign val="superscript"/>
        <sz val="11"/>
        <color indexed="8"/>
        <rFont val="Calibri"/>
        <family val="2"/>
      </rPr>
      <t>(1)</t>
    </r>
    <r>
      <rPr>
        <sz val="11"/>
        <color theme="1"/>
        <rFont val="Calibri"/>
        <family val="2"/>
        <scheme val="minor"/>
      </rPr>
      <t xml:space="preserve"> Type of contribution includes:</t>
    </r>
  </si>
  <si>
    <t>Primary Pension Plan (RPP) and Retirement Compensation Arrangement (RCA)</t>
  </si>
  <si>
    <t xml:space="preserve">     (a) single contributions (matched by employer). For example:</t>
  </si>
  <si>
    <t>Single contributions (matched by employer)</t>
  </si>
  <si>
    <t>Other information used in the calculation of contributions:</t>
  </si>
  <si>
    <t>YMPE</t>
  </si>
  <si>
    <t>Year</t>
  </si>
  <si>
    <t xml:space="preserve">    (b) double contributions (fully paid by the member). For example:</t>
  </si>
  <si>
    <t>RPP maximum and double-contribution leave threshold</t>
  </si>
  <si>
    <t>Double contributions (fully paid by the member)</t>
  </si>
  <si>
    <t>Contributory earnings per pay period</t>
  </si>
  <si>
    <t>Contributory Earnings</t>
  </si>
  <si>
    <t>Member Name</t>
  </si>
  <si>
    <t>RPP</t>
  </si>
  <si>
    <t>RCA</t>
  </si>
  <si>
    <t>RPP+RCA</t>
  </si>
  <si>
    <t>Multiple member inputs and contribution results:</t>
  </si>
  <si>
    <t>Identification</t>
  </si>
  <si>
    <t>(* = capped, if any)</t>
  </si>
  <si>
    <t>per Pay Period</t>
  </si>
  <si>
    <t>Contributory</t>
  </si>
  <si>
    <t>NRA 60 Cont Rate Below YMPE</t>
  </si>
  <si>
    <t>NRA 60 Cont Rate Above YMPE</t>
  </si>
  <si>
    <t>NRA 65 Cont Rate Below YMPE</t>
  </si>
  <si>
    <t>NRA 65 Cont Rate Above YMPE</t>
  </si>
  <si>
    <t>N/A</t>
  </si>
  <si>
    <t>ITA Max DB Accrual</t>
  </si>
  <si>
    <t>Pay Period Frequency Per Year</t>
  </si>
  <si>
    <t>Title - Short</t>
  </si>
  <si>
    <t>Title - Long RPP</t>
  </si>
  <si>
    <t>Title - Long RCA</t>
  </si>
  <si>
    <t>Title - Long Total RPP RCA</t>
  </si>
  <si>
    <t>1 annual pay period</t>
  </si>
  <si>
    <t>22 biweekly pay periods</t>
  </si>
  <si>
    <t>Single contributions (matched by employer), Double contributions (fully paid by the member)</t>
  </si>
  <si>
    <t>12 monthly pay periods</t>
  </si>
  <si>
    <t>24 bimonthly pay periods</t>
  </si>
  <si>
    <t>26 biweekly pay periods</t>
  </si>
  <si>
    <t>52 weekly pay periods</t>
  </si>
  <si>
    <t>DO NOT DELETE</t>
  </si>
  <si>
    <r>
      <rPr>
        <b/>
        <sz val="11"/>
        <color indexed="8"/>
        <rFont val="Calibri"/>
        <family val="2"/>
      </rPr>
      <t>* NOTE:</t>
    </r>
    <r>
      <rPr>
        <sz val="11"/>
        <color theme="1"/>
        <rFont val="Calibri"/>
        <family val="2"/>
        <scheme val="minor"/>
      </rPr>
      <t xml:space="preserve"> Use different calculators for members</t>
    </r>
  </si>
  <si>
    <t xml:space="preserve"> - contribution type</t>
  </si>
  <si>
    <t>RCA = 0 if 2x contribution costs applies</t>
  </si>
  <si>
    <t>Yes</t>
  </si>
  <si>
    <t>27 biweekly pay periods</t>
  </si>
  <si>
    <t>53 weekly pay periods</t>
  </si>
  <si>
    <t xml:space="preserve">     (Please contact OMERS with any questions related to annual incentive pay, which is excluded from this calculator.)</t>
  </si>
  <si>
    <t>Normal retirement age (NRA)</t>
  </si>
  <si>
    <t>annual earnings</t>
  </si>
  <si>
    <t>monthly earnings</t>
  </si>
  <si>
    <t>biweekly earnings</t>
  </si>
  <si>
    <t>bimonthly earnings</t>
  </si>
  <si>
    <t>weekly earnings</t>
  </si>
  <si>
    <r>
      <t xml:space="preserve">OMERS Contribution Calculator </t>
    </r>
    <r>
      <rPr>
        <i/>
        <sz val="14"/>
        <color indexed="8"/>
        <rFont val="Calibri"/>
        <family val="2"/>
      </rPr>
      <t>(excludes incentive pay)</t>
    </r>
  </si>
  <si>
    <t>Member Contributions per Pay Period</t>
  </si>
  <si>
    <t>Start here – enter member’s information:</t>
  </si>
  <si>
    <t>Results:</t>
  </si>
  <si>
    <t>Annual member contributions (RPP)</t>
  </si>
  <si>
    <t>Monthly member contributions (RPP)</t>
  </si>
  <si>
    <t>Biweekly member contributions (RPP)</t>
  </si>
  <si>
    <t>Bimonthly member contributions (RPP)</t>
  </si>
  <si>
    <t>Weekly member contributions (RPP)</t>
  </si>
  <si>
    <t>Annual member contributions (RCA)</t>
  </si>
  <si>
    <t>Monthly member contributions (RCA)</t>
  </si>
  <si>
    <t>Biweekly member contributions (RCA)</t>
  </si>
  <si>
    <t>Bimonthly member contributions (RCA)</t>
  </si>
  <si>
    <t>Weekly member contributions (RCA)</t>
  </si>
  <si>
    <t>Annual member contributions (RPP+RCA)</t>
  </si>
  <si>
    <t>Monthly member contributions (RPP+RCA)</t>
  </si>
  <si>
    <t>Biweekly member contributions (RPP+RCA)</t>
  </si>
  <si>
    <t>Bimonthly member contributions (RPP+RCA)</t>
  </si>
  <si>
    <t>Weekly member contributions (RPP+RCA)</t>
  </si>
  <si>
    <t xml:space="preserve">            - pregnancy/parental leave*; </t>
  </si>
  <si>
    <t xml:space="preserve">            - emergency, family medical, and organ donor leave periods*;</t>
  </si>
  <si>
    <t xml:space="preserve">            - reservist leave period of postponement*; and</t>
  </si>
  <si>
    <t xml:space="preserve">            - elimination periods*.</t>
  </si>
  <si>
    <t>*If a member initially declines the offer to purchase any of these specific leaves, and wishes to purchase it upon return from the leave, the leave may be purchased at double contributions (fully paid by the member) by the end of the year following the year that the leave ended.</t>
  </si>
  <si>
    <t xml:space="preserve">     annual incentive pay. An additional cap equal to 7 times the YMPE (for the contributory year) is applied, starting</t>
  </si>
  <si>
    <t xml:space="preserve">     in 2014 for all new members, and in 2016 for all members.</t>
  </si>
  <si>
    <t>There are no RCA contributions for contributions fully paid by the member. For this reason, the contribution leave threshold changes.</t>
  </si>
  <si>
    <r>
      <t>Type of contribution</t>
    </r>
    <r>
      <rPr>
        <vertAlign val="superscript"/>
        <sz val="11"/>
        <color indexed="8"/>
        <rFont val="Calibri"/>
        <family val="2"/>
      </rPr>
      <t>(1)</t>
    </r>
  </si>
  <si>
    <t>Start here – enter information to be applied to all members*:</t>
  </si>
  <si>
    <t>and different “Type of contribution.”</t>
  </si>
  <si>
    <t>with different “NRA," different “Pay period”</t>
  </si>
  <si>
    <t>contributory earnings.”</t>
  </si>
  <si>
    <r>
      <t>Earnings</t>
    </r>
    <r>
      <rPr>
        <b/>
        <vertAlign val="superscript"/>
        <sz val="11"/>
        <color indexed="16"/>
        <rFont val="Calibri"/>
        <family val="2"/>
      </rPr>
      <t>(2)</t>
    </r>
  </si>
  <si>
    <r>
      <rPr>
        <vertAlign val="superscript"/>
        <sz val="11"/>
        <color indexed="8"/>
        <rFont val="Calibri"/>
        <family val="2"/>
      </rPr>
      <t xml:space="preserve">(1) (2) </t>
    </r>
    <r>
      <rPr>
        <sz val="11"/>
        <color theme="1"/>
        <rFont val="Calibri"/>
        <family val="2"/>
        <scheme val="minor"/>
      </rPr>
      <t>Please see “Single Member” tab for notes</t>
    </r>
  </si>
  <si>
    <t>Be careful when inserting any new rows - the data in the rows starting in Column L are not date dependent</t>
  </si>
  <si>
    <t>Annual contributory earnings cap (7 times YMPE)</t>
  </si>
  <si>
    <r>
      <t>Annual contributory earnings</t>
    </r>
    <r>
      <rPr>
        <vertAlign val="superscript"/>
        <sz val="11"/>
        <color indexed="8"/>
        <rFont val="Calibri"/>
        <family val="2"/>
      </rPr>
      <t>(2)</t>
    </r>
  </si>
  <si>
    <r>
      <rPr>
        <vertAlign val="superscript"/>
        <sz val="11"/>
        <color indexed="8"/>
        <rFont val="Calibri"/>
        <family val="2"/>
      </rPr>
      <t>(2)</t>
    </r>
    <r>
      <rPr>
        <sz val="11"/>
        <color theme="1"/>
        <rFont val="Calibri"/>
        <family val="2"/>
        <scheme val="minor"/>
      </rPr>
      <t xml:space="preserve"> Effective January 1, 2011, annual contributory earnings are capped at 150% of contributory earnings before</t>
    </r>
  </si>
  <si>
    <t>related to “Type of contribution” and “Annual</t>
  </si>
  <si>
    <t>Annual</t>
  </si>
  <si>
    <t>Date last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</si>
</sst>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quot;$&quot;#,##0"/>
  </numFmts>
  <fonts count="28" x14ac:knownFonts="1">
    <font>
      <sz val="11"/>
      <color theme="1"/>
      <name val="Calibri"/>
      <family val="2"/>
      <scheme val="minor"/>
    </font>
    <font>
      <vertAlign val="superscript"/>
      <sz val="11"/>
      <color indexed="8"/>
      <name val="Calibri"/>
      <family val="2"/>
    </font>
    <font>
      <b/>
      <vertAlign val="superscript"/>
      <sz val="11"/>
      <color indexed="16"/>
      <name val="Calibri"/>
      <family val="2"/>
    </font>
    <font>
      <b/>
      <sz val="11"/>
      <color indexed="8"/>
      <name val="Calibri"/>
      <family val="2"/>
    </font>
    <font>
      <i/>
      <sz val="14"/>
      <color indexed="8"/>
      <name val="Calibri"/>
      <family val="2"/>
    </font>
    <font>
      <sz val="11"/>
      <color theme="1"/>
      <name val="Calibri"/>
      <family val="2"/>
      <scheme val="minor"/>
    </font>
    <font>
      <sz val="11"/>
      <color theme="0"/>
      <name val="Calibri"/>
      <family val="2"/>
      <scheme val="minor"/>
    </font>
    <font>
      <sz val="11"/>
      <color rgb="FF3F3F76"/>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sz val="11"/>
      <color theme="5" tint="-0.499984740745262"/>
      <name val="Calibri"/>
      <family val="2"/>
      <scheme val="minor"/>
    </font>
    <font>
      <b/>
      <sz val="11"/>
      <color theme="5" tint="-0.499984740745262"/>
      <name val="Calibri"/>
      <family val="2"/>
      <scheme val="minor"/>
    </font>
    <font>
      <b/>
      <sz val="8"/>
      <color theme="5" tint="-0.499984740745262"/>
      <name val="Calibri"/>
      <family val="2"/>
      <scheme val="minor"/>
    </font>
    <font>
      <b/>
      <sz val="20"/>
      <color theme="1"/>
      <name val="Calibri"/>
      <family val="2"/>
      <scheme val="minor"/>
    </font>
    <font>
      <i/>
      <sz val="8"/>
      <color theme="5" tint="-0.499984740745262"/>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b/>
      <i/>
      <sz val="8"/>
      <color theme="5" tint="-0.499984740745262"/>
      <name val="Calibri"/>
      <family val="2"/>
      <scheme val="minor"/>
    </font>
    <font>
      <sz val="8"/>
      <color theme="5" tint="-0.499984740745262"/>
      <name val="Calibri"/>
      <family val="2"/>
      <scheme val="minor"/>
    </font>
    <font>
      <sz val="6"/>
      <color theme="1"/>
      <name val="Calibri"/>
      <family val="2"/>
      <scheme val="minor"/>
    </font>
    <font>
      <i/>
      <sz val="11"/>
      <color theme="5" tint="-0.499984740745262"/>
      <name val="Calibri"/>
      <family val="2"/>
      <scheme val="minor"/>
    </font>
    <font>
      <i/>
      <sz val="11"/>
      <color rgb="FFFF0000"/>
      <name val="Calibri"/>
      <family val="2"/>
      <scheme val="minor"/>
    </font>
    <font>
      <i/>
      <sz val="11"/>
      <name val="Calibri"/>
      <family val="2"/>
      <scheme val="minor"/>
    </font>
  </fonts>
  <fills count="8">
    <fill>
      <patternFill patternType="none"/>
    </fill>
    <fill>
      <patternFill patternType="gray125"/>
    </fill>
    <fill>
      <patternFill patternType="solid">
        <fgColor theme="4"/>
      </patternFill>
    </fill>
    <fill>
      <patternFill patternType="solid">
        <fgColor rgb="FFFFCC99"/>
      </patternFill>
    </fill>
    <fill>
      <patternFill patternType="solid">
        <fgColor theme="0" tint="-0.249977111117893"/>
        <bgColor indexed="64"/>
      </patternFill>
    </fill>
    <fill>
      <patternFill patternType="solid">
        <fgColor rgb="FFFAE4D3"/>
        <bgColor indexed="64"/>
      </patternFill>
    </fill>
    <fill>
      <patternFill patternType="solid">
        <fgColor rgb="FF003A70"/>
        <bgColor indexed="64"/>
      </patternFill>
    </fill>
    <fill>
      <patternFill patternType="solid">
        <fgColor rgb="FFFFFF00"/>
        <bgColor indexed="64"/>
      </patternFill>
    </fill>
  </fills>
  <borders count="23">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right style="thin">
        <color rgb="FF7F7F7F"/>
      </right>
      <top/>
      <bottom style="thin">
        <color rgb="FF7F7F7F"/>
      </bottom>
      <diagonal/>
    </border>
    <border>
      <left/>
      <right style="thin">
        <color rgb="FF7F7F7F"/>
      </right>
      <top/>
      <bottom/>
      <diagonal/>
    </border>
    <border>
      <left style="thin">
        <color rgb="FF7F7F7F"/>
      </left>
      <right/>
      <top/>
      <bottom/>
      <diagonal/>
    </border>
    <border>
      <left style="thin">
        <color rgb="FF7F7F7F"/>
      </left>
      <right/>
      <top style="thin">
        <color rgb="FF7F7F7F"/>
      </top>
      <bottom/>
      <diagonal/>
    </border>
    <border>
      <left style="thin">
        <color rgb="FF7F7F7F"/>
      </left>
      <right/>
      <top/>
      <bottom style="thin">
        <color rgb="FF7F7F7F"/>
      </bottom>
      <diagonal/>
    </border>
    <border>
      <left/>
      <right/>
      <top style="thin">
        <color rgb="FF7F7F7F"/>
      </top>
      <bottom/>
      <diagonal/>
    </border>
    <border>
      <left/>
      <right/>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diagonal/>
    </border>
    <border>
      <left style="thin">
        <color rgb="FF7F7F7F"/>
      </left>
      <right style="thin">
        <color rgb="FF7F7F7F"/>
      </right>
      <top/>
      <bottom style="thin">
        <color rgb="FF7F7F7F"/>
      </bottom>
      <diagonal/>
    </border>
  </borders>
  <cellStyleXfs count="4">
    <xf numFmtId="0" fontId="0" fillId="0" borderId="0"/>
    <xf numFmtId="0" fontId="6" fillId="2" borderId="0" applyNumberFormat="0" applyBorder="0" applyAlignment="0" applyProtection="0"/>
    <xf numFmtId="43" fontId="5" fillId="0" borderId="0" applyFont="0" applyFill="0" applyBorder="0" applyAlignment="0" applyProtection="0"/>
    <xf numFmtId="0" fontId="7" fillId="3" borderId="9" applyNumberFormat="0" applyAlignment="0" applyProtection="0"/>
  </cellStyleXfs>
  <cellXfs count="125">
    <xf numFmtId="0" fontId="0" fillId="0" borderId="0" xfId="0"/>
    <xf numFmtId="0" fontId="0" fillId="0" borderId="0" xfId="0" applyAlignment="1">
      <alignment horizontal="left"/>
    </xf>
    <xf numFmtId="164" fontId="0" fillId="0" borderId="0" xfId="0" applyNumberFormat="1"/>
    <xf numFmtId="43" fontId="0" fillId="0" borderId="0" xfId="0" applyNumberFormat="1"/>
    <xf numFmtId="0" fontId="0" fillId="0" borderId="0" xfId="0" applyAlignment="1">
      <alignment horizontal="center"/>
    </xf>
    <xf numFmtId="0" fontId="0" fillId="0" borderId="0" xfId="0" applyProtection="1">
      <protection hidden="1"/>
    </xf>
    <xf numFmtId="0" fontId="9" fillId="0" borderId="0" xfId="0" applyFont="1" applyProtection="1">
      <protection hidden="1"/>
    </xf>
    <xf numFmtId="0" fontId="10" fillId="0" borderId="0" xfId="0" applyFont="1" applyProtection="1">
      <protection hidden="1"/>
    </xf>
    <xf numFmtId="0" fontId="8" fillId="0" borderId="0" xfId="0" applyFont="1" applyProtection="1">
      <protection hidden="1"/>
    </xf>
    <xf numFmtId="0" fontId="5" fillId="0" borderId="10" xfId="3" applyFont="1" applyFill="1" applyBorder="1" applyProtection="1">
      <protection hidden="1"/>
    </xf>
    <xf numFmtId="0" fontId="0" fillId="0" borderId="11" xfId="0" applyBorder="1" applyProtection="1">
      <protection hidden="1"/>
    </xf>
    <xf numFmtId="7" fontId="5" fillId="0" borderId="9" xfId="2" applyNumberFormat="1" applyFont="1" applyFill="1" applyBorder="1" applyAlignment="1" applyProtection="1">
      <alignment horizontal="right"/>
      <protection hidden="1"/>
    </xf>
    <xf numFmtId="0" fontId="0" fillId="0" borderId="0" xfId="0" applyAlignment="1" applyProtection="1">
      <alignment horizontal="left"/>
      <protection hidden="1"/>
    </xf>
    <xf numFmtId="0" fontId="0" fillId="0" borderId="0" xfId="0" quotePrefix="1" applyProtection="1">
      <protection hidden="1"/>
    </xf>
    <xf numFmtId="7" fontId="0" fillId="0" borderId="0" xfId="0" applyNumberFormat="1" applyProtection="1">
      <protection hidden="1"/>
    </xf>
    <xf numFmtId="0" fontId="0" fillId="0" borderId="0" xfId="0" quotePrefix="1" applyAlignment="1" applyProtection="1">
      <alignment horizontal="left" indent="1"/>
      <protection hidden="1"/>
    </xf>
    <xf numFmtId="0" fontId="0" fillId="0" borderId="0" xfId="0" applyAlignment="1" applyProtection="1">
      <alignment horizontal="left" indent="1"/>
      <protection hidden="1"/>
    </xf>
    <xf numFmtId="0" fontId="0" fillId="0" borderId="0" xfId="0" applyAlignment="1">
      <alignment horizontal="left" indent="9"/>
    </xf>
    <xf numFmtId="0" fontId="5" fillId="0" borderId="0" xfId="3" applyFont="1" applyFill="1" applyBorder="1" applyProtection="1">
      <protection hidden="1"/>
    </xf>
    <xf numFmtId="0" fontId="11" fillId="0" borderId="0" xfId="0" applyFont="1" applyAlignment="1" applyProtection="1">
      <alignment horizontal="right" vertical="top"/>
      <protection hidden="1"/>
    </xf>
    <xf numFmtId="0" fontId="0" fillId="0" borderId="12" xfId="0" applyBorder="1" applyProtection="1">
      <protection hidden="1"/>
    </xf>
    <xf numFmtId="0" fontId="0" fillId="0" borderId="13" xfId="0" applyBorder="1" applyProtection="1">
      <protection hidden="1"/>
    </xf>
    <xf numFmtId="0" fontId="5" fillId="0" borderId="12" xfId="3" applyFont="1" applyFill="1" applyBorder="1" applyProtection="1">
      <protection hidden="1"/>
    </xf>
    <xf numFmtId="0" fontId="5" fillId="0" borderId="14" xfId="3" applyFont="1" applyFill="1" applyBorder="1" applyProtection="1">
      <protection hidden="1"/>
    </xf>
    <xf numFmtId="0" fontId="5" fillId="0" borderId="15" xfId="3" applyFont="1" applyFill="1" applyBorder="1" applyProtection="1">
      <protection hidden="1"/>
    </xf>
    <xf numFmtId="7" fontId="5" fillId="0" borderId="16" xfId="2" applyNumberFormat="1" applyFont="1" applyFill="1" applyBorder="1" applyAlignment="1" applyProtection="1">
      <alignment horizontal="left"/>
      <protection hidden="1"/>
    </xf>
    <xf numFmtId="7" fontId="5" fillId="0" borderId="17" xfId="2" applyNumberFormat="1" applyFont="1" applyFill="1" applyBorder="1" applyAlignment="1" applyProtection="1">
      <alignment horizontal="left"/>
      <protection hidden="1"/>
    </xf>
    <xf numFmtId="0" fontId="12" fillId="0" borderId="0" xfId="0" applyFont="1" applyAlignment="1" applyProtection="1">
      <alignment horizontal="left"/>
      <protection hidden="1"/>
    </xf>
    <xf numFmtId="0" fontId="12" fillId="0" borderId="0" xfId="0" applyFont="1" applyAlignment="1" applyProtection="1">
      <alignment horizontal="left" vertical="top"/>
      <protection hidden="1"/>
    </xf>
    <xf numFmtId="7" fontId="5" fillId="0" borderId="10" xfId="2" applyNumberFormat="1" applyFont="1" applyFill="1" applyBorder="1" applyAlignment="1" applyProtection="1">
      <alignment horizontal="right"/>
      <protection hidden="1"/>
    </xf>
    <xf numFmtId="7" fontId="12" fillId="0" borderId="11" xfId="2" applyNumberFormat="1" applyFont="1" applyFill="1" applyBorder="1" applyAlignment="1" applyProtection="1">
      <alignment horizontal="center"/>
      <protection hidden="1"/>
    </xf>
    <xf numFmtId="0" fontId="0" fillId="0" borderId="16" xfId="0" applyBorder="1" applyAlignment="1" applyProtection="1">
      <alignment horizontal="left"/>
      <protection hidden="1"/>
    </xf>
    <xf numFmtId="0" fontId="0" fillId="0" borderId="18" xfId="0" applyBorder="1" applyProtection="1">
      <protection hidden="1"/>
    </xf>
    <xf numFmtId="0" fontId="0" fillId="0" borderId="17" xfId="0" applyBorder="1" applyAlignment="1" applyProtection="1">
      <alignment horizontal="left"/>
      <protection hidden="1"/>
    </xf>
    <xf numFmtId="0" fontId="0" fillId="0" borderId="19" xfId="0" applyBorder="1" applyProtection="1">
      <protection hidden="1"/>
    </xf>
    <xf numFmtId="7" fontId="5" fillId="0" borderId="0" xfId="2" applyNumberFormat="1" applyFont="1" applyFill="1" applyBorder="1" applyAlignment="1" applyProtection="1">
      <alignment horizontal="right"/>
      <protection hidden="1"/>
    </xf>
    <xf numFmtId="0" fontId="13" fillId="0" borderId="0" xfId="0" applyFont="1" applyProtection="1">
      <protection hidden="1"/>
    </xf>
    <xf numFmtId="0" fontId="0" fillId="0" borderId="15" xfId="0" applyBorder="1" applyAlignment="1" applyProtection="1">
      <alignment horizontal="left"/>
      <protection hidden="1"/>
    </xf>
    <xf numFmtId="0" fontId="0" fillId="0" borderId="14" xfId="0" applyBorder="1" applyProtection="1">
      <protection hidden="1"/>
    </xf>
    <xf numFmtId="0" fontId="14" fillId="0" borderId="0" xfId="0" applyFont="1" applyProtection="1">
      <protection hidden="1"/>
    </xf>
    <xf numFmtId="0" fontId="15" fillId="0" borderId="20" xfId="0" applyFont="1" applyBorder="1" applyProtection="1">
      <protection hidden="1"/>
    </xf>
    <xf numFmtId="0" fontId="15" fillId="0" borderId="20" xfId="0" applyFont="1" applyBorder="1" applyAlignment="1" applyProtection="1">
      <alignment horizontal="right"/>
      <protection hidden="1"/>
    </xf>
    <xf numFmtId="0" fontId="15" fillId="0" borderId="16" xfId="0" applyFont="1" applyBorder="1" applyAlignment="1" applyProtection="1">
      <alignment horizontal="right"/>
      <protection hidden="1"/>
    </xf>
    <xf numFmtId="0" fontId="16" fillId="0" borderId="12" xfId="0" applyFont="1" applyBorder="1" applyAlignment="1" applyProtection="1">
      <alignment horizontal="left"/>
      <protection hidden="1"/>
    </xf>
    <xf numFmtId="0" fontId="15" fillId="0" borderId="16" xfId="0" applyFont="1" applyBorder="1" applyAlignment="1" applyProtection="1">
      <alignment horizontal="centerContinuous"/>
      <protection hidden="1"/>
    </xf>
    <xf numFmtId="0" fontId="15" fillId="0" borderId="18" xfId="0" applyFont="1" applyBorder="1" applyAlignment="1" applyProtection="1">
      <alignment horizontal="centerContinuous"/>
      <protection hidden="1"/>
    </xf>
    <xf numFmtId="0" fontId="15" fillId="0" borderId="12" xfId="0" applyFont="1" applyBorder="1" applyAlignment="1" applyProtection="1">
      <alignment horizontal="centerContinuous"/>
      <protection hidden="1"/>
    </xf>
    <xf numFmtId="0" fontId="15" fillId="0" borderId="21" xfId="0" applyFont="1" applyBorder="1" applyProtection="1">
      <protection hidden="1"/>
    </xf>
    <xf numFmtId="0" fontId="15" fillId="0" borderId="21" xfId="0" applyFont="1" applyBorder="1" applyAlignment="1" applyProtection="1">
      <alignment horizontal="right"/>
      <protection hidden="1"/>
    </xf>
    <xf numFmtId="0" fontId="15" fillId="0" borderId="15" xfId="0" applyFont="1" applyBorder="1" applyAlignment="1" applyProtection="1">
      <alignment horizontal="right"/>
      <protection hidden="1"/>
    </xf>
    <xf numFmtId="0" fontId="16" fillId="0" borderId="14" xfId="0" applyFont="1" applyBorder="1" applyAlignment="1" applyProtection="1">
      <alignment horizontal="left"/>
      <protection hidden="1"/>
    </xf>
    <xf numFmtId="0" fontId="15" fillId="0" borderId="15" xfId="0" applyFont="1" applyBorder="1" applyAlignment="1" applyProtection="1">
      <alignment horizontal="centerContinuous"/>
      <protection hidden="1"/>
    </xf>
    <xf numFmtId="0" fontId="15" fillId="0" borderId="0" xfId="0" applyFont="1" applyAlignment="1" applyProtection="1">
      <alignment horizontal="centerContinuous"/>
      <protection hidden="1"/>
    </xf>
    <xf numFmtId="0" fontId="15" fillId="0" borderId="14" xfId="0" applyFont="1" applyBorder="1" applyAlignment="1" applyProtection="1">
      <alignment horizontal="centerContinuous"/>
      <protection hidden="1"/>
    </xf>
    <xf numFmtId="0" fontId="15" fillId="0" borderId="17" xfId="0" applyFont="1" applyBorder="1" applyAlignment="1" applyProtection="1">
      <alignment horizontal="centerContinuous"/>
      <protection hidden="1"/>
    </xf>
    <xf numFmtId="0" fontId="15" fillId="0" borderId="19" xfId="0" applyFont="1" applyBorder="1" applyAlignment="1" applyProtection="1">
      <alignment horizontal="centerContinuous"/>
      <protection hidden="1"/>
    </xf>
    <xf numFmtId="0" fontId="15" fillId="0" borderId="13" xfId="0" applyFont="1" applyBorder="1" applyAlignment="1" applyProtection="1">
      <alignment horizontal="centerContinuous"/>
      <protection hidden="1"/>
    </xf>
    <xf numFmtId="0" fontId="15" fillId="0" borderId="22" xfId="0" applyFont="1" applyBorder="1" applyProtection="1">
      <protection hidden="1"/>
    </xf>
    <xf numFmtId="0" fontId="15" fillId="0" borderId="22" xfId="0" applyFont="1" applyBorder="1" applyAlignment="1" applyProtection="1">
      <alignment horizontal="right"/>
      <protection hidden="1"/>
    </xf>
    <xf numFmtId="0" fontId="17" fillId="0" borderId="0" xfId="0" applyFont="1" applyAlignment="1" applyProtection="1">
      <alignment vertical="center" wrapText="1"/>
      <protection hidden="1"/>
    </xf>
    <xf numFmtId="0" fontId="18" fillId="0" borderId="0" xfId="0" applyFont="1" applyProtection="1">
      <protection hidden="1"/>
    </xf>
    <xf numFmtId="0" fontId="5" fillId="0" borderId="16" xfId="3" applyFont="1" applyFill="1" applyBorder="1" applyProtection="1">
      <protection hidden="1"/>
    </xf>
    <xf numFmtId="7" fontId="5" fillId="0" borderId="0" xfId="2" applyNumberFormat="1" applyFont="1" applyAlignment="1">
      <alignment horizontal="center"/>
    </xf>
    <xf numFmtId="10" fontId="0" fillId="0" borderId="0" xfId="0" applyNumberFormat="1" applyAlignment="1">
      <alignment horizontal="center"/>
    </xf>
    <xf numFmtId="0" fontId="8" fillId="0" borderId="0" xfId="0" applyFont="1" applyAlignment="1">
      <alignment horizontal="center"/>
    </xf>
    <xf numFmtId="0" fontId="8" fillId="0" borderId="0" xfId="0" applyFont="1"/>
    <xf numFmtId="0" fontId="8" fillId="0" borderId="0" xfId="0" applyFont="1" applyAlignment="1">
      <alignment horizontal="left"/>
    </xf>
    <xf numFmtId="165" fontId="0" fillId="0" borderId="0" xfId="0" applyNumberFormat="1" applyAlignment="1">
      <alignment horizontal="center"/>
    </xf>
    <xf numFmtId="166" fontId="5" fillId="0" borderId="22" xfId="2" applyNumberFormat="1" applyFont="1" applyFill="1" applyBorder="1" applyAlignment="1" applyProtection="1">
      <alignment horizontal="right" indent="1"/>
      <protection hidden="1"/>
    </xf>
    <xf numFmtId="166" fontId="5" fillId="0" borderId="21" xfId="2" applyNumberFormat="1" applyFont="1" applyFill="1" applyBorder="1" applyAlignment="1" applyProtection="1">
      <alignment horizontal="right" indent="1"/>
      <protection hidden="1"/>
    </xf>
    <xf numFmtId="167" fontId="5" fillId="0" borderId="20" xfId="2" applyNumberFormat="1" applyFont="1" applyFill="1" applyBorder="1" applyAlignment="1" applyProtection="1">
      <alignment horizontal="right" indent="1"/>
      <protection hidden="1"/>
    </xf>
    <xf numFmtId="166" fontId="5" fillId="0" borderId="20" xfId="2" applyNumberFormat="1" applyFont="1" applyFill="1" applyBorder="1" applyAlignment="1" applyProtection="1">
      <alignment horizontal="right" indent="1"/>
      <protection hidden="1"/>
    </xf>
    <xf numFmtId="166" fontId="5" fillId="0" borderId="9" xfId="2" applyNumberFormat="1" applyFont="1" applyFill="1" applyBorder="1" applyAlignment="1" applyProtection="1">
      <alignment horizontal="right" indent="1"/>
      <protection hidden="1"/>
    </xf>
    <xf numFmtId="10" fontId="5" fillId="0" borderId="20" xfId="2" applyNumberFormat="1" applyFont="1" applyFill="1" applyBorder="1" applyAlignment="1" applyProtection="1">
      <alignment horizontal="right" indent="1"/>
      <protection hidden="1"/>
    </xf>
    <xf numFmtId="10" fontId="5" fillId="0" borderId="22" xfId="2" applyNumberFormat="1" applyFont="1" applyFill="1" applyBorder="1" applyAlignment="1" applyProtection="1">
      <alignment horizontal="right" indent="1"/>
      <protection hidden="1"/>
    </xf>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3" xfId="0" applyFill="1" applyBorder="1" applyAlignment="1">
      <alignment horizontal="center"/>
    </xf>
    <xf numFmtId="0" fontId="8" fillId="4" borderId="6" xfId="0" applyFont="1" applyFill="1" applyBorder="1"/>
    <xf numFmtId="0" fontId="0" fillId="4" borderId="0" xfId="0" applyFill="1"/>
    <xf numFmtId="0" fontId="0" fillId="4" borderId="7" xfId="0" applyFill="1" applyBorder="1"/>
    <xf numFmtId="0" fontId="0" fillId="4" borderId="8" xfId="0" applyFill="1" applyBorder="1"/>
    <xf numFmtId="0" fontId="13" fillId="0" borderId="0" xfId="0" applyFont="1" applyAlignment="1" applyProtection="1">
      <alignment horizontal="right"/>
      <protection hidden="1"/>
    </xf>
    <xf numFmtId="0" fontId="0" fillId="4" borderId="2" xfId="0" quotePrefix="1" applyFill="1" applyBorder="1"/>
    <xf numFmtId="0" fontId="6" fillId="0" borderId="0" xfId="0" applyFont="1" applyAlignment="1" applyProtection="1">
      <alignment horizontal="center"/>
      <protection hidden="1"/>
    </xf>
    <xf numFmtId="0" fontId="6" fillId="0" borderId="18" xfId="3" applyFont="1" applyFill="1" applyBorder="1" applyProtection="1">
      <protection hidden="1"/>
    </xf>
    <xf numFmtId="0" fontId="19" fillId="0" borderId="0" xfId="0" applyFont="1" applyAlignment="1" applyProtection="1">
      <alignment horizontal="right"/>
      <protection hidden="1"/>
    </xf>
    <xf numFmtId="0" fontId="19" fillId="0" borderId="0" xfId="0" applyFont="1" applyAlignment="1" applyProtection="1">
      <alignment horizontal="right" vertical="top"/>
      <protection hidden="1"/>
    </xf>
    <xf numFmtId="0" fontId="20" fillId="0" borderId="0" xfId="0" applyFont="1" applyProtection="1">
      <protection hidden="1"/>
    </xf>
    <xf numFmtId="0" fontId="21" fillId="0" borderId="0" xfId="0" quotePrefix="1" applyFont="1" applyProtection="1">
      <protection hidden="1"/>
    </xf>
    <xf numFmtId="0" fontId="21" fillId="0" borderId="0" xfId="0" applyFont="1" applyProtection="1">
      <protection hidden="1"/>
    </xf>
    <xf numFmtId="0" fontId="5" fillId="0" borderId="21" xfId="3" applyFont="1" applyFill="1" applyBorder="1" applyProtection="1">
      <protection hidden="1"/>
    </xf>
    <xf numFmtId="0" fontId="5" fillId="0" borderId="22" xfId="3" applyFont="1" applyFill="1" applyBorder="1" applyProtection="1">
      <protection hidden="1"/>
    </xf>
    <xf numFmtId="0" fontId="5" fillId="0" borderId="17" xfId="3" applyFont="1" applyFill="1" applyBorder="1" applyProtection="1">
      <protection hidden="1"/>
    </xf>
    <xf numFmtId="0" fontId="5" fillId="0" borderId="20" xfId="3" applyFont="1" applyFill="1" applyBorder="1" applyProtection="1">
      <protection hidden="1"/>
    </xf>
    <xf numFmtId="0" fontId="22" fillId="0" borderId="17" xfId="0" applyFont="1" applyBorder="1" applyAlignment="1" applyProtection="1">
      <alignment horizontal="right"/>
      <protection hidden="1"/>
    </xf>
    <xf numFmtId="0" fontId="16" fillId="0" borderId="13" xfId="0" applyFont="1" applyBorder="1" applyAlignment="1" applyProtection="1">
      <alignment horizontal="left"/>
      <protection hidden="1"/>
    </xf>
    <xf numFmtId="44" fontId="15" fillId="0" borderId="9" xfId="0" applyNumberFormat="1" applyFont="1" applyBorder="1" applyAlignment="1" applyProtection="1">
      <alignment horizontal="right"/>
      <protection hidden="1"/>
    </xf>
    <xf numFmtId="0" fontId="14" fillId="0" borderId="0" xfId="0" applyFont="1" applyAlignment="1" applyProtection="1">
      <alignment horizontal="right"/>
      <protection hidden="1"/>
    </xf>
    <xf numFmtId="0" fontId="18" fillId="0" borderId="0" xfId="0" applyFont="1" applyAlignment="1" applyProtection="1">
      <alignment horizontal="right"/>
      <protection hidden="1"/>
    </xf>
    <xf numFmtId="0" fontId="23" fillId="0" borderId="0" xfId="0" applyFont="1" applyAlignment="1" applyProtection="1">
      <alignment horizontal="left"/>
      <protection hidden="1"/>
    </xf>
    <xf numFmtId="44" fontId="14" fillId="0" borderId="0" xfId="0" applyNumberFormat="1" applyFont="1" applyAlignment="1" applyProtection="1">
      <alignment horizontal="right"/>
      <protection hidden="1"/>
    </xf>
    <xf numFmtId="0" fontId="24" fillId="0" borderId="0" xfId="0" applyFont="1" applyAlignment="1" applyProtection="1">
      <alignment horizontal="left"/>
      <protection hidden="1"/>
    </xf>
    <xf numFmtId="0" fontId="25" fillId="0" borderId="18" xfId="3" applyFont="1" applyFill="1" applyBorder="1" applyAlignment="1" applyProtection="1">
      <protection locked="0"/>
    </xf>
    <xf numFmtId="0" fontId="26" fillId="0" borderId="0" xfId="0" applyFont="1"/>
    <xf numFmtId="0" fontId="27" fillId="0" borderId="0" xfId="0" applyFont="1" applyAlignment="1">
      <alignment horizontal="right"/>
    </xf>
    <xf numFmtId="0" fontId="14" fillId="5" borderId="9" xfId="0" applyFont="1" applyFill="1" applyBorder="1" applyProtection="1">
      <protection locked="0"/>
    </xf>
    <xf numFmtId="7" fontId="14" fillId="5" borderId="9" xfId="2" applyNumberFormat="1" applyFont="1" applyFill="1" applyBorder="1" applyAlignment="1" applyProtection="1">
      <alignment horizontal="right"/>
      <protection locked="0"/>
    </xf>
    <xf numFmtId="0" fontId="6" fillId="6" borderId="0" xfId="1" applyFill="1" applyAlignment="1">
      <alignment horizontal="center"/>
    </xf>
    <xf numFmtId="7" fontId="6" fillId="0" borderId="18" xfId="2" applyNumberFormat="1" applyFont="1" applyFill="1" applyBorder="1" applyAlignment="1" applyProtection="1">
      <alignment horizontal="right" indent="1"/>
      <protection locked="0"/>
    </xf>
    <xf numFmtId="14" fontId="0" fillId="7" borderId="0" xfId="0" applyNumberFormat="1" applyFill="1"/>
    <xf numFmtId="0" fontId="12" fillId="0" borderId="0" xfId="0" applyFont="1" applyAlignment="1" applyProtection="1">
      <alignment horizontal="left" vertical="center" wrapText="1"/>
      <protection hidden="1"/>
    </xf>
    <xf numFmtId="1" fontId="14" fillId="5" borderId="16" xfId="2" applyNumberFormat="1" applyFont="1" applyFill="1" applyBorder="1" applyAlignment="1" applyProtection="1">
      <alignment horizontal="right" indent="1"/>
      <protection locked="0"/>
    </xf>
    <xf numFmtId="1" fontId="14" fillId="5" borderId="12" xfId="2" applyNumberFormat="1" applyFont="1" applyFill="1" applyBorder="1" applyAlignment="1" applyProtection="1">
      <alignment horizontal="right" indent="1"/>
      <protection locked="0"/>
    </xf>
    <xf numFmtId="3" fontId="14" fillId="5" borderId="15" xfId="2" applyNumberFormat="1" applyFont="1" applyFill="1" applyBorder="1" applyAlignment="1" applyProtection="1">
      <alignment horizontal="right" indent="1"/>
      <protection locked="0"/>
    </xf>
    <xf numFmtId="3" fontId="14" fillId="5" borderId="14" xfId="2" applyNumberFormat="1" applyFont="1" applyFill="1" applyBorder="1" applyAlignment="1" applyProtection="1">
      <alignment horizontal="right" indent="1"/>
      <protection locked="0"/>
    </xf>
    <xf numFmtId="0" fontId="14" fillId="5" borderId="15" xfId="3" applyFont="1" applyFill="1" applyBorder="1" applyAlignment="1" applyProtection="1">
      <alignment horizontal="right" indent="1"/>
      <protection locked="0"/>
    </xf>
    <xf numFmtId="0" fontId="14" fillId="5" borderId="14" xfId="3" applyFont="1" applyFill="1" applyBorder="1" applyAlignment="1" applyProtection="1">
      <alignment horizontal="right" indent="1"/>
      <protection locked="0"/>
    </xf>
    <xf numFmtId="166" fontId="14" fillId="5" borderId="15" xfId="2" applyNumberFormat="1" applyFont="1" applyFill="1" applyBorder="1" applyAlignment="1" applyProtection="1">
      <alignment horizontal="right" indent="1"/>
      <protection locked="0"/>
    </xf>
    <xf numFmtId="166" fontId="14" fillId="5" borderId="14" xfId="2" applyNumberFormat="1" applyFont="1" applyFill="1" applyBorder="1" applyAlignment="1" applyProtection="1">
      <alignment horizontal="right" indent="1"/>
      <protection locked="0"/>
    </xf>
    <xf numFmtId="7" fontId="14" fillId="5" borderId="17" xfId="2" applyNumberFormat="1" applyFont="1" applyFill="1" applyBorder="1" applyAlignment="1" applyProtection="1">
      <alignment horizontal="right" indent="1"/>
      <protection locked="0"/>
    </xf>
    <xf numFmtId="7" fontId="14" fillId="5" borderId="13" xfId="2" applyNumberFormat="1" applyFont="1" applyFill="1" applyBorder="1" applyAlignment="1" applyProtection="1">
      <alignment horizontal="right" indent="1"/>
      <protection locked="0"/>
    </xf>
  </cellXfs>
  <cellStyles count="4">
    <cellStyle name="Accent1" xfId="1" builtinId="29"/>
    <cellStyle name="Comma" xfId="2" builtinId="3"/>
    <cellStyle name="Input" xfId="3" builtinId="20"/>
    <cellStyle name="Normal" xfId="0" builtinId="0"/>
  </cellStyles>
  <dxfs count="3">
    <dxf>
      <font>
        <color theme="5" tint="-0.499984740745262"/>
        <name val="Cambria"/>
        <scheme val="none"/>
      </font>
      <fill>
        <patternFill>
          <bgColor theme="9" tint="0.79998168889431442"/>
        </patternFill>
      </fill>
      <border>
        <left/>
        <right style="thin">
          <color theme="0" tint="-0.499984740745262"/>
        </right>
        <top/>
        <bottom style="thin">
          <color theme="0" tint="-0.499984740745262"/>
        </bottom>
      </border>
    </dxf>
    <dxf>
      <fill>
        <patternFill>
          <bgColor theme="9" tint="0.79998168889431442"/>
        </patternFill>
      </fill>
      <border>
        <left style="thin">
          <color theme="0" tint="-0.499984740745262"/>
        </left>
        <right/>
        <top/>
        <bottom style="thin">
          <color theme="0" tint="-0.499984740745262"/>
        </bottom>
      </border>
    </dxf>
    <dxf>
      <font>
        <color auto="1"/>
      </font>
      <border>
        <left style="thin">
          <color theme="0" tint="-0.499984740745262"/>
        </left>
        <right style="thin">
          <color theme="0" tint="-0.499984740745262"/>
        </right>
        <top/>
        <bottom style="thin">
          <color theme="0" tint="-0.499984740745262"/>
        </bottom>
      </border>
    </dxf>
  </dxfs>
  <tableStyles count="0" defaultTableStyle="TableStyleMedium2" defaultPivotStyle="PivotStyleLight16"/>
  <colors>
    <mruColors>
      <color rgb="FF003A70"/>
      <color rgb="FFFAE4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1410094</xdr:colOff>
      <xdr:row>30</xdr:row>
      <xdr:rowOff>16911</xdr:rowOff>
    </xdr:from>
    <xdr:to>
      <xdr:col>2</xdr:col>
      <xdr:colOff>1549181</xdr:colOff>
      <xdr:row>33</xdr:row>
      <xdr:rowOff>179936</xdr:rowOff>
    </xdr:to>
    <xdr:sp macro="" textlink="">
      <xdr:nvSpPr>
        <xdr:cNvPr id="2" name="Right Brace 1">
          <a:extLst>
            <a:ext uri="{FF2B5EF4-FFF2-40B4-BE49-F238E27FC236}">
              <a16:creationId xmlns:a16="http://schemas.microsoft.com/office/drawing/2014/main" id="{C8F62CB9-54A6-4310-B535-044CBF3AB765}"/>
            </a:ext>
          </a:extLst>
        </xdr:cNvPr>
        <xdr:cNvSpPr/>
      </xdr:nvSpPr>
      <xdr:spPr>
        <a:xfrm>
          <a:off x="4571009" y="5832010"/>
          <a:ext cx="148194" cy="766217"/>
        </a:xfrm>
        <a:prstGeom prst="rightBrace">
          <a:avLst/>
        </a:prstGeom>
        <a:ln w="6350">
          <a:solidFill>
            <a:schemeClr val="tx1"/>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2</xdr:col>
      <xdr:colOff>1409151</xdr:colOff>
      <xdr:row>36</xdr:row>
      <xdr:rowOff>15720</xdr:rowOff>
    </xdr:from>
    <xdr:to>
      <xdr:col>2</xdr:col>
      <xdr:colOff>1542631</xdr:colOff>
      <xdr:row>38</xdr:row>
      <xdr:rowOff>223989</xdr:rowOff>
    </xdr:to>
    <xdr:sp macro="" textlink="">
      <xdr:nvSpPr>
        <xdr:cNvPr id="3" name="Right Brace 2">
          <a:extLst>
            <a:ext uri="{FF2B5EF4-FFF2-40B4-BE49-F238E27FC236}">
              <a16:creationId xmlns:a16="http://schemas.microsoft.com/office/drawing/2014/main" id="{8157BA28-E372-4EB2-BDB0-A510585EA23E}"/>
            </a:ext>
          </a:extLst>
        </xdr:cNvPr>
        <xdr:cNvSpPr/>
      </xdr:nvSpPr>
      <xdr:spPr>
        <a:xfrm>
          <a:off x="4659399" y="7790343"/>
          <a:ext cx="138932" cy="645606"/>
        </a:xfrm>
        <a:prstGeom prst="rightBrace">
          <a:avLst/>
        </a:prstGeom>
        <a:ln w="6350">
          <a:solidFill>
            <a:schemeClr val="tx1"/>
          </a:soli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44"/>
  <sheetViews>
    <sheetView tabSelected="1" zoomScaleNormal="100" workbookViewId="0">
      <selection activeCell="C6" sqref="C6:D6"/>
    </sheetView>
  </sheetViews>
  <sheetFormatPr defaultColWidth="8.88671875" defaultRowHeight="15.9" customHeight="1" x14ac:dyDescent="0.3"/>
  <cols>
    <col min="1" max="1" width="3.6640625" style="5" customWidth="1"/>
    <col min="2" max="2" width="45.6640625" style="5" customWidth="1"/>
    <col min="3" max="3" width="27.6640625" style="5" customWidth="1"/>
    <col min="4" max="4" width="26.6640625" style="5" customWidth="1"/>
    <col min="5" max="5" width="3.6640625" style="5" customWidth="1"/>
    <col min="6" max="6" width="11.5546875" style="5" customWidth="1"/>
    <col min="7" max="16384" width="8.88671875" style="5"/>
  </cols>
  <sheetData>
    <row r="2" spans="2:5" ht="18" x14ac:dyDescent="0.35">
      <c r="B2" s="6" t="s">
        <v>63</v>
      </c>
    </row>
    <row r="3" spans="2:5" ht="15.6" x14ac:dyDescent="0.3">
      <c r="B3" s="7" t="s">
        <v>11</v>
      </c>
    </row>
    <row r="4" spans="2:5" ht="15" customHeight="1" x14ac:dyDescent="0.35">
      <c r="B4" s="6"/>
      <c r="D4" s="85" t="str">
        <f>"ver "&amp;YEAR('Working Variables-Must Hide'!$H$1)&amp;"."&amp;MONTH('Working Variables-Must Hide'!$H$1)&amp;"."&amp;DAY('Working Variables-Must Hide'!$H$1)</f>
        <v>ver 2023.11.6</v>
      </c>
    </row>
    <row r="5" spans="2:5" ht="15.9" customHeight="1" x14ac:dyDescent="0.3">
      <c r="B5" s="8" t="s">
        <v>65</v>
      </c>
    </row>
    <row r="6" spans="2:5" ht="15.9" customHeight="1" x14ac:dyDescent="0.3">
      <c r="B6" s="97" t="str">
        <f>"Contribution year (2003 to "&amp;'Working Variables-Must Hide'!B4&amp;")"</f>
        <v>Contribution year (2003 to 2024)</v>
      </c>
      <c r="C6" s="115">
        <v>2024</v>
      </c>
      <c r="D6" s="116"/>
    </row>
    <row r="7" spans="2:5" ht="15.9" customHeight="1" x14ac:dyDescent="0.3">
      <c r="B7" s="94" t="s">
        <v>57</v>
      </c>
      <c r="C7" s="117">
        <v>65</v>
      </c>
      <c r="D7" s="118"/>
    </row>
    <row r="8" spans="2:5" ht="15.9" customHeight="1" x14ac:dyDescent="0.3">
      <c r="B8" s="94" t="s">
        <v>0</v>
      </c>
      <c r="C8" s="119" t="s">
        <v>47</v>
      </c>
      <c r="D8" s="120"/>
    </row>
    <row r="9" spans="2:5" ht="15.9" customHeight="1" x14ac:dyDescent="0.3">
      <c r="B9" s="94" t="s">
        <v>20</v>
      </c>
      <c r="C9" s="121">
        <v>2500</v>
      </c>
      <c r="D9" s="122"/>
    </row>
    <row r="10" spans="2:5" ht="15.9" customHeight="1" x14ac:dyDescent="0.3">
      <c r="B10" s="95" t="s">
        <v>90</v>
      </c>
      <c r="C10" s="123" t="s">
        <v>13</v>
      </c>
      <c r="D10" s="124"/>
    </row>
    <row r="11" spans="2:5" ht="15.9" customHeight="1" x14ac:dyDescent="0.3">
      <c r="B11" s="88" t="str">
        <f>IF(AND(OR(ContYearSM=2014,ContYearSM=2015),C9*VLOOKUP($C$8,'Working Variables-Must Hide'!$L$4:$Q$11,'Working Variables-Must Hide'!$M$2-'Working Variables-Must Hide'!$K$2,FALSE)&gt;=ROUND(7*YMPESM,2)),"Did member newly enrol in OMERS during "&amp;ContYearSM&amp;"?","Not applicable")</f>
        <v>Not applicable</v>
      </c>
      <c r="C11" s="106"/>
      <c r="D11" s="112" t="s">
        <v>53</v>
      </c>
      <c r="E11" s="87">
        <f>IF(AND(OR(ContYearSM=2014,ContYearSM=2015),C9*VLOOKUP($C$8,'Working Variables-Must Hide'!$L$4:$Q$11,'Working Variables-Must Hide'!$M$2-'Working Variables-Must Hide'!$K$2,FALSE)&gt;=ROUND(7*YMPESM,2)),1,2)</f>
        <v>2</v>
      </c>
    </row>
    <row r="12" spans="2:5" ht="15" customHeight="1" x14ac:dyDescent="0.3">
      <c r="D12" s="90" t="str">
        <f>IF(D24=D23,"(Note: Annual contributory earnings are capped. See below)","")</f>
        <v/>
      </c>
    </row>
    <row r="13" spans="2:5" ht="15" customHeight="1" x14ac:dyDescent="0.3"/>
    <row r="14" spans="2:5" ht="18" customHeight="1" x14ac:dyDescent="0.3">
      <c r="B14" s="8" t="s">
        <v>66</v>
      </c>
    </row>
    <row r="15" spans="2:5" ht="18" customHeight="1" x14ac:dyDescent="0.3">
      <c r="B15" s="61" t="str">
        <f>VLOOKUP($C$8,'Working Variables-Must Hide'!$L$4:$Q$11,'Working Variables-Must Hide'!$O$2-'Working Variables-Must Hide'!$K$2,FALSE)</f>
        <v>Biweekly member contributions (RPP)</v>
      </c>
      <c r="C15" s="20"/>
      <c r="D15" s="71">
        <f>ROUND((D25*MIN(D24,YMPESM)+D26*MAX(0,MIN(D24,D22)-YMPESM))/VLOOKUP($C$8,'Working Variables-Must Hide'!$L$4:$Q$11,'Working Variables-Must Hide'!$M$2-'Working Variables-Must Hide'!$K$2,FALSE),2)*IF('Working Variables-Must Hide'!$G$36="1x",1,IF('Working Variables-Must Hide'!$G$36="2x",2,"XX"))</f>
        <v>225</v>
      </c>
    </row>
    <row r="16" spans="2:5" ht="18" customHeight="1" x14ac:dyDescent="0.3">
      <c r="B16" s="96" t="str">
        <f>VLOOKUP($C$8,'Working Variables-Must Hide'!$L$4:$Q$11,'Working Variables-Must Hide'!$P$2-'Working Variables-Must Hide'!$K$2,FALSE)</f>
        <v>Biweekly member contributions (RCA)</v>
      </c>
      <c r="C16" s="21"/>
      <c r="D16" s="68">
        <f>IF('Working Variables-Must Hide'!$G$36="2x",0,ROUND((D25*MIN(D24,YMPESM)+D26*MAX(0,D24-YMPESM))/VLOOKUP($C$8,'Working Variables-Must Hide'!$L$4:$Q$11,'Working Variables-Must Hide'!$M$2-'Working Variables-Must Hide'!$K$2,FALSE),2)-D15)</f>
        <v>0</v>
      </c>
    </row>
    <row r="17" spans="2:6" ht="18" customHeight="1" x14ac:dyDescent="0.3">
      <c r="B17" s="9" t="str">
        <f>VLOOKUP($C$8,'Working Variables-Must Hide'!$L$4:$Q$11,'Working Variables-Must Hide'!$Q$2-'Working Variables-Must Hide'!$K$2,FALSE)</f>
        <v>Biweekly member contributions (RPP+RCA)</v>
      </c>
      <c r="C17" s="10"/>
      <c r="D17" s="72">
        <f>D15+D16</f>
        <v>225</v>
      </c>
    </row>
    <row r="18" spans="2:6" ht="15" customHeight="1" x14ac:dyDescent="0.3">
      <c r="B18" s="18"/>
      <c r="D18" s="89" t="str">
        <f>IF(AND('Working Variables-Must Hide'!$G$36="2x",D24&gt;D22),"(Note: Based on capped contributory earnings of "&amp;TEXT(D22/VLOOKUP($C$8,'Working Variables-Must Hide'!$L$4:$Q$11,'Working Variables-Must Hide'!$M$2-'Working Variables-Must Hide'!$K$2,FALSE),"$#,##0.00")&amp;" per pay period.)",IF(D24=D23,"(Note: Based on capped contributory earnings of "&amp;TEXT(D24/VLOOKUP($C$8,'Working Variables-Must Hide'!$L$4:$Q$11,'Working Variables-Must Hide'!$M$2-'Working Variables-Must Hide'!$K$2,FALSE),"$#,##0.00")&amp;" per pay period.)",""))</f>
        <v/>
      </c>
    </row>
    <row r="19" spans="2:6" ht="15" customHeight="1" x14ac:dyDescent="0.3"/>
    <row r="20" spans="2:6" ht="18" customHeight="1" x14ac:dyDescent="0.3">
      <c r="B20" s="8" t="s">
        <v>14</v>
      </c>
    </row>
    <row r="21" spans="2:6" ht="18" customHeight="1" x14ac:dyDescent="0.3">
      <c r="B21" s="61" t="s">
        <v>3</v>
      </c>
      <c r="C21" s="22"/>
      <c r="D21" s="70">
        <f>VLOOKUP(ContYearSM,Table,'Working Variables-Must Hide'!$C$2,FALSE)</f>
        <v>68500</v>
      </c>
    </row>
    <row r="22" spans="2:6" ht="18" customHeight="1" x14ac:dyDescent="0.3">
      <c r="B22" s="24" t="str">
        <f>IF('Working Variables-Must Hide'!$G$36="1x","RPP maximum and single-contribution leave threshold",IF('Working Variables-Must Hide'!$G$36="2x","RPP maximum and double-contribution leave threshold","XX"))</f>
        <v>RPP maximum and single-contribution leave threshold</v>
      </c>
      <c r="C22" s="23"/>
      <c r="D22" s="69">
        <f>IF('Working Variables-Must Hide'!$G$36="1x",VLOOKUP(ContYearSM,Table,'Working Variables-Must Hide'!$K$2,FALSE),IF('Working Variables-Must Hide'!$G$36="2x",VLOOKUP(ContYearSM,Table,'Working Variables-Must Hide'!$J$2,FALSE),"XX"))</f>
        <v>179795.36</v>
      </c>
      <c r="E22" s="12"/>
    </row>
    <row r="23" spans="2:6" ht="18" customHeight="1" x14ac:dyDescent="0.3">
      <c r="B23" s="24" t="s">
        <v>98</v>
      </c>
      <c r="C23" s="23"/>
      <c r="D23" s="69">
        <f>IF(OR(ContYearSM&lt;2014,AND(OR(ContYearSM=2014,ContYearSM=2015),C9*VLOOKUP($C$8,'Working Variables-Must Hide'!$L$4:$Q$11,'Working Variables-Must Hide'!$M$2-'Working Variables-Must Hide'!$K$2,FALSE)&lt;ROUND(7*YMPESM,2))),"N/A",IF(AND(OR(ContYearSM=2014,ContYearSM=2015),D11="No"),"N/A",ROUND(7*YMPESM,2)))</f>
        <v>479500</v>
      </c>
    </row>
    <row r="24" spans="2:6" ht="18" customHeight="1" x14ac:dyDescent="0.3">
      <c r="B24" s="96" t="s">
        <v>99</v>
      </c>
      <c r="C24" s="21"/>
      <c r="D24" s="68">
        <f>MIN(C9*VLOOKUP($C$8,'Working Variables-Must Hide'!$L$4:$Q$11,'Working Variables-Must Hide'!$M$2-'Working Variables-Must Hide'!$K$2,FALSE),YMPEx7SM)</f>
        <v>65000</v>
      </c>
      <c r="E24" s="13"/>
      <c r="F24" s="14"/>
    </row>
    <row r="25" spans="2:6" ht="18" customHeight="1" x14ac:dyDescent="0.3">
      <c r="B25" s="25" t="str">
        <f>"NRA "&amp;C7&amp;" contribution rate – up to YMPE"</f>
        <v>NRA 65 contribution rate – up to YMPE</v>
      </c>
      <c r="C25" s="20"/>
      <c r="D25" s="73">
        <f>($C$7=60)*VLOOKUP(ContYearSM,Table,'Working Variables-Must Hide'!$E$2,FALSE)+($C$7=65)*VLOOKUP(ContYearSM,Table,'Working Variables-Must Hide'!$G$2,FALSE)</f>
        <v>0.09</v>
      </c>
    </row>
    <row r="26" spans="2:6" ht="18" customHeight="1" x14ac:dyDescent="0.3">
      <c r="B26" s="26" t="str">
        <f>"NRA "&amp;C7&amp;" contribution rate – above YMPE"</f>
        <v>NRA 65 contribution rate – above YMPE</v>
      </c>
      <c r="C26" s="21"/>
      <c r="D26" s="74">
        <f>($C$7=60)*VLOOKUP(ContYearSM,Table,'Working Variables-Must Hide'!$F$2,FALSE)+($C$7=65)*VLOOKUP(ContYearSM,Table,'Working Variables-Must Hide'!$H$2,FALSE)</f>
        <v>0.14599999999999999</v>
      </c>
    </row>
    <row r="27" spans="2:6" ht="15" customHeight="1" x14ac:dyDescent="0.3"/>
    <row r="28" spans="2:6" ht="18" customHeight="1" x14ac:dyDescent="0.3">
      <c r="B28" s="5" t="s">
        <v>10</v>
      </c>
    </row>
    <row r="29" spans="2:6" ht="18" customHeight="1" x14ac:dyDescent="0.3">
      <c r="B29" s="13" t="s">
        <v>12</v>
      </c>
    </row>
    <row r="30" spans="2:6" ht="18" customHeight="1" x14ac:dyDescent="0.3">
      <c r="B30" s="15" t="s">
        <v>6</v>
      </c>
      <c r="D30" s="114" t="s">
        <v>86</v>
      </c>
    </row>
    <row r="31" spans="2:6" ht="18" customHeight="1" x14ac:dyDescent="0.3">
      <c r="B31" s="15" t="s">
        <v>82</v>
      </c>
      <c r="D31" s="114"/>
    </row>
    <row r="32" spans="2:6" ht="18" customHeight="1" x14ac:dyDescent="0.3">
      <c r="B32" s="15" t="s">
        <v>83</v>
      </c>
      <c r="D32" s="114"/>
    </row>
    <row r="33" spans="2:4" ht="18" customHeight="1" x14ac:dyDescent="0.3">
      <c r="B33" s="15" t="s">
        <v>84</v>
      </c>
      <c r="D33" s="114"/>
    </row>
    <row r="34" spans="2:4" ht="18" customHeight="1" x14ac:dyDescent="0.3">
      <c r="B34" s="15" t="s">
        <v>85</v>
      </c>
      <c r="D34" s="114"/>
    </row>
    <row r="35" spans="2:4" ht="18" customHeight="1" x14ac:dyDescent="0.3">
      <c r="B35" s="16"/>
      <c r="D35" s="114"/>
    </row>
    <row r="36" spans="2:4" ht="18" customHeight="1" x14ac:dyDescent="0.3">
      <c r="B36" s="13" t="s">
        <v>17</v>
      </c>
    </row>
    <row r="37" spans="2:4" ht="18" customHeight="1" x14ac:dyDescent="0.3">
      <c r="B37" s="15" t="s">
        <v>7</v>
      </c>
      <c r="D37" s="114" t="s">
        <v>89</v>
      </c>
    </row>
    <row r="38" spans="2:4" ht="18" customHeight="1" x14ac:dyDescent="0.3">
      <c r="B38" s="15" t="s">
        <v>8</v>
      </c>
      <c r="D38" s="114"/>
    </row>
    <row r="39" spans="2:4" ht="18" customHeight="1" x14ac:dyDescent="0.3">
      <c r="B39" s="15" t="s">
        <v>9</v>
      </c>
      <c r="D39" s="114"/>
    </row>
    <row r="40" spans="2:4" ht="15" customHeight="1" x14ac:dyDescent="0.3"/>
    <row r="41" spans="2:4" ht="18" customHeight="1" x14ac:dyDescent="0.3">
      <c r="B41" s="5" t="s">
        <v>100</v>
      </c>
    </row>
    <row r="42" spans="2:4" ht="18" customHeight="1" x14ac:dyDescent="0.3">
      <c r="B42" s="5" t="s">
        <v>87</v>
      </c>
    </row>
    <row r="43" spans="2:4" ht="18" customHeight="1" x14ac:dyDescent="0.3">
      <c r="B43" s="5" t="s">
        <v>88</v>
      </c>
    </row>
    <row r="44" spans="2:4" s="91" customFormat="1" ht="18" customHeight="1" x14ac:dyDescent="0.3">
      <c r="B44" s="92" t="s">
        <v>56</v>
      </c>
      <c r="C44" s="93"/>
      <c r="D44" s="93"/>
    </row>
  </sheetData>
  <sheetProtection algorithmName="SHA-512" hashValue="3yiLIiH8VSifkaV+mO9AYC0cvHErchmUYNRcGdDpG+mgPaH+2mtQI04CDs35wPinJi8o+7JyQgdqp3tMylPDIQ==" saltValue="hAR5x7qaCNcy65a0rx+xwg==" spinCount="100000" sheet="1" objects="1" scenarios="1"/>
  <mergeCells count="7">
    <mergeCell ref="D30:D35"/>
    <mergeCell ref="D37:D39"/>
    <mergeCell ref="C6:D6"/>
    <mergeCell ref="C7:D7"/>
    <mergeCell ref="C8:D8"/>
    <mergeCell ref="C9:D9"/>
    <mergeCell ref="C10:D10"/>
  </mergeCells>
  <conditionalFormatting sqref="B11">
    <cfRule type="expression" dxfId="2" priority="3" stopIfTrue="1">
      <formula>$E$11=1</formula>
    </cfRule>
  </conditionalFormatting>
  <conditionalFormatting sqref="C11">
    <cfRule type="expression" dxfId="1" priority="2" stopIfTrue="1">
      <formula>$E$11=1</formula>
    </cfRule>
  </conditionalFormatting>
  <conditionalFormatting sqref="D11">
    <cfRule type="expression" dxfId="0" priority="1" stopIfTrue="1">
      <formula>$E$11=1</formula>
    </cfRule>
  </conditionalFormatting>
  <dataValidations count="4">
    <dataValidation type="list" allowBlank="1" showInputMessage="1" showErrorMessage="1" sqref="C7" xr:uid="{00000000-0002-0000-0000-000000000000}">
      <formula1>"60, 65"</formula1>
    </dataValidation>
    <dataValidation type="list" allowBlank="1" showInputMessage="1" showErrorMessage="1" sqref="C8" xr:uid="{00000000-0002-0000-0000-000001000000}">
      <formula1>"1 annual pay period, 12 monthly pay periods, 22 biweekly pay periods, 24 bimonthly pay periods, 26 biweekly pay periods, 27 biweekly pay periods, 52 weekly pay periods, 53 weekly pay periods"</formula1>
    </dataValidation>
    <dataValidation type="list" allowBlank="1" showInputMessage="1" showErrorMessage="1" sqref="C10" xr:uid="{00000000-0002-0000-0000-000002000000}">
      <formula1>"Single contributions (matched by employer),Double contributions (fully paid by the member)"</formula1>
    </dataValidation>
    <dataValidation type="list" allowBlank="1" showInputMessage="1" showErrorMessage="1" sqref="D11" xr:uid="{00000000-0002-0000-0000-000003000000}">
      <formula1>"No,Yes"</formula1>
    </dataValidation>
  </dataValidations>
  <printOptions horizontalCentered="1"/>
  <pageMargins left="0.25" right="0.25" top="0.5" bottom="0.75" header="0.25" footer="0.25"/>
  <pageSetup scale="94" orientation="portrait" r:id="rId1"/>
  <ignoredErrors>
    <ignoredError sqref="D17"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'Working Variables-Must Hide'!$B$4:$B$25</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20"/>
  <sheetViews>
    <sheetView zoomScaleNormal="100" workbookViewId="0">
      <selection activeCell="C6" sqref="C6:D6"/>
    </sheetView>
  </sheetViews>
  <sheetFormatPr defaultColWidth="8.88671875" defaultRowHeight="18" customHeight="1" x14ac:dyDescent="0.3"/>
  <cols>
    <col min="1" max="1" width="3.6640625" style="36" customWidth="1"/>
    <col min="2" max="2" width="29.5546875" style="5" customWidth="1"/>
    <col min="3" max="3" width="23.33203125" style="5" customWidth="1"/>
    <col min="4" max="4" width="22.6640625" style="5" customWidth="1"/>
    <col min="5" max="5" width="15.6640625" style="5" customWidth="1"/>
    <col min="6" max="6" width="1.6640625" style="27" customWidth="1"/>
    <col min="7" max="9" width="15.6640625" style="5" customWidth="1"/>
    <col min="10" max="10" width="3.6640625" style="5" customWidth="1"/>
    <col min="11" max="11" width="8.88671875" style="5"/>
    <col min="12" max="12" width="10.88671875" style="5" bestFit="1" customWidth="1"/>
    <col min="13" max="13" width="9.88671875" style="5" bestFit="1" customWidth="1"/>
    <col min="14" max="16384" width="8.88671875" style="5"/>
  </cols>
  <sheetData>
    <row r="1" spans="2:9" ht="15.9" customHeight="1" x14ac:dyDescent="0.3"/>
    <row r="2" spans="2:9" ht="18.75" customHeight="1" x14ac:dyDescent="0.35">
      <c r="B2" s="6" t="s">
        <v>63</v>
      </c>
    </row>
    <row r="3" spans="2:9" ht="15.75" customHeight="1" x14ac:dyDescent="0.3">
      <c r="B3" s="7" t="s">
        <v>11</v>
      </c>
      <c r="I3" s="85" t="str">
        <f>'Single Member'!D4</f>
        <v>ver 2023.11.6</v>
      </c>
    </row>
    <row r="4" spans="2:9" ht="15" customHeight="1" x14ac:dyDescent="0.35">
      <c r="B4" s="6"/>
    </row>
    <row r="5" spans="2:9" ht="18" customHeight="1" x14ac:dyDescent="0.3">
      <c r="B5" s="8" t="s">
        <v>91</v>
      </c>
    </row>
    <row r="6" spans="2:9" ht="18" customHeight="1" x14ac:dyDescent="0.3">
      <c r="B6" s="97" t="str">
        <f>'Single Member'!B6</f>
        <v>Contribution year (2003 to 2024)</v>
      </c>
      <c r="C6" s="115">
        <v>2024</v>
      </c>
      <c r="D6" s="116"/>
      <c r="F6" s="5"/>
    </row>
    <row r="7" spans="2:9" ht="18" customHeight="1" x14ac:dyDescent="0.3">
      <c r="B7" s="94" t="s">
        <v>57</v>
      </c>
      <c r="C7" s="117">
        <v>65</v>
      </c>
      <c r="D7" s="118"/>
      <c r="F7" s="5"/>
      <c r="G7" s="31" t="s">
        <v>50</v>
      </c>
      <c r="H7" s="32"/>
      <c r="I7" s="20"/>
    </row>
    <row r="8" spans="2:9" ht="18" customHeight="1" x14ac:dyDescent="0.3">
      <c r="B8" s="94" t="s">
        <v>0</v>
      </c>
      <c r="C8" s="119" t="s">
        <v>47</v>
      </c>
      <c r="D8" s="120"/>
      <c r="F8" s="59"/>
      <c r="G8" s="37" t="s">
        <v>93</v>
      </c>
      <c r="I8" s="38"/>
    </row>
    <row r="9" spans="2:9" ht="18" customHeight="1" x14ac:dyDescent="0.3">
      <c r="B9" s="95" t="s">
        <v>90</v>
      </c>
      <c r="C9" s="123" t="s">
        <v>13</v>
      </c>
      <c r="D9" s="124"/>
      <c r="F9" s="59"/>
      <c r="G9" s="33" t="s">
        <v>92</v>
      </c>
      <c r="H9" s="34"/>
      <c r="I9" s="21"/>
    </row>
    <row r="10" spans="2:9" ht="15" customHeight="1" x14ac:dyDescent="0.3">
      <c r="D10" s="19"/>
      <c r="E10" s="19"/>
      <c r="F10" s="28"/>
    </row>
    <row r="11" spans="2:9" ht="18" customHeight="1" x14ac:dyDescent="0.3">
      <c r="B11" s="8" t="s">
        <v>14</v>
      </c>
    </row>
    <row r="12" spans="2:9" ht="18" customHeight="1" x14ac:dyDescent="0.3">
      <c r="B12" s="61" t="s">
        <v>3</v>
      </c>
      <c r="C12" s="22"/>
      <c r="D12" s="70">
        <f>VLOOKUP(ContYearMM,Table,'Working Variables-Must Hide'!$C$2,FALSE)</f>
        <v>68500</v>
      </c>
    </row>
    <row r="13" spans="2:9" ht="18" customHeight="1" x14ac:dyDescent="0.3">
      <c r="B13" s="24" t="str">
        <f>IF('Working Variables-Must Hide'!$G$39="1x","RPP maximum and single-contribution leave threshold",IF('Working Variables-Must Hide'!$G$39="2x","RPP maximum and double-contribution leave threshold","XX"))</f>
        <v>RPP maximum and single-contribution leave threshold</v>
      </c>
      <c r="C13" s="23"/>
      <c r="D13" s="69">
        <f>IF('Working Variables-Must Hide'!$G$39="1x",VLOOKUP(ContYearMM,Table,'Working Variables-Must Hide'!$K$2,FALSE),IF('Working Variables-Must Hide'!$G$39="2x",VLOOKUP(ContYearMM,Table,'Working Variables-Must Hide'!$J$2,FALSE),"XX"))</f>
        <v>179795.36</v>
      </c>
      <c r="E13" s="12"/>
    </row>
    <row r="14" spans="2:9" ht="18" customHeight="1" x14ac:dyDescent="0.3">
      <c r="B14" s="24" t="s">
        <v>98</v>
      </c>
      <c r="C14" s="23"/>
      <c r="D14" s="69">
        <f>IF(ContYearMM&lt;2014,"N/A",ROUND(7*YMPEMM,2))</f>
        <v>479500</v>
      </c>
      <c r="F14" s="12"/>
      <c r="G14" s="31" t="s">
        <v>96</v>
      </c>
      <c r="H14" s="32"/>
      <c r="I14" s="20"/>
    </row>
    <row r="15" spans="2:9" ht="18" customHeight="1" x14ac:dyDescent="0.3">
      <c r="B15" s="25" t="str">
        <f>"NRA "&amp;C7&amp;" contribution rate – up to YMPE"</f>
        <v>NRA 65 contribution rate – up to YMPE</v>
      </c>
      <c r="C15" s="20"/>
      <c r="D15" s="73">
        <f>($C$7=60)*VLOOKUP(ContYearMM,Table,'Working Variables-Must Hide'!$E$2,FALSE)+($C$7=65)*VLOOKUP(ContYearMM,Table,'Working Variables-Must Hide'!$G$2,FALSE)</f>
        <v>0.09</v>
      </c>
      <c r="F15" s="12"/>
      <c r="G15" s="37" t="s">
        <v>101</v>
      </c>
      <c r="I15" s="38"/>
    </row>
    <row r="16" spans="2:9" ht="18" customHeight="1" x14ac:dyDescent="0.3">
      <c r="B16" s="26" t="str">
        <f>"NRA "&amp;C7&amp;" contribution rate – above YMPE"</f>
        <v>NRA 65 contribution rate – above YMPE</v>
      </c>
      <c r="C16" s="21"/>
      <c r="D16" s="74">
        <f>($C$7=60)*VLOOKUP(ContYearMM,Table,'Working Variables-Must Hide'!$F$2,FALSE)+($C$7=65)*VLOOKUP(ContYearMM,Table,'Working Variables-Must Hide'!$H$2,FALSE)</f>
        <v>0.14599999999999999</v>
      </c>
      <c r="F16" s="12"/>
      <c r="G16" s="33" t="s">
        <v>94</v>
      </c>
      <c r="H16" s="34"/>
      <c r="I16" s="21"/>
    </row>
    <row r="17" spans="1:13" ht="15" customHeight="1" x14ac:dyDescent="0.3"/>
    <row r="18" spans="1:13" ht="18" customHeight="1" x14ac:dyDescent="0.3">
      <c r="B18" s="8" t="s">
        <v>26</v>
      </c>
    </row>
    <row r="19" spans="1:13" ht="15" customHeight="1" x14ac:dyDescent="0.3">
      <c r="B19" s="40"/>
      <c r="C19" s="40"/>
      <c r="D19" s="41"/>
      <c r="E19" s="42" t="s">
        <v>102</v>
      </c>
      <c r="F19" s="43"/>
      <c r="G19" s="44"/>
      <c r="H19" s="45"/>
      <c r="I19" s="46"/>
    </row>
    <row r="20" spans="1:13" ht="15" customHeight="1" x14ac:dyDescent="0.3">
      <c r="B20" s="47"/>
      <c r="C20" s="47"/>
      <c r="D20" s="48" t="s">
        <v>21</v>
      </c>
      <c r="E20" s="49" t="s">
        <v>30</v>
      </c>
      <c r="F20" s="50"/>
      <c r="G20" s="51" t="s">
        <v>64</v>
      </c>
      <c r="H20" s="52"/>
      <c r="I20" s="53"/>
    </row>
    <row r="21" spans="1:13" ht="15" customHeight="1" x14ac:dyDescent="0.3">
      <c r="B21" s="47"/>
      <c r="C21" s="47"/>
      <c r="D21" s="48" t="s">
        <v>29</v>
      </c>
      <c r="E21" s="49" t="s">
        <v>95</v>
      </c>
      <c r="F21" s="50"/>
      <c r="G21" s="54" t="str">
        <f>IF('Working Variables-Must Hide'!$G$39="1x","(single contributions)",IF('Working Variables-Must Hide'!$G$39="2x","(double contributions)","XX"))</f>
        <v>(single contributions)</v>
      </c>
      <c r="H21" s="55"/>
      <c r="I21" s="56"/>
    </row>
    <row r="22" spans="1:13" ht="15" customHeight="1" x14ac:dyDescent="0.3">
      <c r="B22" s="57" t="s">
        <v>22</v>
      </c>
      <c r="C22" s="57" t="s">
        <v>27</v>
      </c>
      <c r="D22" s="58" t="str">
        <f>"("&amp;VLOOKUP($C$8,'Working Variables-Must Hide'!$L$4:$Q$11,'Working Variables-Must Hide'!$N$2-'Working Variables-Must Hide'!$K$2,FALSE)&amp;")"</f>
        <v>(biweekly earnings)</v>
      </c>
      <c r="E22" s="98" t="s">
        <v>28</v>
      </c>
      <c r="F22" s="99"/>
      <c r="G22" s="100" t="s">
        <v>23</v>
      </c>
      <c r="H22" s="100" t="s">
        <v>24</v>
      </c>
      <c r="I22" s="100" t="s">
        <v>25</v>
      </c>
      <c r="M22" s="35"/>
    </row>
    <row r="23" spans="1:13" ht="5.0999999999999996" customHeight="1" x14ac:dyDescent="0.3">
      <c r="B23" s="39"/>
      <c r="C23" s="39"/>
      <c r="D23" s="101"/>
      <c r="E23" s="102"/>
      <c r="F23" s="103"/>
      <c r="G23" s="104"/>
      <c r="H23" s="104"/>
      <c r="I23" s="104"/>
      <c r="M23" s="35"/>
    </row>
    <row r="24" spans="1:13" ht="18" customHeight="1" x14ac:dyDescent="0.3">
      <c r="A24" s="60">
        <v>1</v>
      </c>
      <c r="B24" s="109"/>
      <c r="C24" s="109"/>
      <c r="D24" s="110">
        <v>2500</v>
      </c>
      <c r="E24" s="29">
        <f>IF(AND(OR(ContYearMM=2014,ContYearMM=2015),D24*VLOOKUP($C$8,'Working Variables-Must Hide'!$L$4:$Q$11,'Working Variables-Must Hide'!$M$2-'Working Variables-Must Hide'!$K$2,FALSE)&gt;=ROUND(7*YMPEMM,2)),"(Use Single)",MIN(D24*VLOOKUP($C$8,'Working Variables-Must Hide'!$L$4:$Q$11,'Working Variables-Must Hide'!$M$2-'Working Variables-Must Hide'!$K$2,FALSE),YMPEx7MM))</f>
        <v>65000</v>
      </c>
      <c r="F24" s="30" t="str">
        <f t="shared" ref="F24:F55" si="0">IF(E24=YMPEx7MM,"*","")</f>
        <v/>
      </c>
      <c r="G24" s="11">
        <f>IF(E24="(Use Single)","N/A ",ROUND(($D$15*MIN(E24,YMPEMM)+$D$16*MAX(0,MIN(E24,$D$13)-YMPEMM))/VLOOKUP($C$8,'Working Variables-Must Hide'!$L$4:$Q$11,'Working Variables-Must Hide'!$M$2-'Working Variables-Must Hide'!$K$2,FALSE),2)*IF('Working Variables-Must Hide'!$G$39="1x",1,IF('Working Variables-Must Hide'!$G$39="2x",2,"XX")))</f>
        <v>225</v>
      </c>
      <c r="H24" s="11">
        <f>IF(E24="(Use Single)","N/A ",IF('Working Variables-Must Hide'!$G$39="2x",0,ROUND(($D$15*MIN(E24,YMPEMM)+$D$16*MAX(0,E24-YMPEMM))/VLOOKUP($C$8,'Working Variables-Must Hide'!$L$4:$Q$11,'Working Variables-Must Hide'!$M$2-'Working Variables-Must Hide'!$K$2,FALSE),2)-G24))</f>
        <v>0</v>
      </c>
      <c r="I24" s="11">
        <f>IF(E24="(Use Single)","N/A ",G24+H24)</f>
        <v>225</v>
      </c>
      <c r="L24" s="14"/>
      <c r="M24" s="35"/>
    </row>
    <row r="25" spans="1:13" ht="18" customHeight="1" x14ac:dyDescent="0.3">
      <c r="A25" s="60">
        <f>A24+1</f>
        <v>2</v>
      </c>
      <c r="B25" s="109"/>
      <c r="C25" s="109"/>
      <c r="D25" s="110"/>
      <c r="E25" s="29">
        <f>IF(AND(OR(ContYearMM=2014,ContYearMM=2015),D25*VLOOKUP($C$8,'Working Variables-Must Hide'!$L$4:$Q$11,'Working Variables-Must Hide'!$M$2-'Working Variables-Must Hide'!$K$2,FALSE)&gt;=ROUND(7*YMPEMM,2)),"(Use Single)",MIN(D25*VLOOKUP($C$8,'Working Variables-Must Hide'!$L$4:$Q$11,'Working Variables-Must Hide'!$M$2-'Working Variables-Must Hide'!$K$2,FALSE),YMPEx7MM))</f>
        <v>0</v>
      </c>
      <c r="F25" s="30" t="str">
        <f t="shared" si="0"/>
        <v/>
      </c>
      <c r="G25" s="11">
        <f>IF(E25="(Use Single)","N/A ",ROUND(($D$15*MIN(E25,YMPEMM)+$D$16*MAX(0,MIN(E25,$D$13)-YMPEMM))/VLOOKUP($C$8,'Working Variables-Must Hide'!$L$4:$Q$11,'Working Variables-Must Hide'!$M$2-'Working Variables-Must Hide'!$K$2,FALSE),2)*IF('Working Variables-Must Hide'!$G$39="1x",1,IF('Working Variables-Must Hide'!$G$39="2x",2,"XX")))</f>
        <v>0</v>
      </c>
      <c r="H25" s="11">
        <f>IF(E25="(Use Single)","N/A ",IF('Working Variables-Must Hide'!$G$39="2x",0,ROUND(($D$15*MIN(E25,YMPEMM)+$D$16*MAX(0,E25-YMPEMM))/VLOOKUP($C$8,'Working Variables-Must Hide'!$L$4:$Q$11,'Working Variables-Must Hide'!$M$2-'Working Variables-Must Hide'!$K$2,FALSE),2)-G25))</f>
        <v>0</v>
      </c>
      <c r="I25" s="11">
        <f t="shared" ref="I25:I88" si="1">IF(E25="(Use Single)","N/A ",G25+H25)</f>
        <v>0</v>
      </c>
      <c r="L25" s="14"/>
      <c r="M25" s="35"/>
    </row>
    <row r="26" spans="1:13" ht="18" customHeight="1" x14ac:dyDescent="0.3">
      <c r="A26" s="60">
        <f t="shared" ref="A26:A89" si="2">A25+1</f>
        <v>3</v>
      </c>
      <c r="B26" s="109"/>
      <c r="C26" s="109"/>
      <c r="D26" s="110"/>
      <c r="E26" s="29">
        <f>IF(AND(OR(ContYearMM=2014,ContYearMM=2015),D26*VLOOKUP($C$8,'Working Variables-Must Hide'!$L$4:$Q$11,'Working Variables-Must Hide'!$M$2-'Working Variables-Must Hide'!$K$2,FALSE)&gt;=ROUND(7*YMPEMM,2)),"(Use Single)",MIN(D26*VLOOKUP($C$8,'Working Variables-Must Hide'!$L$4:$Q$11,'Working Variables-Must Hide'!$M$2-'Working Variables-Must Hide'!$K$2,FALSE),YMPEx7MM))</f>
        <v>0</v>
      </c>
      <c r="F26" s="30" t="str">
        <f t="shared" si="0"/>
        <v/>
      </c>
      <c r="G26" s="11">
        <f>IF(E26="(Use Single)","N/A ",ROUND(($D$15*MIN(E26,YMPEMM)+$D$16*MAX(0,MIN(E26,$D$13)-YMPEMM))/VLOOKUP($C$8,'Working Variables-Must Hide'!$L$4:$Q$11,'Working Variables-Must Hide'!$M$2-'Working Variables-Must Hide'!$K$2,FALSE),2)*IF('Working Variables-Must Hide'!$G$39="1x",1,IF('Working Variables-Must Hide'!$G$39="2x",2,"XX")))</f>
        <v>0</v>
      </c>
      <c r="H26" s="11">
        <f>IF(E26="(Use Single)","N/A ",IF('Working Variables-Must Hide'!$G$39="2x",0,ROUND(($D$15*MIN(E26,YMPEMM)+$D$16*MAX(0,E26-YMPEMM))/VLOOKUP($C$8,'Working Variables-Must Hide'!$L$4:$Q$11,'Working Variables-Must Hide'!$M$2-'Working Variables-Must Hide'!$K$2,FALSE),2)-G26))</f>
        <v>0</v>
      </c>
      <c r="I26" s="11">
        <f t="shared" si="1"/>
        <v>0</v>
      </c>
      <c r="L26" s="14"/>
      <c r="M26" s="35"/>
    </row>
    <row r="27" spans="1:13" ht="18" customHeight="1" x14ac:dyDescent="0.3">
      <c r="A27" s="60">
        <f t="shared" si="2"/>
        <v>4</v>
      </c>
      <c r="B27" s="109"/>
      <c r="C27" s="109"/>
      <c r="D27" s="110"/>
      <c r="E27" s="29">
        <f>IF(AND(OR(ContYearMM=2014,ContYearMM=2015),D27*VLOOKUP($C$8,'Working Variables-Must Hide'!$L$4:$Q$11,'Working Variables-Must Hide'!$M$2-'Working Variables-Must Hide'!$K$2,FALSE)&gt;=ROUND(7*YMPEMM,2)),"(Use Single)",MIN(D27*VLOOKUP($C$8,'Working Variables-Must Hide'!$L$4:$Q$11,'Working Variables-Must Hide'!$M$2-'Working Variables-Must Hide'!$K$2,FALSE),YMPEx7MM))</f>
        <v>0</v>
      </c>
      <c r="F27" s="30" t="str">
        <f t="shared" si="0"/>
        <v/>
      </c>
      <c r="G27" s="11">
        <f>IF(E27="(Use Single)","N/A ",ROUND(($D$15*MIN(E27,YMPEMM)+$D$16*MAX(0,MIN(E27,$D$13)-YMPEMM))/VLOOKUP($C$8,'Working Variables-Must Hide'!$L$4:$Q$11,'Working Variables-Must Hide'!$M$2-'Working Variables-Must Hide'!$K$2,FALSE),2)*IF('Working Variables-Must Hide'!$G$39="1x",1,IF('Working Variables-Must Hide'!$G$39="2x",2,"XX")))</f>
        <v>0</v>
      </c>
      <c r="H27" s="11">
        <f>IF(E27="(Use Single)","N/A ",IF('Working Variables-Must Hide'!$G$39="2x",0,ROUND(($D$15*MIN(E27,YMPEMM)+$D$16*MAX(0,E27-YMPEMM))/VLOOKUP($C$8,'Working Variables-Must Hide'!$L$4:$Q$11,'Working Variables-Must Hide'!$M$2-'Working Variables-Must Hide'!$K$2,FALSE),2)-G27))</f>
        <v>0</v>
      </c>
      <c r="I27" s="11">
        <f t="shared" si="1"/>
        <v>0</v>
      </c>
      <c r="L27" s="14"/>
      <c r="M27" s="35"/>
    </row>
    <row r="28" spans="1:13" ht="18" customHeight="1" x14ac:dyDescent="0.3">
      <c r="A28" s="60">
        <f t="shared" si="2"/>
        <v>5</v>
      </c>
      <c r="B28" s="109"/>
      <c r="C28" s="109"/>
      <c r="D28" s="110"/>
      <c r="E28" s="29">
        <f>IF(AND(OR(ContYearMM=2014,ContYearMM=2015),D28*VLOOKUP($C$8,'Working Variables-Must Hide'!$L$4:$Q$11,'Working Variables-Must Hide'!$M$2-'Working Variables-Must Hide'!$K$2,FALSE)&gt;=ROUND(7*YMPEMM,2)),"(Use Single)",MIN(D28*VLOOKUP($C$8,'Working Variables-Must Hide'!$L$4:$Q$11,'Working Variables-Must Hide'!$M$2-'Working Variables-Must Hide'!$K$2,FALSE),YMPEx7MM))</f>
        <v>0</v>
      </c>
      <c r="F28" s="30" t="str">
        <f t="shared" si="0"/>
        <v/>
      </c>
      <c r="G28" s="11">
        <f>IF(E28="(Use Single)","N/A ",ROUND(($D$15*MIN(E28,YMPEMM)+$D$16*MAX(0,MIN(E28,$D$13)-YMPEMM))/VLOOKUP($C$8,'Working Variables-Must Hide'!$L$4:$Q$11,'Working Variables-Must Hide'!$M$2-'Working Variables-Must Hide'!$K$2,FALSE),2)*IF('Working Variables-Must Hide'!$G$39="1x",1,IF('Working Variables-Must Hide'!$G$39="2x",2,"XX")))</f>
        <v>0</v>
      </c>
      <c r="H28" s="11">
        <f>IF(E28="(Use Single)","N/A ",IF('Working Variables-Must Hide'!$G$39="2x",0,ROUND(($D$15*MIN(E28,YMPEMM)+$D$16*MAX(0,E28-YMPEMM))/VLOOKUP($C$8,'Working Variables-Must Hide'!$L$4:$Q$11,'Working Variables-Must Hide'!$M$2-'Working Variables-Must Hide'!$K$2,FALSE),2)-G28))</f>
        <v>0</v>
      </c>
      <c r="I28" s="11">
        <f t="shared" si="1"/>
        <v>0</v>
      </c>
      <c r="L28" s="14"/>
      <c r="M28" s="35"/>
    </row>
    <row r="29" spans="1:13" ht="18" customHeight="1" x14ac:dyDescent="0.3">
      <c r="A29" s="60">
        <f t="shared" si="2"/>
        <v>6</v>
      </c>
      <c r="B29" s="109"/>
      <c r="C29" s="109"/>
      <c r="D29" s="110"/>
      <c r="E29" s="29">
        <f>IF(AND(OR(ContYearMM=2014,ContYearMM=2015),D29*VLOOKUP($C$8,'Working Variables-Must Hide'!$L$4:$Q$11,'Working Variables-Must Hide'!$M$2-'Working Variables-Must Hide'!$K$2,FALSE)&gt;=ROUND(7*YMPEMM,2)),"(Use Single)",MIN(D29*VLOOKUP($C$8,'Working Variables-Must Hide'!$L$4:$Q$11,'Working Variables-Must Hide'!$M$2-'Working Variables-Must Hide'!$K$2,FALSE),YMPEx7MM))</f>
        <v>0</v>
      </c>
      <c r="F29" s="30" t="str">
        <f t="shared" si="0"/>
        <v/>
      </c>
      <c r="G29" s="11">
        <f>IF(E29="(Use Single)","N/A ",ROUND(($D$15*MIN(E29,YMPEMM)+$D$16*MAX(0,MIN(E29,$D$13)-YMPEMM))/VLOOKUP($C$8,'Working Variables-Must Hide'!$L$4:$Q$11,'Working Variables-Must Hide'!$M$2-'Working Variables-Must Hide'!$K$2,FALSE),2)*IF('Working Variables-Must Hide'!$G$39="1x",1,IF('Working Variables-Must Hide'!$G$39="2x",2,"XX")))</f>
        <v>0</v>
      </c>
      <c r="H29" s="11">
        <f>IF(E29="(Use Single)","N/A ",IF('Working Variables-Must Hide'!$G$39="2x",0,ROUND(($D$15*MIN(E29,YMPEMM)+$D$16*MAX(0,E29-YMPEMM))/VLOOKUP($C$8,'Working Variables-Must Hide'!$L$4:$Q$11,'Working Variables-Must Hide'!$M$2-'Working Variables-Must Hide'!$K$2,FALSE),2)-G29))</f>
        <v>0</v>
      </c>
      <c r="I29" s="11">
        <f t="shared" si="1"/>
        <v>0</v>
      </c>
      <c r="L29" s="14"/>
      <c r="M29" s="35"/>
    </row>
    <row r="30" spans="1:13" ht="18" customHeight="1" x14ac:dyDescent="0.3">
      <c r="A30" s="60">
        <f t="shared" si="2"/>
        <v>7</v>
      </c>
      <c r="B30" s="109"/>
      <c r="C30" s="109"/>
      <c r="D30" s="110"/>
      <c r="E30" s="29">
        <f>IF(AND(OR(ContYearMM=2014,ContYearMM=2015),D30*VLOOKUP($C$8,'Working Variables-Must Hide'!$L$4:$Q$11,'Working Variables-Must Hide'!$M$2-'Working Variables-Must Hide'!$K$2,FALSE)&gt;=ROUND(7*YMPEMM,2)),"(Use Single)",MIN(D30*VLOOKUP($C$8,'Working Variables-Must Hide'!$L$4:$Q$11,'Working Variables-Must Hide'!$M$2-'Working Variables-Must Hide'!$K$2,FALSE),YMPEx7MM))</f>
        <v>0</v>
      </c>
      <c r="F30" s="30" t="str">
        <f t="shared" si="0"/>
        <v/>
      </c>
      <c r="G30" s="11">
        <f>IF(E30="(Use Single)","N/A ",ROUND(($D$15*MIN(E30,YMPEMM)+$D$16*MAX(0,MIN(E30,$D$13)-YMPEMM))/VLOOKUP($C$8,'Working Variables-Must Hide'!$L$4:$Q$11,'Working Variables-Must Hide'!$M$2-'Working Variables-Must Hide'!$K$2,FALSE),2)*IF('Working Variables-Must Hide'!$G$39="1x",1,IF('Working Variables-Must Hide'!$G$39="2x",2,"XX")))</f>
        <v>0</v>
      </c>
      <c r="H30" s="11">
        <f>IF(E30="(Use Single)","N/A ",IF('Working Variables-Must Hide'!$G$39="2x",0,ROUND(($D$15*MIN(E30,YMPEMM)+$D$16*MAX(0,E30-YMPEMM))/VLOOKUP($C$8,'Working Variables-Must Hide'!$L$4:$Q$11,'Working Variables-Must Hide'!$M$2-'Working Variables-Must Hide'!$K$2,FALSE),2)-G30))</f>
        <v>0</v>
      </c>
      <c r="I30" s="11">
        <f t="shared" si="1"/>
        <v>0</v>
      </c>
      <c r="L30" s="14"/>
      <c r="M30" s="35"/>
    </row>
    <row r="31" spans="1:13" ht="18" customHeight="1" x14ac:dyDescent="0.3">
      <c r="A31" s="60">
        <f t="shared" si="2"/>
        <v>8</v>
      </c>
      <c r="B31" s="109"/>
      <c r="C31" s="109"/>
      <c r="D31" s="110"/>
      <c r="E31" s="29">
        <f>IF(AND(OR(ContYearMM=2014,ContYearMM=2015),D31*VLOOKUP($C$8,'Working Variables-Must Hide'!$L$4:$Q$11,'Working Variables-Must Hide'!$M$2-'Working Variables-Must Hide'!$K$2,FALSE)&gt;=ROUND(7*YMPEMM,2)),"(Use Single)",MIN(D31*VLOOKUP($C$8,'Working Variables-Must Hide'!$L$4:$Q$11,'Working Variables-Must Hide'!$M$2-'Working Variables-Must Hide'!$K$2,FALSE),YMPEx7MM))</f>
        <v>0</v>
      </c>
      <c r="F31" s="30" t="str">
        <f t="shared" si="0"/>
        <v/>
      </c>
      <c r="G31" s="11">
        <f>IF(E31="(Use Single)","N/A ",ROUND(($D$15*MIN(E31,YMPEMM)+$D$16*MAX(0,MIN(E31,$D$13)-YMPEMM))/VLOOKUP($C$8,'Working Variables-Must Hide'!$L$4:$Q$11,'Working Variables-Must Hide'!$M$2-'Working Variables-Must Hide'!$K$2,FALSE),2)*IF('Working Variables-Must Hide'!$G$39="1x",1,IF('Working Variables-Must Hide'!$G$39="2x",2,"XX")))</f>
        <v>0</v>
      </c>
      <c r="H31" s="11">
        <f>IF(E31="(Use Single)","N/A ",IF('Working Variables-Must Hide'!$G$39="2x",0,ROUND(($D$15*MIN(E31,YMPEMM)+$D$16*MAX(0,E31-YMPEMM))/VLOOKUP($C$8,'Working Variables-Must Hide'!$L$4:$Q$11,'Working Variables-Must Hide'!$M$2-'Working Variables-Must Hide'!$K$2,FALSE),2)-G31))</f>
        <v>0</v>
      </c>
      <c r="I31" s="11">
        <f t="shared" si="1"/>
        <v>0</v>
      </c>
      <c r="L31" s="14"/>
      <c r="M31" s="35"/>
    </row>
    <row r="32" spans="1:13" ht="18" customHeight="1" x14ac:dyDescent="0.3">
      <c r="A32" s="60">
        <f t="shared" si="2"/>
        <v>9</v>
      </c>
      <c r="B32" s="109"/>
      <c r="C32" s="109"/>
      <c r="D32" s="110"/>
      <c r="E32" s="29">
        <f>IF(AND(OR(ContYearMM=2014,ContYearMM=2015),D32*VLOOKUP($C$8,'Working Variables-Must Hide'!$L$4:$Q$11,'Working Variables-Must Hide'!$M$2-'Working Variables-Must Hide'!$K$2,FALSE)&gt;=ROUND(7*YMPEMM,2)),"(Use Single)",MIN(D32*VLOOKUP($C$8,'Working Variables-Must Hide'!$L$4:$Q$11,'Working Variables-Must Hide'!$M$2-'Working Variables-Must Hide'!$K$2,FALSE),YMPEx7MM))</f>
        <v>0</v>
      </c>
      <c r="F32" s="30" t="str">
        <f t="shared" si="0"/>
        <v/>
      </c>
      <c r="G32" s="11">
        <f>IF(E32="(Use Single)","N/A ",ROUND(($D$15*MIN(E32,YMPEMM)+$D$16*MAX(0,MIN(E32,$D$13)-YMPEMM))/VLOOKUP($C$8,'Working Variables-Must Hide'!$L$4:$Q$11,'Working Variables-Must Hide'!$M$2-'Working Variables-Must Hide'!$K$2,FALSE),2)*IF('Working Variables-Must Hide'!$G$39="1x",1,IF('Working Variables-Must Hide'!$G$39="2x",2,"XX")))</f>
        <v>0</v>
      </c>
      <c r="H32" s="11">
        <f>IF(E32="(Use Single)","N/A ",IF('Working Variables-Must Hide'!$G$39="2x",0,ROUND(($D$15*MIN(E32,YMPEMM)+$D$16*MAX(0,E32-YMPEMM))/VLOOKUP($C$8,'Working Variables-Must Hide'!$L$4:$Q$11,'Working Variables-Must Hide'!$M$2-'Working Variables-Must Hide'!$K$2,FALSE),2)-G32))</f>
        <v>0</v>
      </c>
      <c r="I32" s="11">
        <f t="shared" si="1"/>
        <v>0</v>
      </c>
      <c r="L32" s="14"/>
      <c r="M32" s="35"/>
    </row>
    <row r="33" spans="1:13" ht="18" customHeight="1" x14ac:dyDescent="0.3">
      <c r="A33" s="60">
        <f t="shared" si="2"/>
        <v>10</v>
      </c>
      <c r="B33" s="109"/>
      <c r="C33" s="109"/>
      <c r="D33" s="110"/>
      <c r="E33" s="29">
        <f>IF(AND(OR(ContYearMM=2014,ContYearMM=2015),D33*VLOOKUP($C$8,'Working Variables-Must Hide'!$L$4:$Q$11,'Working Variables-Must Hide'!$M$2-'Working Variables-Must Hide'!$K$2,FALSE)&gt;=ROUND(7*YMPEMM,2)),"(Use Single)",MIN(D33*VLOOKUP($C$8,'Working Variables-Must Hide'!$L$4:$Q$11,'Working Variables-Must Hide'!$M$2-'Working Variables-Must Hide'!$K$2,FALSE),YMPEx7MM))</f>
        <v>0</v>
      </c>
      <c r="F33" s="30" t="str">
        <f t="shared" si="0"/>
        <v/>
      </c>
      <c r="G33" s="11">
        <f>IF(E33="(Use Single)","N/A ",ROUND(($D$15*MIN(E33,YMPEMM)+$D$16*MAX(0,MIN(E33,$D$13)-YMPEMM))/VLOOKUP($C$8,'Working Variables-Must Hide'!$L$4:$Q$11,'Working Variables-Must Hide'!$M$2-'Working Variables-Must Hide'!$K$2,FALSE),2)*IF('Working Variables-Must Hide'!$G$39="1x",1,IF('Working Variables-Must Hide'!$G$39="2x",2,"XX")))</f>
        <v>0</v>
      </c>
      <c r="H33" s="11">
        <f>IF(E33="(Use Single)","N/A ",IF('Working Variables-Must Hide'!$G$39="2x",0,ROUND(($D$15*MIN(E33,YMPEMM)+$D$16*MAX(0,E33-YMPEMM))/VLOOKUP($C$8,'Working Variables-Must Hide'!$L$4:$Q$11,'Working Variables-Must Hide'!$M$2-'Working Variables-Must Hide'!$K$2,FALSE),2)-G33))</f>
        <v>0</v>
      </c>
      <c r="I33" s="11">
        <f t="shared" si="1"/>
        <v>0</v>
      </c>
      <c r="L33" s="14"/>
      <c r="M33" s="35"/>
    </row>
    <row r="34" spans="1:13" ht="18" customHeight="1" x14ac:dyDescent="0.3">
      <c r="A34" s="60">
        <f t="shared" si="2"/>
        <v>11</v>
      </c>
      <c r="B34" s="109"/>
      <c r="C34" s="109"/>
      <c r="D34" s="110"/>
      <c r="E34" s="29">
        <f>IF(AND(OR(ContYearMM=2014,ContYearMM=2015),D34*VLOOKUP($C$8,'Working Variables-Must Hide'!$L$4:$Q$11,'Working Variables-Must Hide'!$M$2-'Working Variables-Must Hide'!$K$2,FALSE)&gt;=ROUND(7*YMPEMM,2)),"(Use Single)",MIN(D34*VLOOKUP($C$8,'Working Variables-Must Hide'!$L$4:$Q$11,'Working Variables-Must Hide'!$M$2-'Working Variables-Must Hide'!$K$2,FALSE),YMPEx7MM))</f>
        <v>0</v>
      </c>
      <c r="F34" s="30" t="str">
        <f t="shared" si="0"/>
        <v/>
      </c>
      <c r="G34" s="11">
        <f>IF(E34="(Use Single)","N/A ",ROUND(($D$15*MIN(E34,YMPEMM)+$D$16*MAX(0,MIN(E34,$D$13)-YMPEMM))/VLOOKUP($C$8,'Working Variables-Must Hide'!$L$4:$Q$11,'Working Variables-Must Hide'!$M$2-'Working Variables-Must Hide'!$K$2,FALSE),2)*IF('Working Variables-Must Hide'!$G$39="1x",1,IF('Working Variables-Must Hide'!$G$39="2x",2,"XX")))</f>
        <v>0</v>
      </c>
      <c r="H34" s="11">
        <f>IF(E34="(Use Single)","N/A ",IF('Working Variables-Must Hide'!$G$39="2x",0,ROUND(($D$15*MIN(E34,YMPEMM)+$D$16*MAX(0,E34-YMPEMM))/VLOOKUP($C$8,'Working Variables-Must Hide'!$L$4:$Q$11,'Working Variables-Must Hide'!$M$2-'Working Variables-Must Hide'!$K$2,FALSE),2)-G34))</f>
        <v>0</v>
      </c>
      <c r="I34" s="11">
        <f t="shared" si="1"/>
        <v>0</v>
      </c>
      <c r="L34" s="14"/>
      <c r="M34" s="35"/>
    </row>
    <row r="35" spans="1:13" ht="18" customHeight="1" x14ac:dyDescent="0.3">
      <c r="A35" s="60">
        <f t="shared" si="2"/>
        <v>12</v>
      </c>
      <c r="B35" s="109"/>
      <c r="C35" s="109"/>
      <c r="D35" s="110"/>
      <c r="E35" s="29">
        <f>IF(AND(OR(ContYearMM=2014,ContYearMM=2015),D35*VLOOKUP($C$8,'Working Variables-Must Hide'!$L$4:$Q$11,'Working Variables-Must Hide'!$M$2-'Working Variables-Must Hide'!$K$2,FALSE)&gt;=ROUND(7*YMPEMM,2)),"(Use Single)",MIN(D35*VLOOKUP($C$8,'Working Variables-Must Hide'!$L$4:$Q$11,'Working Variables-Must Hide'!$M$2-'Working Variables-Must Hide'!$K$2,FALSE),YMPEx7MM))</f>
        <v>0</v>
      </c>
      <c r="F35" s="30" t="str">
        <f t="shared" si="0"/>
        <v/>
      </c>
      <c r="G35" s="11">
        <f>IF(E35="(Use Single)","N/A ",ROUND(($D$15*MIN(E35,YMPEMM)+$D$16*MAX(0,MIN(E35,$D$13)-YMPEMM))/VLOOKUP($C$8,'Working Variables-Must Hide'!$L$4:$Q$11,'Working Variables-Must Hide'!$M$2-'Working Variables-Must Hide'!$K$2,FALSE),2)*IF('Working Variables-Must Hide'!$G$39="1x",1,IF('Working Variables-Must Hide'!$G$39="2x",2,"XX")))</f>
        <v>0</v>
      </c>
      <c r="H35" s="11">
        <f>IF(E35="(Use Single)","N/A ",IF('Working Variables-Must Hide'!$G$39="2x",0,ROUND(($D$15*MIN(E35,YMPEMM)+$D$16*MAX(0,E35-YMPEMM))/VLOOKUP($C$8,'Working Variables-Must Hide'!$L$4:$Q$11,'Working Variables-Must Hide'!$M$2-'Working Variables-Must Hide'!$K$2,FALSE),2)-G35))</f>
        <v>0</v>
      </c>
      <c r="I35" s="11">
        <f t="shared" si="1"/>
        <v>0</v>
      </c>
      <c r="L35" s="14"/>
      <c r="M35" s="35"/>
    </row>
    <row r="36" spans="1:13" ht="18" customHeight="1" x14ac:dyDescent="0.3">
      <c r="A36" s="60">
        <f t="shared" si="2"/>
        <v>13</v>
      </c>
      <c r="B36" s="109"/>
      <c r="C36" s="109"/>
      <c r="D36" s="110"/>
      <c r="E36" s="29">
        <f>IF(AND(OR(ContYearMM=2014,ContYearMM=2015),D36*VLOOKUP($C$8,'Working Variables-Must Hide'!$L$4:$Q$11,'Working Variables-Must Hide'!$M$2-'Working Variables-Must Hide'!$K$2,FALSE)&gt;=ROUND(7*YMPEMM,2)),"(Use Single)",MIN(D36*VLOOKUP($C$8,'Working Variables-Must Hide'!$L$4:$Q$11,'Working Variables-Must Hide'!$M$2-'Working Variables-Must Hide'!$K$2,FALSE),YMPEx7MM))</f>
        <v>0</v>
      </c>
      <c r="F36" s="30" t="str">
        <f t="shared" si="0"/>
        <v/>
      </c>
      <c r="G36" s="11">
        <f>IF(E36="(Use Single)","N/A ",ROUND(($D$15*MIN(E36,YMPEMM)+$D$16*MAX(0,MIN(E36,$D$13)-YMPEMM))/VLOOKUP($C$8,'Working Variables-Must Hide'!$L$4:$Q$11,'Working Variables-Must Hide'!$M$2-'Working Variables-Must Hide'!$K$2,FALSE),2)*IF('Working Variables-Must Hide'!$G$39="1x",1,IF('Working Variables-Must Hide'!$G$39="2x",2,"XX")))</f>
        <v>0</v>
      </c>
      <c r="H36" s="11">
        <f>IF(E36="(Use Single)","N/A ",IF('Working Variables-Must Hide'!$G$39="2x",0,ROUND(($D$15*MIN(E36,YMPEMM)+$D$16*MAX(0,E36-YMPEMM))/VLOOKUP($C$8,'Working Variables-Must Hide'!$L$4:$Q$11,'Working Variables-Must Hide'!$M$2-'Working Variables-Must Hide'!$K$2,FALSE),2)-G36))</f>
        <v>0</v>
      </c>
      <c r="I36" s="11">
        <f t="shared" si="1"/>
        <v>0</v>
      </c>
      <c r="L36" s="14"/>
      <c r="M36" s="35"/>
    </row>
    <row r="37" spans="1:13" ht="18" customHeight="1" x14ac:dyDescent="0.3">
      <c r="A37" s="60">
        <f t="shared" si="2"/>
        <v>14</v>
      </c>
      <c r="B37" s="109"/>
      <c r="C37" s="109"/>
      <c r="D37" s="110"/>
      <c r="E37" s="29">
        <f>IF(AND(OR(ContYearMM=2014,ContYearMM=2015),D37*VLOOKUP($C$8,'Working Variables-Must Hide'!$L$4:$Q$11,'Working Variables-Must Hide'!$M$2-'Working Variables-Must Hide'!$K$2,FALSE)&gt;=ROUND(7*YMPEMM,2)),"(Use Single)",MIN(D37*VLOOKUP($C$8,'Working Variables-Must Hide'!$L$4:$Q$11,'Working Variables-Must Hide'!$M$2-'Working Variables-Must Hide'!$K$2,FALSE),YMPEx7MM))</f>
        <v>0</v>
      </c>
      <c r="F37" s="30" t="str">
        <f t="shared" si="0"/>
        <v/>
      </c>
      <c r="G37" s="11">
        <f>IF(E37="(Use Single)","N/A ",ROUND(($D$15*MIN(E37,YMPEMM)+$D$16*MAX(0,MIN(E37,$D$13)-YMPEMM))/VLOOKUP($C$8,'Working Variables-Must Hide'!$L$4:$Q$11,'Working Variables-Must Hide'!$M$2-'Working Variables-Must Hide'!$K$2,FALSE),2)*IF('Working Variables-Must Hide'!$G$39="1x",1,IF('Working Variables-Must Hide'!$G$39="2x",2,"XX")))</f>
        <v>0</v>
      </c>
      <c r="H37" s="11">
        <f>IF(E37="(Use Single)","N/A ",IF('Working Variables-Must Hide'!$G$39="2x",0,ROUND(($D$15*MIN(E37,YMPEMM)+$D$16*MAX(0,E37-YMPEMM))/VLOOKUP($C$8,'Working Variables-Must Hide'!$L$4:$Q$11,'Working Variables-Must Hide'!$M$2-'Working Variables-Must Hide'!$K$2,FALSE),2)-G37))</f>
        <v>0</v>
      </c>
      <c r="I37" s="11">
        <f t="shared" si="1"/>
        <v>0</v>
      </c>
      <c r="L37" s="14"/>
      <c r="M37" s="35"/>
    </row>
    <row r="38" spans="1:13" ht="18" customHeight="1" x14ac:dyDescent="0.3">
      <c r="A38" s="60">
        <f t="shared" si="2"/>
        <v>15</v>
      </c>
      <c r="B38" s="109"/>
      <c r="C38" s="109"/>
      <c r="D38" s="110"/>
      <c r="E38" s="29">
        <f>IF(AND(OR(ContYearMM=2014,ContYearMM=2015),D38*VLOOKUP($C$8,'Working Variables-Must Hide'!$L$4:$Q$11,'Working Variables-Must Hide'!$M$2-'Working Variables-Must Hide'!$K$2,FALSE)&gt;=ROUND(7*YMPEMM,2)),"(Use Single)",MIN(D38*VLOOKUP($C$8,'Working Variables-Must Hide'!$L$4:$Q$11,'Working Variables-Must Hide'!$M$2-'Working Variables-Must Hide'!$K$2,FALSE),YMPEx7MM))</f>
        <v>0</v>
      </c>
      <c r="F38" s="30" t="str">
        <f t="shared" si="0"/>
        <v/>
      </c>
      <c r="G38" s="11">
        <f>IF(E38="(Use Single)","N/A ",ROUND(($D$15*MIN(E38,YMPEMM)+$D$16*MAX(0,MIN(E38,$D$13)-YMPEMM))/VLOOKUP($C$8,'Working Variables-Must Hide'!$L$4:$Q$11,'Working Variables-Must Hide'!$M$2-'Working Variables-Must Hide'!$K$2,FALSE),2)*IF('Working Variables-Must Hide'!$G$39="1x",1,IF('Working Variables-Must Hide'!$G$39="2x",2,"XX")))</f>
        <v>0</v>
      </c>
      <c r="H38" s="11">
        <f>IF(E38="(Use Single)","N/A ",IF('Working Variables-Must Hide'!$G$39="2x",0,ROUND(($D$15*MIN(E38,YMPEMM)+$D$16*MAX(0,E38-YMPEMM))/VLOOKUP($C$8,'Working Variables-Must Hide'!$L$4:$Q$11,'Working Variables-Must Hide'!$M$2-'Working Variables-Must Hide'!$K$2,FALSE),2)-G38))</f>
        <v>0</v>
      </c>
      <c r="I38" s="11">
        <f t="shared" si="1"/>
        <v>0</v>
      </c>
      <c r="L38" s="14"/>
      <c r="M38" s="35"/>
    </row>
    <row r="39" spans="1:13" ht="18" customHeight="1" x14ac:dyDescent="0.3">
      <c r="A39" s="60">
        <f t="shared" si="2"/>
        <v>16</v>
      </c>
      <c r="B39" s="109"/>
      <c r="C39" s="109"/>
      <c r="D39" s="110"/>
      <c r="E39" s="29">
        <f>IF(AND(OR(ContYearMM=2014,ContYearMM=2015),D39*VLOOKUP($C$8,'Working Variables-Must Hide'!$L$4:$Q$11,'Working Variables-Must Hide'!$M$2-'Working Variables-Must Hide'!$K$2,FALSE)&gt;=ROUND(7*YMPEMM,2)),"(Use Single)",MIN(D39*VLOOKUP($C$8,'Working Variables-Must Hide'!$L$4:$Q$11,'Working Variables-Must Hide'!$M$2-'Working Variables-Must Hide'!$K$2,FALSE),YMPEx7MM))</f>
        <v>0</v>
      </c>
      <c r="F39" s="30" t="str">
        <f t="shared" si="0"/>
        <v/>
      </c>
      <c r="G39" s="11">
        <f>IF(E39="(Use Single)","N/A ",ROUND(($D$15*MIN(E39,YMPEMM)+$D$16*MAX(0,MIN(E39,$D$13)-YMPEMM))/VLOOKUP($C$8,'Working Variables-Must Hide'!$L$4:$Q$11,'Working Variables-Must Hide'!$M$2-'Working Variables-Must Hide'!$K$2,FALSE),2)*IF('Working Variables-Must Hide'!$G$39="1x",1,IF('Working Variables-Must Hide'!$G$39="2x",2,"XX")))</f>
        <v>0</v>
      </c>
      <c r="H39" s="11">
        <f>IF(E39="(Use Single)","N/A ",IF('Working Variables-Must Hide'!$G$39="2x",0,ROUND(($D$15*MIN(E39,YMPEMM)+$D$16*MAX(0,E39-YMPEMM))/VLOOKUP($C$8,'Working Variables-Must Hide'!$L$4:$Q$11,'Working Variables-Must Hide'!$M$2-'Working Variables-Must Hide'!$K$2,FALSE),2)-G39))</f>
        <v>0</v>
      </c>
      <c r="I39" s="11">
        <f t="shared" si="1"/>
        <v>0</v>
      </c>
      <c r="L39" s="14"/>
      <c r="M39" s="35"/>
    </row>
    <row r="40" spans="1:13" ht="18" customHeight="1" x14ac:dyDescent="0.3">
      <c r="A40" s="60">
        <f t="shared" si="2"/>
        <v>17</v>
      </c>
      <c r="B40" s="109"/>
      <c r="C40" s="109"/>
      <c r="D40" s="110"/>
      <c r="E40" s="29">
        <f>IF(AND(OR(ContYearMM=2014,ContYearMM=2015),D40*VLOOKUP($C$8,'Working Variables-Must Hide'!$L$4:$Q$11,'Working Variables-Must Hide'!$M$2-'Working Variables-Must Hide'!$K$2,FALSE)&gt;=ROUND(7*YMPEMM,2)),"(Use Single)",MIN(D40*VLOOKUP($C$8,'Working Variables-Must Hide'!$L$4:$Q$11,'Working Variables-Must Hide'!$M$2-'Working Variables-Must Hide'!$K$2,FALSE),YMPEx7MM))</f>
        <v>0</v>
      </c>
      <c r="F40" s="30" t="str">
        <f t="shared" si="0"/>
        <v/>
      </c>
      <c r="G40" s="11">
        <f>IF(E40="(Use Single)","N/A ",ROUND(($D$15*MIN(E40,YMPEMM)+$D$16*MAX(0,MIN(E40,$D$13)-YMPEMM))/VLOOKUP($C$8,'Working Variables-Must Hide'!$L$4:$Q$11,'Working Variables-Must Hide'!$M$2-'Working Variables-Must Hide'!$K$2,FALSE),2)*IF('Working Variables-Must Hide'!$G$39="1x",1,IF('Working Variables-Must Hide'!$G$39="2x",2,"XX")))</f>
        <v>0</v>
      </c>
      <c r="H40" s="11">
        <f>IF(E40="(Use Single)","N/A ",IF('Working Variables-Must Hide'!$G$39="2x",0,ROUND(($D$15*MIN(E40,YMPEMM)+$D$16*MAX(0,E40-YMPEMM))/VLOOKUP($C$8,'Working Variables-Must Hide'!$L$4:$Q$11,'Working Variables-Must Hide'!$M$2-'Working Variables-Must Hide'!$K$2,FALSE),2)-G40))</f>
        <v>0</v>
      </c>
      <c r="I40" s="11">
        <f t="shared" si="1"/>
        <v>0</v>
      </c>
      <c r="L40" s="14"/>
      <c r="M40" s="35"/>
    </row>
    <row r="41" spans="1:13" ht="18" customHeight="1" x14ac:dyDescent="0.3">
      <c r="A41" s="60">
        <f t="shared" si="2"/>
        <v>18</v>
      </c>
      <c r="B41" s="109"/>
      <c r="C41" s="109"/>
      <c r="D41" s="110"/>
      <c r="E41" s="29">
        <f>IF(AND(OR(ContYearMM=2014,ContYearMM=2015),D41*VLOOKUP($C$8,'Working Variables-Must Hide'!$L$4:$Q$11,'Working Variables-Must Hide'!$M$2-'Working Variables-Must Hide'!$K$2,FALSE)&gt;=ROUND(7*YMPEMM,2)),"(Use Single)",MIN(D41*VLOOKUP($C$8,'Working Variables-Must Hide'!$L$4:$Q$11,'Working Variables-Must Hide'!$M$2-'Working Variables-Must Hide'!$K$2,FALSE),YMPEx7MM))</f>
        <v>0</v>
      </c>
      <c r="F41" s="30" t="str">
        <f t="shared" si="0"/>
        <v/>
      </c>
      <c r="G41" s="11">
        <f>IF(E41="(Use Single)","N/A ",ROUND(($D$15*MIN(E41,YMPEMM)+$D$16*MAX(0,MIN(E41,$D$13)-YMPEMM))/VLOOKUP($C$8,'Working Variables-Must Hide'!$L$4:$Q$11,'Working Variables-Must Hide'!$M$2-'Working Variables-Must Hide'!$K$2,FALSE),2)*IF('Working Variables-Must Hide'!$G$39="1x",1,IF('Working Variables-Must Hide'!$G$39="2x",2,"XX")))</f>
        <v>0</v>
      </c>
      <c r="H41" s="11">
        <f>IF(E41="(Use Single)","N/A ",IF('Working Variables-Must Hide'!$G$39="2x",0,ROUND(($D$15*MIN(E41,YMPEMM)+$D$16*MAX(0,E41-YMPEMM))/VLOOKUP($C$8,'Working Variables-Must Hide'!$L$4:$Q$11,'Working Variables-Must Hide'!$M$2-'Working Variables-Must Hide'!$K$2,FALSE),2)-G41))</f>
        <v>0</v>
      </c>
      <c r="I41" s="11">
        <f t="shared" si="1"/>
        <v>0</v>
      </c>
      <c r="L41" s="14"/>
      <c r="M41" s="35"/>
    </row>
    <row r="42" spans="1:13" ht="18" customHeight="1" x14ac:dyDescent="0.3">
      <c r="A42" s="60">
        <f t="shared" si="2"/>
        <v>19</v>
      </c>
      <c r="B42" s="109"/>
      <c r="C42" s="109"/>
      <c r="D42" s="110"/>
      <c r="E42" s="29">
        <f>IF(AND(OR(ContYearMM=2014,ContYearMM=2015),D42*VLOOKUP($C$8,'Working Variables-Must Hide'!$L$4:$Q$11,'Working Variables-Must Hide'!$M$2-'Working Variables-Must Hide'!$K$2,FALSE)&gt;=ROUND(7*YMPEMM,2)),"(Use Single)",MIN(D42*VLOOKUP($C$8,'Working Variables-Must Hide'!$L$4:$Q$11,'Working Variables-Must Hide'!$M$2-'Working Variables-Must Hide'!$K$2,FALSE),YMPEx7MM))</f>
        <v>0</v>
      </c>
      <c r="F42" s="30" t="str">
        <f t="shared" si="0"/>
        <v/>
      </c>
      <c r="G42" s="11">
        <f>IF(E42="(Use Single)","N/A ",ROUND(($D$15*MIN(E42,YMPEMM)+$D$16*MAX(0,MIN(E42,$D$13)-YMPEMM))/VLOOKUP($C$8,'Working Variables-Must Hide'!$L$4:$Q$11,'Working Variables-Must Hide'!$M$2-'Working Variables-Must Hide'!$K$2,FALSE),2)*IF('Working Variables-Must Hide'!$G$39="1x",1,IF('Working Variables-Must Hide'!$G$39="2x",2,"XX")))</f>
        <v>0</v>
      </c>
      <c r="H42" s="11">
        <f>IF(E42="(Use Single)","N/A ",IF('Working Variables-Must Hide'!$G$39="2x",0,ROUND(($D$15*MIN(E42,YMPEMM)+$D$16*MAX(0,E42-YMPEMM))/VLOOKUP($C$8,'Working Variables-Must Hide'!$L$4:$Q$11,'Working Variables-Must Hide'!$M$2-'Working Variables-Must Hide'!$K$2,FALSE),2)-G42))</f>
        <v>0</v>
      </c>
      <c r="I42" s="11">
        <f t="shared" si="1"/>
        <v>0</v>
      </c>
      <c r="L42" s="14"/>
      <c r="M42" s="35"/>
    </row>
    <row r="43" spans="1:13" ht="18" customHeight="1" x14ac:dyDescent="0.3">
      <c r="A43" s="60">
        <f t="shared" si="2"/>
        <v>20</v>
      </c>
      <c r="B43" s="109"/>
      <c r="C43" s="109"/>
      <c r="D43" s="110"/>
      <c r="E43" s="29">
        <f>IF(AND(OR(ContYearMM=2014,ContYearMM=2015),D43*VLOOKUP($C$8,'Working Variables-Must Hide'!$L$4:$Q$11,'Working Variables-Must Hide'!$M$2-'Working Variables-Must Hide'!$K$2,FALSE)&gt;=ROUND(7*YMPEMM,2)),"(Use Single)",MIN(D43*VLOOKUP($C$8,'Working Variables-Must Hide'!$L$4:$Q$11,'Working Variables-Must Hide'!$M$2-'Working Variables-Must Hide'!$K$2,FALSE),YMPEx7MM))</f>
        <v>0</v>
      </c>
      <c r="F43" s="30" t="str">
        <f t="shared" si="0"/>
        <v/>
      </c>
      <c r="G43" s="11">
        <f>IF(E43="(Use Single)","N/A ",ROUND(($D$15*MIN(E43,YMPEMM)+$D$16*MAX(0,MIN(E43,$D$13)-YMPEMM))/VLOOKUP($C$8,'Working Variables-Must Hide'!$L$4:$Q$11,'Working Variables-Must Hide'!$M$2-'Working Variables-Must Hide'!$K$2,FALSE),2)*IF('Working Variables-Must Hide'!$G$39="1x",1,IF('Working Variables-Must Hide'!$G$39="2x",2,"XX")))</f>
        <v>0</v>
      </c>
      <c r="H43" s="11">
        <f>IF(E43="(Use Single)","N/A ",IF('Working Variables-Must Hide'!$G$39="2x",0,ROUND(($D$15*MIN(E43,YMPEMM)+$D$16*MAX(0,E43-YMPEMM))/VLOOKUP($C$8,'Working Variables-Must Hide'!$L$4:$Q$11,'Working Variables-Must Hide'!$M$2-'Working Variables-Must Hide'!$K$2,FALSE),2)-G43))</f>
        <v>0</v>
      </c>
      <c r="I43" s="11">
        <f t="shared" si="1"/>
        <v>0</v>
      </c>
      <c r="L43" s="14"/>
      <c r="M43" s="35"/>
    </row>
    <row r="44" spans="1:13" ht="18" customHeight="1" x14ac:dyDescent="0.3">
      <c r="A44" s="60">
        <f t="shared" si="2"/>
        <v>21</v>
      </c>
      <c r="B44" s="109"/>
      <c r="C44" s="109"/>
      <c r="D44" s="110"/>
      <c r="E44" s="29">
        <f>IF(AND(OR(ContYearMM=2014,ContYearMM=2015),D44*VLOOKUP($C$8,'Working Variables-Must Hide'!$L$4:$Q$11,'Working Variables-Must Hide'!$M$2-'Working Variables-Must Hide'!$K$2,FALSE)&gt;=ROUND(7*YMPEMM,2)),"(Use Single)",MIN(D44*VLOOKUP($C$8,'Working Variables-Must Hide'!$L$4:$Q$11,'Working Variables-Must Hide'!$M$2-'Working Variables-Must Hide'!$K$2,FALSE),YMPEx7MM))</f>
        <v>0</v>
      </c>
      <c r="F44" s="30" t="str">
        <f t="shared" si="0"/>
        <v/>
      </c>
      <c r="G44" s="11">
        <f>IF(E44="(Use Single)","N/A ",ROUND(($D$15*MIN(E44,YMPEMM)+$D$16*MAX(0,MIN(E44,$D$13)-YMPEMM))/VLOOKUP($C$8,'Working Variables-Must Hide'!$L$4:$Q$11,'Working Variables-Must Hide'!$M$2-'Working Variables-Must Hide'!$K$2,FALSE),2)*IF('Working Variables-Must Hide'!$G$39="1x",1,IF('Working Variables-Must Hide'!$G$39="2x",2,"XX")))</f>
        <v>0</v>
      </c>
      <c r="H44" s="11">
        <f>IF(E44="(Use Single)","N/A ",IF('Working Variables-Must Hide'!$G$39="2x",0,ROUND(($D$15*MIN(E44,YMPEMM)+$D$16*MAX(0,E44-YMPEMM))/VLOOKUP($C$8,'Working Variables-Must Hide'!$L$4:$Q$11,'Working Variables-Must Hide'!$M$2-'Working Variables-Must Hide'!$K$2,FALSE),2)-G44))</f>
        <v>0</v>
      </c>
      <c r="I44" s="11">
        <f t="shared" si="1"/>
        <v>0</v>
      </c>
      <c r="L44" s="14"/>
      <c r="M44" s="35"/>
    </row>
    <row r="45" spans="1:13" ht="18" customHeight="1" x14ac:dyDescent="0.3">
      <c r="A45" s="60">
        <f t="shared" si="2"/>
        <v>22</v>
      </c>
      <c r="B45" s="109"/>
      <c r="C45" s="109"/>
      <c r="D45" s="110"/>
      <c r="E45" s="29">
        <f>IF(AND(OR(ContYearMM=2014,ContYearMM=2015),D45*VLOOKUP($C$8,'Working Variables-Must Hide'!$L$4:$Q$11,'Working Variables-Must Hide'!$M$2-'Working Variables-Must Hide'!$K$2,FALSE)&gt;=ROUND(7*YMPEMM,2)),"(Use Single)",MIN(D45*VLOOKUP($C$8,'Working Variables-Must Hide'!$L$4:$Q$11,'Working Variables-Must Hide'!$M$2-'Working Variables-Must Hide'!$K$2,FALSE),YMPEx7MM))</f>
        <v>0</v>
      </c>
      <c r="F45" s="30" t="str">
        <f t="shared" si="0"/>
        <v/>
      </c>
      <c r="G45" s="11">
        <f>IF(E45="(Use Single)","N/A ",ROUND(($D$15*MIN(E45,YMPEMM)+$D$16*MAX(0,MIN(E45,$D$13)-YMPEMM))/VLOOKUP($C$8,'Working Variables-Must Hide'!$L$4:$Q$11,'Working Variables-Must Hide'!$M$2-'Working Variables-Must Hide'!$K$2,FALSE),2)*IF('Working Variables-Must Hide'!$G$39="1x",1,IF('Working Variables-Must Hide'!$G$39="2x",2,"XX")))</f>
        <v>0</v>
      </c>
      <c r="H45" s="11">
        <f>IF(E45="(Use Single)","N/A ",IF('Working Variables-Must Hide'!$G$39="2x",0,ROUND(($D$15*MIN(E45,YMPEMM)+$D$16*MAX(0,E45-YMPEMM))/VLOOKUP($C$8,'Working Variables-Must Hide'!$L$4:$Q$11,'Working Variables-Must Hide'!$M$2-'Working Variables-Must Hide'!$K$2,FALSE),2)-G45))</f>
        <v>0</v>
      </c>
      <c r="I45" s="11">
        <f t="shared" si="1"/>
        <v>0</v>
      </c>
      <c r="L45" s="14"/>
      <c r="M45" s="35"/>
    </row>
    <row r="46" spans="1:13" ht="18" customHeight="1" x14ac:dyDescent="0.3">
      <c r="A46" s="60">
        <f t="shared" si="2"/>
        <v>23</v>
      </c>
      <c r="B46" s="109"/>
      <c r="C46" s="109"/>
      <c r="D46" s="110"/>
      <c r="E46" s="29">
        <f>IF(AND(OR(ContYearMM=2014,ContYearMM=2015),D46*VLOOKUP($C$8,'Working Variables-Must Hide'!$L$4:$Q$11,'Working Variables-Must Hide'!$M$2-'Working Variables-Must Hide'!$K$2,FALSE)&gt;=ROUND(7*YMPEMM,2)),"(Use Single)",MIN(D46*VLOOKUP($C$8,'Working Variables-Must Hide'!$L$4:$Q$11,'Working Variables-Must Hide'!$M$2-'Working Variables-Must Hide'!$K$2,FALSE),YMPEx7MM))</f>
        <v>0</v>
      </c>
      <c r="F46" s="30" t="str">
        <f t="shared" si="0"/>
        <v/>
      </c>
      <c r="G46" s="11">
        <f>IF(E46="(Use Single)","N/A ",ROUND(($D$15*MIN(E46,YMPEMM)+$D$16*MAX(0,MIN(E46,$D$13)-YMPEMM))/VLOOKUP($C$8,'Working Variables-Must Hide'!$L$4:$Q$11,'Working Variables-Must Hide'!$M$2-'Working Variables-Must Hide'!$K$2,FALSE),2)*IF('Working Variables-Must Hide'!$G$39="1x",1,IF('Working Variables-Must Hide'!$G$39="2x",2,"XX")))</f>
        <v>0</v>
      </c>
      <c r="H46" s="11">
        <f>IF(E46="(Use Single)","N/A ",IF('Working Variables-Must Hide'!$G$39="2x",0,ROUND(($D$15*MIN(E46,YMPEMM)+$D$16*MAX(0,E46-YMPEMM))/VLOOKUP($C$8,'Working Variables-Must Hide'!$L$4:$Q$11,'Working Variables-Must Hide'!$M$2-'Working Variables-Must Hide'!$K$2,FALSE),2)-G46))</f>
        <v>0</v>
      </c>
      <c r="I46" s="11">
        <f t="shared" si="1"/>
        <v>0</v>
      </c>
      <c r="L46" s="14"/>
      <c r="M46" s="35"/>
    </row>
    <row r="47" spans="1:13" ht="18" customHeight="1" x14ac:dyDescent="0.3">
      <c r="A47" s="60">
        <f t="shared" si="2"/>
        <v>24</v>
      </c>
      <c r="B47" s="109"/>
      <c r="C47" s="109"/>
      <c r="D47" s="110"/>
      <c r="E47" s="29">
        <f>IF(AND(OR(ContYearMM=2014,ContYearMM=2015),D47*VLOOKUP($C$8,'Working Variables-Must Hide'!$L$4:$Q$11,'Working Variables-Must Hide'!$M$2-'Working Variables-Must Hide'!$K$2,FALSE)&gt;=ROUND(7*YMPEMM,2)),"(Use Single)",MIN(D47*VLOOKUP($C$8,'Working Variables-Must Hide'!$L$4:$Q$11,'Working Variables-Must Hide'!$M$2-'Working Variables-Must Hide'!$K$2,FALSE),YMPEx7MM))</f>
        <v>0</v>
      </c>
      <c r="F47" s="30" t="str">
        <f t="shared" si="0"/>
        <v/>
      </c>
      <c r="G47" s="11">
        <f>IF(E47="(Use Single)","N/A ",ROUND(($D$15*MIN(E47,YMPEMM)+$D$16*MAX(0,MIN(E47,$D$13)-YMPEMM))/VLOOKUP($C$8,'Working Variables-Must Hide'!$L$4:$Q$11,'Working Variables-Must Hide'!$M$2-'Working Variables-Must Hide'!$K$2,FALSE),2)*IF('Working Variables-Must Hide'!$G$39="1x",1,IF('Working Variables-Must Hide'!$G$39="2x",2,"XX")))</f>
        <v>0</v>
      </c>
      <c r="H47" s="11">
        <f>IF(E47="(Use Single)","N/A ",IF('Working Variables-Must Hide'!$G$39="2x",0,ROUND(($D$15*MIN(E47,YMPEMM)+$D$16*MAX(0,E47-YMPEMM))/VLOOKUP($C$8,'Working Variables-Must Hide'!$L$4:$Q$11,'Working Variables-Must Hide'!$M$2-'Working Variables-Must Hide'!$K$2,FALSE),2)-G47))</f>
        <v>0</v>
      </c>
      <c r="I47" s="11">
        <f t="shared" si="1"/>
        <v>0</v>
      </c>
      <c r="L47" s="14"/>
    </row>
    <row r="48" spans="1:13" ht="18" customHeight="1" x14ac:dyDescent="0.3">
      <c r="A48" s="60">
        <f t="shared" si="2"/>
        <v>25</v>
      </c>
      <c r="B48" s="109"/>
      <c r="C48" s="109"/>
      <c r="D48" s="110"/>
      <c r="E48" s="29">
        <f>IF(AND(OR(ContYearMM=2014,ContYearMM=2015),D48*VLOOKUP($C$8,'Working Variables-Must Hide'!$L$4:$Q$11,'Working Variables-Must Hide'!$M$2-'Working Variables-Must Hide'!$K$2,FALSE)&gt;=ROUND(7*YMPEMM,2)),"(Use Single)",MIN(D48*VLOOKUP($C$8,'Working Variables-Must Hide'!$L$4:$Q$11,'Working Variables-Must Hide'!$M$2-'Working Variables-Must Hide'!$K$2,FALSE),YMPEx7MM))</f>
        <v>0</v>
      </c>
      <c r="F48" s="30" t="str">
        <f t="shared" si="0"/>
        <v/>
      </c>
      <c r="G48" s="11">
        <f>IF(E48="(Use Single)","N/A ",ROUND(($D$15*MIN(E48,YMPEMM)+$D$16*MAX(0,MIN(E48,$D$13)-YMPEMM))/VLOOKUP($C$8,'Working Variables-Must Hide'!$L$4:$Q$11,'Working Variables-Must Hide'!$M$2-'Working Variables-Must Hide'!$K$2,FALSE),2)*IF('Working Variables-Must Hide'!$G$39="1x",1,IF('Working Variables-Must Hide'!$G$39="2x",2,"XX")))</f>
        <v>0</v>
      </c>
      <c r="H48" s="11">
        <f>IF(E48="(Use Single)","N/A ",IF('Working Variables-Must Hide'!$G$39="2x",0,ROUND(($D$15*MIN(E48,YMPEMM)+$D$16*MAX(0,E48-YMPEMM))/VLOOKUP($C$8,'Working Variables-Must Hide'!$L$4:$Q$11,'Working Variables-Must Hide'!$M$2-'Working Variables-Must Hide'!$K$2,FALSE),2)-G48))</f>
        <v>0</v>
      </c>
      <c r="I48" s="11">
        <f t="shared" si="1"/>
        <v>0</v>
      </c>
    </row>
    <row r="49" spans="1:9" ht="18" customHeight="1" x14ac:dyDescent="0.3">
      <c r="A49" s="60">
        <f t="shared" si="2"/>
        <v>26</v>
      </c>
      <c r="B49" s="109"/>
      <c r="C49" s="109"/>
      <c r="D49" s="110"/>
      <c r="E49" s="29">
        <f>IF(AND(OR(ContYearMM=2014,ContYearMM=2015),D49*VLOOKUP($C$8,'Working Variables-Must Hide'!$L$4:$Q$11,'Working Variables-Must Hide'!$M$2-'Working Variables-Must Hide'!$K$2,FALSE)&gt;=ROUND(7*YMPEMM,2)),"(Use Single)",MIN(D49*VLOOKUP($C$8,'Working Variables-Must Hide'!$L$4:$Q$11,'Working Variables-Must Hide'!$M$2-'Working Variables-Must Hide'!$K$2,FALSE),YMPEx7MM))</f>
        <v>0</v>
      </c>
      <c r="F49" s="30" t="str">
        <f t="shared" si="0"/>
        <v/>
      </c>
      <c r="G49" s="11">
        <f>IF(E49="(Use Single)","N/A ",ROUND(($D$15*MIN(E49,YMPEMM)+$D$16*MAX(0,MIN(E49,$D$13)-YMPEMM))/VLOOKUP($C$8,'Working Variables-Must Hide'!$L$4:$Q$11,'Working Variables-Must Hide'!$M$2-'Working Variables-Must Hide'!$K$2,FALSE),2)*IF('Working Variables-Must Hide'!$G$39="1x",1,IF('Working Variables-Must Hide'!$G$39="2x",2,"XX")))</f>
        <v>0</v>
      </c>
      <c r="H49" s="11">
        <f>IF(E49="(Use Single)","N/A ",IF('Working Variables-Must Hide'!$G$39="2x",0,ROUND(($D$15*MIN(E49,YMPEMM)+$D$16*MAX(0,E49-YMPEMM))/VLOOKUP($C$8,'Working Variables-Must Hide'!$L$4:$Q$11,'Working Variables-Must Hide'!$M$2-'Working Variables-Must Hide'!$K$2,FALSE),2)-G49))</f>
        <v>0</v>
      </c>
      <c r="I49" s="11">
        <f t="shared" si="1"/>
        <v>0</v>
      </c>
    </row>
    <row r="50" spans="1:9" ht="18" customHeight="1" x14ac:dyDescent="0.3">
      <c r="A50" s="60">
        <f t="shared" si="2"/>
        <v>27</v>
      </c>
      <c r="B50" s="109"/>
      <c r="C50" s="109"/>
      <c r="D50" s="110"/>
      <c r="E50" s="29">
        <f>IF(AND(OR(ContYearMM=2014,ContYearMM=2015),D50*VLOOKUP($C$8,'Working Variables-Must Hide'!$L$4:$Q$11,'Working Variables-Must Hide'!$M$2-'Working Variables-Must Hide'!$K$2,FALSE)&gt;=ROUND(7*YMPEMM,2)),"(Use Single)",MIN(D50*VLOOKUP($C$8,'Working Variables-Must Hide'!$L$4:$Q$11,'Working Variables-Must Hide'!$M$2-'Working Variables-Must Hide'!$K$2,FALSE),YMPEx7MM))</f>
        <v>0</v>
      </c>
      <c r="F50" s="30" t="str">
        <f t="shared" si="0"/>
        <v/>
      </c>
      <c r="G50" s="11">
        <f>IF(E50="(Use Single)","N/A ",ROUND(($D$15*MIN(E50,YMPEMM)+$D$16*MAX(0,MIN(E50,$D$13)-YMPEMM))/VLOOKUP($C$8,'Working Variables-Must Hide'!$L$4:$Q$11,'Working Variables-Must Hide'!$M$2-'Working Variables-Must Hide'!$K$2,FALSE),2)*IF('Working Variables-Must Hide'!$G$39="1x",1,IF('Working Variables-Must Hide'!$G$39="2x",2,"XX")))</f>
        <v>0</v>
      </c>
      <c r="H50" s="11">
        <f>IF(E50="(Use Single)","N/A ",IF('Working Variables-Must Hide'!$G$39="2x",0,ROUND(($D$15*MIN(E50,YMPEMM)+$D$16*MAX(0,E50-YMPEMM))/VLOOKUP($C$8,'Working Variables-Must Hide'!$L$4:$Q$11,'Working Variables-Must Hide'!$M$2-'Working Variables-Must Hide'!$K$2,FALSE),2)-G50))</f>
        <v>0</v>
      </c>
      <c r="I50" s="11">
        <f t="shared" si="1"/>
        <v>0</v>
      </c>
    </row>
    <row r="51" spans="1:9" ht="18" customHeight="1" x14ac:dyDescent="0.3">
      <c r="A51" s="60">
        <f t="shared" si="2"/>
        <v>28</v>
      </c>
      <c r="B51" s="109"/>
      <c r="C51" s="109"/>
      <c r="D51" s="110"/>
      <c r="E51" s="29">
        <f>IF(AND(OR(ContYearMM=2014,ContYearMM=2015),D51*VLOOKUP($C$8,'Working Variables-Must Hide'!$L$4:$Q$11,'Working Variables-Must Hide'!$M$2-'Working Variables-Must Hide'!$K$2,FALSE)&gt;=ROUND(7*YMPEMM,2)),"(Use Single)",MIN(D51*VLOOKUP($C$8,'Working Variables-Must Hide'!$L$4:$Q$11,'Working Variables-Must Hide'!$M$2-'Working Variables-Must Hide'!$K$2,FALSE),YMPEx7MM))</f>
        <v>0</v>
      </c>
      <c r="F51" s="30" t="str">
        <f t="shared" si="0"/>
        <v/>
      </c>
      <c r="G51" s="11">
        <f>IF(E51="(Use Single)","N/A ",ROUND(($D$15*MIN(E51,YMPEMM)+$D$16*MAX(0,MIN(E51,$D$13)-YMPEMM))/VLOOKUP($C$8,'Working Variables-Must Hide'!$L$4:$Q$11,'Working Variables-Must Hide'!$M$2-'Working Variables-Must Hide'!$K$2,FALSE),2)*IF('Working Variables-Must Hide'!$G$39="1x",1,IF('Working Variables-Must Hide'!$G$39="2x",2,"XX")))</f>
        <v>0</v>
      </c>
      <c r="H51" s="11">
        <f>IF(E51="(Use Single)","N/A ",IF('Working Variables-Must Hide'!$G$39="2x",0,ROUND(($D$15*MIN(E51,YMPEMM)+$D$16*MAX(0,E51-YMPEMM))/VLOOKUP($C$8,'Working Variables-Must Hide'!$L$4:$Q$11,'Working Variables-Must Hide'!$M$2-'Working Variables-Must Hide'!$K$2,FALSE),2)-G51))</f>
        <v>0</v>
      </c>
      <c r="I51" s="11">
        <f t="shared" si="1"/>
        <v>0</v>
      </c>
    </row>
    <row r="52" spans="1:9" ht="18" customHeight="1" x14ac:dyDescent="0.3">
      <c r="A52" s="60">
        <f t="shared" si="2"/>
        <v>29</v>
      </c>
      <c r="B52" s="109"/>
      <c r="C52" s="109"/>
      <c r="D52" s="110"/>
      <c r="E52" s="29">
        <f>IF(AND(OR(ContYearMM=2014,ContYearMM=2015),D52*VLOOKUP($C$8,'Working Variables-Must Hide'!$L$4:$Q$11,'Working Variables-Must Hide'!$M$2-'Working Variables-Must Hide'!$K$2,FALSE)&gt;=ROUND(7*YMPEMM,2)),"(Use Single)",MIN(D52*VLOOKUP($C$8,'Working Variables-Must Hide'!$L$4:$Q$11,'Working Variables-Must Hide'!$M$2-'Working Variables-Must Hide'!$K$2,FALSE),YMPEx7MM))</f>
        <v>0</v>
      </c>
      <c r="F52" s="30" t="str">
        <f t="shared" si="0"/>
        <v/>
      </c>
      <c r="G52" s="11">
        <f>IF(E52="(Use Single)","N/A ",ROUND(($D$15*MIN(E52,YMPEMM)+$D$16*MAX(0,MIN(E52,$D$13)-YMPEMM))/VLOOKUP($C$8,'Working Variables-Must Hide'!$L$4:$Q$11,'Working Variables-Must Hide'!$M$2-'Working Variables-Must Hide'!$K$2,FALSE),2)*IF('Working Variables-Must Hide'!$G$39="1x",1,IF('Working Variables-Must Hide'!$G$39="2x",2,"XX")))</f>
        <v>0</v>
      </c>
      <c r="H52" s="11">
        <f>IF(E52="(Use Single)","N/A ",IF('Working Variables-Must Hide'!$G$39="2x",0,ROUND(($D$15*MIN(E52,YMPEMM)+$D$16*MAX(0,E52-YMPEMM))/VLOOKUP($C$8,'Working Variables-Must Hide'!$L$4:$Q$11,'Working Variables-Must Hide'!$M$2-'Working Variables-Must Hide'!$K$2,FALSE),2)-G52))</f>
        <v>0</v>
      </c>
      <c r="I52" s="11">
        <f t="shared" si="1"/>
        <v>0</v>
      </c>
    </row>
    <row r="53" spans="1:9" ht="18" customHeight="1" x14ac:dyDescent="0.3">
      <c r="A53" s="60">
        <f t="shared" si="2"/>
        <v>30</v>
      </c>
      <c r="B53" s="109"/>
      <c r="C53" s="109"/>
      <c r="D53" s="110"/>
      <c r="E53" s="29">
        <f>IF(AND(OR(ContYearMM=2014,ContYearMM=2015),D53*VLOOKUP($C$8,'Working Variables-Must Hide'!$L$4:$Q$11,'Working Variables-Must Hide'!$M$2-'Working Variables-Must Hide'!$K$2,FALSE)&gt;=ROUND(7*YMPEMM,2)),"(Use Single)",MIN(D53*VLOOKUP($C$8,'Working Variables-Must Hide'!$L$4:$Q$11,'Working Variables-Must Hide'!$M$2-'Working Variables-Must Hide'!$K$2,FALSE),YMPEx7MM))</f>
        <v>0</v>
      </c>
      <c r="F53" s="30" t="str">
        <f t="shared" si="0"/>
        <v/>
      </c>
      <c r="G53" s="11">
        <f>IF(E53="(Use Single)","N/A ",ROUND(($D$15*MIN(E53,YMPEMM)+$D$16*MAX(0,MIN(E53,$D$13)-YMPEMM))/VLOOKUP($C$8,'Working Variables-Must Hide'!$L$4:$Q$11,'Working Variables-Must Hide'!$M$2-'Working Variables-Must Hide'!$K$2,FALSE),2)*IF('Working Variables-Must Hide'!$G$39="1x",1,IF('Working Variables-Must Hide'!$G$39="2x",2,"XX")))</f>
        <v>0</v>
      </c>
      <c r="H53" s="11">
        <f>IF(E53="(Use Single)","N/A ",IF('Working Variables-Must Hide'!$G$39="2x",0,ROUND(($D$15*MIN(E53,YMPEMM)+$D$16*MAX(0,E53-YMPEMM))/VLOOKUP($C$8,'Working Variables-Must Hide'!$L$4:$Q$11,'Working Variables-Must Hide'!$M$2-'Working Variables-Must Hide'!$K$2,FALSE),2)-G53))</f>
        <v>0</v>
      </c>
      <c r="I53" s="11">
        <f t="shared" si="1"/>
        <v>0</v>
      </c>
    </row>
    <row r="54" spans="1:9" ht="18" customHeight="1" x14ac:dyDescent="0.3">
      <c r="A54" s="60">
        <f t="shared" si="2"/>
        <v>31</v>
      </c>
      <c r="B54" s="109"/>
      <c r="C54" s="109"/>
      <c r="D54" s="110"/>
      <c r="E54" s="29">
        <f>IF(AND(OR(ContYearMM=2014,ContYearMM=2015),D54*VLOOKUP($C$8,'Working Variables-Must Hide'!$L$4:$Q$11,'Working Variables-Must Hide'!$M$2-'Working Variables-Must Hide'!$K$2,FALSE)&gt;=ROUND(7*YMPEMM,2)),"(Use Single)",MIN(D54*VLOOKUP($C$8,'Working Variables-Must Hide'!$L$4:$Q$11,'Working Variables-Must Hide'!$M$2-'Working Variables-Must Hide'!$K$2,FALSE),YMPEx7MM))</f>
        <v>0</v>
      </c>
      <c r="F54" s="30" t="str">
        <f t="shared" si="0"/>
        <v/>
      </c>
      <c r="G54" s="11">
        <f>IF(E54="(Use Single)","N/A ",ROUND(($D$15*MIN(E54,YMPEMM)+$D$16*MAX(0,MIN(E54,$D$13)-YMPEMM))/VLOOKUP($C$8,'Working Variables-Must Hide'!$L$4:$Q$11,'Working Variables-Must Hide'!$M$2-'Working Variables-Must Hide'!$K$2,FALSE),2)*IF('Working Variables-Must Hide'!$G$39="1x",1,IF('Working Variables-Must Hide'!$G$39="2x",2,"XX")))</f>
        <v>0</v>
      </c>
      <c r="H54" s="11">
        <f>IF(E54="(Use Single)","N/A ",IF('Working Variables-Must Hide'!$G$39="2x",0,ROUND(($D$15*MIN(E54,YMPEMM)+$D$16*MAX(0,E54-YMPEMM))/VLOOKUP($C$8,'Working Variables-Must Hide'!$L$4:$Q$11,'Working Variables-Must Hide'!$M$2-'Working Variables-Must Hide'!$K$2,FALSE),2)-G54))</f>
        <v>0</v>
      </c>
      <c r="I54" s="11">
        <f t="shared" si="1"/>
        <v>0</v>
      </c>
    </row>
    <row r="55" spans="1:9" ht="18" customHeight="1" x14ac:dyDescent="0.3">
      <c r="A55" s="60">
        <f t="shared" si="2"/>
        <v>32</v>
      </c>
      <c r="B55" s="109"/>
      <c r="C55" s="109"/>
      <c r="D55" s="110"/>
      <c r="E55" s="29">
        <f>IF(AND(OR(ContYearMM=2014,ContYearMM=2015),D55*VLOOKUP($C$8,'Working Variables-Must Hide'!$L$4:$Q$11,'Working Variables-Must Hide'!$M$2-'Working Variables-Must Hide'!$K$2,FALSE)&gt;=ROUND(7*YMPEMM,2)),"(Use Single)",MIN(D55*VLOOKUP($C$8,'Working Variables-Must Hide'!$L$4:$Q$11,'Working Variables-Must Hide'!$M$2-'Working Variables-Must Hide'!$K$2,FALSE),YMPEx7MM))</f>
        <v>0</v>
      </c>
      <c r="F55" s="30" t="str">
        <f t="shared" si="0"/>
        <v/>
      </c>
      <c r="G55" s="11">
        <f>IF(E55="(Use Single)","N/A ",ROUND(($D$15*MIN(E55,YMPEMM)+$D$16*MAX(0,MIN(E55,$D$13)-YMPEMM))/VLOOKUP($C$8,'Working Variables-Must Hide'!$L$4:$Q$11,'Working Variables-Must Hide'!$M$2-'Working Variables-Must Hide'!$K$2,FALSE),2)*IF('Working Variables-Must Hide'!$G$39="1x",1,IF('Working Variables-Must Hide'!$G$39="2x",2,"XX")))</f>
        <v>0</v>
      </c>
      <c r="H55" s="11">
        <f>IF(E55="(Use Single)","N/A ",IF('Working Variables-Must Hide'!$G$39="2x",0,ROUND(($D$15*MIN(E55,YMPEMM)+$D$16*MAX(0,E55-YMPEMM))/VLOOKUP($C$8,'Working Variables-Must Hide'!$L$4:$Q$11,'Working Variables-Must Hide'!$M$2-'Working Variables-Must Hide'!$K$2,FALSE),2)-G55))</f>
        <v>0</v>
      </c>
      <c r="I55" s="11">
        <f t="shared" si="1"/>
        <v>0</v>
      </c>
    </row>
    <row r="56" spans="1:9" ht="18" customHeight="1" x14ac:dyDescent="0.3">
      <c r="A56" s="60">
        <f t="shared" si="2"/>
        <v>33</v>
      </c>
      <c r="B56" s="109"/>
      <c r="C56" s="109"/>
      <c r="D56" s="110"/>
      <c r="E56" s="29">
        <f>IF(AND(OR(ContYearMM=2014,ContYearMM=2015),D56*VLOOKUP($C$8,'Working Variables-Must Hide'!$L$4:$Q$11,'Working Variables-Must Hide'!$M$2-'Working Variables-Must Hide'!$K$2,FALSE)&gt;=ROUND(7*YMPEMM,2)),"(Use Single)",MIN(D56*VLOOKUP($C$8,'Working Variables-Must Hide'!$L$4:$Q$11,'Working Variables-Must Hide'!$M$2-'Working Variables-Must Hide'!$K$2,FALSE),YMPEx7MM))</f>
        <v>0</v>
      </c>
      <c r="F56" s="30" t="str">
        <f t="shared" ref="F56:F87" si="3">IF(E56=YMPEx7MM,"*","")</f>
        <v/>
      </c>
      <c r="G56" s="11">
        <f>IF(E56="(Use Single)","N/A ",ROUND(($D$15*MIN(E56,YMPEMM)+$D$16*MAX(0,MIN(E56,$D$13)-YMPEMM))/VLOOKUP($C$8,'Working Variables-Must Hide'!$L$4:$Q$11,'Working Variables-Must Hide'!$M$2-'Working Variables-Must Hide'!$K$2,FALSE),2)*IF('Working Variables-Must Hide'!$G$39="1x",1,IF('Working Variables-Must Hide'!$G$39="2x",2,"XX")))</f>
        <v>0</v>
      </c>
      <c r="H56" s="11">
        <f>IF(E56="(Use Single)","N/A ",IF('Working Variables-Must Hide'!$G$39="2x",0,ROUND(($D$15*MIN(E56,YMPEMM)+$D$16*MAX(0,E56-YMPEMM))/VLOOKUP($C$8,'Working Variables-Must Hide'!$L$4:$Q$11,'Working Variables-Must Hide'!$M$2-'Working Variables-Must Hide'!$K$2,FALSE),2)-G56))</f>
        <v>0</v>
      </c>
      <c r="I56" s="11">
        <f t="shared" si="1"/>
        <v>0</v>
      </c>
    </row>
    <row r="57" spans="1:9" ht="18" customHeight="1" x14ac:dyDescent="0.3">
      <c r="A57" s="60">
        <f t="shared" si="2"/>
        <v>34</v>
      </c>
      <c r="B57" s="109"/>
      <c r="C57" s="109"/>
      <c r="D57" s="110"/>
      <c r="E57" s="29">
        <f>IF(AND(OR(ContYearMM=2014,ContYearMM=2015),D57*VLOOKUP($C$8,'Working Variables-Must Hide'!$L$4:$Q$11,'Working Variables-Must Hide'!$M$2-'Working Variables-Must Hide'!$K$2,FALSE)&gt;=ROUND(7*YMPEMM,2)),"(Use Single)",MIN(D57*VLOOKUP($C$8,'Working Variables-Must Hide'!$L$4:$Q$11,'Working Variables-Must Hide'!$M$2-'Working Variables-Must Hide'!$K$2,FALSE),YMPEx7MM))</f>
        <v>0</v>
      </c>
      <c r="F57" s="30" t="str">
        <f t="shared" si="3"/>
        <v/>
      </c>
      <c r="G57" s="11">
        <f>IF(E57="(Use Single)","N/A ",ROUND(($D$15*MIN(E57,YMPEMM)+$D$16*MAX(0,MIN(E57,$D$13)-YMPEMM))/VLOOKUP($C$8,'Working Variables-Must Hide'!$L$4:$Q$11,'Working Variables-Must Hide'!$M$2-'Working Variables-Must Hide'!$K$2,FALSE),2)*IF('Working Variables-Must Hide'!$G$39="1x",1,IF('Working Variables-Must Hide'!$G$39="2x",2,"XX")))</f>
        <v>0</v>
      </c>
      <c r="H57" s="11">
        <f>IF(E57="(Use Single)","N/A ",IF('Working Variables-Must Hide'!$G$39="2x",0,ROUND(($D$15*MIN(E57,YMPEMM)+$D$16*MAX(0,E57-YMPEMM))/VLOOKUP($C$8,'Working Variables-Must Hide'!$L$4:$Q$11,'Working Variables-Must Hide'!$M$2-'Working Variables-Must Hide'!$K$2,FALSE),2)-G57))</f>
        <v>0</v>
      </c>
      <c r="I57" s="11">
        <f t="shared" si="1"/>
        <v>0</v>
      </c>
    </row>
    <row r="58" spans="1:9" ht="18" customHeight="1" x14ac:dyDescent="0.3">
      <c r="A58" s="60">
        <f t="shared" si="2"/>
        <v>35</v>
      </c>
      <c r="B58" s="109"/>
      <c r="C58" s="109"/>
      <c r="D58" s="110"/>
      <c r="E58" s="29">
        <f>IF(AND(OR(ContYearMM=2014,ContYearMM=2015),D58*VLOOKUP($C$8,'Working Variables-Must Hide'!$L$4:$Q$11,'Working Variables-Must Hide'!$M$2-'Working Variables-Must Hide'!$K$2,FALSE)&gt;=ROUND(7*YMPEMM,2)),"(Use Single)",MIN(D58*VLOOKUP($C$8,'Working Variables-Must Hide'!$L$4:$Q$11,'Working Variables-Must Hide'!$M$2-'Working Variables-Must Hide'!$K$2,FALSE),YMPEx7MM))</f>
        <v>0</v>
      </c>
      <c r="F58" s="30" t="str">
        <f t="shared" si="3"/>
        <v/>
      </c>
      <c r="G58" s="11">
        <f>IF(E58="(Use Single)","N/A ",ROUND(($D$15*MIN(E58,YMPEMM)+$D$16*MAX(0,MIN(E58,$D$13)-YMPEMM))/VLOOKUP($C$8,'Working Variables-Must Hide'!$L$4:$Q$11,'Working Variables-Must Hide'!$M$2-'Working Variables-Must Hide'!$K$2,FALSE),2)*IF('Working Variables-Must Hide'!$G$39="1x",1,IF('Working Variables-Must Hide'!$G$39="2x",2,"XX")))</f>
        <v>0</v>
      </c>
      <c r="H58" s="11">
        <f>IF(E58="(Use Single)","N/A ",IF('Working Variables-Must Hide'!$G$39="2x",0,ROUND(($D$15*MIN(E58,YMPEMM)+$D$16*MAX(0,E58-YMPEMM))/VLOOKUP($C$8,'Working Variables-Must Hide'!$L$4:$Q$11,'Working Variables-Must Hide'!$M$2-'Working Variables-Must Hide'!$K$2,FALSE),2)-G58))</f>
        <v>0</v>
      </c>
      <c r="I58" s="11">
        <f t="shared" si="1"/>
        <v>0</v>
      </c>
    </row>
    <row r="59" spans="1:9" ht="18" customHeight="1" x14ac:dyDescent="0.3">
      <c r="A59" s="60">
        <f t="shared" si="2"/>
        <v>36</v>
      </c>
      <c r="B59" s="109"/>
      <c r="C59" s="109"/>
      <c r="D59" s="110"/>
      <c r="E59" s="29">
        <f>IF(AND(OR(ContYearMM=2014,ContYearMM=2015),D59*VLOOKUP($C$8,'Working Variables-Must Hide'!$L$4:$Q$11,'Working Variables-Must Hide'!$M$2-'Working Variables-Must Hide'!$K$2,FALSE)&gt;=ROUND(7*YMPEMM,2)),"(Use Single)",MIN(D59*VLOOKUP($C$8,'Working Variables-Must Hide'!$L$4:$Q$11,'Working Variables-Must Hide'!$M$2-'Working Variables-Must Hide'!$K$2,FALSE),YMPEx7MM))</f>
        <v>0</v>
      </c>
      <c r="F59" s="30" t="str">
        <f t="shared" si="3"/>
        <v/>
      </c>
      <c r="G59" s="11">
        <f>IF(E59="(Use Single)","N/A ",ROUND(($D$15*MIN(E59,YMPEMM)+$D$16*MAX(0,MIN(E59,$D$13)-YMPEMM))/VLOOKUP($C$8,'Working Variables-Must Hide'!$L$4:$Q$11,'Working Variables-Must Hide'!$M$2-'Working Variables-Must Hide'!$K$2,FALSE),2)*IF('Working Variables-Must Hide'!$G$39="1x",1,IF('Working Variables-Must Hide'!$G$39="2x",2,"XX")))</f>
        <v>0</v>
      </c>
      <c r="H59" s="11">
        <f>IF(E59="(Use Single)","N/A ",IF('Working Variables-Must Hide'!$G$39="2x",0,ROUND(($D$15*MIN(E59,YMPEMM)+$D$16*MAX(0,E59-YMPEMM))/VLOOKUP($C$8,'Working Variables-Must Hide'!$L$4:$Q$11,'Working Variables-Must Hide'!$M$2-'Working Variables-Must Hide'!$K$2,FALSE),2)-G59))</f>
        <v>0</v>
      </c>
      <c r="I59" s="11">
        <f t="shared" si="1"/>
        <v>0</v>
      </c>
    </row>
    <row r="60" spans="1:9" ht="18" customHeight="1" x14ac:dyDescent="0.3">
      <c r="A60" s="60">
        <f t="shared" si="2"/>
        <v>37</v>
      </c>
      <c r="B60" s="109"/>
      <c r="C60" s="109"/>
      <c r="D60" s="110"/>
      <c r="E60" s="29">
        <f>IF(AND(OR(ContYearMM=2014,ContYearMM=2015),D60*VLOOKUP($C$8,'Working Variables-Must Hide'!$L$4:$Q$11,'Working Variables-Must Hide'!$M$2-'Working Variables-Must Hide'!$K$2,FALSE)&gt;=ROUND(7*YMPEMM,2)),"(Use Single)",MIN(D60*VLOOKUP($C$8,'Working Variables-Must Hide'!$L$4:$Q$11,'Working Variables-Must Hide'!$M$2-'Working Variables-Must Hide'!$K$2,FALSE),YMPEx7MM))</f>
        <v>0</v>
      </c>
      <c r="F60" s="30" t="str">
        <f t="shared" si="3"/>
        <v/>
      </c>
      <c r="G60" s="11">
        <f>IF(E60="(Use Single)","N/A ",ROUND(($D$15*MIN(E60,YMPEMM)+$D$16*MAX(0,MIN(E60,$D$13)-YMPEMM))/VLOOKUP($C$8,'Working Variables-Must Hide'!$L$4:$Q$11,'Working Variables-Must Hide'!$M$2-'Working Variables-Must Hide'!$K$2,FALSE),2)*IF('Working Variables-Must Hide'!$G$39="1x",1,IF('Working Variables-Must Hide'!$G$39="2x",2,"XX")))</f>
        <v>0</v>
      </c>
      <c r="H60" s="11">
        <f>IF(E60="(Use Single)","N/A ",IF('Working Variables-Must Hide'!$G$39="2x",0,ROUND(($D$15*MIN(E60,YMPEMM)+$D$16*MAX(0,E60-YMPEMM))/VLOOKUP($C$8,'Working Variables-Must Hide'!$L$4:$Q$11,'Working Variables-Must Hide'!$M$2-'Working Variables-Must Hide'!$K$2,FALSE),2)-G60))</f>
        <v>0</v>
      </c>
      <c r="I60" s="11">
        <f t="shared" si="1"/>
        <v>0</v>
      </c>
    </row>
    <row r="61" spans="1:9" ht="18" customHeight="1" x14ac:dyDescent="0.3">
      <c r="A61" s="60">
        <f t="shared" si="2"/>
        <v>38</v>
      </c>
      <c r="B61" s="109"/>
      <c r="C61" s="109"/>
      <c r="D61" s="110"/>
      <c r="E61" s="29">
        <f>IF(AND(OR(ContYearMM=2014,ContYearMM=2015),D61*VLOOKUP($C$8,'Working Variables-Must Hide'!$L$4:$Q$11,'Working Variables-Must Hide'!$M$2-'Working Variables-Must Hide'!$K$2,FALSE)&gt;=ROUND(7*YMPEMM,2)),"(Use Single)",MIN(D61*VLOOKUP($C$8,'Working Variables-Must Hide'!$L$4:$Q$11,'Working Variables-Must Hide'!$M$2-'Working Variables-Must Hide'!$K$2,FALSE),YMPEx7MM))</f>
        <v>0</v>
      </c>
      <c r="F61" s="30" t="str">
        <f t="shared" si="3"/>
        <v/>
      </c>
      <c r="G61" s="11">
        <f>IF(E61="(Use Single)","N/A ",ROUND(($D$15*MIN(E61,YMPEMM)+$D$16*MAX(0,MIN(E61,$D$13)-YMPEMM))/VLOOKUP($C$8,'Working Variables-Must Hide'!$L$4:$Q$11,'Working Variables-Must Hide'!$M$2-'Working Variables-Must Hide'!$K$2,FALSE),2)*IF('Working Variables-Must Hide'!$G$39="1x",1,IF('Working Variables-Must Hide'!$G$39="2x",2,"XX")))</f>
        <v>0</v>
      </c>
      <c r="H61" s="11">
        <f>IF(E61="(Use Single)","N/A ",IF('Working Variables-Must Hide'!$G$39="2x",0,ROUND(($D$15*MIN(E61,YMPEMM)+$D$16*MAX(0,E61-YMPEMM))/VLOOKUP($C$8,'Working Variables-Must Hide'!$L$4:$Q$11,'Working Variables-Must Hide'!$M$2-'Working Variables-Must Hide'!$K$2,FALSE),2)-G61))</f>
        <v>0</v>
      </c>
      <c r="I61" s="11">
        <f t="shared" si="1"/>
        <v>0</v>
      </c>
    </row>
    <row r="62" spans="1:9" ht="18" customHeight="1" x14ac:dyDescent="0.3">
      <c r="A62" s="60">
        <f t="shared" si="2"/>
        <v>39</v>
      </c>
      <c r="B62" s="109"/>
      <c r="C62" s="109"/>
      <c r="D62" s="110"/>
      <c r="E62" s="29">
        <f>IF(AND(OR(ContYearMM=2014,ContYearMM=2015),D62*VLOOKUP($C$8,'Working Variables-Must Hide'!$L$4:$Q$11,'Working Variables-Must Hide'!$M$2-'Working Variables-Must Hide'!$K$2,FALSE)&gt;=ROUND(7*YMPEMM,2)),"(Use Single)",MIN(D62*VLOOKUP($C$8,'Working Variables-Must Hide'!$L$4:$Q$11,'Working Variables-Must Hide'!$M$2-'Working Variables-Must Hide'!$K$2,FALSE),YMPEx7MM))</f>
        <v>0</v>
      </c>
      <c r="F62" s="30" t="str">
        <f t="shared" si="3"/>
        <v/>
      </c>
      <c r="G62" s="11">
        <f>IF(E62="(Use Single)","N/A ",ROUND(($D$15*MIN(E62,YMPEMM)+$D$16*MAX(0,MIN(E62,$D$13)-YMPEMM))/VLOOKUP($C$8,'Working Variables-Must Hide'!$L$4:$Q$11,'Working Variables-Must Hide'!$M$2-'Working Variables-Must Hide'!$K$2,FALSE),2)*IF('Working Variables-Must Hide'!$G$39="1x",1,IF('Working Variables-Must Hide'!$G$39="2x",2,"XX")))</f>
        <v>0</v>
      </c>
      <c r="H62" s="11">
        <f>IF(E62="(Use Single)","N/A ",IF('Working Variables-Must Hide'!$G$39="2x",0,ROUND(($D$15*MIN(E62,YMPEMM)+$D$16*MAX(0,E62-YMPEMM))/VLOOKUP($C$8,'Working Variables-Must Hide'!$L$4:$Q$11,'Working Variables-Must Hide'!$M$2-'Working Variables-Must Hide'!$K$2,FALSE),2)-G62))</f>
        <v>0</v>
      </c>
      <c r="I62" s="11">
        <f t="shared" si="1"/>
        <v>0</v>
      </c>
    </row>
    <row r="63" spans="1:9" ht="18" customHeight="1" x14ac:dyDescent="0.3">
      <c r="A63" s="60">
        <f t="shared" si="2"/>
        <v>40</v>
      </c>
      <c r="B63" s="109"/>
      <c r="C63" s="109"/>
      <c r="D63" s="110"/>
      <c r="E63" s="29">
        <f>IF(AND(OR(ContYearMM=2014,ContYearMM=2015),D63*VLOOKUP($C$8,'Working Variables-Must Hide'!$L$4:$Q$11,'Working Variables-Must Hide'!$M$2-'Working Variables-Must Hide'!$K$2,FALSE)&gt;=ROUND(7*YMPEMM,2)),"(Use Single)",MIN(D63*VLOOKUP($C$8,'Working Variables-Must Hide'!$L$4:$Q$11,'Working Variables-Must Hide'!$M$2-'Working Variables-Must Hide'!$K$2,FALSE),YMPEx7MM))</f>
        <v>0</v>
      </c>
      <c r="F63" s="30" t="str">
        <f t="shared" si="3"/>
        <v/>
      </c>
      <c r="G63" s="11">
        <f>IF(E63="(Use Single)","N/A ",ROUND(($D$15*MIN(E63,YMPEMM)+$D$16*MAX(0,MIN(E63,$D$13)-YMPEMM))/VLOOKUP($C$8,'Working Variables-Must Hide'!$L$4:$Q$11,'Working Variables-Must Hide'!$M$2-'Working Variables-Must Hide'!$K$2,FALSE),2)*IF('Working Variables-Must Hide'!$G$39="1x",1,IF('Working Variables-Must Hide'!$G$39="2x",2,"XX")))</f>
        <v>0</v>
      </c>
      <c r="H63" s="11">
        <f>IF(E63="(Use Single)","N/A ",IF('Working Variables-Must Hide'!$G$39="2x",0,ROUND(($D$15*MIN(E63,YMPEMM)+$D$16*MAX(0,E63-YMPEMM))/VLOOKUP($C$8,'Working Variables-Must Hide'!$L$4:$Q$11,'Working Variables-Must Hide'!$M$2-'Working Variables-Must Hide'!$K$2,FALSE),2)-G63))</f>
        <v>0</v>
      </c>
      <c r="I63" s="11">
        <f t="shared" si="1"/>
        <v>0</v>
      </c>
    </row>
    <row r="64" spans="1:9" ht="18" customHeight="1" x14ac:dyDescent="0.3">
      <c r="A64" s="60">
        <f t="shared" si="2"/>
        <v>41</v>
      </c>
      <c r="B64" s="109"/>
      <c r="C64" s="109"/>
      <c r="D64" s="110"/>
      <c r="E64" s="29">
        <f>IF(AND(OR(ContYearMM=2014,ContYearMM=2015),D64*VLOOKUP($C$8,'Working Variables-Must Hide'!$L$4:$Q$11,'Working Variables-Must Hide'!$M$2-'Working Variables-Must Hide'!$K$2,FALSE)&gt;=ROUND(7*YMPEMM,2)),"(Use Single)",MIN(D64*VLOOKUP($C$8,'Working Variables-Must Hide'!$L$4:$Q$11,'Working Variables-Must Hide'!$M$2-'Working Variables-Must Hide'!$K$2,FALSE),YMPEx7MM))</f>
        <v>0</v>
      </c>
      <c r="F64" s="30" t="str">
        <f t="shared" si="3"/>
        <v/>
      </c>
      <c r="G64" s="11">
        <f>IF(E64="(Use Single)","N/A ",ROUND(($D$15*MIN(E64,YMPEMM)+$D$16*MAX(0,MIN(E64,$D$13)-YMPEMM))/VLOOKUP($C$8,'Working Variables-Must Hide'!$L$4:$Q$11,'Working Variables-Must Hide'!$M$2-'Working Variables-Must Hide'!$K$2,FALSE),2)*IF('Working Variables-Must Hide'!$G$39="1x",1,IF('Working Variables-Must Hide'!$G$39="2x",2,"XX")))</f>
        <v>0</v>
      </c>
      <c r="H64" s="11">
        <f>IF(E64="(Use Single)","N/A ",IF('Working Variables-Must Hide'!$G$39="2x",0,ROUND(($D$15*MIN(E64,YMPEMM)+$D$16*MAX(0,E64-YMPEMM))/VLOOKUP($C$8,'Working Variables-Must Hide'!$L$4:$Q$11,'Working Variables-Must Hide'!$M$2-'Working Variables-Must Hide'!$K$2,FALSE),2)-G64))</f>
        <v>0</v>
      </c>
      <c r="I64" s="11">
        <f t="shared" si="1"/>
        <v>0</v>
      </c>
    </row>
    <row r="65" spans="1:9" ht="18" customHeight="1" x14ac:dyDescent="0.3">
      <c r="A65" s="60">
        <f t="shared" si="2"/>
        <v>42</v>
      </c>
      <c r="B65" s="109"/>
      <c r="C65" s="109"/>
      <c r="D65" s="110"/>
      <c r="E65" s="29">
        <f>IF(AND(OR(ContYearMM=2014,ContYearMM=2015),D65*VLOOKUP($C$8,'Working Variables-Must Hide'!$L$4:$Q$11,'Working Variables-Must Hide'!$M$2-'Working Variables-Must Hide'!$K$2,FALSE)&gt;=ROUND(7*YMPEMM,2)),"(Use Single)",MIN(D65*VLOOKUP($C$8,'Working Variables-Must Hide'!$L$4:$Q$11,'Working Variables-Must Hide'!$M$2-'Working Variables-Must Hide'!$K$2,FALSE),YMPEx7MM))</f>
        <v>0</v>
      </c>
      <c r="F65" s="30" t="str">
        <f t="shared" si="3"/>
        <v/>
      </c>
      <c r="G65" s="11">
        <f>IF(E65="(Use Single)","N/A ",ROUND(($D$15*MIN(E65,YMPEMM)+$D$16*MAX(0,MIN(E65,$D$13)-YMPEMM))/VLOOKUP($C$8,'Working Variables-Must Hide'!$L$4:$Q$11,'Working Variables-Must Hide'!$M$2-'Working Variables-Must Hide'!$K$2,FALSE),2)*IF('Working Variables-Must Hide'!$G$39="1x",1,IF('Working Variables-Must Hide'!$G$39="2x",2,"XX")))</f>
        <v>0</v>
      </c>
      <c r="H65" s="11">
        <f>IF(E65="(Use Single)","N/A ",IF('Working Variables-Must Hide'!$G$39="2x",0,ROUND(($D$15*MIN(E65,YMPEMM)+$D$16*MAX(0,E65-YMPEMM))/VLOOKUP($C$8,'Working Variables-Must Hide'!$L$4:$Q$11,'Working Variables-Must Hide'!$M$2-'Working Variables-Must Hide'!$K$2,FALSE),2)-G65))</f>
        <v>0</v>
      </c>
      <c r="I65" s="11">
        <f t="shared" si="1"/>
        <v>0</v>
      </c>
    </row>
    <row r="66" spans="1:9" ht="18" customHeight="1" x14ac:dyDescent="0.3">
      <c r="A66" s="60">
        <f t="shared" si="2"/>
        <v>43</v>
      </c>
      <c r="B66" s="109"/>
      <c r="C66" s="109"/>
      <c r="D66" s="110"/>
      <c r="E66" s="29">
        <f>IF(AND(OR(ContYearMM=2014,ContYearMM=2015),D66*VLOOKUP($C$8,'Working Variables-Must Hide'!$L$4:$Q$11,'Working Variables-Must Hide'!$M$2-'Working Variables-Must Hide'!$K$2,FALSE)&gt;=ROUND(7*YMPEMM,2)),"(Use Single)",MIN(D66*VLOOKUP($C$8,'Working Variables-Must Hide'!$L$4:$Q$11,'Working Variables-Must Hide'!$M$2-'Working Variables-Must Hide'!$K$2,FALSE),YMPEx7MM))</f>
        <v>0</v>
      </c>
      <c r="F66" s="30" t="str">
        <f t="shared" si="3"/>
        <v/>
      </c>
      <c r="G66" s="11">
        <f>IF(E66="(Use Single)","N/A ",ROUND(($D$15*MIN(E66,YMPEMM)+$D$16*MAX(0,MIN(E66,$D$13)-YMPEMM))/VLOOKUP($C$8,'Working Variables-Must Hide'!$L$4:$Q$11,'Working Variables-Must Hide'!$M$2-'Working Variables-Must Hide'!$K$2,FALSE),2)*IF('Working Variables-Must Hide'!$G$39="1x",1,IF('Working Variables-Must Hide'!$G$39="2x",2,"XX")))</f>
        <v>0</v>
      </c>
      <c r="H66" s="11">
        <f>IF(E66="(Use Single)","N/A ",IF('Working Variables-Must Hide'!$G$39="2x",0,ROUND(($D$15*MIN(E66,YMPEMM)+$D$16*MAX(0,E66-YMPEMM))/VLOOKUP($C$8,'Working Variables-Must Hide'!$L$4:$Q$11,'Working Variables-Must Hide'!$M$2-'Working Variables-Must Hide'!$K$2,FALSE),2)-G66))</f>
        <v>0</v>
      </c>
      <c r="I66" s="11">
        <f t="shared" si="1"/>
        <v>0</v>
      </c>
    </row>
    <row r="67" spans="1:9" ht="18" customHeight="1" x14ac:dyDescent="0.3">
      <c r="A67" s="60">
        <f t="shared" si="2"/>
        <v>44</v>
      </c>
      <c r="B67" s="109"/>
      <c r="C67" s="109"/>
      <c r="D67" s="110"/>
      <c r="E67" s="29">
        <f>IF(AND(OR(ContYearMM=2014,ContYearMM=2015),D67*VLOOKUP($C$8,'Working Variables-Must Hide'!$L$4:$Q$11,'Working Variables-Must Hide'!$M$2-'Working Variables-Must Hide'!$K$2,FALSE)&gt;=ROUND(7*YMPEMM,2)),"(Use Single)",MIN(D67*VLOOKUP($C$8,'Working Variables-Must Hide'!$L$4:$Q$11,'Working Variables-Must Hide'!$M$2-'Working Variables-Must Hide'!$K$2,FALSE),YMPEx7MM))</f>
        <v>0</v>
      </c>
      <c r="F67" s="30" t="str">
        <f t="shared" si="3"/>
        <v/>
      </c>
      <c r="G67" s="11">
        <f>IF(E67="(Use Single)","N/A ",ROUND(($D$15*MIN(E67,YMPEMM)+$D$16*MAX(0,MIN(E67,$D$13)-YMPEMM))/VLOOKUP($C$8,'Working Variables-Must Hide'!$L$4:$Q$11,'Working Variables-Must Hide'!$M$2-'Working Variables-Must Hide'!$K$2,FALSE),2)*IF('Working Variables-Must Hide'!$G$39="1x",1,IF('Working Variables-Must Hide'!$G$39="2x",2,"XX")))</f>
        <v>0</v>
      </c>
      <c r="H67" s="11">
        <f>IF(E67="(Use Single)","N/A ",IF('Working Variables-Must Hide'!$G$39="2x",0,ROUND(($D$15*MIN(E67,YMPEMM)+$D$16*MAX(0,E67-YMPEMM))/VLOOKUP($C$8,'Working Variables-Must Hide'!$L$4:$Q$11,'Working Variables-Must Hide'!$M$2-'Working Variables-Must Hide'!$K$2,FALSE),2)-G67))</f>
        <v>0</v>
      </c>
      <c r="I67" s="11">
        <f t="shared" si="1"/>
        <v>0</v>
      </c>
    </row>
    <row r="68" spans="1:9" ht="18" customHeight="1" x14ac:dyDescent="0.3">
      <c r="A68" s="60">
        <f t="shared" si="2"/>
        <v>45</v>
      </c>
      <c r="B68" s="109"/>
      <c r="C68" s="109"/>
      <c r="D68" s="110"/>
      <c r="E68" s="29">
        <f>IF(AND(OR(ContYearMM=2014,ContYearMM=2015),D68*VLOOKUP($C$8,'Working Variables-Must Hide'!$L$4:$Q$11,'Working Variables-Must Hide'!$M$2-'Working Variables-Must Hide'!$K$2,FALSE)&gt;=ROUND(7*YMPEMM,2)),"(Use Single)",MIN(D68*VLOOKUP($C$8,'Working Variables-Must Hide'!$L$4:$Q$11,'Working Variables-Must Hide'!$M$2-'Working Variables-Must Hide'!$K$2,FALSE),YMPEx7MM))</f>
        <v>0</v>
      </c>
      <c r="F68" s="30" t="str">
        <f t="shared" si="3"/>
        <v/>
      </c>
      <c r="G68" s="11">
        <f>IF(E68="(Use Single)","N/A ",ROUND(($D$15*MIN(E68,YMPEMM)+$D$16*MAX(0,MIN(E68,$D$13)-YMPEMM))/VLOOKUP($C$8,'Working Variables-Must Hide'!$L$4:$Q$11,'Working Variables-Must Hide'!$M$2-'Working Variables-Must Hide'!$K$2,FALSE),2)*IF('Working Variables-Must Hide'!$G$39="1x",1,IF('Working Variables-Must Hide'!$G$39="2x",2,"XX")))</f>
        <v>0</v>
      </c>
      <c r="H68" s="11">
        <f>IF(E68="(Use Single)","N/A ",IF('Working Variables-Must Hide'!$G$39="2x",0,ROUND(($D$15*MIN(E68,YMPEMM)+$D$16*MAX(0,E68-YMPEMM))/VLOOKUP($C$8,'Working Variables-Must Hide'!$L$4:$Q$11,'Working Variables-Must Hide'!$M$2-'Working Variables-Must Hide'!$K$2,FALSE),2)-G68))</f>
        <v>0</v>
      </c>
      <c r="I68" s="11">
        <f t="shared" si="1"/>
        <v>0</v>
      </c>
    </row>
    <row r="69" spans="1:9" ht="18" customHeight="1" x14ac:dyDescent="0.3">
      <c r="A69" s="60">
        <f t="shared" si="2"/>
        <v>46</v>
      </c>
      <c r="B69" s="109"/>
      <c r="C69" s="109"/>
      <c r="D69" s="110"/>
      <c r="E69" s="29">
        <f>IF(AND(OR(ContYearMM=2014,ContYearMM=2015),D69*VLOOKUP($C$8,'Working Variables-Must Hide'!$L$4:$Q$11,'Working Variables-Must Hide'!$M$2-'Working Variables-Must Hide'!$K$2,FALSE)&gt;=ROUND(7*YMPEMM,2)),"(Use Single)",MIN(D69*VLOOKUP($C$8,'Working Variables-Must Hide'!$L$4:$Q$11,'Working Variables-Must Hide'!$M$2-'Working Variables-Must Hide'!$K$2,FALSE),YMPEx7MM))</f>
        <v>0</v>
      </c>
      <c r="F69" s="30" t="str">
        <f t="shared" si="3"/>
        <v/>
      </c>
      <c r="G69" s="11">
        <f>IF(E69="(Use Single)","N/A ",ROUND(($D$15*MIN(E69,YMPEMM)+$D$16*MAX(0,MIN(E69,$D$13)-YMPEMM))/VLOOKUP($C$8,'Working Variables-Must Hide'!$L$4:$Q$11,'Working Variables-Must Hide'!$M$2-'Working Variables-Must Hide'!$K$2,FALSE),2)*IF('Working Variables-Must Hide'!$G$39="1x",1,IF('Working Variables-Must Hide'!$G$39="2x",2,"XX")))</f>
        <v>0</v>
      </c>
      <c r="H69" s="11">
        <f>IF(E69="(Use Single)","N/A ",IF('Working Variables-Must Hide'!$G$39="2x",0,ROUND(($D$15*MIN(E69,YMPEMM)+$D$16*MAX(0,E69-YMPEMM))/VLOOKUP($C$8,'Working Variables-Must Hide'!$L$4:$Q$11,'Working Variables-Must Hide'!$M$2-'Working Variables-Must Hide'!$K$2,FALSE),2)-G69))</f>
        <v>0</v>
      </c>
      <c r="I69" s="11">
        <f t="shared" si="1"/>
        <v>0</v>
      </c>
    </row>
    <row r="70" spans="1:9" ht="18" customHeight="1" x14ac:dyDescent="0.3">
      <c r="A70" s="60">
        <f t="shared" si="2"/>
        <v>47</v>
      </c>
      <c r="B70" s="109"/>
      <c r="C70" s="109"/>
      <c r="D70" s="110"/>
      <c r="E70" s="29">
        <f>IF(AND(OR(ContYearMM=2014,ContYearMM=2015),D70*VLOOKUP($C$8,'Working Variables-Must Hide'!$L$4:$Q$11,'Working Variables-Must Hide'!$M$2-'Working Variables-Must Hide'!$K$2,FALSE)&gt;=ROUND(7*YMPEMM,2)),"(Use Single)",MIN(D70*VLOOKUP($C$8,'Working Variables-Must Hide'!$L$4:$Q$11,'Working Variables-Must Hide'!$M$2-'Working Variables-Must Hide'!$K$2,FALSE),YMPEx7MM))</f>
        <v>0</v>
      </c>
      <c r="F70" s="30" t="str">
        <f t="shared" si="3"/>
        <v/>
      </c>
      <c r="G70" s="11">
        <f>IF(E70="(Use Single)","N/A ",ROUND(($D$15*MIN(E70,YMPEMM)+$D$16*MAX(0,MIN(E70,$D$13)-YMPEMM))/VLOOKUP($C$8,'Working Variables-Must Hide'!$L$4:$Q$11,'Working Variables-Must Hide'!$M$2-'Working Variables-Must Hide'!$K$2,FALSE),2)*IF('Working Variables-Must Hide'!$G$39="1x",1,IF('Working Variables-Must Hide'!$G$39="2x",2,"XX")))</f>
        <v>0</v>
      </c>
      <c r="H70" s="11">
        <f>IF(E70="(Use Single)","N/A ",IF('Working Variables-Must Hide'!$G$39="2x",0,ROUND(($D$15*MIN(E70,YMPEMM)+$D$16*MAX(0,E70-YMPEMM))/VLOOKUP($C$8,'Working Variables-Must Hide'!$L$4:$Q$11,'Working Variables-Must Hide'!$M$2-'Working Variables-Must Hide'!$K$2,FALSE),2)-G70))</f>
        <v>0</v>
      </c>
      <c r="I70" s="11">
        <f t="shared" si="1"/>
        <v>0</v>
      </c>
    </row>
    <row r="71" spans="1:9" ht="18" customHeight="1" x14ac:dyDescent="0.3">
      <c r="A71" s="60">
        <f t="shared" si="2"/>
        <v>48</v>
      </c>
      <c r="B71" s="109"/>
      <c r="C71" s="109"/>
      <c r="D71" s="110"/>
      <c r="E71" s="29">
        <f>IF(AND(OR(ContYearMM=2014,ContYearMM=2015),D71*VLOOKUP($C$8,'Working Variables-Must Hide'!$L$4:$Q$11,'Working Variables-Must Hide'!$M$2-'Working Variables-Must Hide'!$K$2,FALSE)&gt;=ROUND(7*YMPEMM,2)),"(Use Single)",MIN(D71*VLOOKUP($C$8,'Working Variables-Must Hide'!$L$4:$Q$11,'Working Variables-Must Hide'!$M$2-'Working Variables-Must Hide'!$K$2,FALSE),YMPEx7MM))</f>
        <v>0</v>
      </c>
      <c r="F71" s="30" t="str">
        <f t="shared" si="3"/>
        <v/>
      </c>
      <c r="G71" s="11">
        <f>IF(E71="(Use Single)","N/A ",ROUND(($D$15*MIN(E71,YMPEMM)+$D$16*MAX(0,MIN(E71,$D$13)-YMPEMM))/VLOOKUP($C$8,'Working Variables-Must Hide'!$L$4:$Q$11,'Working Variables-Must Hide'!$M$2-'Working Variables-Must Hide'!$K$2,FALSE),2)*IF('Working Variables-Must Hide'!$G$39="1x",1,IF('Working Variables-Must Hide'!$G$39="2x",2,"XX")))</f>
        <v>0</v>
      </c>
      <c r="H71" s="11">
        <f>IF(E71="(Use Single)","N/A ",IF('Working Variables-Must Hide'!$G$39="2x",0,ROUND(($D$15*MIN(E71,YMPEMM)+$D$16*MAX(0,E71-YMPEMM))/VLOOKUP($C$8,'Working Variables-Must Hide'!$L$4:$Q$11,'Working Variables-Must Hide'!$M$2-'Working Variables-Must Hide'!$K$2,FALSE),2)-G71))</f>
        <v>0</v>
      </c>
      <c r="I71" s="11">
        <f t="shared" si="1"/>
        <v>0</v>
      </c>
    </row>
    <row r="72" spans="1:9" ht="18" customHeight="1" x14ac:dyDescent="0.3">
      <c r="A72" s="60">
        <f t="shared" si="2"/>
        <v>49</v>
      </c>
      <c r="B72" s="109"/>
      <c r="C72" s="109"/>
      <c r="D72" s="110"/>
      <c r="E72" s="29">
        <f>IF(AND(OR(ContYearMM=2014,ContYearMM=2015),D72*VLOOKUP($C$8,'Working Variables-Must Hide'!$L$4:$Q$11,'Working Variables-Must Hide'!$M$2-'Working Variables-Must Hide'!$K$2,FALSE)&gt;=ROUND(7*YMPEMM,2)),"(Use Single)",MIN(D72*VLOOKUP($C$8,'Working Variables-Must Hide'!$L$4:$Q$11,'Working Variables-Must Hide'!$M$2-'Working Variables-Must Hide'!$K$2,FALSE),YMPEx7MM))</f>
        <v>0</v>
      </c>
      <c r="F72" s="30" t="str">
        <f t="shared" si="3"/>
        <v/>
      </c>
      <c r="G72" s="11">
        <f>IF(E72="(Use Single)","N/A ",ROUND(($D$15*MIN(E72,YMPEMM)+$D$16*MAX(0,MIN(E72,$D$13)-YMPEMM))/VLOOKUP($C$8,'Working Variables-Must Hide'!$L$4:$Q$11,'Working Variables-Must Hide'!$M$2-'Working Variables-Must Hide'!$K$2,FALSE),2)*IF('Working Variables-Must Hide'!$G$39="1x",1,IF('Working Variables-Must Hide'!$G$39="2x",2,"XX")))</f>
        <v>0</v>
      </c>
      <c r="H72" s="11">
        <f>IF(E72="(Use Single)","N/A ",IF('Working Variables-Must Hide'!$G$39="2x",0,ROUND(($D$15*MIN(E72,YMPEMM)+$D$16*MAX(0,E72-YMPEMM))/VLOOKUP($C$8,'Working Variables-Must Hide'!$L$4:$Q$11,'Working Variables-Must Hide'!$M$2-'Working Variables-Must Hide'!$K$2,FALSE),2)-G72))</f>
        <v>0</v>
      </c>
      <c r="I72" s="11">
        <f t="shared" si="1"/>
        <v>0</v>
      </c>
    </row>
    <row r="73" spans="1:9" ht="18" customHeight="1" x14ac:dyDescent="0.3">
      <c r="A73" s="60">
        <f t="shared" si="2"/>
        <v>50</v>
      </c>
      <c r="B73" s="109"/>
      <c r="C73" s="109"/>
      <c r="D73" s="110"/>
      <c r="E73" s="29">
        <f>IF(AND(OR(ContYearMM=2014,ContYearMM=2015),D73*VLOOKUP($C$8,'Working Variables-Must Hide'!$L$4:$Q$11,'Working Variables-Must Hide'!$M$2-'Working Variables-Must Hide'!$K$2,FALSE)&gt;=ROUND(7*YMPEMM,2)),"(Use Single)",MIN(D73*VLOOKUP($C$8,'Working Variables-Must Hide'!$L$4:$Q$11,'Working Variables-Must Hide'!$M$2-'Working Variables-Must Hide'!$K$2,FALSE),YMPEx7MM))</f>
        <v>0</v>
      </c>
      <c r="F73" s="30" t="str">
        <f t="shared" si="3"/>
        <v/>
      </c>
      <c r="G73" s="11">
        <f>IF(E73="(Use Single)","N/A ",ROUND(($D$15*MIN(E73,YMPEMM)+$D$16*MAX(0,MIN(E73,$D$13)-YMPEMM))/VLOOKUP($C$8,'Working Variables-Must Hide'!$L$4:$Q$11,'Working Variables-Must Hide'!$M$2-'Working Variables-Must Hide'!$K$2,FALSE),2)*IF('Working Variables-Must Hide'!$G$39="1x",1,IF('Working Variables-Must Hide'!$G$39="2x",2,"XX")))</f>
        <v>0</v>
      </c>
      <c r="H73" s="11">
        <f>IF(E73="(Use Single)","N/A ",IF('Working Variables-Must Hide'!$G$39="2x",0,ROUND(($D$15*MIN(E73,YMPEMM)+$D$16*MAX(0,E73-YMPEMM))/VLOOKUP($C$8,'Working Variables-Must Hide'!$L$4:$Q$11,'Working Variables-Must Hide'!$M$2-'Working Variables-Must Hide'!$K$2,FALSE),2)-G73))</f>
        <v>0</v>
      </c>
      <c r="I73" s="11">
        <f t="shared" si="1"/>
        <v>0</v>
      </c>
    </row>
    <row r="74" spans="1:9" ht="18" customHeight="1" x14ac:dyDescent="0.3">
      <c r="A74" s="60">
        <f t="shared" si="2"/>
        <v>51</v>
      </c>
      <c r="B74" s="109"/>
      <c r="C74" s="109"/>
      <c r="D74" s="110"/>
      <c r="E74" s="29">
        <f>IF(AND(OR(ContYearMM=2014,ContYearMM=2015),D74*VLOOKUP($C$8,'Working Variables-Must Hide'!$L$4:$Q$11,'Working Variables-Must Hide'!$M$2-'Working Variables-Must Hide'!$K$2,FALSE)&gt;=ROUND(7*YMPEMM,2)),"(Use Single)",MIN(D74*VLOOKUP($C$8,'Working Variables-Must Hide'!$L$4:$Q$11,'Working Variables-Must Hide'!$M$2-'Working Variables-Must Hide'!$K$2,FALSE),YMPEx7MM))</f>
        <v>0</v>
      </c>
      <c r="F74" s="30" t="str">
        <f t="shared" si="3"/>
        <v/>
      </c>
      <c r="G74" s="11">
        <f>IF(E74="(Use Single)","N/A ",ROUND(($D$15*MIN(E74,YMPEMM)+$D$16*MAX(0,MIN(E74,$D$13)-YMPEMM))/VLOOKUP($C$8,'Working Variables-Must Hide'!$L$4:$Q$11,'Working Variables-Must Hide'!$M$2-'Working Variables-Must Hide'!$K$2,FALSE),2)*IF('Working Variables-Must Hide'!$G$39="1x",1,IF('Working Variables-Must Hide'!$G$39="2x",2,"XX")))</f>
        <v>0</v>
      </c>
      <c r="H74" s="11">
        <f>IF(E74="(Use Single)","N/A ",IF('Working Variables-Must Hide'!$G$39="2x",0,ROUND(($D$15*MIN(E74,YMPEMM)+$D$16*MAX(0,E74-YMPEMM))/VLOOKUP($C$8,'Working Variables-Must Hide'!$L$4:$Q$11,'Working Variables-Must Hide'!$M$2-'Working Variables-Must Hide'!$K$2,FALSE),2)-G74))</f>
        <v>0</v>
      </c>
      <c r="I74" s="11">
        <f t="shared" si="1"/>
        <v>0</v>
      </c>
    </row>
    <row r="75" spans="1:9" ht="18" customHeight="1" x14ac:dyDescent="0.3">
      <c r="A75" s="60">
        <f t="shared" si="2"/>
        <v>52</v>
      </c>
      <c r="B75" s="109"/>
      <c r="C75" s="109"/>
      <c r="D75" s="110"/>
      <c r="E75" s="29">
        <f>IF(AND(OR(ContYearMM=2014,ContYearMM=2015),D75*VLOOKUP($C$8,'Working Variables-Must Hide'!$L$4:$Q$11,'Working Variables-Must Hide'!$M$2-'Working Variables-Must Hide'!$K$2,FALSE)&gt;=ROUND(7*YMPEMM,2)),"(Use Single)",MIN(D75*VLOOKUP($C$8,'Working Variables-Must Hide'!$L$4:$Q$11,'Working Variables-Must Hide'!$M$2-'Working Variables-Must Hide'!$K$2,FALSE),YMPEx7MM))</f>
        <v>0</v>
      </c>
      <c r="F75" s="30" t="str">
        <f t="shared" si="3"/>
        <v/>
      </c>
      <c r="G75" s="11">
        <f>IF(E75="(Use Single)","N/A ",ROUND(($D$15*MIN(E75,YMPEMM)+$D$16*MAX(0,MIN(E75,$D$13)-YMPEMM))/VLOOKUP($C$8,'Working Variables-Must Hide'!$L$4:$Q$11,'Working Variables-Must Hide'!$M$2-'Working Variables-Must Hide'!$K$2,FALSE),2)*IF('Working Variables-Must Hide'!$G$39="1x",1,IF('Working Variables-Must Hide'!$G$39="2x",2,"XX")))</f>
        <v>0</v>
      </c>
      <c r="H75" s="11">
        <f>IF(E75="(Use Single)","N/A ",IF('Working Variables-Must Hide'!$G$39="2x",0,ROUND(($D$15*MIN(E75,YMPEMM)+$D$16*MAX(0,E75-YMPEMM))/VLOOKUP($C$8,'Working Variables-Must Hide'!$L$4:$Q$11,'Working Variables-Must Hide'!$M$2-'Working Variables-Must Hide'!$K$2,FALSE),2)-G75))</f>
        <v>0</v>
      </c>
      <c r="I75" s="11">
        <f t="shared" si="1"/>
        <v>0</v>
      </c>
    </row>
    <row r="76" spans="1:9" ht="18" customHeight="1" x14ac:dyDescent="0.3">
      <c r="A76" s="60">
        <f t="shared" si="2"/>
        <v>53</v>
      </c>
      <c r="B76" s="109"/>
      <c r="C76" s="109"/>
      <c r="D76" s="110"/>
      <c r="E76" s="29">
        <f>IF(AND(OR(ContYearMM=2014,ContYearMM=2015),D76*VLOOKUP($C$8,'Working Variables-Must Hide'!$L$4:$Q$11,'Working Variables-Must Hide'!$M$2-'Working Variables-Must Hide'!$K$2,FALSE)&gt;=ROUND(7*YMPEMM,2)),"(Use Single)",MIN(D76*VLOOKUP($C$8,'Working Variables-Must Hide'!$L$4:$Q$11,'Working Variables-Must Hide'!$M$2-'Working Variables-Must Hide'!$K$2,FALSE),YMPEx7MM))</f>
        <v>0</v>
      </c>
      <c r="F76" s="30" t="str">
        <f t="shared" si="3"/>
        <v/>
      </c>
      <c r="G76" s="11">
        <f>IF(E76="(Use Single)","N/A ",ROUND(($D$15*MIN(E76,YMPEMM)+$D$16*MAX(0,MIN(E76,$D$13)-YMPEMM))/VLOOKUP($C$8,'Working Variables-Must Hide'!$L$4:$Q$11,'Working Variables-Must Hide'!$M$2-'Working Variables-Must Hide'!$K$2,FALSE),2)*IF('Working Variables-Must Hide'!$G$39="1x",1,IF('Working Variables-Must Hide'!$G$39="2x",2,"XX")))</f>
        <v>0</v>
      </c>
      <c r="H76" s="11">
        <f>IF(E76="(Use Single)","N/A ",IF('Working Variables-Must Hide'!$G$39="2x",0,ROUND(($D$15*MIN(E76,YMPEMM)+$D$16*MAX(0,E76-YMPEMM))/VLOOKUP($C$8,'Working Variables-Must Hide'!$L$4:$Q$11,'Working Variables-Must Hide'!$M$2-'Working Variables-Must Hide'!$K$2,FALSE),2)-G76))</f>
        <v>0</v>
      </c>
      <c r="I76" s="11">
        <f t="shared" si="1"/>
        <v>0</v>
      </c>
    </row>
    <row r="77" spans="1:9" ht="18" customHeight="1" x14ac:dyDescent="0.3">
      <c r="A77" s="60">
        <f t="shared" si="2"/>
        <v>54</v>
      </c>
      <c r="B77" s="109"/>
      <c r="C77" s="109"/>
      <c r="D77" s="110"/>
      <c r="E77" s="29">
        <f>IF(AND(OR(ContYearMM=2014,ContYearMM=2015),D77*VLOOKUP($C$8,'Working Variables-Must Hide'!$L$4:$Q$11,'Working Variables-Must Hide'!$M$2-'Working Variables-Must Hide'!$K$2,FALSE)&gt;=ROUND(7*YMPEMM,2)),"(Use Single)",MIN(D77*VLOOKUP($C$8,'Working Variables-Must Hide'!$L$4:$Q$11,'Working Variables-Must Hide'!$M$2-'Working Variables-Must Hide'!$K$2,FALSE),YMPEx7MM))</f>
        <v>0</v>
      </c>
      <c r="F77" s="30" t="str">
        <f t="shared" si="3"/>
        <v/>
      </c>
      <c r="G77" s="11">
        <f>IF(E77="(Use Single)","N/A ",ROUND(($D$15*MIN(E77,YMPEMM)+$D$16*MAX(0,MIN(E77,$D$13)-YMPEMM))/VLOOKUP($C$8,'Working Variables-Must Hide'!$L$4:$Q$11,'Working Variables-Must Hide'!$M$2-'Working Variables-Must Hide'!$K$2,FALSE),2)*IF('Working Variables-Must Hide'!$G$39="1x",1,IF('Working Variables-Must Hide'!$G$39="2x",2,"XX")))</f>
        <v>0</v>
      </c>
      <c r="H77" s="11">
        <f>IF(E77="(Use Single)","N/A ",IF('Working Variables-Must Hide'!$G$39="2x",0,ROUND(($D$15*MIN(E77,YMPEMM)+$D$16*MAX(0,E77-YMPEMM))/VLOOKUP($C$8,'Working Variables-Must Hide'!$L$4:$Q$11,'Working Variables-Must Hide'!$M$2-'Working Variables-Must Hide'!$K$2,FALSE),2)-G77))</f>
        <v>0</v>
      </c>
      <c r="I77" s="11">
        <f t="shared" si="1"/>
        <v>0</v>
      </c>
    </row>
    <row r="78" spans="1:9" ht="18" customHeight="1" x14ac:dyDescent="0.3">
      <c r="A78" s="60">
        <f t="shared" si="2"/>
        <v>55</v>
      </c>
      <c r="B78" s="109"/>
      <c r="C78" s="109"/>
      <c r="D78" s="110"/>
      <c r="E78" s="29">
        <f>IF(AND(OR(ContYearMM=2014,ContYearMM=2015),D78*VLOOKUP($C$8,'Working Variables-Must Hide'!$L$4:$Q$11,'Working Variables-Must Hide'!$M$2-'Working Variables-Must Hide'!$K$2,FALSE)&gt;=ROUND(7*YMPEMM,2)),"(Use Single)",MIN(D78*VLOOKUP($C$8,'Working Variables-Must Hide'!$L$4:$Q$11,'Working Variables-Must Hide'!$M$2-'Working Variables-Must Hide'!$K$2,FALSE),YMPEx7MM))</f>
        <v>0</v>
      </c>
      <c r="F78" s="30" t="str">
        <f t="shared" si="3"/>
        <v/>
      </c>
      <c r="G78" s="11">
        <f>IF(E78="(Use Single)","N/A ",ROUND(($D$15*MIN(E78,YMPEMM)+$D$16*MAX(0,MIN(E78,$D$13)-YMPEMM))/VLOOKUP($C$8,'Working Variables-Must Hide'!$L$4:$Q$11,'Working Variables-Must Hide'!$M$2-'Working Variables-Must Hide'!$K$2,FALSE),2)*IF('Working Variables-Must Hide'!$G$39="1x",1,IF('Working Variables-Must Hide'!$G$39="2x",2,"XX")))</f>
        <v>0</v>
      </c>
      <c r="H78" s="11">
        <f>IF(E78="(Use Single)","N/A ",IF('Working Variables-Must Hide'!$G$39="2x",0,ROUND(($D$15*MIN(E78,YMPEMM)+$D$16*MAX(0,E78-YMPEMM))/VLOOKUP($C$8,'Working Variables-Must Hide'!$L$4:$Q$11,'Working Variables-Must Hide'!$M$2-'Working Variables-Must Hide'!$K$2,FALSE),2)-G78))</f>
        <v>0</v>
      </c>
      <c r="I78" s="11">
        <f t="shared" si="1"/>
        <v>0</v>
      </c>
    </row>
    <row r="79" spans="1:9" ht="18" customHeight="1" x14ac:dyDescent="0.3">
      <c r="A79" s="60">
        <f t="shared" si="2"/>
        <v>56</v>
      </c>
      <c r="B79" s="109"/>
      <c r="C79" s="109"/>
      <c r="D79" s="110"/>
      <c r="E79" s="29">
        <f>IF(AND(OR(ContYearMM=2014,ContYearMM=2015),D79*VLOOKUP($C$8,'Working Variables-Must Hide'!$L$4:$Q$11,'Working Variables-Must Hide'!$M$2-'Working Variables-Must Hide'!$K$2,FALSE)&gt;=ROUND(7*YMPEMM,2)),"(Use Single)",MIN(D79*VLOOKUP($C$8,'Working Variables-Must Hide'!$L$4:$Q$11,'Working Variables-Must Hide'!$M$2-'Working Variables-Must Hide'!$K$2,FALSE),YMPEx7MM))</f>
        <v>0</v>
      </c>
      <c r="F79" s="30" t="str">
        <f t="shared" si="3"/>
        <v/>
      </c>
      <c r="G79" s="11">
        <f>IF(E79="(Use Single)","N/A ",ROUND(($D$15*MIN(E79,YMPEMM)+$D$16*MAX(0,MIN(E79,$D$13)-YMPEMM))/VLOOKUP($C$8,'Working Variables-Must Hide'!$L$4:$Q$11,'Working Variables-Must Hide'!$M$2-'Working Variables-Must Hide'!$K$2,FALSE),2)*IF('Working Variables-Must Hide'!$G$39="1x",1,IF('Working Variables-Must Hide'!$G$39="2x",2,"XX")))</f>
        <v>0</v>
      </c>
      <c r="H79" s="11">
        <f>IF(E79="(Use Single)","N/A ",IF('Working Variables-Must Hide'!$G$39="2x",0,ROUND(($D$15*MIN(E79,YMPEMM)+$D$16*MAX(0,E79-YMPEMM))/VLOOKUP($C$8,'Working Variables-Must Hide'!$L$4:$Q$11,'Working Variables-Must Hide'!$M$2-'Working Variables-Must Hide'!$K$2,FALSE),2)-G79))</f>
        <v>0</v>
      </c>
      <c r="I79" s="11">
        <f t="shared" si="1"/>
        <v>0</v>
      </c>
    </row>
    <row r="80" spans="1:9" ht="18" customHeight="1" x14ac:dyDescent="0.3">
      <c r="A80" s="60">
        <f t="shared" si="2"/>
        <v>57</v>
      </c>
      <c r="B80" s="109"/>
      <c r="C80" s="109"/>
      <c r="D80" s="110"/>
      <c r="E80" s="29">
        <f>IF(AND(OR(ContYearMM=2014,ContYearMM=2015),D80*VLOOKUP($C$8,'Working Variables-Must Hide'!$L$4:$Q$11,'Working Variables-Must Hide'!$M$2-'Working Variables-Must Hide'!$K$2,FALSE)&gt;=ROUND(7*YMPEMM,2)),"(Use Single)",MIN(D80*VLOOKUP($C$8,'Working Variables-Must Hide'!$L$4:$Q$11,'Working Variables-Must Hide'!$M$2-'Working Variables-Must Hide'!$K$2,FALSE),YMPEx7MM))</f>
        <v>0</v>
      </c>
      <c r="F80" s="30" t="str">
        <f t="shared" si="3"/>
        <v/>
      </c>
      <c r="G80" s="11">
        <f>IF(E80="(Use Single)","N/A ",ROUND(($D$15*MIN(E80,YMPEMM)+$D$16*MAX(0,MIN(E80,$D$13)-YMPEMM))/VLOOKUP($C$8,'Working Variables-Must Hide'!$L$4:$Q$11,'Working Variables-Must Hide'!$M$2-'Working Variables-Must Hide'!$K$2,FALSE),2)*IF('Working Variables-Must Hide'!$G$39="1x",1,IF('Working Variables-Must Hide'!$G$39="2x",2,"XX")))</f>
        <v>0</v>
      </c>
      <c r="H80" s="11">
        <f>IF(E80="(Use Single)","N/A ",IF('Working Variables-Must Hide'!$G$39="2x",0,ROUND(($D$15*MIN(E80,YMPEMM)+$D$16*MAX(0,E80-YMPEMM))/VLOOKUP($C$8,'Working Variables-Must Hide'!$L$4:$Q$11,'Working Variables-Must Hide'!$M$2-'Working Variables-Must Hide'!$K$2,FALSE),2)-G80))</f>
        <v>0</v>
      </c>
      <c r="I80" s="11">
        <f t="shared" si="1"/>
        <v>0</v>
      </c>
    </row>
    <row r="81" spans="1:9" ht="18" customHeight="1" x14ac:dyDescent="0.3">
      <c r="A81" s="60">
        <f t="shared" si="2"/>
        <v>58</v>
      </c>
      <c r="B81" s="109"/>
      <c r="C81" s="109"/>
      <c r="D81" s="110"/>
      <c r="E81" s="29">
        <f>IF(AND(OR(ContYearMM=2014,ContYearMM=2015),D81*VLOOKUP($C$8,'Working Variables-Must Hide'!$L$4:$Q$11,'Working Variables-Must Hide'!$M$2-'Working Variables-Must Hide'!$K$2,FALSE)&gt;=ROUND(7*YMPEMM,2)),"(Use Single)",MIN(D81*VLOOKUP($C$8,'Working Variables-Must Hide'!$L$4:$Q$11,'Working Variables-Must Hide'!$M$2-'Working Variables-Must Hide'!$K$2,FALSE),YMPEx7MM))</f>
        <v>0</v>
      </c>
      <c r="F81" s="30" t="str">
        <f t="shared" si="3"/>
        <v/>
      </c>
      <c r="G81" s="11">
        <f>IF(E81="(Use Single)","N/A ",ROUND(($D$15*MIN(E81,YMPEMM)+$D$16*MAX(0,MIN(E81,$D$13)-YMPEMM))/VLOOKUP($C$8,'Working Variables-Must Hide'!$L$4:$Q$11,'Working Variables-Must Hide'!$M$2-'Working Variables-Must Hide'!$K$2,FALSE),2)*IF('Working Variables-Must Hide'!$G$39="1x",1,IF('Working Variables-Must Hide'!$G$39="2x",2,"XX")))</f>
        <v>0</v>
      </c>
      <c r="H81" s="11">
        <f>IF(E81="(Use Single)","N/A ",IF('Working Variables-Must Hide'!$G$39="2x",0,ROUND(($D$15*MIN(E81,YMPEMM)+$D$16*MAX(0,E81-YMPEMM))/VLOOKUP($C$8,'Working Variables-Must Hide'!$L$4:$Q$11,'Working Variables-Must Hide'!$M$2-'Working Variables-Must Hide'!$K$2,FALSE),2)-G81))</f>
        <v>0</v>
      </c>
      <c r="I81" s="11">
        <f t="shared" si="1"/>
        <v>0</v>
      </c>
    </row>
    <row r="82" spans="1:9" ht="18" customHeight="1" x14ac:dyDescent="0.3">
      <c r="A82" s="60">
        <f t="shared" si="2"/>
        <v>59</v>
      </c>
      <c r="B82" s="109"/>
      <c r="C82" s="109"/>
      <c r="D82" s="110"/>
      <c r="E82" s="29">
        <f>IF(AND(OR(ContYearMM=2014,ContYearMM=2015),D82*VLOOKUP($C$8,'Working Variables-Must Hide'!$L$4:$Q$11,'Working Variables-Must Hide'!$M$2-'Working Variables-Must Hide'!$K$2,FALSE)&gt;=ROUND(7*YMPEMM,2)),"(Use Single)",MIN(D82*VLOOKUP($C$8,'Working Variables-Must Hide'!$L$4:$Q$11,'Working Variables-Must Hide'!$M$2-'Working Variables-Must Hide'!$K$2,FALSE),YMPEx7MM))</f>
        <v>0</v>
      </c>
      <c r="F82" s="30" t="str">
        <f t="shared" si="3"/>
        <v/>
      </c>
      <c r="G82" s="11">
        <f>IF(E82="(Use Single)","N/A ",ROUND(($D$15*MIN(E82,YMPEMM)+$D$16*MAX(0,MIN(E82,$D$13)-YMPEMM))/VLOOKUP($C$8,'Working Variables-Must Hide'!$L$4:$Q$11,'Working Variables-Must Hide'!$M$2-'Working Variables-Must Hide'!$K$2,FALSE),2)*IF('Working Variables-Must Hide'!$G$39="1x",1,IF('Working Variables-Must Hide'!$G$39="2x",2,"XX")))</f>
        <v>0</v>
      </c>
      <c r="H82" s="11">
        <f>IF(E82="(Use Single)","N/A ",IF('Working Variables-Must Hide'!$G$39="2x",0,ROUND(($D$15*MIN(E82,YMPEMM)+$D$16*MAX(0,E82-YMPEMM))/VLOOKUP($C$8,'Working Variables-Must Hide'!$L$4:$Q$11,'Working Variables-Must Hide'!$M$2-'Working Variables-Must Hide'!$K$2,FALSE),2)-G82))</f>
        <v>0</v>
      </c>
      <c r="I82" s="11">
        <f t="shared" si="1"/>
        <v>0</v>
      </c>
    </row>
    <row r="83" spans="1:9" ht="18" customHeight="1" x14ac:dyDescent="0.3">
      <c r="A83" s="60">
        <f t="shared" si="2"/>
        <v>60</v>
      </c>
      <c r="B83" s="109"/>
      <c r="C83" s="109"/>
      <c r="D83" s="110"/>
      <c r="E83" s="29">
        <f>IF(AND(OR(ContYearMM=2014,ContYearMM=2015),D83*VLOOKUP($C$8,'Working Variables-Must Hide'!$L$4:$Q$11,'Working Variables-Must Hide'!$M$2-'Working Variables-Must Hide'!$K$2,FALSE)&gt;=ROUND(7*YMPEMM,2)),"(Use Single)",MIN(D83*VLOOKUP($C$8,'Working Variables-Must Hide'!$L$4:$Q$11,'Working Variables-Must Hide'!$M$2-'Working Variables-Must Hide'!$K$2,FALSE),YMPEx7MM))</f>
        <v>0</v>
      </c>
      <c r="F83" s="30" t="str">
        <f t="shared" si="3"/>
        <v/>
      </c>
      <c r="G83" s="11">
        <f>IF(E83="(Use Single)","N/A ",ROUND(($D$15*MIN(E83,YMPEMM)+$D$16*MAX(0,MIN(E83,$D$13)-YMPEMM))/VLOOKUP($C$8,'Working Variables-Must Hide'!$L$4:$Q$11,'Working Variables-Must Hide'!$M$2-'Working Variables-Must Hide'!$K$2,FALSE),2)*IF('Working Variables-Must Hide'!$G$39="1x",1,IF('Working Variables-Must Hide'!$G$39="2x",2,"XX")))</f>
        <v>0</v>
      </c>
      <c r="H83" s="11">
        <f>IF(E83="(Use Single)","N/A ",IF('Working Variables-Must Hide'!$G$39="2x",0,ROUND(($D$15*MIN(E83,YMPEMM)+$D$16*MAX(0,E83-YMPEMM))/VLOOKUP($C$8,'Working Variables-Must Hide'!$L$4:$Q$11,'Working Variables-Must Hide'!$M$2-'Working Variables-Must Hide'!$K$2,FALSE),2)-G83))</f>
        <v>0</v>
      </c>
      <c r="I83" s="11">
        <f t="shared" si="1"/>
        <v>0</v>
      </c>
    </row>
    <row r="84" spans="1:9" ht="18" customHeight="1" x14ac:dyDescent="0.3">
      <c r="A84" s="60">
        <f t="shared" si="2"/>
        <v>61</v>
      </c>
      <c r="B84" s="109"/>
      <c r="C84" s="109"/>
      <c r="D84" s="110"/>
      <c r="E84" s="29">
        <f>IF(AND(OR(ContYearMM=2014,ContYearMM=2015),D84*VLOOKUP($C$8,'Working Variables-Must Hide'!$L$4:$Q$11,'Working Variables-Must Hide'!$M$2-'Working Variables-Must Hide'!$K$2,FALSE)&gt;=ROUND(7*YMPEMM,2)),"(Use Single)",MIN(D84*VLOOKUP($C$8,'Working Variables-Must Hide'!$L$4:$Q$11,'Working Variables-Must Hide'!$M$2-'Working Variables-Must Hide'!$K$2,FALSE),YMPEx7MM))</f>
        <v>0</v>
      </c>
      <c r="F84" s="30" t="str">
        <f t="shared" si="3"/>
        <v/>
      </c>
      <c r="G84" s="11">
        <f>IF(E84="(Use Single)","N/A ",ROUND(($D$15*MIN(E84,YMPEMM)+$D$16*MAX(0,MIN(E84,$D$13)-YMPEMM))/VLOOKUP($C$8,'Working Variables-Must Hide'!$L$4:$Q$11,'Working Variables-Must Hide'!$M$2-'Working Variables-Must Hide'!$K$2,FALSE),2)*IF('Working Variables-Must Hide'!$G$39="1x",1,IF('Working Variables-Must Hide'!$G$39="2x",2,"XX")))</f>
        <v>0</v>
      </c>
      <c r="H84" s="11">
        <f>IF(E84="(Use Single)","N/A ",IF('Working Variables-Must Hide'!$G$39="2x",0,ROUND(($D$15*MIN(E84,YMPEMM)+$D$16*MAX(0,E84-YMPEMM))/VLOOKUP($C$8,'Working Variables-Must Hide'!$L$4:$Q$11,'Working Variables-Must Hide'!$M$2-'Working Variables-Must Hide'!$K$2,FALSE),2)-G84))</f>
        <v>0</v>
      </c>
      <c r="I84" s="11">
        <f t="shared" si="1"/>
        <v>0</v>
      </c>
    </row>
    <row r="85" spans="1:9" ht="18" customHeight="1" x14ac:dyDescent="0.3">
      <c r="A85" s="60">
        <f t="shared" si="2"/>
        <v>62</v>
      </c>
      <c r="B85" s="109"/>
      <c r="C85" s="109"/>
      <c r="D85" s="110"/>
      <c r="E85" s="29">
        <f>IF(AND(OR(ContYearMM=2014,ContYearMM=2015),D85*VLOOKUP($C$8,'Working Variables-Must Hide'!$L$4:$Q$11,'Working Variables-Must Hide'!$M$2-'Working Variables-Must Hide'!$K$2,FALSE)&gt;=ROUND(7*YMPEMM,2)),"(Use Single)",MIN(D85*VLOOKUP($C$8,'Working Variables-Must Hide'!$L$4:$Q$11,'Working Variables-Must Hide'!$M$2-'Working Variables-Must Hide'!$K$2,FALSE),YMPEx7MM))</f>
        <v>0</v>
      </c>
      <c r="F85" s="30" t="str">
        <f t="shared" si="3"/>
        <v/>
      </c>
      <c r="G85" s="11">
        <f>IF(E85="(Use Single)","N/A ",ROUND(($D$15*MIN(E85,YMPEMM)+$D$16*MAX(0,MIN(E85,$D$13)-YMPEMM))/VLOOKUP($C$8,'Working Variables-Must Hide'!$L$4:$Q$11,'Working Variables-Must Hide'!$M$2-'Working Variables-Must Hide'!$K$2,FALSE),2)*IF('Working Variables-Must Hide'!$G$39="1x",1,IF('Working Variables-Must Hide'!$G$39="2x",2,"XX")))</f>
        <v>0</v>
      </c>
      <c r="H85" s="11">
        <f>IF(E85="(Use Single)","N/A ",IF('Working Variables-Must Hide'!$G$39="2x",0,ROUND(($D$15*MIN(E85,YMPEMM)+$D$16*MAX(0,E85-YMPEMM))/VLOOKUP($C$8,'Working Variables-Must Hide'!$L$4:$Q$11,'Working Variables-Must Hide'!$M$2-'Working Variables-Must Hide'!$K$2,FALSE),2)-G85))</f>
        <v>0</v>
      </c>
      <c r="I85" s="11">
        <f t="shared" si="1"/>
        <v>0</v>
      </c>
    </row>
    <row r="86" spans="1:9" ht="18" customHeight="1" x14ac:dyDescent="0.3">
      <c r="A86" s="60">
        <f t="shared" si="2"/>
        <v>63</v>
      </c>
      <c r="B86" s="109"/>
      <c r="C86" s="109"/>
      <c r="D86" s="110"/>
      <c r="E86" s="29">
        <f>IF(AND(OR(ContYearMM=2014,ContYearMM=2015),D86*VLOOKUP($C$8,'Working Variables-Must Hide'!$L$4:$Q$11,'Working Variables-Must Hide'!$M$2-'Working Variables-Must Hide'!$K$2,FALSE)&gt;=ROUND(7*YMPEMM,2)),"(Use Single)",MIN(D86*VLOOKUP($C$8,'Working Variables-Must Hide'!$L$4:$Q$11,'Working Variables-Must Hide'!$M$2-'Working Variables-Must Hide'!$K$2,FALSE),YMPEx7MM))</f>
        <v>0</v>
      </c>
      <c r="F86" s="30" t="str">
        <f t="shared" si="3"/>
        <v/>
      </c>
      <c r="G86" s="11">
        <f>IF(E86="(Use Single)","N/A ",ROUND(($D$15*MIN(E86,YMPEMM)+$D$16*MAX(0,MIN(E86,$D$13)-YMPEMM))/VLOOKUP($C$8,'Working Variables-Must Hide'!$L$4:$Q$11,'Working Variables-Must Hide'!$M$2-'Working Variables-Must Hide'!$K$2,FALSE),2)*IF('Working Variables-Must Hide'!$G$39="1x",1,IF('Working Variables-Must Hide'!$G$39="2x",2,"XX")))</f>
        <v>0</v>
      </c>
      <c r="H86" s="11">
        <f>IF(E86="(Use Single)","N/A ",IF('Working Variables-Must Hide'!$G$39="2x",0,ROUND(($D$15*MIN(E86,YMPEMM)+$D$16*MAX(0,E86-YMPEMM))/VLOOKUP($C$8,'Working Variables-Must Hide'!$L$4:$Q$11,'Working Variables-Must Hide'!$M$2-'Working Variables-Must Hide'!$K$2,FALSE),2)-G86))</f>
        <v>0</v>
      </c>
      <c r="I86" s="11">
        <f t="shared" si="1"/>
        <v>0</v>
      </c>
    </row>
    <row r="87" spans="1:9" ht="18" customHeight="1" x14ac:dyDescent="0.3">
      <c r="A87" s="60">
        <f t="shared" si="2"/>
        <v>64</v>
      </c>
      <c r="B87" s="109"/>
      <c r="C87" s="109"/>
      <c r="D87" s="110"/>
      <c r="E87" s="29">
        <f>IF(AND(OR(ContYearMM=2014,ContYearMM=2015),D87*VLOOKUP($C$8,'Working Variables-Must Hide'!$L$4:$Q$11,'Working Variables-Must Hide'!$M$2-'Working Variables-Must Hide'!$K$2,FALSE)&gt;=ROUND(7*YMPEMM,2)),"(Use Single)",MIN(D87*VLOOKUP($C$8,'Working Variables-Must Hide'!$L$4:$Q$11,'Working Variables-Must Hide'!$M$2-'Working Variables-Must Hide'!$K$2,FALSE),YMPEx7MM))</f>
        <v>0</v>
      </c>
      <c r="F87" s="30" t="str">
        <f t="shared" si="3"/>
        <v/>
      </c>
      <c r="G87" s="11">
        <f>IF(E87="(Use Single)","N/A ",ROUND(($D$15*MIN(E87,YMPEMM)+$D$16*MAX(0,MIN(E87,$D$13)-YMPEMM))/VLOOKUP($C$8,'Working Variables-Must Hide'!$L$4:$Q$11,'Working Variables-Must Hide'!$M$2-'Working Variables-Must Hide'!$K$2,FALSE),2)*IF('Working Variables-Must Hide'!$G$39="1x",1,IF('Working Variables-Must Hide'!$G$39="2x",2,"XX")))</f>
        <v>0</v>
      </c>
      <c r="H87" s="11">
        <f>IF(E87="(Use Single)","N/A ",IF('Working Variables-Must Hide'!$G$39="2x",0,ROUND(($D$15*MIN(E87,YMPEMM)+$D$16*MAX(0,E87-YMPEMM))/VLOOKUP($C$8,'Working Variables-Must Hide'!$L$4:$Q$11,'Working Variables-Must Hide'!$M$2-'Working Variables-Must Hide'!$K$2,FALSE),2)-G87))</f>
        <v>0</v>
      </c>
      <c r="I87" s="11">
        <f t="shared" si="1"/>
        <v>0</v>
      </c>
    </row>
    <row r="88" spans="1:9" ht="18" customHeight="1" x14ac:dyDescent="0.3">
      <c r="A88" s="60">
        <f t="shared" si="2"/>
        <v>65</v>
      </c>
      <c r="B88" s="109"/>
      <c r="C88" s="109"/>
      <c r="D88" s="110"/>
      <c r="E88" s="29">
        <f>IF(AND(OR(ContYearMM=2014,ContYearMM=2015),D88*VLOOKUP($C$8,'Working Variables-Must Hide'!$L$4:$Q$11,'Working Variables-Must Hide'!$M$2-'Working Variables-Must Hide'!$K$2,FALSE)&gt;=ROUND(7*YMPEMM,2)),"(Use Single)",MIN(D88*VLOOKUP($C$8,'Working Variables-Must Hide'!$L$4:$Q$11,'Working Variables-Must Hide'!$M$2-'Working Variables-Must Hide'!$K$2,FALSE),YMPEx7MM))</f>
        <v>0</v>
      </c>
      <c r="F88" s="30" t="str">
        <f t="shared" ref="F88:F119" si="4">IF(E88=YMPEx7MM,"*","")</f>
        <v/>
      </c>
      <c r="G88" s="11">
        <f>IF(E88="(Use Single)","N/A ",ROUND(($D$15*MIN(E88,YMPEMM)+$D$16*MAX(0,MIN(E88,$D$13)-YMPEMM))/VLOOKUP($C$8,'Working Variables-Must Hide'!$L$4:$Q$11,'Working Variables-Must Hide'!$M$2-'Working Variables-Must Hide'!$K$2,FALSE),2)*IF('Working Variables-Must Hide'!$G$39="1x",1,IF('Working Variables-Must Hide'!$G$39="2x",2,"XX")))</f>
        <v>0</v>
      </c>
      <c r="H88" s="11">
        <f>IF(E88="(Use Single)","N/A ",IF('Working Variables-Must Hide'!$G$39="2x",0,ROUND(($D$15*MIN(E88,YMPEMM)+$D$16*MAX(0,E88-YMPEMM))/VLOOKUP($C$8,'Working Variables-Must Hide'!$L$4:$Q$11,'Working Variables-Must Hide'!$M$2-'Working Variables-Must Hide'!$K$2,FALSE),2)-G88))</f>
        <v>0</v>
      </c>
      <c r="I88" s="11">
        <f t="shared" si="1"/>
        <v>0</v>
      </c>
    </row>
    <row r="89" spans="1:9" ht="18" customHeight="1" x14ac:dyDescent="0.3">
      <c r="A89" s="60">
        <f t="shared" si="2"/>
        <v>66</v>
      </c>
      <c r="B89" s="109"/>
      <c r="C89" s="109"/>
      <c r="D89" s="110"/>
      <c r="E89" s="29">
        <f>IF(AND(OR(ContYearMM=2014,ContYearMM=2015),D89*VLOOKUP($C$8,'Working Variables-Must Hide'!$L$4:$Q$11,'Working Variables-Must Hide'!$M$2-'Working Variables-Must Hide'!$K$2,FALSE)&gt;=ROUND(7*YMPEMM,2)),"(Use Single)",MIN(D89*VLOOKUP($C$8,'Working Variables-Must Hide'!$L$4:$Q$11,'Working Variables-Must Hide'!$M$2-'Working Variables-Must Hide'!$K$2,FALSE),YMPEx7MM))</f>
        <v>0</v>
      </c>
      <c r="F89" s="30" t="str">
        <f t="shared" si="4"/>
        <v/>
      </c>
      <c r="G89" s="11">
        <f>IF(E89="(Use Single)","N/A ",ROUND(($D$15*MIN(E89,YMPEMM)+$D$16*MAX(0,MIN(E89,$D$13)-YMPEMM))/VLOOKUP($C$8,'Working Variables-Must Hide'!$L$4:$Q$11,'Working Variables-Must Hide'!$M$2-'Working Variables-Must Hide'!$K$2,FALSE),2)*IF('Working Variables-Must Hide'!$G$39="1x",1,IF('Working Variables-Must Hide'!$G$39="2x",2,"XX")))</f>
        <v>0</v>
      </c>
      <c r="H89" s="11">
        <f>IF(E89="(Use Single)","N/A ",IF('Working Variables-Must Hide'!$G$39="2x",0,ROUND(($D$15*MIN(E89,YMPEMM)+$D$16*MAX(0,E89-YMPEMM))/VLOOKUP($C$8,'Working Variables-Must Hide'!$L$4:$Q$11,'Working Variables-Must Hide'!$M$2-'Working Variables-Must Hide'!$K$2,FALSE),2)-G89))</f>
        <v>0</v>
      </c>
      <c r="I89" s="11">
        <f t="shared" ref="I89:I152" si="5">IF(E89="(Use Single)","N/A ",G89+H89)</f>
        <v>0</v>
      </c>
    </row>
    <row r="90" spans="1:9" ht="18" customHeight="1" x14ac:dyDescent="0.3">
      <c r="A90" s="60">
        <f t="shared" ref="A90:A153" si="6">A89+1</f>
        <v>67</v>
      </c>
      <c r="B90" s="109"/>
      <c r="C90" s="109"/>
      <c r="D90" s="110"/>
      <c r="E90" s="29">
        <f>IF(AND(OR(ContYearMM=2014,ContYearMM=2015),D90*VLOOKUP($C$8,'Working Variables-Must Hide'!$L$4:$Q$11,'Working Variables-Must Hide'!$M$2-'Working Variables-Must Hide'!$K$2,FALSE)&gt;=ROUND(7*YMPEMM,2)),"(Use Single)",MIN(D90*VLOOKUP($C$8,'Working Variables-Must Hide'!$L$4:$Q$11,'Working Variables-Must Hide'!$M$2-'Working Variables-Must Hide'!$K$2,FALSE),YMPEx7MM))</f>
        <v>0</v>
      </c>
      <c r="F90" s="30" t="str">
        <f t="shared" si="4"/>
        <v/>
      </c>
      <c r="G90" s="11">
        <f>IF(E90="(Use Single)","N/A ",ROUND(($D$15*MIN(E90,YMPEMM)+$D$16*MAX(0,MIN(E90,$D$13)-YMPEMM))/VLOOKUP($C$8,'Working Variables-Must Hide'!$L$4:$Q$11,'Working Variables-Must Hide'!$M$2-'Working Variables-Must Hide'!$K$2,FALSE),2)*IF('Working Variables-Must Hide'!$G$39="1x",1,IF('Working Variables-Must Hide'!$G$39="2x",2,"XX")))</f>
        <v>0</v>
      </c>
      <c r="H90" s="11">
        <f>IF(E90="(Use Single)","N/A ",IF('Working Variables-Must Hide'!$G$39="2x",0,ROUND(($D$15*MIN(E90,YMPEMM)+$D$16*MAX(0,E90-YMPEMM))/VLOOKUP($C$8,'Working Variables-Must Hide'!$L$4:$Q$11,'Working Variables-Must Hide'!$M$2-'Working Variables-Must Hide'!$K$2,FALSE),2)-G90))</f>
        <v>0</v>
      </c>
      <c r="I90" s="11">
        <f t="shared" si="5"/>
        <v>0</v>
      </c>
    </row>
    <row r="91" spans="1:9" ht="18" customHeight="1" x14ac:dyDescent="0.3">
      <c r="A91" s="60">
        <f t="shared" si="6"/>
        <v>68</v>
      </c>
      <c r="B91" s="109"/>
      <c r="C91" s="109"/>
      <c r="D91" s="110"/>
      <c r="E91" s="29">
        <f>IF(AND(OR(ContYearMM=2014,ContYearMM=2015),D91*VLOOKUP($C$8,'Working Variables-Must Hide'!$L$4:$Q$11,'Working Variables-Must Hide'!$M$2-'Working Variables-Must Hide'!$K$2,FALSE)&gt;=ROUND(7*YMPEMM,2)),"(Use Single)",MIN(D91*VLOOKUP($C$8,'Working Variables-Must Hide'!$L$4:$Q$11,'Working Variables-Must Hide'!$M$2-'Working Variables-Must Hide'!$K$2,FALSE),YMPEx7MM))</f>
        <v>0</v>
      </c>
      <c r="F91" s="30" t="str">
        <f t="shared" si="4"/>
        <v/>
      </c>
      <c r="G91" s="11">
        <f>IF(E91="(Use Single)","N/A ",ROUND(($D$15*MIN(E91,YMPEMM)+$D$16*MAX(0,MIN(E91,$D$13)-YMPEMM))/VLOOKUP($C$8,'Working Variables-Must Hide'!$L$4:$Q$11,'Working Variables-Must Hide'!$M$2-'Working Variables-Must Hide'!$K$2,FALSE),2)*IF('Working Variables-Must Hide'!$G$39="1x",1,IF('Working Variables-Must Hide'!$G$39="2x",2,"XX")))</f>
        <v>0</v>
      </c>
      <c r="H91" s="11">
        <f>IF(E91="(Use Single)","N/A ",IF('Working Variables-Must Hide'!$G$39="2x",0,ROUND(($D$15*MIN(E91,YMPEMM)+$D$16*MAX(0,E91-YMPEMM))/VLOOKUP($C$8,'Working Variables-Must Hide'!$L$4:$Q$11,'Working Variables-Must Hide'!$M$2-'Working Variables-Must Hide'!$K$2,FALSE),2)-G91))</f>
        <v>0</v>
      </c>
      <c r="I91" s="11">
        <f t="shared" si="5"/>
        <v>0</v>
      </c>
    </row>
    <row r="92" spans="1:9" ht="18" customHeight="1" x14ac:dyDescent="0.3">
      <c r="A92" s="60">
        <f t="shared" si="6"/>
        <v>69</v>
      </c>
      <c r="B92" s="109"/>
      <c r="C92" s="109"/>
      <c r="D92" s="110"/>
      <c r="E92" s="29">
        <f>IF(AND(OR(ContYearMM=2014,ContYearMM=2015),D92*VLOOKUP($C$8,'Working Variables-Must Hide'!$L$4:$Q$11,'Working Variables-Must Hide'!$M$2-'Working Variables-Must Hide'!$K$2,FALSE)&gt;=ROUND(7*YMPEMM,2)),"(Use Single)",MIN(D92*VLOOKUP($C$8,'Working Variables-Must Hide'!$L$4:$Q$11,'Working Variables-Must Hide'!$M$2-'Working Variables-Must Hide'!$K$2,FALSE),YMPEx7MM))</f>
        <v>0</v>
      </c>
      <c r="F92" s="30" t="str">
        <f t="shared" si="4"/>
        <v/>
      </c>
      <c r="G92" s="11">
        <f>IF(E92="(Use Single)","N/A ",ROUND(($D$15*MIN(E92,YMPEMM)+$D$16*MAX(0,MIN(E92,$D$13)-YMPEMM))/VLOOKUP($C$8,'Working Variables-Must Hide'!$L$4:$Q$11,'Working Variables-Must Hide'!$M$2-'Working Variables-Must Hide'!$K$2,FALSE),2)*IF('Working Variables-Must Hide'!$G$39="1x",1,IF('Working Variables-Must Hide'!$G$39="2x",2,"XX")))</f>
        <v>0</v>
      </c>
      <c r="H92" s="11">
        <f>IF(E92="(Use Single)","N/A ",IF('Working Variables-Must Hide'!$G$39="2x",0,ROUND(($D$15*MIN(E92,YMPEMM)+$D$16*MAX(0,E92-YMPEMM))/VLOOKUP($C$8,'Working Variables-Must Hide'!$L$4:$Q$11,'Working Variables-Must Hide'!$M$2-'Working Variables-Must Hide'!$K$2,FALSE),2)-G92))</f>
        <v>0</v>
      </c>
      <c r="I92" s="11">
        <f t="shared" si="5"/>
        <v>0</v>
      </c>
    </row>
    <row r="93" spans="1:9" ht="18" customHeight="1" x14ac:dyDescent="0.3">
      <c r="A93" s="60">
        <f t="shared" si="6"/>
        <v>70</v>
      </c>
      <c r="B93" s="109"/>
      <c r="C93" s="109"/>
      <c r="D93" s="110"/>
      <c r="E93" s="29">
        <f>IF(AND(OR(ContYearMM=2014,ContYearMM=2015),D93*VLOOKUP($C$8,'Working Variables-Must Hide'!$L$4:$Q$11,'Working Variables-Must Hide'!$M$2-'Working Variables-Must Hide'!$K$2,FALSE)&gt;=ROUND(7*YMPEMM,2)),"(Use Single)",MIN(D93*VLOOKUP($C$8,'Working Variables-Must Hide'!$L$4:$Q$11,'Working Variables-Must Hide'!$M$2-'Working Variables-Must Hide'!$K$2,FALSE),YMPEx7MM))</f>
        <v>0</v>
      </c>
      <c r="F93" s="30" t="str">
        <f t="shared" si="4"/>
        <v/>
      </c>
      <c r="G93" s="11">
        <f>IF(E93="(Use Single)","N/A ",ROUND(($D$15*MIN(E93,YMPEMM)+$D$16*MAX(0,MIN(E93,$D$13)-YMPEMM))/VLOOKUP($C$8,'Working Variables-Must Hide'!$L$4:$Q$11,'Working Variables-Must Hide'!$M$2-'Working Variables-Must Hide'!$K$2,FALSE),2)*IF('Working Variables-Must Hide'!$G$39="1x",1,IF('Working Variables-Must Hide'!$G$39="2x",2,"XX")))</f>
        <v>0</v>
      </c>
      <c r="H93" s="11">
        <f>IF(E93="(Use Single)","N/A ",IF('Working Variables-Must Hide'!$G$39="2x",0,ROUND(($D$15*MIN(E93,YMPEMM)+$D$16*MAX(0,E93-YMPEMM))/VLOOKUP($C$8,'Working Variables-Must Hide'!$L$4:$Q$11,'Working Variables-Must Hide'!$M$2-'Working Variables-Must Hide'!$K$2,FALSE),2)-G93))</f>
        <v>0</v>
      </c>
      <c r="I93" s="11">
        <f t="shared" si="5"/>
        <v>0</v>
      </c>
    </row>
    <row r="94" spans="1:9" ht="18" customHeight="1" x14ac:dyDescent="0.3">
      <c r="A94" s="60">
        <f t="shared" si="6"/>
        <v>71</v>
      </c>
      <c r="B94" s="109"/>
      <c r="C94" s="109"/>
      <c r="D94" s="110"/>
      <c r="E94" s="29">
        <f>IF(AND(OR(ContYearMM=2014,ContYearMM=2015),D94*VLOOKUP($C$8,'Working Variables-Must Hide'!$L$4:$Q$11,'Working Variables-Must Hide'!$M$2-'Working Variables-Must Hide'!$K$2,FALSE)&gt;=ROUND(7*YMPEMM,2)),"(Use Single)",MIN(D94*VLOOKUP($C$8,'Working Variables-Must Hide'!$L$4:$Q$11,'Working Variables-Must Hide'!$M$2-'Working Variables-Must Hide'!$K$2,FALSE),YMPEx7MM))</f>
        <v>0</v>
      </c>
      <c r="F94" s="30" t="str">
        <f t="shared" si="4"/>
        <v/>
      </c>
      <c r="G94" s="11">
        <f>IF(E94="(Use Single)","N/A ",ROUND(($D$15*MIN(E94,YMPEMM)+$D$16*MAX(0,MIN(E94,$D$13)-YMPEMM))/VLOOKUP($C$8,'Working Variables-Must Hide'!$L$4:$Q$11,'Working Variables-Must Hide'!$M$2-'Working Variables-Must Hide'!$K$2,FALSE),2)*IF('Working Variables-Must Hide'!$G$39="1x",1,IF('Working Variables-Must Hide'!$G$39="2x",2,"XX")))</f>
        <v>0</v>
      </c>
      <c r="H94" s="11">
        <f>IF(E94="(Use Single)","N/A ",IF('Working Variables-Must Hide'!$G$39="2x",0,ROUND(($D$15*MIN(E94,YMPEMM)+$D$16*MAX(0,E94-YMPEMM))/VLOOKUP($C$8,'Working Variables-Must Hide'!$L$4:$Q$11,'Working Variables-Must Hide'!$M$2-'Working Variables-Must Hide'!$K$2,FALSE),2)-G94))</f>
        <v>0</v>
      </c>
      <c r="I94" s="11">
        <f t="shared" si="5"/>
        <v>0</v>
      </c>
    </row>
    <row r="95" spans="1:9" ht="18" customHeight="1" x14ac:dyDescent="0.3">
      <c r="A95" s="60">
        <f t="shared" si="6"/>
        <v>72</v>
      </c>
      <c r="B95" s="109"/>
      <c r="C95" s="109"/>
      <c r="D95" s="110"/>
      <c r="E95" s="29">
        <f>IF(AND(OR(ContYearMM=2014,ContYearMM=2015),D95*VLOOKUP($C$8,'Working Variables-Must Hide'!$L$4:$Q$11,'Working Variables-Must Hide'!$M$2-'Working Variables-Must Hide'!$K$2,FALSE)&gt;=ROUND(7*YMPEMM,2)),"(Use Single)",MIN(D95*VLOOKUP($C$8,'Working Variables-Must Hide'!$L$4:$Q$11,'Working Variables-Must Hide'!$M$2-'Working Variables-Must Hide'!$K$2,FALSE),YMPEx7MM))</f>
        <v>0</v>
      </c>
      <c r="F95" s="30" t="str">
        <f t="shared" si="4"/>
        <v/>
      </c>
      <c r="G95" s="11">
        <f>IF(E95="(Use Single)","N/A ",ROUND(($D$15*MIN(E95,YMPEMM)+$D$16*MAX(0,MIN(E95,$D$13)-YMPEMM))/VLOOKUP($C$8,'Working Variables-Must Hide'!$L$4:$Q$11,'Working Variables-Must Hide'!$M$2-'Working Variables-Must Hide'!$K$2,FALSE),2)*IF('Working Variables-Must Hide'!$G$39="1x",1,IF('Working Variables-Must Hide'!$G$39="2x",2,"XX")))</f>
        <v>0</v>
      </c>
      <c r="H95" s="11">
        <f>IF(E95="(Use Single)","N/A ",IF('Working Variables-Must Hide'!$G$39="2x",0,ROUND(($D$15*MIN(E95,YMPEMM)+$D$16*MAX(0,E95-YMPEMM))/VLOOKUP($C$8,'Working Variables-Must Hide'!$L$4:$Q$11,'Working Variables-Must Hide'!$M$2-'Working Variables-Must Hide'!$K$2,FALSE),2)-G95))</f>
        <v>0</v>
      </c>
      <c r="I95" s="11">
        <f t="shared" si="5"/>
        <v>0</v>
      </c>
    </row>
    <row r="96" spans="1:9" ht="18" customHeight="1" x14ac:dyDescent="0.3">
      <c r="A96" s="60">
        <f t="shared" si="6"/>
        <v>73</v>
      </c>
      <c r="B96" s="109"/>
      <c r="C96" s="109"/>
      <c r="D96" s="110"/>
      <c r="E96" s="29">
        <f>IF(AND(OR(ContYearMM=2014,ContYearMM=2015),D96*VLOOKUP($C$8,'Working Variables-Must Hide'!$L$4:$Q$11,'Working Variables-Must Hide'!$M$2-'Working Variables-Must Hide'!$K$2,FALSE)&gt;=ROUND(7*YMPEMM,2)),"(Use Single)",MIN(D96*VLOOKUP($C$8,'Working Variables-Must Hide'!$L$4:$Q$11,'Working Variables-Must Hide'!$M$2-'Working Variables-Must Hide'!$K$2,FALSE),YMPEx7MM))</f>
        <v>0</v>
      </c>
      <c r="F96" s="30" t="str">
        <f t="shared" si="4"/>
        <v/>
      </c>
      <c r="G96" s="11">
        <f>IF(E96="(Use Single)","N/A ",ROUND(($D$15*MIN(E96,YMPEMM)+$D$16*MAX(0,MIN(E96,$D$13)-YMPEMM))/VLOOKUP($C$8,'Working Variables-Must Hide'!$L$4:$Q$11,'Working Variables-Must Hide'!$M$2-'Working Variables-Must Hide'!$K$2,FALSE),2)*IF('Working Variables-Must Hide'!$G$39="1x",1,IF('Working Variables-Must Hide'!$G$39="2x",2,"XX")))</f>
        <v>0</v>
      </c>
      <c r="H96" s="11">
        <f>IF(E96="(Use Single)","N/A ",IF('Working Variables-Must Hide'!$G$39="2x",0,ROUND(($D$15*MIN(E96,YMPEMM)+$D$16*MAX(0,E96-YMPEMM))/VLOOKUP($C$8,'Working Variables-Must Hide'!$L$4:$Q$11,'Working Variables-Must Hide'!$M$2-'Working Variables-Must Hide'!$K$2,FALSE),2)-G96))</f>
        <v>0</v>
      </c>
      <c r="I96" s="11">
        <f t="shared" si="5"/>
        <v>0</v>
      </c>
    </row>
    <row r="97" spans="1:9" ht="18" customHeight="1" x14ac:dyDescent="0.3">
      <c r="A97" s="60">
        <f t="shared" si="6"/>
        <v>74</v>
      </c>
      <c r="B97" s="109"/>
      <c r="C97" s="109"/>
      <c r="D97" s="110"/>
      <c r="E97" s="29">
        <f>IF(AND(OR(ContYearMM=2014,ContYearMM=2015),D97*VLOOKUP($C$8,'Working Variables-Must Hide'!$L$4:$Q$11,'Working Variables-Must Hide'!$M$2-'Working Variables-Must Hide'!$K$2,FALSE)&gt;=ROUND(7*YMPEMM,2)),"(Use Single)",MIN(D97*VLOOKUP($C$8,'Working Variables-Must Hide'!$L$4:$Q$11,'Working Variables-Must Hide'!$M$2-'Working Variables-Must Hide'!$K$2,FALSE),YMPEx7MM))</f>
        <v>0</v>
      </c>
      <c r="F97" s="30" t="str">
        <f t="shared" si="4"/>
        <v/>
      </c>
      <c r="G97" s="11">
        <f>IF(E97="(Use Single)","N/A ",ROUND(($D$15*MIN(E97,YMPEMM)+$D$16*MAX(0,MIN(E97,$D$13)-YMPEMM))/VLOOKUP($C$8,'Working Variables-Must Hide'!$L$4:$Q$11,'Working Variables-Must Hide'!$M$2-'Working Variables-Must Hide'!$K$2,FALSE),2)*IF('Working Variables-Must Hide'!$G$39="1x",1,IF('Working Variables-Must Hide'!$G$39="2x",2,"XX")))</f>
        <v>0</v>
      </c>
      <c r="H97" s="11">
        <f>IF(E97="(Use Single)","N/A ",IF('Working Variables-Must Hide'!$G$39="2x",0,ROUND(($D$15*MIN(E97,YMPEMM)+$D$16*MAX(0,E97-YMPEMM))/VLOOKUP($C$8,'Working Variables-Must Hide'!$L$4:$Q$11,'Working Variables-Must Hide'!$M$2-'Working Variables-Must Hide'!$K$2,FALSE),2)-G97))</f>
        <v>0</v>
      </c>
      <c r="I97" s="11">
        <f t="shared" si="5"/>
        <v>0</v>
      </c>
    </row>
    <row r="98" spans="1:9" ht="18" customHeight="1" x14ac:dyDescent="0.3">
      <c r="A98" s="60">
        <f t="shared" si="6"/>
        <v>75</v>
      </c>
      <c r="B98" s="109"/>
      <c r="C98" s="109"/>
      <c r="D98" s="110"/>
      <c r="E98" s="29">
        <f>IF(AND(OR(ContYearMM=2014,ContYearMM=2015),D98*VLOOKUP($C$8,'Working Variables-Must Hide'!$L$4:$Q$11,'Working Variables-Must Hide'!$M$2-'Working Variables-Must Hide'!$K$2,FALSE)&gt;=ROUND(7*YMPEMM,2)),"(Use Single)",MIN(D98*VLOOKUP($C$8,'Working Variables-Must Hide'!$L$4:$Q$11,'Working Variables-Must Hide'!$M$2-'Working Variables-Must Hide'!$K$2,FALSE),YMPEx7MM))</f>
        <v>0</v>
      </c>
      <c r="F98" s="30" t="str">
        <f t="shared" si="4"/>
        <v/>
      </c>
      <c r="G98" s="11">
        <f>IF(E98="(Use Single)","N/A ",ROUND(($D$15*MIN(E98,YMPEMM)+$D$16*MAX(0,MIN(E98,$D$13)-YMPEMM))/VLOOKUP($C$8,'Working Variables-Must Hide'!$L$4:$Q$11,'Working Variables-Must Hide'!$M$2-'Working Variables-Must Hide'!$K$2,FALSE),2)*IF('Working Variables-Must Hide'!$G$39="1x",1,IF('Working Variables-Must Hide'!$G$39="2x",2,"XX")))</f>
        <v>0</v>
      </c>
      <c r="H98" s="11">
        <f>IF(E98="(Use Single)","N/A ",IF('Working Variables-Must Hide'!$G$39="2x",0,ROUND(($D$15*MIN(E98,YMPEMM)+$D$16*MAX(0,E98-YMPEMM))/VLOOKUP($C$8,'Working Variables-Must Hide'!$L$4:$Q$11,'Working Variables-Must Hide'!$M$2-'Working Variables-Must Hide'!$K$2,FALSE),2)-G98))</f>
        <v>0</v>
      </c>
      <c r="I98" s="11">
        <f t="shared" si="5"/>
        <v>0</v>
      </c>
    </row>
    <row r="99" spans="1:9" ht="18" customHeight="1" x14ac:dyDescent="0.3">
      <c r="A99" s="60">
        <f t="shared" si="6"/>
        <v>76</v>
      </c>
      <c r="B99" s="109"/>
      <c r="C99" s="109"/>
      <c r="D99" s="110"/>
      <c r="E99" s="29">
        <f>IF(AND(OR(ContYearMM=2014,ContYearMM=2015),D99*VLOOKUP($C$8,'Working Variables-Must Hide'!$L$4:$Q$11,'Working Variables-Must Hide'!$M$2-'Working Variables-Must Hide'!$K$2,FALSE)&gt;=ROUND(7*YMPEMM,2)),"(Use Single)",MIN(D99*VLOOKUP($C$8,'Working Variables-Must Hide'!$L$4:$Q$11,'Working Variables-Must Hide'!$M$2-'Working Variables-Must Hide'!$K$2,FALSE),YMPEx7MM))</f>
        <v>0</v>
      </c>
      <c r="F99" s="30" t="str">
        <f t="shared" si="4"/>
        <v/>
      </c>
      <c r="G99" s="11">
        <f>IF(E99="(Use Single)","N/A ",ROUND(($D$15*MIN(E99,YMPEMM)+$D$16*MAX(0,MIN(E99,$D$13)-YMPEMM))/VLOOKUP($C$8,'Working Variables-Must Hide'!$L$4:$Q$11,'Working Variables-Must Hide'!$M$2-'Working Variables-Must Hide'!$K$2,FALSE),2)*IF('Working Variables-Must Hide'!$G$39="1x",1,IF('Working Variables-Must Hide'!$G$39="2x",2,"XX")))</f>
        <v>0</v>
      </c>
      <c r="H99" s="11">
        <f>IF(E99="(Use Single)","N/A ",IF('Working Variables-Must Hide'!$G$39="2x",0,ROUND(($D$15*MIN(E99,YMPEMM)+$D$16*MAX(0,E99-YMPEMM))/VLOOKUP($C$8,'Working Variables-Must Hide'!$L$4:$Q$11,'Working Variables-Must Hide'!$M$2-'Working Variables-Must Hide'!$K$2,FALSE),2)-G99))</f>
        <v>0</v>
      </c>
      <c r="I99" s="11">
        <f t="shared" si="5"/>
        <v>0</v>
      </c>
    </row>
    <row r="100" spans="1:9" ht="18" customHeight="1" x14ac:dyDescent="0.3">
      <c r="A100" s="60">
        <f t="shared" si="6"/>
        <v>77</v>
      </c>
      <c r="B100" s="109"/>
      <c r="C100" s="109"/>
      <c r="D100" s="110"/>
      <c r="E100" s="29">
        <f>IF(AND(OR(ContYearMM=2014,ContYearMM=2015),D100*VLOOKUP($C$8,'Working Variables-Must Hide'!$L$4:$Q$11,'Working Variables-Must Hide'!$M$2-'Working Variables-Must Hide'!$K$2,FALSE)&gt;=ROUND(7*YMPEMM,2)),"(Use Single)",MIN(D100*VLOOKUP($C$8,'Working Variables-Must Hide'!$L$4:$Q$11,'Working Variables-Must Hide'!$M$2-'Working Variables-Must Hide'!$K$2,FALSE),YMPEx7MM))</f>
        <v>0</v>
      </c>
      <c r="F100" s="30" t="str">
        <f t="shared" si="4"/>
        <v/>
      </c>
      <c r="G100" s="11">
        <f>IF(E100="(Use Single)","N/A ",ROUND(($D$15*MIN(E100,YMPEMM)+$D$16*MAX(0,MIN(E100,$D$13)-YMPEMM))/VLOOKUP($C$8,'Working Variables-Must Hide'!$L$4:$Q$11,'Working Variables-Must Hide'!$M$2-'Working Variables-Must Hide'!$K$2,FALSE),2)*IF('Working Variables-Must Hide'!$G$39="1x",1,IF('Working Variables-Must Hide'!$G$39="2x",2,"XX")))</f>
        <v>0</v>
      </c>
      <c r="H100" s="11">
        <f>IF(E100="(Use Single)","N/A ",IF('Working Variables-Must Hide'!$G$39="2x",0,ROUND(($D$15*MIN(E100,YMPEMM)+$D$16*MAX(0,E100-YMPEMM))/VLOOKUP($C$8,'Working Variables-Must Hide'!$L$4:$Q$11,'Working Variables-Must Hide'!$M$2-'Working Variables-Must Hide'!$K$2,FALSE),2)-G100))</f>
        <v>0</v>
      </c>
      <c r="I100" s="11">
        <f t="shared" si="5"/>
        <v>0</v>
      </c>
    </row>
    <row r="101" spans="1:9" ht="18" customHeight="1" x14ac:dyDescent="0.3">
      <c r="A101" s="60">
        <f t="shared" si="6"/>
        <v>78</v>
      </c>
      <c r="B101" s="109"/>
      <c r="C101" s="109"/>
      <c r="D101" s="110"/>
      <c r="E101" s="29">
        <f>IF(AND(OR(ContYearMM=2014,ContYearMM=2015),D101*VLOOKUP($C$8,'Working Variables-Must Hide'!$L$4:$Q$11,'Working Variables-Must Hide'!$M$2-'Working Variables-Must Hide'!$K$2,FALSE)&gt;=ROUND(7*YMPEMM,2)),"(Use Single)",MIN(D101*VLOOKUP($C$8,'Working Variables-Must Hide'!$L$4:$Q$11,'Working Variables-Must Hide'!$M$2-'Working Variables-Must Hide'!$K$2,FALSE),YMPEx7MM))</f>
        <v>0</v>
      </c>
      <c r="F101" s="30" t="str">
        <f t="shared" si="4"/>
        <v/>
      </c>
      <c r="G101" s="11">
        <f>IF(E101="(Use Single)","N/A ",ROUND(($D$15*MIN(E101,YMPEMM)+$D$16*MAX(0,MIN(E101,$D$13)-YMPEMM))/VLOOKUP($C$8,'Working Variables-Must Hide'!$L$4:$Q$11,'Working Variables-Must Hide'!$M$2-'Working Variables-Must Hide'!$K$2,FALSE),2)*IF('Working Variables-Must Hide'!$G$39="1x",1,IF('Working Variables-Must Hide'!$G$39="2x",2,"XX")))</f>
        <v>0</v>
      </c>
      <c r="H101" s="11">
        <f>IF(E101="(Use Single)","N/A ",IF('Working Variables-Must Hide'!$G$39="2x",0,ROUND(($D$15*MIN(E101,YMPEMM)+$D$16*MAX(0,E101-YMPEMM))/VLOOKUP($C$8,'Working Variables-Must Hide'!$L$4:$Q$11,'Working Variables-Must Hide'!$M$2-'Working Variables-Must Hide'!$K$2,FALSE),2)-G101))</f>
        <v>0</v>
      </c>
      <c r="I101" s="11">
        <f t="shared" si="5"/>
        <v>0</v>
      </c>
    </row>
    <row r="102" spans="1:9" ht="18" customHeight="1" x14ac:dyDescent="0.3">
      <c r="A102" s="60">
        <f t="shared" si="6"/>
        <v>79</v>
      </c>
      <c r="B102" s="109"/>
      <c r="C102" s="109"/>
      <c r="D102" s="110"/>
      <c r="E102" s="29">
        <f>IF(AND(OR(ContYearMM=2014,ContYearMM=2015),D102*VLOOKUP($C$8,'Working Variables-Must Hide'!$L$4:$Q$11,'Working Variables-Must Hide'!$M$2-'Working Variables-Must Hide'!$K$2,FALSE)&gt;=ROUND(7*YMPEMM,2)),"(Use Single)",MIN(D102*VLOOKUP($C$8,'Working Variables-Must Hide'!$L$4:$Q$11,'Working Variables-Must Hide'!$M$2-'Working Variables-Must Hide'!$K$2,FALSE),YMPEx7MM))</f>
        <v>0</v>
      </c>
      <c r="F102" s="30" t="str">
        <f t="shared" si="4"/>
        <v/>
      </c>
      <c r="G102" s="11">
        <f>IF(E102="(Use Single)","N/A ",ROUND(($D$15*MIN(E102,YMPEMM)+$D$16*MAX(0,MIN(E102,$D$13)-YMPEMM))/VLOOKUP($C$8,'Working Variables-Must Hide'!$L$4:$Q$11,'Working Variables-Must Hide'!$M$2-'Working Variables-Must Hide'!$K$2,FALSE),2)*IF('Working Variables-Must Hide'!$G$39="1x",1,IF('Working Variables-Must Hide'!$G$39="2x",2,"XX")))</f>
        <v>0</v>
      </c>
      <c r="H102" s="11">
        <f>IF(E102="(Use Single)","N/A ",IF('Working Variables-Must Hide'!$G$39="2x",0,ROUND(($D$15*MIN(E102,YMPEMM)+$D$16*MAX(0,E102-YMPEMM))/VLOOKUP($C$8,'Working Variables-Must Hide'!$L$4:$Q$11,'Working Variables-Must Hide'!$M$2-'Working Variables-Must Hide'!$K$2,FALSE),2)-G102))</f>
        <v>0</v>
      </c>
      <c r="I102" s="11">
        <f t="shared" si="5"/>
        <v>0</v>
      </c>
    </row>
    <row r="103" spans="1:9" ht="18" customHeight="1" x14ac:dyDescent="0.3">
      <c r="A103" s="60">
        <f t="shared" si="6"/>
        <v>80</v>
      </c>
      <c r="B103" s="109"/>
      <c r="C103" s="109"/>
      <c r="D103" s="110"/>
      <c r="E103" s="29">
        <f>IF(AND(OR(ContYearMM=2014,ContYearMM=2015),D103*VLOOKUP($C$8,'Working Variables-Must Hide'!$L$4:$Q$11,'Working Variables-Must Hide'!$M$2-'Working Variables-Must Hide'!$K$2,FALSE)&gt;=ROUND(7*YMPEMM,2)),"(Use Single)",MIN(D103*VLOOKUP($C$8,'Working Variables-Must Hide'!$L$4:$Q$11,'Working Variables-Must Hide'!$M$2-'Working Variables-Must Hide'!$K$2,FALSE),YMPEx7MM))</f>
        <v>0</v>
      </c>
      <c r="F103" s="30" t="str">
        <f t="shared" si="4"/>
        <v/>
      </c>
      <c r="G103" s="11">
        <f>IF(E103="(Use Single)","N/A ",ROUND(($D$15*MIN(E103,YMPEMM)+$D$16*MAX(0,MIN(E103,$D$13)-YMPEMM))/VLOOKUP($C$8,'Working Variables-Must Hide'!$L$4:$Q$11,'Working Variables-Must Hide'!$M$2-'Working Variables-Must Hide'!$K$2,FALSE),2)*IF('Working Variables-Must Hide'!$G$39="1x",1,IF('Working Variables-Must Hide'!$G$39="2x",2,"XX")))</f>
        <v>0</v>
      </c>
      <c r="H103" s="11">
        <f>IF(E103="(Use Single)","N/A ",IF('Working Variables-Must Hide'!$G$39="2x",0,ROUND(($D$15*MIN(E103,YMPEMM)+$D$16*MAX(0,E103-YMPEMM))/VLOOKUP($C$8,'Working Variables-Must Hide'!$L$4:$Q$11,'Working Variables-Must Hide'!$M$2-'Working Variables-Must Hide'!$K$2,FALSE),2)-G103))</f>
        <v>0</v>
      </c>
      <c r="I103" s="11">
        <f t="shared" si="5"/>
        <v>0</v>
      </c>
    </row>
    <row r="104" spans="1:9" ht="18" customHeight="1" x14ac:dyDescent="0.3">
      <c r="A104" s="60">
        <f t="shared" si="6"/>
        <v>81</v>
      </c>
      <c r="B104" s="109"/>
      <c r="C104" s="109"/>
      <c r="D104" s="110"/>
      <c r="E104" s="29">
        <f>IF(AND(OR(ContYearMM=2014,ContYearMM=2015),D104*VLOOKUP($C$8,'Working Variables-Must Hide'!$L$4:$Q$11,'Working Variables-Must Hide'!$M$2-'Working Variables-Must Hide'!$K$2,FALSE)&gt;=ROUND(7*YMPEMM,2)),"(Use Single)",MIN(D104*VLOOKUP($C$8,'Working Variables-Must Hide'!$L$4:$Q$11,'Working Variables-Must Hide'!$M$2-'Working Variables-Must Hide'!$K$2,FALSE),YMPEx7MM))</f>
        <v>0</v>
      </c>
      <c r="F104" s="30" t="str">
        <f t="shared" si="4"/>
        <v/>
      </c>
      <c r="G104" s="11">
        <f>IF(E104="(Use Single)","N/A ",ROUND(($D$15*MIN(E104,YMPEMM)+$D$16*MAX(0,MIN(E104,$D$13)-YMPEMM))/VLOOKUP($C$8,'Working Variables-Must Hide'!$L$4:$Q$11,'Working Variables-Must Hide'!$M$2-'Working Variables-Must Hide'!$K$2,FALSE),2)*IF('Working Variables-Must Hide'!$G$39="1x",1,IF('Working Variables-Must Hide'!$G$39="2x",2,"XX")))</f>
        <v>0</v>
      </c>
      <c r="H104" s="11">
        <f>IF(E104="(Use Single)","N/A ",IF('Working Variables-Must Hide'!$G$39="2x",0,ROUND(($D$15*MIN(E104,YMPEMM)+$D$16*MAX(0,E104-YMPEMM))/VLOOKUP($C$8,'Working Variables-Must Hide'!$L$4:$Q$11,'Working Variables-Must Hide'!$M$2-'Working Variables-Must Hide'!$K$2,FALSE),2)-G104))</f>
        <v>0</v>
      </c>
      <c r="I104" s="11">
        <f t="shared" si="5"/>
        <v>0</v>
      </c>
    </row>
    <row r="105" spans="1:9" ht="18" customHeight="1" x14ac:dyDescent="0.3">
      <c r="A105" s="60">
        <f t="shared" si="6"/>
        <v>82</v>
      </c>
      <c r="B105" s="109"/>
      <c r="C105" s="109"/>
      <c r="D105" s="110"/>
      <c r="E105" s="29">
        <f>IF(AND(OR(ContYearMM=2014,ContYearMM=2015),D105*VLOOKUP($C$8,'Working Variables-Must Hide'!$L$4:$Q$11,'Working Variables-Must Hide'!$M$2-'Working Variables-Must Hide'!$K$2,FALSE)&gt;=ROUND(7*YMPEMM,2)),"(Use Single)",MIN(D105*VLOOKUP($C$8,'Working Variables-Must Hide'!$L$4:$Q$11,'Working Variables-Must Hide'!$M$2-'Working Variables-Must Hide'!$K$2,FALSE),YMPEx7MM))</f>
        <v>0</v>
      </c>
      <c r="F105" s="30" t="str">
        <f t="shared" si="4"/>
        <v/>
      </c>
      <c r="G105" s="11">
        <f>IF(E105="(Use Single)","N/A ",ROUND(($D$15*MIN(E105,YMPEMM)+$D$16*MAX(0,MIN(E105,$D$13)-YMPEMM))/VLOOKUP($C$8,'Working Variables-Must Hide'!$L$4:$Q$11,'Working Variables-Must Hide'!$M$2-'Working Variables-Must Hide'!$K$2,FALSE),2)*IF('Working Variables-Must Hide'!$G$39="1x",1,IF('Working Variables-Must Hide'!$G$39="2x",2,"XX")))</f>
        <v>0</v>
      </c>
      <c r="H105" s="11">
        <f>IF(E105="(Use Single)","N/A ",IF('Working Variables-Must Hide'!$G$39="2x",0,ROUND(($D$15*MIN(E105,YMPEMM)+$D$16*MAX(0,E105-YMPEMM))/VLOOKUP($C$8,'Working Variables-Must Hide'!$L$4:$Q$11,'Working Variables-Must Hide'!$M$2-'Working Variables-Must Hide'!$K$2,FALSE),2)-G105))</f>
        <v>0</v>
      </c>
      <c r="I105" s="11">
        <f t="shared" si="5"/>
        <v>0</v>
      </c>
    </row>
    <row r="106" spans="1:9" ht="18" customHeight="1" x14ac:dyDescent="0.3">
      <c r="A106" s="60">
        <f t="shared" si="6"/>
        <v>83</v>
      </c>
      <c r="B106" s="109"/>
      <c r="C106" s="109"/>
      <c r="D106" s="110"/>
      <c r="E106" s="29">
        <f>IF(AND(OR(ContYearMM=2014,ContYearMM=2015),D106*VLOOKUP($C$8,'Working Variables-Must Hide'!$L$4:$Q$11,'Working Variables-Must Hide'!$M$2-'Working Variables-Must Hide'!$K$2,FALSE)&gt;=ROUND(7*YMPEMM,2)),"(Use Single)",MIN(D106*VLOOKUP($C$8,'Working Variables-Must Hide'!$L$4:$Q$11,'Working Variables-Must Hide'!$M$2-'Working Variables-Must Hide'!$K$2,FALSE),YMPEx7MM))</f>
        <v>0</v>
      </c>
      <c r="F106" s="30" t="str">
        <f t="shared" si="4"/>
        <v/>
      </c>
      <c r="G106" s="11">
        <f>IF(E106="(Use Single)","N/A ",ROUND(($D$15*MIN(E106,YMPEMM)+$D$16*MAX(0,MIN(E106,$D$13)-YMPEMM))/VLOOKUP($C$8,'Working Variables-Must Hide'!$L$4:$Q$11,'Working Variables-Must Hide'!$M$2-'Working Variables-Must Hide'!$K$2,FALSE),2)*IF('Working Variables-Must Hide'!$G$39="1x",1,IF('Working Variables-Must Hide'!$G$39="2x",2,"XX")))</f>
        <v>0</v>
      </c>
      <c r="H106" s="11">
        <f>IF(E106="(Use Single)","N/A ",IF('Working Variables-Must Hide'!$G$39="2x",0,ROUND(($D$15*MIN(E106,YMPEMM)+$D$16*MAX(0,E106-YMPEMM))/VLOOKUP($C$8,'Working Variables-Must Hide'!$L$4:$Q$11,'Working Variables-Must Hide'!$M$2-'Working Variables-Must Hide'!$K$2,FALSE),2)-G106))</f>
        <v>0</v>
      </c>
      <c r="I106" s="11">
        <f t="shared" si="5"/>
        <v>0</v>
      </c>
    </row>
    <row r="107" spans="1:9" ht="18" customHeight="1" x14ac:dyDescent="0.3">
      <c r="A107" s="60">
        <f t="shared" si="6"/>
        <v>84</v>
      </c>
      <c r="B107" s="109"/>
      <c r="C107" s="109"/>
      <c r="D107" s="110"/>
      <c r="E107" s="29">
        <f>IF(AND(OR(ContYearMM=2014,ContYearMM=2015),D107*VLOOKUP($C$8,'Working Variables-Must Hide'!$L$4:$Q$11,'Working Variables-Must Hide'!$M$2-'Working Variables-Must Hide'!$K$2,FALSE)&gt;=ROUND(7*YMPEMM,2)),"(Use Single)",MIN(D107*VLOOKUP($C$8,'Working Variables-Must Hide'!$L$4:$Q$11,'Working Variables-Must Hide'!$M$2-'Working Variables-Must Hide'!$K$2,FALSE),YMPEx7MM))</f>
        <v>0</v>
      </c>
      <c r="F107" s="30" t="str">
        <f t="shared" si="4"/>
        <v/>
      </c>
      <c r="G107" s="11">
        <f>IF(E107="(Use Single)","N/A ",ROUND(($D$15*MIN(E107,YMPEMM)+$D$16*MAX(0,MIN(E107,$D$13)-YMPEMM))/VLOOKUP($C$8,'Working Variables-Must Hide'!$L$4:$Q$11,'Working Variables-Must Hide'!$M$2-'Working Variables-Must Hide'!$K$2,FALSE),2)*IF('Working Variables-Must Hide'!$G$39="1x",1,IF('Working Variables-Must Hide'!$G$39="2x",2,"XX")))</f>
        <v>0</v>
      </c>
      <c r="H107" s="11">
        <f>IF(E107="(Use Single)","N/A ",IF('Working Variables-Must Hide'!$G$39="2x",0,ROUND(($D$15*MIN(E107,YMPEMM)+$D$16*MAX(0,E107-YMPEMM))/VLOOKUP($C$8,'Working Variables-Must Hide'!$L$4:$Q$11,'Working Variables-Must Hide'!$M$2-'Working Variables-Must Hide'!$K$2,FALSE),2)-G107))</f>
        <v>0</v>
      </c>
      <c r="I107" s="11">
        <f t="shared" si="5"/>
        <v>0</v>
      </c>
    </row>
    <row r="108" spans="1:9" ht="18" customHeight="1" x14ac:dyDescent="0.3">
      <c r="A108" s="60">
        <f t="shared" si="6"/>
        <v>85</v>
      </c>
      <c r="B108" s="109"/>
      <c r="C108" s="109"/>
      <c r="D108" s="110"/>
      <c r="E108" s="29">
        <f>IF(AND(OR(ContYearMM=2014,ContYearMM=2015),D108*VLOOKUP($C$8,'Working Variables-Must Hide'!$L$4:$Q$11,'Working Variables-Must Hide'!$M$2-'Working Variables-Must Hide'!$K$2,FALSE)&gt;=ROUND(7*YMPEMM,2)),"(Use Single)",MIN(D108*VLOOKUP($C$8,'Working Variables-Must Hide'!$L$4:$Q$11,'Working Variables-Must Hide'!$M$2-'Working Variables-Must Hide'!$K$2,FALSE),YMPEx7MM))</f>
        <v>0</v>
      </c>
      <c r="F108" s="30" t="str">
        <f t="shared" si="4"/>
        <v/>
      </c>
      <c r="G108" s="11">
        <f>IF(E108="(Use Single)","N/A ",ROUND(($D$15*MIN(E108,YMPEMM)+$D$16*MAX(0,MIN(E108,$D$13)-YMPEMM))/VLOOKUP($C$8,'Working Variables-Must Hide'!$L$4:$Q$11,'Working Variables-Must Hide'!$M$2-'Working Variables-Must Hide'!$K$2,FALSE),2)*IF('Working Variables-Must Hide'!$G$39="1x",1,IF('Working Variables-Must Hide'!$G$39="2x",2,"XX")))</f>
        <v>0</v>
      </c>
      <c r="H108" s="11">
        <f>IF(E108="(Use Single)","N/A ",IF('Working Variables-Must Hide'!$G$39="2x",0,ROUND(($D$15*MIN(E108,YMPEMM)+$D$16*MAX(0,E108-YMPEMM))/VLOOKUP($C$8,'Working Variables-Must Hide'!$L$4:$Q$11,'Working Variables-Must Hide'!$M$2-'Working Variables-Must Hide'!$K$2,FALSE),2)-G108))</f>
        <v>0</v>
      </c>
      <c r="I108" s="11">
        <f t="shared" si="5"/>
        <v>0</v>
      </c>
    </row>
    <row r="109" spans="1:9" ht="18" customHeight="1" x14ac:dyDescent="0.3">
      <c r="A109" s="60">
        <f t="shared" si="6"/>
        <v>86</v>
      </c>
      <c r="B109" s="109"/>
      <c r="C109" s="109"/>
      <c r="D109" s="110"/>
      <c r="E109" s="29">
        <f>IF(AND(OR(ContYearMM=2014,ContYearMM=2015),D109*VLOOKUP($C$8,'Working Variables-Must Hide'!$L$4:$Q$11,'Working Variables-Must Hide'!$M$2-'Working Variables-Must Hide'!$K$2,FALSE)&gt;=ROUND(7*YMPEMM,2)),"(Use Single)",MIN(D109*VLOOKUP($C$8,'Working Variables-Must Hide'!$L$4:$Q$11,'Working Variables-Must Hide'!$M$2-'Working Variables-Must Hide'!$K$2,FALSE),YMPEx7MM))</f>
        <v>0</v>
      </c>
      <c r="F109" s="30" t="str">
        <f t="shared" si="4"/>
        <v/>
      </c>
      <c r="G109" s="11">
        <f>IF(E109="(Use Single)","N/A ",ROUND(($D$15*MIN(E109,YMPEMM)+$D$16*MAX(0,MIN(E109,$D$13)-YMPEMM))/VLOOKUP($C$8,'Working Variables-Must Hide'!$L$4:$Q$11,'Working Variables-Must Hide'!$M$2-'Working Variables-Must Hide'!$K$2,FALSE),2)*IF('Working Variables-Must Hide'!$G$39="1x",1,IF('Working Variables-Must Hide'!$G$39="2x",2,"XX")))</f>
        <v>0</v>
      </c>
      <c r="H109" s="11">
        <f>IF(E109="(Use Single)","N/A ",IF('Working Variables-Must Hide'!$G$39="2x",0,ROUND(($D$15*MIN(E109,YMPEMM)+$D$16*MAX(0,E109-YMPEMM))/VLOOKUP($C$8,'Working Variables-Must Hide'!$L$4:$Q$11,'Working Variables-Must Hide'!$M$2-'Working Variables-Must Hide'!$K$2,FALSE),2)-G109))</f>
        <v>0</v>
      </c>
      <c r="I109" s="11">
        <f t="shared" si="5"/>
        <v>0</v>
      </c>
    </row>
    <row r="110" spans="1:9" ht="18" customHeight="1" x14ac:dyDescent="0.3">
      <c r="A110" s="60">
        <f t="shared" si="6"/>
        <v>87</v>
      </c>
      <c r="B110" s="109"/>
      <c r="C110" s="109"/>
      <c r="D110" s="110"/>
      <c r="E110" s="29">
        <f>IF(AND(OR(ContYearMM=2014,ContYearMM=2015),D110*VLOOKUP($C$8,'Working Variables-Must Hide'!$L$4:$Q$11,'Working Variables-Must Hide'!$M$2-'Working Variables-Must Hide'!$K$2,FALSE)&gt;=ROUND(7*YMPEMM,2)),"(Use Single)",MIN(D110*VLOOKUP($C$8,'Working Variables-Must Hide'!$L$4:$Q$11,'Working Variables-Must Hide'!$M$2-'Working Variables-Must Hide'!$K$2,FALSE),YMPEx7MM))</f>
        <v>0</v>
      </c>
      <c r="F110" s="30" t="str">
        <f t="shared" si="4"/>
        <v/>
      </c>
      <c r="G110" s="11">
        <f>IF(E110="(Use Single)","N/A ",ROUND(($D$15*MIN(E110,YMPEMM)+$D$16*MAX(0,MIN(E110,$D$13)-YMPEMM))/VLOOKUP($C$8,'Working Variables-Must Hide'!$L$4:$Q$11,'Working Variables-Must Hide'!$M$2-'Working Variables-Must Hide'!$K$2,FALSE),2)*IF('Working Variables-Must Hide'!$G$39="1x",1,IF('Working Variables-Must Hide'!$G$39="2x",2,"XX")))</f>
        <v>0</v>
      </c>
      <c r="H110" s="11">
        <f>IF(E110="(Use Single)","N/A ",IF('Working Variables-Must Hide'!$G$39="2x",0,ROUND(($D$15*MIN(E110,YMPEMM)+$D$16*MAX(0,E110-YMPEMM))/VLOOKUP($C$8,'Working Variables-Must Hide'!$L$4:$Q$11,'Working Variables-Must Hide'!$M$2-'Working Variables-Must Hide'!$K$2,FALSE),2)-G110))</f>
        <v>0</v>
      </c>
      <c r="I110" s="11">
        <f t="shared" si="5"/>
        <v>0</v>
      </c>
    </row>
    <row r="111" spans="1:9" ht="18" customHeight="1" x14ac:dyDescent="0.3">
      <c r="A111" s="60">
        <f t="shared" si="6"/>
        <v>88</v>
      </c>
      <c r="B111" s="109"/>
      <c r="C111" s="109"/>
      <c r="D111" s="110"/>
      <c r="E111" s="29">
        <f>IF(AND(OR(ContYearMM=2014,ContYearMM=2015),D111*VLOOKUP($C$8,'Working Variables-Must Hide'!$L$4:$Q$11,'Working Variables-Must Hide'!$M$2-'Working Variables-Must Hide'!$K$2,FALSE)&gt;=ROUND(7*YMPEMM,2)),"(Use Single)",MIN(D111*VLOOKUP($C$8,'Working Variables-Must Hide'!$L$4:$Q$11,'Working Variables-Must Hide'!$M$2-'Working Variables-Must Hide'!$K$2,FALSE),YMPEx7MM))</f>
        <v>0</v>
      </c>
      <c r="F111" s="30" t="str">
        <f t="shared" si="4"/>
        <v/>
      </c>
      <c r="G111" s="11">
        <f>IF(E111="(Use Single)","N/A ",ROUND(($D$15*MIN(E111,YMPEMM)+$D$16*MAX(0,MIN(E111,$D$13)-YMPEMM))/VLOOKUP($C$8,'Working Variables-Must Hide'!$L$4:$Q$11,'Working Variables-Must Hide'!$M$2-'Working Variables-Must Hide'!$K$2,FALSE),2)*IF('Working Variables-Must Hide'!$G$39="1x",1,IF('Working Variables-Must Hide'!$G$39="2x",2,"XX")))</f>
        <v>0</v>
      </c>
      <c r="H111" s="11">
        <f>IF(E111="(Use Single)","N/A ",IF('Working Variables-Must Hide'!$G$39="2x",0,ROUND(($D$15*MIN(E111,YMPEMM)+$D$16*MAX(0,E111-YMPEMM))/VLOOKUP($C$8,'Working Variables-Must Hide'!$L$4:$Q$11,'Working Variables-Must Hide'!$M$2-'Working Variables-Must Hide'!$K$2,FALSE),2)-G111))</f>
        <v>0</v>
      </c>
      <c r="I111" s="11">
        <f t="shared" si="5"/>
        <v>0</v>
      </c>
    </row>
    <row r="112" spans="1:9" ht="18" customHeight="1" x14ac:dyDescent="0.3">
      <c r="A112" s="60">
        <f t="shared" si="6"/>
        <v>89</v>
      </c>
      <c r="B112" s="109"/>
      <c r="C112" s="109"/>
      <c r="D112" s="110"/>
      <c r="E112" s="29">
        <f>IF(AND(OR(ContYearMM=2014,ContYearMM=2015),D112*VLOOKUP($C$8,'Working Variables-Must Hide'!$L$4:$Q$11,'Working Variables-Must Hide'!$M$2-'Working Variables-Must Hide'!$K$2,FALSE)&gt;=ROUND(7*YMPEMM,2)),"(Use Single)",MIN(D112*VLOOKUP($C$8,'Working Variables-Must Hide'!$L$4:$Q$11,'Working Variables-Must Hide'!$M$2-'Working Variables-Must Hide'!$K$2,FALSE),YMPEx7MM))</f>
        <v>0</v>
      </c>
      <c r="F112" s="30" t="str">
        <f t="shared" si="4"/>
        <v/>
      </c>
      <c r="G112" s="11">
        <f>IF(E112="(Use Single)","N/A ",ROUND(($D$15*MIN(E112,YMPEMM)+$D$16*MAX(0,MIN(E112,$D$13)-YMPEMM))/VLOOKUP($C$8,'Working Variables-Must Hide'!$L$4:$Q$11,'Working Variables-Must Hide'!$M$2-'Working Variables-Must Hide'!$K$2,FALSE),2)*IF('Working Variables-Must Hide'!$G$39="1x",1,IF('Working Variables-Must Hide'!$G$39="2x",2,"XX")))</f>
        <v>0</v>
      </c>
      <c r="H112" s="11">
        <f>IF(E112="(Use Single)","N/A ",IF('Working Variables-Must Hide'!$G$39="2x",0,ROUND(($D$15*MIN(E112,YMPEMM)+$D$16*MAX(0,E112-YMPEMM))/VLOOKUP($C$8,'Working Variables-Must Hide'!$L$4:$Q$11,'Working Variables-Must Hide'!$M$2-'Working Variables-Must Hide'!$K$2,FALSE),2)-G112))</f>
        <v>0</v>
      </c>
      <c r="I112" s="11">
        <f t="shared" si="5"/>
        <v>0</v>
      </c>
    </row>
    <row r="113" spans="1:9" ht="18" customHeight="1" x14ac:dyDescent="0.3">
      <c r="A113" s="60">
        <f t="shared" si="6"/>
        <v>90</v>
      </c>
      <c r="B113" s="109"/>
      <c r="C113" s="109"/>
      <c r="D113" s="110"/>
      <c r="E113" s="29">
        <f>IF(AND(OR(ContYearMM=2014,ContYearMM=2015),D113*VLOOKUP($C$8,'Working Variables-Must Hide'!$L$4:$Q$11,'Working Variables-Must Hide'!$M$2-'Working Variables-Must Hide'!$K$2,FALSE)&gt;=ROUND(7*YMPEMM,2)),"(Use Single)",MIN(D113*VLOOKUP($C$8,'Working Variables-Must Hide'!$L$4:$Q$11,'Working Variables-Must Hide'!$M$2-'Working Variables-Must Hide'!$K$2,FALSE),YMPEx7MM))</f>
        <v>0</v>
      </c>
      <c r="F113" s="30" t="str">
        <f t="shared" si="4"/>
        <v/>
      </c>
      <c r="G113" s="11">
        <f>IF(E113="(Use Single)","N/A ",ROUND(($D$15*MIN(E113,YMPEMM)+$D$16*MAX(0,MIN(E113,$D$13)-YMPEMM))/VLOOKUP($C$8,'Working Variables-Must Hide'!$L$4:$Q$11,'Working Variables-Must Hide'!$M$2-'Working Variables-Must Hide'!$K$2,FALSE),2)*IF('Working Variables-Must Hide'!$G$39="1x",1,IF('Working Variables-Must Hide'!$G$39="2x",2,"XX")))</f>
        <v>0</v>
      </c>
      <c r="H113" s="11">
        <f>IF(E113="(Use Single)","N/A ",IF('Working Variables-Must Hide'!$G$39="2x",0,ROUND(($D$15*MIN(E113,YMPEMM)+$D$16*MAX(0,E113-YMPEMM))/VLOOKUP($C$8,'Working Variables-Must Hide'!$L$4:$Q$11,'Working Variables-Must Hide'!$M$2-'Working Variables-Must Hide'!$K$2,FALSE),2)-G113))</f>
        <v>0</v>
      </c>
      <c r="I113" s="11">
        <f t="shared" si="5"/>
        <v>0</v>
      </c>
    </row>
    <row r="114" spans="1:9" ht="18" customHeight="1" x14ac:dyDescent="0.3">
      <c r="A114" s="60">
        <f t="shared" si="6"/>
        <v>91</v>
      </c>
      <c r="B114" s="109"/>
      <c r="C114" s="109"/>
      <c r="D114" s="110"/>
      <c r="E114" s="29">
        <f>IF(AND(OR(ContYearMM=2014,ContYearMM=2015),D114*VLOOKUP($C$8,'Working Variables-Must Hide'!$L$4:$Q$11,'Working Variables-Must Hide'!$M$2-'Working Variables-Must Hide'!$K$2,FALSE)&gt;=ROUND(7*YMPEMM,2)),"(Use Single)",MIN(D114*VLOOKUP($C$8,'Working Variables-Must Hide'!$L$4:$Q$11,'Working Variables-Must Hide'!$M$2-'Working Variables-Must Hide'!$K$2,FALSE),YMPEx7MM))</f>
        <v>0</v>
      </c>
      <c r="F114" s="30" t="str">
        <f t="shared" si="4"/>
        <v/>
      </c>
      <c r="G114" s="11">
        <f>IF(E114="(Use Single)","N/A ",ROUND(($D$15*MIN(E114,YMPEMM)+$D$16*MAX(0,MIN(E114,$D$13)-YMPEMM))/VLOOKUP($C$8,'Working Variables-Must Hide'!$L$4:$Q$11,'Working Variables-Must Hide'!$M$2-'Working Variables-Must Hide'!$K$2,FALSE),2)*IF('Working Variables-Must Hide'!$G$39="1x",1,IF('Working Variables-Must Hide'!$G$39="2x",2,"XX")))</f>
        <v>0</v>
      </c>
      <c r="H114" s="11">
        <f>IF(E114="(Use Single)","N/A ",IF('Working Variables-Must Hide'!$G$39="2x",0,ROUND(($D$15*MIN(E114,YMPEMM)+$D$16*MAX(0,E114-YMPEMM))/VLOOKUP($C$8,'Working Variables-Must Hide'!$L$4:$Q$11,'Working Variables-Must Hide'!$M$2-'Working Variables-Must Hide'!$K$2,FALSE),2)-G114))</f>
        <v>0</v>
      </c>
      <c r="I114" s="11">
        <f t="shared" si="5"/>
        <v>0</v>
      </c>
    </row>
    <row r="115" spans="1:9" ht="18" customHeight="1" x14ac:dyDescent="0.3">
      <c r="A115" s="60">
        <f t="shared" si="6"/>
        <v>92</v>
      </c>
      <c r="B115" s="109"/>
      <c r="C115" s="109"/>
      <c r="D115" s="110"/>
      <c r="E115" s="29">
        <f>IF(AND(OR(ContYearMM=2014,ContYearMM=2015),D115*VLOOKUP($C$8,'Working Variables-Must Hide'!$L$4:$Q$11,'Working Variables-Must Hide'!$M$2-'Working Variables-Must Hide'!$K$2,FALSE)&gt;=ROUND(7*YMPEMM,2)),"(Use Single)",MIN(D115*VLOOKUP($C$8,'Working Variables-Must Hide'!$L$4:$Q$11,'Working Variables-Must Hide'!$M$2-'Working Variables-Must Hide'!$K$2,FALSE),YMPEx7MM))</f>
        <v>0</v>
      </c>
      <c r="F115" s="30" t="str">
        <f t="shared" si="4"/>
        <v/>
      </c>
      <c r="G115" s="11">
        <f>IF(E115="(Use Single)","N/A ",ROUND(($D$15*MIN(E115,YMPEMM)+$D$16*MAX(0,MIN(E115,$D$13)-YMPEMM))/VLOOKUP($C$8,'Working Variables-Must Hide'!$L$4:$Q$11,'Working Variables-Must Hide'!$M$2-'Working Variables-Must Hide'!$K$2,FALSE),2)*IF('Working Variables-Must Hide'!$G$39="1x",1,IF('Working Variables-Must Hide'!$G$39="2x",2,"XX")))</f>
        <v>0</v>
      </c>
      <c r="H115" s="11">
        <f>IF(E115="(Use Single)","N/A ",IF('Working Variables-Must Hide'!$G$39="2x",0,ROUND(($D$15*MIN(E115,YMPEMM)+$D$16*MAX(0,E115-YMPEMM))/VLOOKUP($C$8,'Working Variables-Must Hide'!$L$4:$Q$11,'Working Variables-Must Hide'!$M$2-'Working Variables-Must Hide'!$K$2,FALSE),2)-G115))</f>
        <v>0</v>
      </c>
      <c r="I115" s="11">
        <f t="shared" si="5"/>
        <v>0</v>
      </c>
    </row>
    <row r="116" spans="1:9" ht="18" customHeight="1" x14ac:dyDescent="0.3">
      <c r="A116" s="60">
        <f t="shared" si="6"/>
        <v>93</v>
      </c>
      <c r="B116" s="109"/>
      <c r="C116" s="109"/>
      <c r="D116" s="110"/>
      <c r="E116" s="29">
        <f>IF(AND(OR(ContYearMM=2014,ContYearMM=2015),D116*VLOOKUP($C$8,'Working Variables-Must Hide'!$L$4:$Q$11,'Working Variables-Must Hide'!$M$2-'Working Variables-Must Hide'!$K$2,FALSE)&gt;=ROUND(7*YMPEMM,2)),"(Use Single)",MIN(D116*VLOOKUP($C$8,'Working Variables-Must Hide'!$L$4:$Q$11,'Working Variables-Must Hide'!$M$2-'Working Variables-Must Hide'!$K$2,FALSE),YMPEx7MM))</f>
        <v>0</v>
      </c>
      <c r="F116" s="30" t="str">
        <f t="shared" si="4"/>
        <v/>
      </c>
      <c r="G116" s="11">
        <f>IF(E116="(Use Single)","N/A ",ROUND(($D$15*MIN(E116,YMPEMM)+$D$16*MAX(0,MIN(E116,$D$13)-YMPEMM))/VLOOKUP($C$8,'Working Variables-Must Hide'!$L$4:$Q$11,'Working Variables-Must Hide'!$M$2-'Working Variables-Must Hide'!$K$2,FALSE),2)*IF('Working Variables-Must Hide'!$G$39="1x",1,IF('Working Variables-Must Hide'!$G$39="2x",2,"XX")))</f>
        <v>0</v>
      </c>
      <c r="H116" s="11">
        <f>IF(E116="(Use Single)","N/A ",IF('Working Variables-Must Hide'!$G$39="2x",0,ROUND(($D$15*MIN(E116,YMPEMM)+$D$16*MAX(0,E116-YMPEMM))/VLOOKUP($C$8,'Working Variables-Must Hide'!$L$4:$Q$11,'Working Variables-Must Hide'!$M$2-'Working Variables-Must Hide'!$K$2,FALSE),2)-G116))</f>
        <v>0</v>
      </c>
      <c r="I116" s="11">
        <f t="shared" si="5"/>
        <v>0</v>
      </c>
    </row>
    <row r="117" spans="1:9" ht="18" customHeight="1" x14ac:dyDescent="0.3">
      <c r="A117" s="60">
        <f t="shared" si="6"/>
        <v>94</v>
      </c>
      <c r="B117" s="109"/>
      <c r="C117" s="109"/>
      <c r="D117" s="110"/>
      <c r="E117" s="29">
        <f>IF(AND(OR(ContYearMM=2014,ContYearMM=2015),D117*VLOOKUP($C$8,'Working Variables-Must Hide'!$L$4:$Q$11,'Working Variables-Must Hide'!$M$2-'Working Variables-Must Hide'!$K$2,FALSE)&gt;=ROUND(7*YMPEMM,2)),"(Use Single)",MIN(D117*VLOOKUP($C$8,'Working Variables-Must Hide'!$L$4:$Q$11,'Working Variables-Must Hide'!$M$2-'Working Variables-Must Hide'!$K$2,FALSE),YMPEx7MM))</f>
        <v>0</v>
      </c>
      <c r="F117" s="30" t="str">
        <f t="shared" si="4"/>
        <v/>
      </c>
      <c r="G117" s="11">
        <f>IF(E117="(Use Single)","N/A ",ROUND(($D$15*MIN(E117,YMPEMM)+$D$16*MAX(0,MIN(E117,$D$13)-YMPEMM))/VLOOKUP($C$8,'Working Variables-Must Hide'!$L$4:$Q$11,'Working Variables-Must Hide'!$M$2-'Working Variables-Must Hide'!$K$2,FALSE),2)*IF('Working Variables-Must Hide'!$G$39="1x",1,IF('Working Variables-Must Hide'!$G$39="2x",2,"XX")))</f>
        <v>0</v>
      </c>
      <c r="H117" s="11">
        <f>IF(E117="(Use Single)","N/A ",IF('Working Variables-Must Hide'!$G$39="2x",0,ROUND(($D$15*MIN(E117,YMPEMM)+$D$16*MAX(0,E117-YMPEMM))/VLOOKUP($C$8,'Working Variables-Must Hide'!$L$4:$Q$11,'Working Variables-Must Hide'!$M$2-'Working Variables-Must Hide'!$K$2,FALSE),2)-G117))</f>
        <v>0</v>
      </c>
      <c r="I117" s="11">
        <f t="shared" si="5"/>
        <v>0</v>
      </c>
    </row>
    <row r="118" spans="1:9" ht="18" customHeight="1" x14ac:dyDescent="0.3">
      <c r="A118" s="60">
        <f t="shared" si="6"/>
        <v>95</v>
      </c>
      <c r="B118" s="109"/>
      <c r="C118" s="109"/>
      <c r="D118" s="110"/>
      <c r="E118" s="29">
        <f>IF(AND(OR(ContYearMM=2014,ContYearMM=2015),D118*VLOOKUP($C$8,'Working Variables-Must Hide'!$L$4:$Q$11,'Working Variables-Must Hide'!$M$2-'Working Variables-Must Hide'!$K$2,FALSE)&gt;=ROUND(7*YMPEMM,2)),"(Use Single)",MIN(D118*VLOOKUP($C$8,'Working Variables-Must Hide'!$L$4:$Q$11,'Working Variables-Must Hide'!$M$2-'Working Variables-Must Hide'!$K$2,FALSE),YMPEx7MM))</f>
        <v>0</v>
      </c>
      <c r="F118" s="30" t="str">
        <f t="shared" si="4"/>
        <v/>
      </c>
      <c r="G118" s="11">
        <f>IF(E118="(Use Single)","N/A ",ROUND(($D$15*MIN(E118,YMPEMM)+$D$16*MAX(0,MIN(E118,$D$13)-YMPEMM))/VLOOKUP($C$8,'Working Variables-Must Hide'!$L$4:$Q$11,'Working Variables-Must Hide'!$M$2-'Working Variables-Must Hide'!$K$2,FALSE),2)*IF('Working Variables-Must Hide'!$G$39="1x",1,IF('Working Variables-Must Hide'!$G$39="2x",2,"XX")))</f>
        <v>0</v>
      </c>
      <c r="H118" s="11">
        <f>IF(E118="(Use Single)","N/A ",IF('Working Variables-Must Hide'!$G$39="2x",0,ROUND(($D$15*MIN(E118,YMPEMM)+$D$16*MAX(0,E118-YMPEMM))/VLOOKUP($C$8,'Working Variables-Must Hide'!$L$4:$Q$11,'Working Variables-Must Hide'!$M$2-'Working Variables-Must Hide'!$K$2,FALSE),2)-G118))</f>
        <v>0</v>
      </c>
      <c r="I118" s="11">
        <f t="shared" si="5"/>
        <v>0</v>
      </c>
    </row>
    <row r="119" spans="1:9" ht="18" customHeight="1" x14ac:dyDescent="0.3">
      <c r="A119" s="60">
        <f t="shared" si="6"/>
        <v>96</v>
      </c>
      <c r="B119" s="109"/>
      <c r="C119" s="109"/>
      <c r="D119" s="110"/>
      <c r="E119" s="29">
        <f>IF(AND(OR(ContYearMM=2014,ContYearMM=2015),D119*VLOOKUP($C$8,'Working Variables-Must Hide'!$L$4:$Q$11,'Working Variables-Must Hide'!$M$2-'Working Variables-Must Hide'!$K$2,FALSE)&gt;=ROUND(7*YMPEMM,2)),"(Use Single)",MIN(D119*VLOOKUP($C$8,'Working Variables-Must Hide'!$L$4:$Q$11,'Working Variables-Must Hide'!$M$2-'Working Variables-Must Hide'!$K$2,FALSE),YMPEx7MM))</f>
        <v>0</v>
      </c>
      <c r="F119" s="30" t="str">
        <f t="shared" si="4"/>
        <v/>
      </c>
      <c r="G119" s="11">
        <f>IF(E119="(Use Single)","N/A ",ROUND(($D$15*MIN(E119,YMPEMM)+$D$16*MAX(0,MIN(E119,$D$13)-YMPEMM))/VLOOKUP($C$8,'Working Variables-Must Hide'!$L$4:$Q$11,'Working Variables-Must Hide'!$M$2-'Working Variables-Must Hide'!$K$2,FALSE),2)*IF('Working Variables-Must Hide'!$G$39="1x",1,IF('Working Variables-Must Hide'!$G$39="2x",2,"XX")))</f>
        <v>0</v>
      </c>
      <c r="H119" s="11">
        <f>IF(E119="(Use Single)","N/A ",IF('Working Variables-Must Hide'!$G$39="2x",0,ROUND(($D$15*MIN(E119,YMPEMM)+$D$16*MAX(0,E119-YMPEMM))/VLOOKUP($C$8,'Working Variables-Must Hide'!$L$4:$Q$11,'Working Variables-Must Hide'!$M$2-'Working Variables-Must Hide'!$K$2,FALSE),2)-G119))</f>
        <v>0</v>
      </c>
      <c r="I119" s="11">
        <f t="shared" si="5"/>
        <v>0</v>
      </c>
    </row>
    <row r="120" spans="1:9" ht="18" customHeight="1" x14ac:dyDescent="0.3">
      <c r="A120" s="60">
        <f t="shared" si="6"/>
        <v>97</v>
      </c>
      <c r="B120" s="109"/>
      <c r="C120" s="109"/>
      <c r="D120" s="110"/>
      <c r="E120" s="29">
        <f>IF(AND(OR(ContYearMM=2014,ContYearMM=2015),D120*VLOOKUP($C$8,'Working Variables-Must Hide'!$L$4:$Q$11,'Working Variables-Must Hide'!$M$2-'Working Variables-Must Hide'!$K$2,FALSE)&gt;=ROUND(7*YMPEMM,2)),"(Use Single)",MIN(D120*VLOOKUP($C$8,'Working Variables-Must Hide'!$L$4:$Q$11,'Working Variables-Must Hide'!$M$2-'Working Variables-Must Hide'!$K$2,FALSE),YMPEx7MM))</f>
        <v>0</v>
      </c>
      <c r="F120" s="30" t="str">
        <f t="shared" ref="F120:F151" si="7">IF(E120=YMPEx7MM,"*","")</f>
        <v/>
      </c>
      <c r="G120" s="11">
        <f>IF(E120="(Use Single)","N/A ",ROUND(($D$15*MIN(E120,YMPEMM)+$D$16*MAX(0,MIN(E120,$D$13)-YMPEMM))/VLOOKUP($C$8,'Working Variables-Must Hide'!$L$4:$Q$11,'Working Variables-Must Hide'!$M$2-'Working Variables-Must Hide'!$K$2,FALSE),2)*IF('Working Variables-Must Hide'!$G$39="1x",1,IF('Working Variables-Must Hide'!$G$39="2x",2,"XX")))</f>
        <v>0</v>
      </c>
      <c r="H120" s="11">
        <f>IF(E120="(Use Single)","N/A ",IF('Working Variables-Must Hide'!$G$39="2x",0,ROUND(($D$15*MIN(E120,YMPEMM)+$D$16*MAX(0,E120-YMPEMM))/VLOOKUP($C$8,'Working Variables-Must Hide'!$L$4:$Q$11,'Working Variables-Must Hide'!$M$2-'Working Variables-Must Hide'!$K$2,FALSE),2)-G120))</f>
        <v>0</v>
      </c>
      <c r="I120" s="11">
        <f t="shared" si="5"/>
        <v>0</v>
      </c>
    </row>
    <row r="121" spans="1:9" ht="18" customHeight="1" x14ac:dyDescent="0.3">
      <c r="A121" s="60">
        <f t="shared" si="6"/>
        <v>98</v>
      </c>
      <c r="B121" s="109"/>
      <c r="C121" s="109"/>
      <c r="D121" s="110"/>
      <c r="E121" s="29">
        <f>IF(AND(OR(ContYearMM=2014,ContYearMM=2015),D121*VLOOKUP($C$8,'Working Variables-Must Hide'!$L$4:$Q$11,'Working Variables-Must Hide'!$M$2-'Working Variables-Must Hide'!$K$2,FALSE)&gt;=ROUND(7*YMPEMM,2)),"(Use Single)",MIN(D121*VLOOKUP($C$8,'Working Variables-Must Hide'!$L$4:$Q$11,'Working Variables-Must Hide'!$M$2-'Working Variables-Must Hide'!$K$2,FALSE),YMPEx7MM))</f>
        <v>0</v>
      </c>
      <c r="F121" s="30" t="str">
        <f t="shared" si="7"/>
        <v/>
      </c>
      <c r="G121" s="11">
        <f>IF(E121="(Use Single)","N/A ",ROUND(($D$15*MIN(E121,YMPEMM)+$D$16*MAX(0,MIN(E121,$D$13)-YMPEMM))/VLOOKUP($C$8,'Working Variables-Must Hide'!$L$4:$Q$11,'Working Variables-Must Hide'!$M$2-'Working Variables-Must Hide'!$K$2,FALSE),2)*IF('Working Variables-Must Hide'!$G$39="1x",1,IF('Working Variables-Must Hide'!$G$39="2x",2,"XX")))</f>
        <v>0</v>
      </c>
      <c r="H121" s="11">
        <f>IF(E121="(Use Single)","N/A ",IF('Working Variables-Must Hide'!$G$39="2x",0,ROUND(($D$15*MIN(E121,YMPEMM)+$D$16*MAX(0,E121-YMPEMM))/VLOOKUP($C$8,'Working Variables-Must Hide'!$L$4:$Q$11,'Working Variables-Must Hide'!$M$2-'Working Variables-Must Hide'!$K$2,FALSE),2)-G121))</f>
        <v>0</v>
      </c>
      <c r="I121" s="11">
        <f t="shared" si="5"/>
        <v>0</v>
      </c>
    </row>
    <row r="122" spans="1:9" ht="18" customHeight="1" x14ac:dyDescent="0.3">
      <c r="A122" s="60">
        <f t="shared" si="6"/>
        <v>99</v>
      </c>
      <c r="B122" s="109"/>
      <c r="C122" s="109"/>
      <c r="D122" s="110"/>
      <c r="E122" s="29">
        <f>IF(AND(OR(ContYearMM=2014,ContYearMM=2015),D122*VLOOKUP($C$8,'Working Variables-Must Hide'!$L$4:$Q$11,'Working Variables-Must Hide'!$M$2-'Working Variables-Must Hide'!$K$2,FALSE)&gt;=ROUND(7*YMPEMM,2)),"(Use Single)",MIN(D122*VLOOKUP($C$8,'Working Variables-Must Hide'!$L$4:$Q$11,'Working Variables-Must Hide'!$M$2-'Working Variables-Must Hide'!$K$2,FALSE),YMPEx7MM))</f>
        <v>0</v>
      </c>
      <c r="F122" s="30" t="str">
        <f t="shared" si="7"/>
        <v/>
      </c>
      <c r="G122" s="11">
        <f>IF(E122="(Use Single)","N/A ",ROUND(($D$15*MIN(E122,YMPEMM)+$D$16*MAX(0,MIN(E122,$D$13)-YMPEMM))/VLOOKUP($C$8,'Working Variables-Must Hide'!$L$4:$Q$11,'Working Variables-Must Hide'!$M$2-'Working Variables-Must Hide'!$K$2,FALSE),2)*IF('Working Variables-Must Hide'!$G$39="1x",1,IF('Working Variables-Must Hide'!$G$39="2x",2,"XX")))</f>
        <v>0</v>
      </c>
      <c r="H122" s="11">
        <f>IF(E122="(Use Single)","N/A ",IF('Working Variables-Must Hide'!$G$39="2x",0,ROUND(($D$15*MIN(E122,YMPEMM)+$D$16*MAX(0,E122-YMPEMM))/VLOOKUP($C$8,'Working Variables-Must Hide'!$L$4:$Q$11,'Working Variables-Must Hide'!$M$2-'Working Variables-Must Hide'!$K$2,FALSE),2)-G122))</f>
        <v>0</v>
      </c>
      <c r="I122" s="11">
        <f t="shared" si="5"/>
        <v>0</v>
      </c>
    </row>
    <row r="123" spans="1:9" ht="18" customHeight="1" x14ac:dyDescent="0.3">
      <c r="A123" s="60">
        <f t="shared" si="6"/>
        <v>100</v>
      </c>
      <c r="B123" s="109"/>
      <c r="C123" s="109"/>
      <c r="D123" s="110"/>
      <c r="E123" s="29">
        <f>IF(AND(OR(ContYearMM=2014,ContYearMM=2015),D123*VLOOKUP($C$8,'Working Variables-Must Hide'!$L$4:$Q$11,'Working Variables-Must Hide'!$M$2-'Working Variables-Must Hide'!$K$2,FALSE)&gt;=ROUND(7*YMPEMM,2)),"(Use Single)",MIN(D123*VLOOKUP($C$8,'Working Variables-Must Hide'!$L$4:$Q$11,'Working Variables-Must Hide'!$M$2-'Working Variables-Must Hide'!$K$2,FALSE),YMPEx7MM))</f>
        <v>0</v>
      </c>
      <c r="F123" s="30" t="str">
        <f t="shared" si="7"/>
        <v/>
      </c>
      <c r="G123" s="11">
        <f>IF(E123="(Use Single)","N/A ",ROUND(($D$15*MIN(E123,YMPEMM)+$D$16*MAX(0,MIN(E123,$D$13)-YMPEMM))/VLOOKUP($C$8,'Working Variables-Must Hide'!$L$4:$Q$11,'Working Variables-Must Hide'!$M$2-'Working Variables-Must Hide'!$K$2,FALSE),2)*IF('Working Variables-Must Hide'!$G$39="1x",1,IF('Working Variables-Must Hide'!$G$39="2x",2,"XX")))</f>
        <v>0</v>
      </c>
      <c r="H123" s="11">
        <f>IF(E123="(Use Single)","N/A ",IF('Working Variables-Must Hide'!$G$39="2x",0,ROUND(($D$15*MIN(E123,YMPEMM)+$D$16*MAX(0,E123-YMPEMM))/VLOOKUP($C$8,'Working Variables-Must Hide'!$L$4:$Q$11,'Working Variables-Must Hide'!$M$2-'Working Variables-Must Hide'!$K$2,FALSE),2)-G123))</f>
        <v>0</v>
      </c>
      <c r="I123" s="11">
        <f t="shared" si="5"/>
        <v>0</v>
      </c>
    </row>
    <row r="124" spans="1:9" ht="18" customHeight="1" x14ac:dyDescent="0.3">
      <c r="A124" s="60">
        <f t="shared" si="6"/>
        <v>101</v>
      </c>
      <c r="B124" s="109"/>
      <c r="C124" s="109"/>
      <c r="D124" s="110"/>
      <c r="E124" s="29">
        <f>IF(AND(OR(ContYearMM=2014,ContYearMM=2015),D124*VLOOKUP($C$8,'Working Variables-Must Hide'!$L$4:$Q$11,'Working Variables-Must Hide'!$M$2-'Working Variables-Must Hide'!$K$2,FALSE)&gt;=ROUND(7*YMPEMM,2)),"(Use Single)",MIN(D124*VLOOKUP($C$8,'Working Variables-Must Hide'!$L$4:$Q$11,'Working Variables-Must Hide'!$M$2-'Working Variables-Must Hide'!$K$2,FALSE),YMPEx7MM))</f>
        <v>0</v>
      </c>
      <c r="F124" s="30" t="str">
        <f t="shared" si="7"/>
        <v/>
      </c>
      <c r="G124" s="11">
        <f>IF(E124="(Use Single)","N/A ",ROUND(($D$15*MIN(E124,YMPEMM)+$D$16*MAX(0,MIN(E124,$D$13)-YMPEMM))/VLOOKUP($C$8,'Working Variables-Must Hide'!$L$4:$Q$11,'Working Variables-Must Hide'!$M$2-'Working Variables-Must Hide'!$K$2,FALSE),2)*IF('Working Variables-Must Hide'!$G$39="1x",1,IF('Working Variables-Must Hide'!$G$39="2x",2,"XX")))</f>
        <v>0</v>
      </c>
      <c r="H124" s="11">
        <f>IF(E124="(Use Single)","N/A ",IF('Working Variables-Must Hide'!$G$39="2x",0,ROUND(($D$15*MIN(E124,YMPEMM)+$D$16*MAX(0,E124-YMPEMM))/VLOOKUP($C$8,'Working Variables-Must Hide'!$L$4:$Q$11,'Working Variables-Must Hide'!$M$2-'Working Variables-Must Hide'!$K$2,FALSE),2)-G124))</f>
        <v>0</v>
      </c>
      <c r="I124" s="11">
        <f t="shared" si="5"/>
        <v>0</v>
      </c>
    </row>
    <row r="125" spans="1:9" ht="18" customHeight="1" x14ac:dyDescent="0.3">
      <c r="A125" s="60">
        <f t="shared" si="6"/>
        <v>102</v>
      </c>
      <c r="B125" s="109"/>
      <c r="C125" s="109"/>
      <c r="D125" s="110"/>
      <c r="E125" s="29">
        <f>IF(AND(OR(ContYearMM=2014,ContYearMM=2015),D125*VLOOKUP($C$8,'Working Variables-Must Hide'!$L$4:$Q$11,'Working Variables-Must Hide'!$M$2-'Working Variables-Must Hide'!$K$2,FALSE)&gt;=ROUND(7*YMPEMM,2)),"(Use Single)",MIN(D125*VLOOKUP($C$8,'Working Variables-Must Hide'!$L$4:$Q$11,'Working Variables-Must Hide'!$M$2-'Working Variables-Must Hide'!$K$2,FALSE),YMPEx7MM))</f>
        <v>0</v>
      </c>
      <c r="F125" s="30" t="str">
        <f t="shared" si="7"/>
        <v/>
      </c>
      <c r="G125" s="11">
        <f>IF(E125="(Use Single)","N/A ",ROUND(($D$15*MIN(E125,YMPEMM)+$D$16*MAX(0,MIN(E125,$D$13)-YMPEMM))/VLOOKUP($C$8,'Working Variables-Must Hide'!$L$4:$Q$11,'Working Variables-Must Hide'!$M$2-'Working Variables-Must Hide'!$K$2,FALSE),2)*IF('Working Variables-Must Hide'!$G$39="1x",1,IF('Working Variables-Must Hide'!$G$39="2x",2,"XX")))</f>
        <v>0</v>
      </c>
      <c r="H125" s="11">
        <f>IF(E125="(Use Single)","N/A ",IF('Working Variables-Must Hide'!$G$39="2x",0,ROUND(($D$15*MIN(E125,YMPEMM)+$D$16*MAX(0,E125-YMPEMM))/VLOOKUP($C$8,'Working Variables-Must Hide'!$L$4:$Q$11,'Working Variables-Must Hide'!$M$2-'Working Variables-Must Hide'!$K$2,FALSE),2)-G125))</f>
        <v>0</v>
      </c>
      <c r="I125" s="11">
        <f t="shared" si="5"/>
        <v>0</v>
      </c>
    </row>
    <row r="126" spans="1:9" ht="18" customHeight="1" x14ac:dyDescent="0.3">
      <c r="A126" s="60">
        <f t="shared" si="6"/>
        <v>103</v>
      </c>
      <c r="B126" s="109"/>
      <c r="C126" s="109"/>
      <c r="D126" s="110"/>
      <c r="E126" s="29">
        <f>IF(AND(OR(ContYearMM=2014,ContYearMM=2015),D126*VLOOKUP($C$8,'Working Variables-Must Hide'!$L$4:$Q$11,'Working Variables-Must Hide'!$M$2-'Working Variables-Must Hide'!$K$2,FALSE)&gt;=ROUND(7*YMPEMM,2)),"(Use Single)",MIN(D126*VLOOKUP($C$8,'Working Variables-Must Hide'!$L$4:$Q$11,'Working Variables-Must Hide'!$M$2-'Working Variables-Must Hide'!$K$2,FALSE),YMPEx7MM))</f>
        <v>0</v>
      </c>
      <c r="F126" s="30" t="str">
        <f t="shared" si="7"/>
        <v/>
      </c>
      <c r="G126" s="11">
        <f>IF(E126="(Use Single)","N/A ",ROUND(($D$15*MIN(E126,YMPEMM)+$D$16*MAX(0,MIN(E126,$D$13)-YMPEMM))/VLOOKUP($C$8,'Working Variables-Must Hide'!$L$4:$Q$11,'Working Variables-Must Hide'!$M$2-'Working Variables-Must Hide'!$K$2,FALSE),2)*IF('Working Variables-Must Hide'!$G$39="1x",1,IF('Working Variables-Must Hide'!$G$39="2x",2,"XX")))</f>
        <v>0</v>
      </c>
      <c r="H126" s="11">
        <f>IF(E126="(Use Single)","N/A ",IF('Working Variables-Must Hide'!$G$39="2x",0,ROUND(($D$15*MIN(E126,YMPEMM)+$D$16*MAX(0,E126-YMPEMM))/VLOOKUP($C$8,'Working Variables-Must Hide'!$L$4:$Q$11,'Working Variables-Must Hide'!$M$2-'Working Variables-Must Hide'!$K$2,FALSE),2)-G126))</f>
        <v>0</v>
      </c>
      <c r="I126" s="11">
        <f t="shared" si="5"/>
        <v>0</v>
      </c>
    </row>
    <row r="127" spans="1:9" ht="18" customHeight="1" x14ac:dyDescent="0.3">
      <c r="A127" s="60">
        <f t="shared" si="6"/>
        <v>104</v>
      </c>
      <c r="B127" s="109"/>
      <c r="C127" s="109"/>
      <c r="D127" s="110"/>
      <c r="E127" s="29">
        <f>IF(AND(OR(ContYearMM=2014,ContYearMM=2015),D127*VLOOKUP($C$8,'Working Variables-Must Hide'!$L$4:$Q$11,'Working Variables-Must Hide'!$M$2-'Working Variables-Must Hide'!$K$2,FALSE)&gt;=ROUND(7*YMPEMM,2)),"(Use Single)",MIN(D127*VLOOKUP($C$8,'Working Variables-Must Hide'!$L$4:$Q$11,'Working Variables-Must Hide'!$M$2-'Working Variables-Must Hide'!$K$2,FALSE),YMPEx7MM))</f>
        <v>0</v>
      </c>
      <c r="F127" s="30" t="str">
        <f t="shared" si="7"/>
        <v/>
      </c>
      <c r="G127" s="11">
        <f>IF(E127="(Use Single)","N/A ",ROUND(($D$15*MIN(E127,YMPEMM)+$D$16*MAX(0,MIN(E127,$D$13)-YMPEMM))/VLOOKUP($C$8,'Working Variables-Must Hide'!$L$4:$Q$11,'Working Variables-Must Hide'!$M$2-'Working Variables-Must Hide'!$K$2,FALSE),2)*IF('Working Variables-Must Hide'!$G$39="1x",1,IF('Working Variables-Must Hide'!$G$39="2x",2,"XX")))</f>
        <v>0</v>
      </c>
      <c r="H127" s="11">
        <f>IF(E127="(Use Single)","N/A ",IF('Working Variables-Must Hide'!$G$39="2x",0,ROUND(($D$15*MIN(E127,YMPEMM)+$D$16*MAX(0,E127-YMPEMM))/VLOOKUP($C$8,'Working Variables-Must Hide'!$L$4:$Q$11,'Working Variables-Must Hide'!$M$2-'Working Variables-Must Hide'!$K$2,FALSE),2)-G127))</f>
        <v>0</v>
      </c>
      <c r="I127" s="11">
        <f t="shared" si="5"/>
        <v>0</v>
      </c>
    </row>
    <row r="128" spans="1:9" ht="18" customHeight="1" x14ac:dyDescent="0.3">
      <c r="A128" s="60">
        <f t="shared" si="6"/>
        <v>105</v>
      </c>
      <c r="B128" s="109"/>
      <c r="C128" s="109"/>
      <c r="D128" s="110"/>
      <c r="E128" s="29">
        <f>IF(AND(OR(ContYearMM=2014,ContYearMM=2015),D128*VLOOKUP($C$8,'Working Variables-Must Hide'!$L$4:$Q$11,'Working Variables-Must Hide'!$M$2-'Working Variables-Must Hide'!$K$2,FALSE)&gt;=ROUND(7*YMPEMM,2)),"(Use Single)",MIN(D128*VLOOKUP($C$8,'Working Variables-Must Hide'!$L$4:$Q$11,'Working Variables-Must Hide'!$M$2-'Working Variables-Must Hide'!$K$2,FALSE),YMPEx7MM))</f>
        <v>0</v>
      </c>
      <c r="F128" s="30" t="str">
        <f t="shared" si="7"/>
        <v/>
      </c>
      <c r="G128" s="11">
        <f>IF(E128="(Use Single)","N/A ",ROUND(($D$15*MIN(E128,YMPEMM)+$D$16*MAX(0,MIN(E128,$D$13)-YMPEMM))/VLOOKUP($C$8,'Working Variables-Must Hide'!$L$4:$Q$11,'Working Variables-Must Hide'!$M$2-'Working Variables-Must Hide'!$K$2,FALSE),2)*IF('Working Variables-Must Hide'!$G$39="1x",1,IF('Working Variables-Must Hide'!$G$39="2x",2,"XX")))</f>
        <v>0</v>
      </c>
      <c r="H128" s="11">
        <f>IF(E128="(Use Single)","N/A ",IF('Working Variables-Must Hide'!$G$39="2x",0,ROUND(($D$15*MIN(E128,YMPEMM)+$D$16*MAX(0,E128-YMPEMM))/VLOOKUP($C$8,'Working Variables-Must Hide'!$L$4:$Q$11,'Working Variables-Must Hide'!$M$2-'Working Variables-Must Hide'!$K$2,FALSE),2)-G128))</f>
        <v>0</v>
      </c>
      <c r="I128" s="11">
        <f t="shared" si="5"/>
        <v>0</v>
      </c>
    </row>
    <row r="129" spans="1:9" ht="18" customHeight="1" x14ac:dyDescent="0.3">
      <c r="A129" s="60">
        <f t="shared" si="6"/>
        <v>106</v>
      </c>
      <c r="B129" s="109"/>
      <c r="C129" s="109"/>
      <c r="D129" s="110"/>
      <c r="E129" s="29">
        <f>IF(AND(OR(ContYearMM=2014,ContYearMM=2015),D129*VLOOKUP($C$8,'Working Variables-Must Hide'!$L$4:$Q$11,'Working Variables-Must Hide'!$M$2-'Working Variables-Must Hide'!$K$2,FALSE)&gt;=ROUND(7*YMPEMM,2)),"(Use Single)",MIN(D129*VLOOKUP($C$8,'Working Variables-Must Hide'!$L$4:$Q$11,'Working Variables-Must Hide'!$M$2-'Working Variables-Must Hide'!$K$2,FALSE),YMPEx7MM))</f>
        <v>0</v>
      </c>
      <c r="F129" s="30" t="str">
        <f t="shared" si="7"/>
        <v/>
      </c>
      <c r="G129" s="11">
        <f>IF(E129="(Use Single)","N/A ",ROUND(($D$15*MIN(E129,YMPEMM)+$D$16*MAX(0,MIN(E129,$D$13)-YMPEMM))/VLOOKUP($C$8,'Working Variables-Must Hide'!$L$4:$Q$11,'Working Variables-Must Hide'!$M$2-'Working Variables-Must Hide'!$K$2,FALSE),2)*IF('Working Variables-Must Hide'!$G$39="1x",1,IF('Working Variables-Must Hide'!$G$39="2x",2,"XX")))</f>
        <v>0</v>
      </c>
      <c r="H129" s="11">
        <f>IF(E129="(Use Single)","N/A ",IF('Working Variables-Must Hide'!$G$39="2x",0,ROUND(($D$15*MIN(E129,YMPEMM)+$D$16*MAX(0,E129-YMPEMM))/VLOOKUP($C$8,'Working Variables-Must Hide'!$L$4:$Q$11,'Working Variables-Must Hide'!$M$2-'Working Variables-Must Hide'!$K$2,FALSE),2)-G129))</f>
        <v>0</v>
      </c>
      <c r="I129" s="11">
        <f t="shared" si="5"/>
        <v>0</v>
      </c>
    </row>
    <row r="130" spans="1:9" ht="18" customHeight="1" x14ac:dyDescent="0.3">
      <c r="A130" s="60">
        <f t="shared" si="6"/>
        <v>107</v>
      </c>
      <c r="B130" s="109"/>
      <c r="C130" s="109"/>
      <c r="D130" s="110"/>
      <c r="E130" s="29">
        <f>IF(AND(OR(ContYearMM=2014,ContYearMM=2015),D130*VLOOKUP($C$8,'Working Variables-Must Hide'!$L$4:$Q$11,'Working Variables-Must Hide'!$M$2-'Working Variables-Must Hide'!$K$2,FALSE)&gt;=ROUND(7*YMPEMM,2)),"(Use Single)",MIN(D130*VLOOKUP($C$8,'Working Variables-Must Hide'!$L$4:$Q$11,'Working Variables-Must Hide'!$M$2-'Working Variables-Must Hide'!$K$2,FALSE),YMPEx7MM))</f>
        <v>0</v>
      </c>
      <c r="F130" s="30" t="str">
        <f t="shared" si="7"/>
        <v/>
      </c>
      <c r="G130" s="11">
        <f>IF(E130="(Use Single)","N/A ",ROUND(($D$15*MIN(E130,YMPEMM)+$D$16*MAX(0,MIN(E130,$D$13)-YMPEMM))/VLOOKUP($C$8,'Working Variables-Must Hide'!$L$4:$Q$11,'Working Variables-Must Hide'!$M$2-'Working Variables-Must Hide'!$K$2,FALSE),2)*IF('Working Variables-Must Hide'!$G$39="1x",1,IF('Working Variables-Must Hide'!$G$39="2x",2,"XX")))</f>
        <v>0</v>
      </c>
      <c r="H130" s="11">
        <f>IF(E130="(Use Single)","N/A ",IF('Working Variables-Must Hide'!$G$39="2x",0,ROUND(($D$15*MIN(E130,YMPEMM)+$D$16*MAX(0,E130-YMPEMM))/VLOOKUP($C$8,'Working Variables-Must Hide'!$L$4:$Q$11,'Working Variables-Must Hide'!$M$2-'Working Variables-Must Hide'!$K$2,FALSE),2)-G130))</f>
        <v>0</v>
      </c>
      <c r="I130" s="11">
        <f t="shared" si="5"/>
        <v>0</v>
      </c>
    </row>
    <row r="131" spans="1:9" ht="18" customHeight="1" x14ac:dyDescent="0.3">
      <c r="A131" s="60">
        <f t="shared" si="6"/>
        <v>108</v>
      </c>
      <c r="B131" s="109"/>
      <c r="C131" s="109"/>
      <c r="D131" s="110"/>
      <c r="E131" s="29">
        <f>IF(AND(OR(ContYearMM=2014,ContYearMM=2015),D131*VLOOKUP($C$8,'Working Variables-Must Hide'!$L$4:$Q$11,'Working Variables-Must Hide'!$M$2-'Working Variables-Must Hide'!$K$2,FALSE)&gt;=ROUND(7*YMPEMM,2)),"(Use Single)",MIN(D131*VLOOKUP($C$8,'Working Variables-Must Hide'!$L$4:$Q$11,'Working Variables-Must Hide'!$M$2-'Working Variables-Must Hide'!$K$2,FALSE),YMPEx7MM))</f>
        <v>0</v>
      </c>
      <c r="F131" s="30" t="str">
        <f t="shared" si="7"/>
        <v/>
      </c>
      <c r="G131" s="11">
        <f>IF(E131="(Use Single)","N/A ",ROUND(($D$15*MIN(E131,YMPEMM)+$D$16*MAX(0,MIN(E131,$D$13)-YMPEMM))/VLOOKUP($C$8,'Working Variables-Must Hide'!$L$4:$Q$11,'Working Variables-Must Hide'!$M$2-'Working Variables-Must Hide'!$K$2,FALSE),2)*IF('Working Variables-Must Hide'!$G$39="1x",1,IF('Working Variables-Must Hide'!$G$39="2x",2,"XX")))</f>
        <v>0</v>
      </c>
      <c r="H131" s="11">
        <f>IF(E131="(Use Single)","N/A ",IF('Working Variables-Must Hide'!$G$39="2x",0,ROUND(($D$15*MIN(E131,YMPEMM)+$D$16*MAX(0,E131-YMPEMM))/VLOOKUP($C$8,'Working Variables-Must Hide'!$L$4:$Q$11,'Working Variables-Must Hide'!$M$2-'Working Variables-Must Hide'!$K$2,FALSE),2)-G131))</f>
        <v>0</v>
      </c>
      <c r="I131" s="11">
        <f t="shared" si="5"/>
        <v>0</v>
      </c>
    </row>
    <row r="132" spans="1:9" ht="18" customHeight="1" x14ac:dyDescent="0.3">
      <c r="A132" s="60">
        <f t="shared" si="6"/>
        <v>109</v>
      </c>
      <c r="B132" s="109"/>
      <c r="C132" s="109"/>
      <c r="D132" s="110"/>
      <c r="E132" s="29">
        <f>IF(AND(OR(ContYearMM=2014,ContYearMM=2015),D132*VLOOKUP($C$8,'Working Variables-Must Hide'!$L$4:$Q$11,'Working Variables-Must Hide'!$M$2-'Working Variables-Must Hide'!$K$2,FALSE)&gt;=ROUND(7*YMPEMM,2)),"(Use Single)",MIN(D132*VLOOKUP($C$8,'Working Variables-Must Hide'!$L$4:$Q$11,'Working Variables-Must Hide'!$M$2-'Working Variables-Must Hide'!$K$2,FALSE),YMPEx7MM))</f>
        <v>0</v>
      </c>
      <c r="F132" s="30" t="str">
        <f t="shared" si="7"/>
        <v/>
      </c>
      <c r="G132" s="11">
        <f>IF(E132="(Use Single)","N/A ",ROUND(($D$15*MIN(E132,YMPEMM)+$D$16*MAX(0,MIN(E132,$D$13)-YMPEMM))/VLOOKUP($C$8,'Working Variables-Must Hide'!$L$4:$Q$11,'Working Variables-Must Hide'!$M$2-'Working Variables-Must Hide'!$K$2,FALSE),2)*IF('Working Variables-Must Hide'!$G$39="1x",1,IF('Working Variables-Must Hide'!$G$39="2x",2,"XX")))</f>
        <v>0</v>
      </c>
      <c r="H132" s="11">
        <f>IF(E132="(Use Single)","N/A ",IF('Working Variables-Must Hide'!$G$39="2x",0,ROUND(($D$15*MIN(E132,YMPEMM)+$D$16*MAX(0,E132-YMPEMM))/VLOOKUP($C$8,'Working Variables-Must Hide'!$L$4:$Q$11,'Working Variables-Must Hide'!$M$2-'Working Variables-Must Hide'!$K$2,FALSE),2)-G132))</f>
        <v>0</v>
      </c>
      <c r="I132" s="11">
        <f t="shared" si="5"/>
        <v>0</v>
      </c>
    </row>
    <row r="133" spans="1:9" ht="18" customHeight="1" x14ac:dyDescent="0.3">
      <c r="A133" s="60">
        <f t="shared" si="6"/>
        <v>110</v>
      </c>
      <c r="B133" s="109"/>
      <c r="C133" s="109"/>
      <c r="D133" s="110"/>
      <c r="E133" s="29">
        <f>IF(AND(OR(ContYearMM=2014,ContYearMM=2015),D133*VLOOKUP($C$8,'Working Variables-Must Hide'!$L$4:$Q$11,'Working Variables-Must Hide'!$M$2-'Working Variables-Must Hide'!$K$2,FALSE)&gt;=ROUND(7*YMPEMM,2)),"(Use Single)",MIN(D133*VLOOKUP($C$8,'Working Variables-Must Hide'!$L$4:$Q$11,'Working Variables-Must Hide'!$M$2-'Working Variables-Must Hide'!$K$2,FALSE),YMPEx7MM))</f>
        <v>0</v>
      </c>
      <c r="F133" s="30" t="str">
        <f t="shared" si="7"/>
        <v/>
      </c>
      <c r="G133" s="11">
        <f>IF(E133="(Use Single)","N/A ",ROUND(($D$15*MIN(E133,YMPEMM)+$D$16*MAX(0,MIN(E133,$D$13)-YMPEMM))/VLOOKUP($C$8,'Working Variables-Must Hide'!$L$4:$Q$11,'Working Variables-Must Hide'!$M$2-'Working Variables-Must Hide'!$K$2,FALSE),2)*IF('Working Variables-Must Hide'!$G$39="1x",1,IF('Working Variables-Must Hide'!$G$39="2x",2,"XX")))</f>
        <v>0</v>
      </c>
      <c r="H133" s="11">
        <f>IF(E133="(Use Single)","N/A ",IF('Working Variables-Must Hide'!$G$39="2x",0,ROUND(($D$15*MIN(E133,YMPEMM)+$D$16*MAX(0,E133-YMPEMM))/VLOOKUP($C$8,'Working Variables-Must Hide'!$L$4:$Q$11,'Working Variables-Must Hide'!$M$2-'Working Variables-Must Hide'!$K$2,FALSE),2)-G133))</f>
        <v>0</v>
      </c>
      <c r="I133" s="11">
        <f t="shared" si="5"/>
        <v>0</v>
      </c>
    </row>
    <row r="134" spans="1:9" ht="18" customHeight="1" x14ac:dyDescent="0.3">
      <c r="A134" s="60">
        <f t="shared" si="6"/>
        <v>111</v>
      </c>
      <c r="B134" s="109"/>
      <c r="C134" s="109"/>
      <c r="D134" s="110"/>
      <c r="E134" s="29">
        <f>IF(AND(OR(ContYearMM=2014,ContYearMM=2015),D134*VLOOKUP($C$8,'Working Variables-Must Hide'!$L$4:$Q$11,'Working Variables-Must Hide'!$M$2-'Working Variables-Must Hide'!$K$2,FALSE)&gt;=ROUND(7*YMPEMM,2)),"(Use Single)",MIN(D134*VLOOKUP($C$8,'Working Variables-Must Hide'!$L$4:$Q$11,'Working Variables-Must Hide'!$M$2-'Working Variables-Must Hide'!$K$2,FALSE),YMPEx7MM))</f>
        <v>0</v>
      </c>
      <c r="F134" s="30" t="str">
        <f t="shared" si="7"/>
        <v/>
      </c>
      <c r="G134" s="11">
        <f>IF(E134="(Use Single)","N/A ",ROUND(($D$15*MIN(E134,YMPEMM)+$D$16*MAX(0,MIN(E134,$D$13)-YMPEMM))/VLOOKUP($C$8,'Working Variables-Must Hide'!$L$4:$Q$11,'Working Variables-Must Hide'!$M$2-'Working Variables-Must Hide'!$K$2,FALSE),2)*IF('Working Variables-Must Hide'!$G$39="1x",1,IF('Working Variables-Must Hide'!$G$39="2x",2,"XX")))</f>
        <v>0</v>
      </c>
      <c r="H134" s="11">
        <f>IF(E134="(Use Single)","N/A ",IF('Working Variables-Must Hide'!$G$39="2x",0,ROUND(($D$15*MIN(E134,YMPEMM)+$D$16*MAX(0,E134-YMPEMM))/VLOOKUP($C$8,'Working Variables-Must Hide'!$L$4:$Q$11,'Working Variables-Must Hide'!$M$2-'Working Variables-Must Hide'!$K$2,FALSE),2)-G134))</f>
        <v>0</v>
      </c>
      <c r="I134" s="11">
        <f t="shared" si="5"/>
        <v>0</v>
      </c>
    </row>
    <row r="135" spans="1:9" ht="18" customHeight="1" x14ac:dyDescent="0.3">
      <c r="A135" s="60">
        <f t="shared" si="6"/>
        <v>112</v>
      </c>
      <c r="B135" s="109"/>
      <c r="C135" s="109"/>
      <c r="D135" s="110"/>
      <c r="E135" s="29">
        <f>IF(AND(OR(ContYearMM=2014,ContYearMM=2015),D135*VLOOKUP($C$8,'Working Variables-Must Hide'!$L$4:$Q$11,'Working Variables-Must Hide'!$M$2-'Working Variables-Must Hide'!$K$2,FALSE)&gt;=ROUND(7*YMPEMM,2)),"(Use Single)",MIN(D135*VLOOKUP($C$8,'Working Variables-Must Hide'!$L$4:$Q$11,'Working Variables-Must Hide'!$M$2-'Working Variables-Must Hide'!$K$2,FALSE),YMPEx7MM))</f>
        <v>0</v>
      </c>
      <c r="F135" s="30" t="str">
        <f t="shared" si="7"/>
        <v/>
      </c>
      <c r="G135" s="11">
        <f>IF(E135="(Use Single)","N/A ",ROUND(($D$15*MIN(E135,YMPEMM)+$D$16*MAX(0,MIN(E135,$D$13)-YMPEMM))/VLOOKUP($C$8,'Working Variables-Must Hide'!$L$4:$Q$11,'Working Variables-Must Hide'!$M$2-'Working Variables-Must Hide'!$K$2,FALSE),2)*IF('Working Variables-Must Hide'!$G$39="1x",1,IF('Working Variables-Must Hide'!$G$39="2x",2,"XX")))</f>
        <v>0</v>
      </c>
      <c r="H135" s="11">
        <f>IF(E135="(Use Single)","N/A ",IF('Working Variables-Must Hide'!$G$39="2x",0,ROUND(($D$15*MIN(E135,YMPEMM)+$D$16*MAX(0,E135-YMPEMM))/VLOOKUP($C$8,'Working Variables-Must Hide'!$L$4:$Q$11,'Working Variables-Must Hide'!$M$2-'Working Variables-Must Hide'!$K$2,FALSE),2)-G135))</f>
        <v>0</v>
      </c>
      <c r="I135" s="11">
        <f t="shared" si="5"/>
        <v>0</v>
      </c>
    </row>
    <row r="136" spans="1:9" ht="18" customHeight="1" x14ac:dyDescent="0.3">
      <c r="A136" s="60">
        <f t="shared" si="6"/>
        <v>113</v>
      </c>
      <c r="B136" s="109"/>
      <c r="C136" s="109"/>
      <c r="D136" s="110"/>
      <c r="E136" s="29">
        <f>IF(AND(OR(ContYearMM=2014,ContYearMM=2015),D136*VLOOKUP($C$8,'Working Variables-Must Hide'!$L$4:$Q$11,'Working Variables-Must Hide'!$M$2-'Working Variables-Must Hide'!$K$2,FALSE)&gt;=ROUND(7*YMPEMM,2)),"(Use Single)",MIN(D136*VLOOKUP($C$8,'Working Variables-Must Hide'!$L$4:$Q$11,'Working Variables-Must Hide'!$M$2-'Working Variables-Must Hide'!$K$2,FALSE),YMPEx7MM))</f>
        <v>0</v>
      </c>
      <c r="F136" s="30" t="str">
        <f t="shared" si="7"/>
        <v/>
      </c>
      <c r="G136" s="11">
        <f>IF(E136="(Use Single)","N/A ",ROUND(($D$15*MIN(E136,YMPEMM)+$D$16*MAX(0,MIN(E136,$D$13)-YMPEMM))/VLOOKUP($C$8,'Working Variables-Must Hide'!$L$4:$Q$11,'Working Variables-Must Hide'!$M$2-'Working Variables-Must Hide'!$K$2,FALSE),2)*IF('Working Variables-Must Hide'!$G$39="1x",1,IF('Working Variables-Must Hide'!$G$39="2x",2,"XX")))</f>
        <v>0</v>
      </c>
      <c r="H136" s="11">
        <f>IF(E136="(Use Single)","N/A ",IF('Working Variables-Must Hide'!$G$39="2x",0,ROUND(($D$15*MIN(E136,YMPEMM)+$D$16*MAX(0,E136-YMPEMM))/VLOOKUP($C$8,'Working Variables-Must Hide'!$L$4:$Q$11,'Working Variables-Must Hide'!$M$2-'Working Variables-Must Hide'!$K$2,FALSE),2)-G136))</f>
        <v>0</v>
      </c>
      <c r="I136" s="11">
        <f t="shared" si="5"/>
        <v>0</v>
      </c>
    </row>
    <row r="137" spans="1:9" ht="18" customHeight="1" x14ac:dyDescent="0.3">
      <c r="A137" s="60">
        <f t="shared" si="6"/>
        <v>114</v>
      </c>
      <c r="B137" s="109"/>
      <c r="C137" s="109"/>
      <c r="D137" s="110"/>
      <c r="E137" s="29">
        <f>IF(AND(OR(ContYearMM=2014,ContYearMM=2015),D137*VLOOKUP($C$8,'Working Variables-Must Hide'!$L$4:$Q$11,'Working Variables-Must Hide'!$M$2-'Working Variables-Must Hide'!$K$2,FALSE)&gt;=ROUND(7*YMPEMM,2)),"(Use Single)",MIN(D137*VLOOKUP($C$8,'Working Variables-Must Hide'!$L$4:$Q$11,'Working Variables-Must Hide'!$M$2-'Working Variables-Must Hide'!$K$2,FALSE),YMPEx7MM))</f>
        <v>0</v>
      </c>
      <c r="F137" s="30" t="str">
        <f t="shared" si="7"/>
        <v/>
      </c>
      <c r="G137" s="11">
        <f>IF(E137="(Use Single)","N/A ",ROUND(($D$15*MIN(E137,YMPEMM)+$D$16*MAX(0,MIN(E137,$D$13)-YMPEMM))/VLOOKUP($C$8,'Working Variables-Must Hide'!$L$4:$Q$11,'Working Variables-Must Hide'!$M$2-'Working Variables-Must Hide'!$K$2,FALSE),2)*IF('Working Variables-Must Hide'!$G$39="1x",1,IF('Working Variables-Must Hide'!$G$39="2x",2,"XX")))</f>
        <v>0</v>
      </c>
      <c r="H137" s="11">
        <f>IF(E137="(Use Single)","N/A ",IF('Working Variables-Must Hide'!$G$39="2x",0,ROUND(($D$15*MIN(E137,YMPEMM)+$D$16*MAX(0,E137-YMPEMM))/VLOOKUP($C$8,'Working Variables-Must Hide'!$L$4:$Q$11,'Working Variables-Must Hide'!$M$2-'Working Variables-Must Hide'!$K$2,FALSE),2)-G137))</f>
        <v>0</v>
      </c>
      <c r="I137" s="11">
        <f t="shared" si="5"/>
        <v>0</v>
      </c>
    </row>
    <row r="138" spans="1:9" ht="18" customHeight="1" x14ac:dyDescent="0.3">
      <c r="A138" s="60">
        <f t="shared" si="6"/>
        <v>115</v>
      </c>
      <c r="B138" s="109"/>
      <c r="C138" s="109"/>
      <c r="D138" s="110"/>
      <c r="E138" s="29">
        <f>IF(AND(OR(ContYearMM=2014,ContYearMM=2015),D138*VLOOKUP($C$8,'Working Variables-Must Hide'!$L$4:$Q$11,'Working Variables-Must Hide'!$M$2-'Working Variables-Must Hide'!$K$2,FALSE)&gt;=ROUND(7*YMPEMM,2)),"(Use Single)",MIN(D138*VLOOKUP($C$8,'Working Variables-Must Hide'!$L$4:$Q$11,'Working Variables-Must Hide'!$M$2-'Working Variables-Must Hide'!$K$2,FALSE),YMPEx7MM))</f>
        <v>0</v>
      </c>
      <c r="F138" s="30" t="str">
        <f t="shared" si="7"/>
        <v/>
      </c>
      <c r="G138" s="11">
        <f>IF(E138="(Use Single)","N/A ",ROUND(($D$15*MIN(E138,YMPEMM)+$D$16*MAX(0,MIN(E138,$D$13)-YMPEMM))/VLOOKUP($C$8,'Working Variables-Must Hide'!$L$4:$Q$11,'Working Variables-Must Hide'!$M$2-'Working Variables-Must Hide'!$K$2,FALSE),2)*IF('Working Variables-Must Hide'!$G$39="1x",1,IF('Working Variables-Must Hide'!$G$39="2x",2,"XX")))</f>
        <v>0</v>
      </c>
      <c r="H138" s="11">
        <f>IF(E138="(Use Single)","N/A ",IF('Working Variables-Must Hide'!$G$39="2x",0,ROUND(($D$15*MIN(E138,YMPEMM)+$D$16*MAX(0,E138-YMPEMM))/VLOOKUP($C$8,'Working Variables-Must Hide'!$L$4:$Q$11,'Working Variables-Must Hide'!$M$2-'Working Variables-Must Hide'!$K$2,FALSE),2)-G138))</f>
        <v>0</v>
      </c>
      <c r="I138" s="11">
        <f t="shared" si="5"/>
        <v>0</v>
      </c>
    </row>
    <row r="139" spans="1:9" ht="18" customHeight="1" x14ac:dyDescent="0.3">
      <c r="A139" s="60">
        <f t="shared" si="6"/>
        <v>116</v>
      </c>
      <c r="B139" s="109"/>
      <c r="C139" s="109"/>
      <c r="D139" s="110"/>
      <c r="E139" s="29">
        <f>IF(AND(OR(ContYearMM=2014,ContYearMM=2015),D139*VLOOKUP($C$8,'Working Variables-Must Hide'!$L$4:$Q$11,'Working Variables-Must Hide'!$M$2-'Working Variables-Must Hide'!$K$2,FALSE)&gt;=ROUND(7*YMPEMM,2)),"(Use Single)",MIN(D139*VLOOKUP($C$8,'Working Variables-Must Hide'!$L$4:$Q$11,'Working Variables-Must Hide'!$M$2-'Working Variables-Must Hide'!$K$2,FALSE),YMPEx7MM))</f>
        <v>0</v>
      </c>
      <c r="F139" s="30" t="str">
        <f t="shared" si="7"/>
        <v/>
      </c>
      <c r="G139" s="11">
        <f>IF(E139="(Use Single)","N/A ",ROUND(($D$15*MIN(E139,YMPEMM)+$D$16*MAX(0,MIN(E139,$D$13)-YMPEMM))/VLOOKUP($C$8,'Working Variables-Must Hide'!$L$4:$Q$11,'Working Variables-Must Hide'!$M$2-'Working Variables-Must Hide'!$K$2,FALSE),2)*IF('Working Variables-Must Hide'!$G$39="1x",1,IF('Working Variables-Must Hide'!$G$39="2x",2,"XX")))</f>
        <v>0</v>
      </c>
      <c r="H139" s="11">
        <f>IF(E139="(Use Single)","N/A ",IF('Working Variables-Must Hide'!$G$39="2x",0,ROUND(($D$15*MIN(E139,YMPEMM)+$D$16*MAX(0,E139-YMPEMM))/VLOOKUP($C$8,'Working Variables-Must Hide'!$L$4:$Q$11,'Working Variables-Must Hide'!$M$2-'Working Variables-Must Hide'!$K$2,FALSE),2)-G139))</f>
        <v>0</v>
      </c>
      <c r="I139" s="11">
        <f t="shared" si="5"/>
        <v>0</v>
      </c>
    </row>
    <row r="140" spans="1:9" ht="18" customHeight="1" x14ac:dyDescent="0.3">
      <c r="A140" s="60">
        <f t="shared" si="6"/>
        <v>117</v>
      </c>
      <c r="B140" s="109"/>
      <c r="C140" s="109"/>
      <c r="D140" s="110"/>
      <c r="E140" s="29">
        <f>IF(AND(OR(ContYearMM=2014,ContYearMM=2015),D140*VLOOKUP($C$8,'Working Variables-Must Hide'!$L$4:$Q$11,'Working Variables-Must Hide'!$M$2-'Working Variables-Must Hide'!$K$2,FALSE)&gt;=ROUND(7*YMPEMM,2)),"(Use Single)",MIN(D140*VLOOKUP($C$8,'Working Variables-Must Hide'!$L$4:$Q$11,'Working Variables-Must Hide'!$M$2-'Working Variables-Must Hide'!$K$2,FALSE),YMPEx7MM))</f>
        <v>0</v>
      </c>
      <c r="F140" s="30" t="str">
        <f t="shared" si="7"/>
        <v/>
      </c>
      <c r="G140" s="11">
        <f>IF(E140="(Use Single)","N/A ",ROUND(($D$15*MIN(E140,YMPEMM)+$D$16*MAX(0,MIN(E140,$D$13)-YMPEMM))/VLOOKUP($C$8,'Working Variables-Must Hide'!$L$4:$Q$11,'Working Variables-Must Hide'!$M$2-'Working Variables-Must Hide'!$K$2,FALSE),2)*IF('Working Variables-Must Hide'!$G$39="1x",1,IF('Working Variables-Must Hide'!$G$39="2x",2,"XX")))</f>
        <v>0</v>
      </c>
      <c r="H140" s="11">
        <f>IF(E140="(Use Single)","N/A ",IF('Working Variables-Must Hide'!$G$39="2x",0,ROUND(($D$15*MIN(E140,YMPEMM)+$D$16*MAX(0,E140-YMPEMM))/VLOOKUP($C$8,'Working Variables-Must Hide'!$L$4:$Q$11,'Working Variables-Must Hide'!$M$2-'Working Variables-Must Hide'!$K$2,FALSE),2)-G140))</f>
        <v>0</v>
      </c>
      <c r="I140" s="11">
        <f t="shared" si="5"/>
        <v>0</v>
      </c>
    </row>
    <row r="141" spans="1:9" ht="18" customHeight="1" x14ac:dyDescent="0.3">
      <c r="A141" s="60">
        <f t="shared" si="6"/>
        <v>118</v>
      </c>
      <c r="B141" s="109"/>
      <c r="C141" s="109"/>
      <c r="D141" s="110"/>
      <c r="E141" s="29">
        <f>IF(AND(OR(ContYearMM=2014,ContYearMM=2015),D141*VLOOKUP($C$8,'Working Variables-Must Hide'!$L$4:$Q$11,'Working Variables-Must Hide'!$M$2-'Working Variables-Must Hide'!$K$2,FALSE)&gt;=ROUND(7*YMPEMM,2)),"(Use Single)",MIN(D141*VLOOKUP($C$8,'Working Variables-Must Hide'!$L$4:$Q$11,'Working Variables-Must Hide'!$M$2-'Working Variables-Must Hide'!$K$2,FALSE),YMPEx7MM))</f>
        <v>0</v>
      </c>
      <c r="F141" s="30" t="str">
        <f t="shared" si="7"/>
        <v/>
      </c>
      <c r="G141" s="11">
        <f>IF(E141="(Use Single)","N/A ",ROUND(($D$15*MIN(E141,YMPEMM)+$D$16*MAX(0,MIN(E141,$D$13)-YMPEMM))/VLOOKUP($C$8,'Working Variables-Must Hide'!$L$4:$Q$11,'Working Variables-Must Hide'!$M$2-'Working Variables-Must Hide'!$K$2,FALSE),2)*IF('Working Variables-Must Hide'!$G$39="1x",1,IF('Working Variables-Must Hide'!$G$39="2x",2,"XX")))</f>
        <v>0</v>
      </c>
      <c r="H141" s="11">
        <f>IF(E141="(Use Single)","N/A ",IF('Working Variables-Must Hide'!$G$39="2x",0,ROUND(($D$15*MIN(E141,YMPEMM)+$D$16*MAX(0,E141-YMPEMM))/VLOOKUP($C$8,'Working Variables-Must Hide'!$L$4:$Q$11,'Working Variables-Must Hide'!$M$2-'Working Variables-Must Hide'!$K$2,FALSE),2)-G141))</f>
        <v>0</v>
      </c>
      <c r="I141" s="11">
        <f t="shared" si="5"/>
        <v>0</v>
      </c>
    </row>
    <row r="142" spans="1:9" ht="18" customHeight="1" x14ac:dyDescent="0.3">
      <c r="A142" s="60">
        <f t="shared" si="6"/>
        <v>119</v>
      </c>
      <c r="B142" s="109"/>
      <c r="C142" s="109"/>
      <c r="D142" s="110"/>
      <c r="E142" s="29">
        <f>IF(AND(OR(ContYearMM=2014,ContYearMM=2015),D142*VLOOKUP($C$8,'Working Variables-Must Hide'!$L$4:$Q$11,'Working Variables-Must Hide'!$M$2-'Working Variables-Must Hide'!$K$2,FALSE)&gt;=ROUND(7*YMPEMM,2)),"(Use Single)",MIN(D142*VLOOKUP($C$8,'Working Variables-Must Hide'!$L$4:$Q$11,'Working Variables-Must Hide'!$M$2-'Working Variables-Must Hide'!$K$2,FALSE),YMPEx7MM))</f>
        <v>0</v>
      </c>
      <c r="F142" s="30" t="str">
        <f t="shared" si="7"/>
        <v/>
      </c>
      <c r="G142" s="11">
        <f>IF(E142="(Use Single)","N/A ",ROUND(($D$15*MIN(E142,YMPEMM)+$D$16*MAX(0,MIN(E142,$D$13)-YMPEMM))/VLOOKUP($C$8,'Working Variables-Must Hide'!$L$4:$Q$11,'Working Variables-Must Hide'!$M$2-'Working Variables-Must Hide'!$K$2,FALSE),2)*IF('Working Variables-Must Hide'!$G$39="1x",1,IF('Working Variables-Must Hide'!$G$39="2x",2,"XX")))</f>
        <v>0</v>
      </c>
      <c r="H142" s="11">
        <f>IF(E142="(Use Single)","N/A ",IF('Working Variables-Must Hide'!$G$39="2x",0,ROUND(($D$15*MIN(E142,YMPEMM)+$D$16*MAX(0,E142-YMPEMM))/VLOOKUP($C$8,'Working Variables-Must Hide'!$L$4:$Q$11,'Working Variables-Must Hide'!$M$2-'Working Variables-Must Hide'!$K$2,FALSE),2)-G142))</f>
        <v>0</v>
      </c>
      <c r="I142" s="11">
        <f t="shared" si="5"/>
        <v>0</v>
      </c>
    </row>
    <row r="143" spans="1:9" ht="18" customHeight="1" x14ac:dyDescent="0.3">
      <c r="A143" s="60">
        <f t="shared" si="6"/>
        <v>120</v>
      </c>
      <c r="B143" s="109"/>
      <c r="C143" s="109"/>
      <c r="D143" s="110"/>
      <c r="E143" s="29">
        <f>IF(AND(OR(ContYearMM=2014,ContYearMM=2015),D143*VLOOKUP($C$8,'Working Variables-Must Hide'!$L$4:$Q$11,'Working Variables-Must Hide'!$M$2-'Working Variables-Must Hide'!$K$2,FALSE)&gt;=ROUND(7*YMPEMM,2)),"(Use Single)",MIN(D143*VLOOKUP($C$8,'Working Variables-Must Hide'!$L$4:$Q$11,'Working Variables-Must Hide'!$M$2-'Working Variables-Must Hide'!$K$2,FALSE),YMPEx7MM))</f>
        <v>0</v>
      </c>
      <c r="F143" s="30" t="str">
        <f t="shared" si="7"/>
        <v/>
      </c>
      <c r="G143" s="11">
        <f>IF(E143="(Use Single)","N/A ",ROUND(($D$15*MIN(E143,YMPEMM)+$D$16*MAX(0,MIN(E143,$D$13)-YMPEMM))/VLOOKUP($C$8,'Working Variables-Must Hide'!$L$4:$Q$11,'Working Variables-Must Hide'!$M$2-'Working Variables-Must Hide'!$K$2,FALSE),2)*IF('Working Variables-Must Hide'!$G$39="1x",1,IF('Working Variables-Must Hide'!$G$39="2x",2,"XX")))</f>
        <v>0</v>
      </c>
      <c r="H143" s="11">
        <f>IF(E143="(Use Single)","N/A ",IF('Working Variables-Must Hide'!$G$39="2x",0,ROUND(($D$15*MIN(E143,YMPEMM)+$D$16*MAX(0,E143-YMPEMM))/VLOOKUP($C$8,'Working Variables-Must Hide'!$L$4:$Q$11,'Working Variables-Must Hide'!$M$2-'Working Variables-Must Hide'!$K$2,FALSE),2)-G143))</f>
        <v>0</v>
      </c>
      <c r="I143" s="11">
        <f t="shared" si="5"/>
        <v>0</v>
      </c>
    </row>
    <row r="144" spans="1:9" ht="18" customHeight="1" x14ac:dyDescent="0.3">
      <c r="A144" s="60">
        <f t="shared" si="6"/>
        <v>121</v>
      </c>
      <c r="B144" s="109"/>
      <c r="C144" s="109"/>
      <c r="D144" s="110"/>
      <c r="E144" s="29">
        <f>IF(AND(OR(ContYearMM=2014,ContYearMM=2015),D144*VLOOKUP($C$8,'Working Variables-Must Hide'!$L$4:$Q$11,'Working Variables-Must Hide'!$M$2-'Working Variables-Must Hide'!$K$2,FALSE)&gt;=ROUND(7*YMPEMM,2)),"(Use Single)",MIN(D144*VLOOKUP($C$8,'Working Variables-Must Hide'!$L$4:$Q$11,'Working Variables-Must Hide'!$M$2-'Working Variables-Must Hide'!$K$2,FALSE),YMPEx7MM))</f>
        <v>0</v>
      </c>
      <c r="F144" s="30" t="str">
        <f t="shared" si="7"/>
        <v/>
      </c>
      <c r="G144" s="11">
        <f>IF(E144="(Use Single)","N/A ",ROUND(($D$15*MIN(E144,YMPEMM)+$D$16*MAX(0,MIN(E144,$D$13)-YMPEMM))/VLOOKUP($C$8,'Working Variables-Must Hide'!$L$4:$Q$11,'Working Variables-Must Hide'!$M$2-'Working Variables-Must Hide'!$K$2,FALSE),2)*IF('Working Variables-Must Hide'!$G$39="1x",1,IF('Working Variables-Must Hide'!$G$39="2x",2,"XX")))</f>
        <v>0</v>
      </c>
      <c r="H144" s="11">
        <f>IF(E144="(Use Single)","N/A ",IF('Working Variables-Must Hide'!$G$39="2x",0,ROUND(($D$15*MIN(E144,YMPEMM)+$D$16*MAX(0,E144-YMPEMM))/VLOOKUP($C$8,'Working Variables-Must Hide'!$L$4:$Q$11,'Working Variables-Must Hide'!$M$2-'Working Variables-Must Hide'!$K$2,FALSE),2)-G144))</f>
        <v>0</v>
      </c>
      <c r="I144" s="11">
        <f t="shared" si="5"/>
        <v>0</v>
      </c>
    </row>
    <row r="145" spans="1:9" ht="18" customHeight="1" x14ac:dyDescent="0.3">
      <c r="A145" s="60">
        <f t="shared" si="6"/>
        <v>122</v>
      </c>
      <c r="B145" s="109"/>
      <c r="C145" s="109"/>
      <c r="D145" s="110"/>
      <c r="E145" s="29">
        <f>IF(AND(OR(ContYearMM=2014,ContYearMM=2015),D145*VLOOKUP($C$8,'Working Variables-Must Hide'!$L$4:$Q$11,'Working Variables-Must Hide'!$M$2-'Working Variables-Must Hide'!$K$2,FALSE)&gt;=ROUND(7*YMPEMM,2)),"(Use Single)",MIN(D145*VLOOKUP($C$8,'Working Variables-Must Hide'!$L$4:$Q$11,'Working Variables-Must Hide'!$M$2-'Working Variables-Must Hide'!$K$2,FALSE),YMPEx7MM))</f>
        <v>0</v>
      </c>
      <c r="F145" s="30" t="str">
        <f t="shared" si="7"/>
        <v/>
      </c>
      <c r="G145" s="11">
        <f>IF(E145="(Use Single)","N/A ",ROUND(($D$15*MIN(E145,YMPEMM)+$D$16*MAX(0,MIN(E145,$D$13)-YMPEMM))/VLOOKUP($C$8,'Working Variables-Must Hide'!$L$4:$Q$11,'Working Variables-Must Hide'!$M$2-'Working Variables-Must Hide'!$K$2,FALSE),2)*IF('Working Variables-Must Hide'!$G$39="1x",1,IF('Working Variables-Must Hide'!$G$39="2x",2,"XX")))</f>
        <v>0</v>
      </c>
      <c r="H145" s="11">
        <f>IF(E145="(Use Single)","N/A ",IF('Working Variables-Must Hide'!$G$39="2x",0,ROUND(($D$15*MIN(E145,YMPEMM)+$D$16*MAX(0,E145-YMPEMM))/VLOOKUP($C$8,'Working Variables-Must Hide'!$L$4:$Q$11,'Working Variables-Must Hide'!$M$2-'Working Variables-Must Hide'!$K$2,FALSE),2)-G145))</f>
        <v>0</v>
      </c>
      <c r="I145" s="11">
        <f t="shared" si="5"/>
        <v>0</v>
      </c>
    </row>
    <row r="146" spans="1:9" ht="18" customHeight="1" x14ac:dyDescent="0.3">
      <c r="A146" s="60">
        <f t="shared" si="6"/>
        <v>123</v>
      </c>
      <c r="B146" s="109"/>
      <c r="C146" s="109"/>
      <c r="D146" s="110"/>
      <c r="E146" s="29">
        <f>IF(AND(OR(ContYearMM=2014,ContYearMM=2015),D146*VLOOKUP($C$8,'Working Variables-Must Hide'!$L$4:$Q$11,'Working Variables-Must Hide'!$M$2-'Working Variables-Must Hide'!$K$2,FALSE)&gt;=ROUND(7*YMPEMM,2)),"(Use Single)",MIN(D146*VLOOKUP($C$8,'Working Variables-Must Hide'!$L$4:$Q$11,'Working Variables-Must Hide'!$M$2-'Working Variables-Must Hide'!$K$2,FALSE),YMPEx7MM))</f>
        <v>0</v>
      </c>
      <c r="F146" s="30" t="str">
        <f t="shared" si="7"/>
        <v/>
      </c>
      <c r="G146" s="11">
        <f>IF(E146="(Use Single)","N/A ",ROUND(($D$15*MIN(E146,YMPEMM)+$D$16*MAX(0,MIN(E146,$D$13)-YMPEMM))/VLOOKUP($C$8,'Working Variables-Must Hide'!$L$4:$Q$11,'Working Variables-Must Hide'!$M$2-'Working Variables-Must Hide'!$K$2,FALSE),2)*IF('Working Variables-Must Hide'!$G$39="1x",1,IF('Working Variables-Must Hide'!$G$39="2x",2,"XX")))</f>
        <v>0</v>
      </c>
      <c r="H146" s="11">
        <f>IF(E146="(Use Single)","N/A ",IF('Working Variables-Must Hide'!$G$39="2x",0,ROUND(($D$15*MIN(E146,YMPEMM)+$D$16*MAX(0,E146-YMPEMM))/VLOOKUP($C$8,'Working Variables-Must Hide'!$L$4:$Q$11,'Working Variables-Must Hide'!$M$2-'Working Variables-Must Hide'!$K$2,FALSE),2)-G146))</f>
        <v>0</v>
      </c>
      <c r="I146" s="11">
        <f t="shared" si="5"/>
        <v>0</v>
      </c>
    </row>
    <row r="147" spans="1:9" ht="18" customHeight="1" x14ac:dyDescent="0.3">
      <c r="A147" s="60">
        <f t="shared" si="6"/>
        <v>124</v>
      </c>
      <c r="B147" s="109"/>
      <c r="C147" s="109"/>
      <c r="D147" s="110"/>
      <c r="E147" s="29">
        <f>IF(AND(OR(ContYearMM=2014,ContYearMM=2015),D147*VLOOKUP($C$8,'Working Variables-Must Hide'!$L$4:$Q$11,'Working Variables-Must Hide'!$M$2-'Working Variables-Must Hide'!$K$2,FALSE)&gt;=ROUND(7*YMPEMM,2)),"(Use Single)",MIN(D147*VLOOKUP($C$8,'Working Variables-Must Hide'!$L$4:$Q$11,'Working Variables-Must Hide'!$M$2-'Working Variables-Must Hide'!$K$2,FALSE),YMPEx7MM))</f>
        <v>0</v>
      </c>
      <c r="F147" s="30" t="str">
        <f t="shared" si="7"/>
        <v/>
      </c>
      <c r="G147" s="11">
        <f>IF(E147="(Use Single)","N/A ",ROUND(($D$15*MIN(E147,YMPEMM)+$D$16*MAX(0,MIN(E147,$D$13)-YMPEMM))/VLOOKUP($C$8,'Working Variables-Must Hide'!$L$4:$Q$11,'Working Variables-Must Hide'!$M$2-'Working Variables-Must Hide'!$K$2,FALSE),2)*IF('Working Variables-Must Hide'!$G$39="1x",1,IF('Working Variables-Must Hide'!$G$39="2x",2,"XX")))</f>
        <v>0</v>
      </c>
      <c r="H147" s="11">
        <f>IF(E147="(Use Single)","N/A ",IF('Working Variables-Must Hide'!$G$39="2x",0,ROUND(($D$15*MIN(E147,YMPEMM)+$D$16*MAX(0,E147-YMPEMM))/VLOOKUP($C$8,'Working Variables-Must Hide'!$L$4:$Q$11,'Working Variables-Must Hide'!$M$2-'Working Variables-Must Hide'!$K$2,FALSE),2)-G147))</f>
        <v>0</v>
      </c>
      <c r="I147" s="11">
        <f t="shared" si="5"/>
        <v>0</v>
      </c>
    </row>
    <row r="148" spans="1:9" ht="18" customHeight="1" x14ac:dyDescent="0.3">
      <c r="A148" s="60">
        <f t="shared" si="6"/>
        <v>125</v>
      </c>
      <c r="B148" s="109"/>
      <c r="C148" s="109"/>
      <c r="D148" s="110"/>
      <c r="E148" s="29">
        <f>IF(AND(OR(ContYearMM=2014,ContYearMM=2015),D148*VLOOKUP($C$8,'Working Variables-Must Hide'!$L$4:$Q$11,'Working Variables-Must Hide'!$M$2-'Working Variables-Must Hide'!$K$2,FALSE)&gt;=ROUND(7*YMPEMM,2)),"(Use Single)",MIN(D148*VLOOKUP($C$8,'Working Variables-Must Hide'!$L$4:$Q$11,'Working Variables-Must Hide'!$M$2-'Working Variables-Must Hide'!$K$2,FALSE),YMPEx7MM))</f>
        <v>0</v>
      </c>
      <c r="F148" s="30" t="str">
        <f t="shared" si="7"/>
        <v/>
      </c>
      <c r="G148" s="11">
        <f>IF(E148="(Use Single)","N/A ",ROUND(($D$15*MIN(E148,YMPEMM)+$D$16*MAX(0,MIN(E148,$D$13)-YMPEMM))/VLOOKUP($C$8,'Working Variables-Must Hide'!$L$4:$Q$11,'Working Variables-Must Hide'!$M$2-'Working Variables-Must Hide'!$K$2,FALSE),2)*IF('Working Variables-Must Hide'!$G$39="1x",1,IF('Working Variables-Must Hide'!$G$39="2x",2,"XX")))</f>
        <v>0</v>
      </c>
      <c r="H148" s="11">
        <f>IF(E148="(Use Single)","N/A ",IF('Working Variables-Must Hide'!$G$39="2x",0,ROUND(($D$15*MIN(E148,YMPEMM)+$D$16*MAX(0,E148-YMPEMM))/VLOOKUP($C$8,'Working Variables-Must Hide'!$L$4:$Q$11,'Working Variables-Must Hide'!$M$2-'Working Variables-Must Hide'!$K$2,FALSE),2)-G148))</f>
        <v>0</v>
      </c>
      <c r="I148" s="11">
        <f t="shared" si="5"/>
        <v>0</v>
      </c>
    </row>
    <row r="149" spans="1:9" ht="18" customHeight="1" x14ac:dyDescent="0.3">
      <c r="A149" s="60">
        <f t="shared" si="6"/>
        <v>126</v>
      </c>
      <c r="B149" s="109"/>
      <c r="C149" s="109"/>
      <c r="D149" s="110"/>
      <c r="E149" s="29">
        <f>IF(AND(OR(ContYearMM=2014,ContYearMM=2015),D149*VLOOKUP($C$8,'Working Variables-Must Hide'!$L$4:$Q$11,'Working Variables-Must Hide'!$M$2-'Working Variables-Must Hide'!$K$2,FALSE)&gt;=ROUND(7*YMPEMM,2)),"(Use Single)",MIN(D149*VLOOKUP($C$8,'Working Variables-Must Hide'!$L$4:$Q$11,'Working Variables-Must Hide'!$M$2-'Working Variables-Must Hide'!$K$2,FALSE),YMPEx7MM))</f>
        <v>0</v>
      </c>
      <c r="F149" s="30" t="str">
        <f t="shared" si="7"/>
        <v/>
      </c>
      <c r="G149" s="11">
        <f>IF(E149="(Use Single)","N/A ",ROUND(($D$15*MIN(E149,YMPEMM)+$D$16*MAX(0,MIN(E149,$D$13)-YMPEMM))/VLOOKUP($C$8,'Working Variables-Must Hide'!$L$4:$Q$11,'Working Variables-Must Hide'!$M$2-'Working Variables-Must Hide'!$K$2,FALSE),2)*IF('Working Variables-Must Hide'!$G$39="1x",1,IF('Working Variables-Must Hide'!$G$39="2x",2,"XX")))</f>
        <v>0</v>
      </c>
      <c r="H149" s="11">
        <f>IF(E149="(Use Single)","N/A ",IF('Working Variables-Must Hide'!$G$39="2x",0,ROUND(($D$15*MIN(E149,YMPEMM)+$D$16*MAX(0,E149-YMPEMM))/VLOOKUP($C$8,'Working Variables-Must Hide'!$L$4:$Q$11,'Working Variables-Must Hide'!$M$2-'Working Variables-Must Hide'!$K$2,FALSE),2)-G149))</f>
        <v>0</v>
      </c>
      <c r="I149" s="11">
        <f t="shared" si="5"/>
        <v>0</v>
      </c>
    </row>
    <row r="150" spans="1:9" ht="18" customHeight="1" x14ac:dyDescent="0.3">
      <c r="A150" s="60">
        <f t="shared" si="6"/>
        <v>127</v>
      </c>
      <c r="B150" s="109"/>
      <c r="C150" s="109"/>
      <c r="D150" s="110"/>
      <c r="E150" s="29">
        <f>IF(AND(OR(ContYearMM=2014,ContYearMM=2015),D150*VLOOKUP($C$8,'Working Variables-Must Hide'!$L$4:$Q$11,'Working Variables-Must Hide'!$M$2-'Working Variables-Must Hide'!$K$2,FALSE)&gt;=ROUND(7*YMPEMM,2)),"(Use Single)",MIN(D150*VLOOKUP($C$8,'Working Variables-Must Hide'!$L$4:$Q$11,'Working Variables-Must Hide'!$M$2-'Working Variables-Must Hide'!$K$2,FALSE),YMPEx7MM))</f>
        <v>0</v>
      </c>
      <c r="F150" s="30" t="str">
        <f t="shared" si="7"/>
        <v/>
      </c>
      <c r="G150" s="11">
        <f>IF(E150="(Use Single)","N/A ",ROUND(($D$15*MIN(E150,YMPEMM)+$D$16*MAX(0,MIN(E150,$D$13)-YMPEMM))/VLOOKUP($C$8,'Working Variables-Must Hide'!$L$4:$Q$11,'Working Variables-Must Hide'!$M$2-'Working Variables-Must Hide'!$K$2,FALSE),2)*IF('Working Variables-Must Hide'!$G$39="1x",1,IF('Working Variables-Must Hide'!$G$39="2x",2,"XX")))</f>
        <v>0</v>
      </c>
      <c r="H150" s="11">
        <f>IF(E150="(Use Single)","N/A ",IF('Working Variables-Must Hide'!$G$39="2x",0,ROUND(($D$15*MIN(E150,YMPEMM)+$D$16*MAX(0,E150-YMPEMM))/VLOOKUP($C$8,'Working Variables-Must Hide'!$L$4:$Q$11,'Working Variables-Must Hide'!$M$2-'Working Variables-Must Hide'!$K$2,FALSE),2)-G150))</f>
        <v>0</v>
      </c>
      <c r="I150" s="11">
        <f t="shared" si="5"/>
        <v>0</v>
      </c>
    </row>
    <row r="151" spans="1:9" ht="18" customHeight="1" x14ac:dyDescent="0.3">
      <c r="A151" s="60">
        <f t="shared" si="6"/>
        <v>128</v>
      </c>
      <c r="B151" s="109"/>
      <c r="C151" s="109"/>
      <c r="D151" s="110"/>
      <c r="E151" s="29">
        <f>IF(AND(OR(ContYearMM=2014,ContYearMM=2015),D151*VLOOKUP($C$8,'Working Variables-Must Hide'!$L$4:$Q$11,'Working Variables-Must Hide'!$M$2-'Working Variables-Must Hide'!$K$2,FALSE)&gt;=ROUND(7*YMPEMM,2)),"(Use Single)",MIN(D151*VLOOKUP($C$8,'Working Variables-Must Hide'!$L$4:$Q$11,'Working Variables-Must Hide'!$M$2-'Working Variables-Must Hide'!$K$2,FALSE),YMPEx7MM))</f>
        <v>0</v>
      </c>
      <c r="F151" s="30" t="str">
        <f t="shared" si="7"/>
        <v/>
      </c>
      <c r="G151" s="11">
        <f>IF(E151="(Use Single)","N/A ",ROUND(($D$15*MIN(E151,YMPEMM)+$D$16*MAX(0,MIN(E151,$D$13)-YMPEMM))/VLOOKUP($C$8,'Working Variables-Must Hide'!$L$4:$Q$11,'Working Variables-Must Hide'!$M$2-'Working Variables-Must Hide'!$K$2,FALSE),2)*IF('Working Variables-Must Hide'!$G$39="1x",1,IF('Working Variables-Must Hide'!$G$39="2x",2,"XX")))</f>
        <v>0</v>
      </c>
      <c r="H151" s="11">
        <f>IF(E151="(Use Single)","N/A ",IF('Working Variables-Must Hide'!$G$39="2x",0,ROUND(($D$15*MIN(E151,YMPEMM)+$D$16*MAX(0,E151-YMPEMM))/VLOOKUP($C$8,'Working Variables-Must Hide'!$L$4:$Q$11,'Working Variables-Must Hide'!$M$2-'Working Variables-Must Hide'!$K$2,FALSE),2)-G151))</f>
        <v>0</v>
      </c>
      <c r="I151" s="11">
        <f t="shared" si="5"/>
        <v>0</v>
      </c>
    </row>
    <row r="152" spans="1:9" ht="18" customHeight="1" x14ac:dyDescent="0.3">
      <c r="A152" s="60">
        <f t="shared" si="6"/>
        <v>129</v>
      </c>
      <c r="B152" s="109"/>
      <c r="C152" s="109"/>
      <c r="D152" s="110"/>
      <c r="E152" s="29">
        <f>IF(AND(OR(ContYearMM=2014,ContYearMM=2015),D152*VLOOKUP($C$8,'Working Variables-Must Hide'!$L$4:$Q$11,'Working Variables-Must Hide'!$M$2-'Working Variables-Must Hide'!$K$2,FALSE)&gt;=ROUND(7*YMPEMM,2)),"(Use Single)",MIN(D152*VLOOKUP($C$8,'Working Variables-Must Hide'!$L$4:$Q$11,'Working Variables-Must Hide'!$M$2-'Working Variables-Must Hide'!$K$2,FALSE),YMPEx7MM))</f>
        <v>0</v>
      </c>
      <c r="F152" s="30" t="str">
        <f t="shared" ref="F152:F183" si="8">IF(E152=YMPEx7MM,"*","")</f>
        <v/>
      </c>
      <c r="G152" s="11">
        <f>IF(E152="(Use Single)","N/A ",ROUND(($D$15*MIN(E152,YMPEMM)+$D$16*MAX(0,MIN(E152,$D$13)-YMPEMM))/VLOOKUP($C$8,'Working Variables-Must Hide'!$L$4:$Q$11,'Working Variables-Must Hide'!$M$2-'Working Variables-Must Hide'!$K$2,FALSE),2)*IF('Working Variables-Must Hide'!$G$39="1x",1,IF('Working Variables-Must Hide'!$G$39="2x",2,"XX")))</f>
        <v>0</v>
      </c>
      <c r="H152" s="11">
        <f>IF(E152="(Use Single)","N/A ",IF('Working Variables-Must Hide'!$G$39="2x",0,ROUND(($D$15*MIN(E152,YMPEMM)+$D$16*MAX(0,E152-YMPEMM))/VLOOKUP($C$8,'Working Variables-Must Hide'!$L$4:$Q$11,'Working Variables-Must Hide'!$M$2-'Working Variables-Must Hide'!$K$2,FALSE),2)-G152))</f>
        <v>0</v>
      </c>
      <c r="I152" s="11">
        <f t="shared" si="5"/>
        <v>0</v>
      </c>
    </row>
    <row r="153" spans="1:9" ht="18" customHeight="1" x14ac:dyDescent="0.3">
      <c r="A153" s="60">
        <f t="shared" si="6"/>
        <v>130</v>
      </c>
      <c r="B153" s="109"/>
      <c r="C153" s="109"/>
      <c r="D153" s="110"/>
      <c r="E153" s="29">
        <f>IF(AND(OR(ContYearMM=2014,ContYearMM=2015),D153*VLOOKUP($C$8,'Working Variables-Must Hide'!$L$4:$Q$11,'Working Variables-Must Hide'!$M$2-'Working Variables-Must Hide'!$K$2,FALSE)&gt;=ROUND(7*YMPEMM,2)),"(Use Single)",MIN(D153*VLOOKUP($C$8,'Working Variables-Must Hide'!$L$4:$Q$11,'Working Variables-Must Hide'!$M$2-'Working Variables-Must Hide'!$K$2,FALSE),YMPEx7MM))</f>
        <v>0</v>
      </c>
      <c r="F153" s="30" t="str">
        <f t="shared" si="8"/>
        <v/>
      </c>
      <c r="G153" s="11">
        <f>IF(E153="(Use Single)","N/A ",ROUND(($D$15*MIN(E153,YMPEMM)+$D$16*MAX(0,MIN(E153,$D$13)-YMPEMM))/VLOOKUP($C$8,'Working Variables-Must Hide'!$L$4:$Q$11,'Working Variables-Must Hide'!$M$2-'Working Variables-Must Hide'!$K$2,FALSE),2)*IF('Working Variables-Must Hide'!$G$39="1x",1,IF('Working Variables-Must Hide'!$G$39="2x",2,"XX")))</f>
        <v>0</v>
      </c>
      <c r="H153" s="11">
        <f>IF(E153="(Use Single)","N/A ",IF('Working Variables-Must Hide'!$G$39="2x",0,ROUND(($D$15*MIN(E153,YMPEMM)+$D$16*MAX(0,E153-YMPEMM))/VLOOKUP($C$8,'Working Variables-Must Hide'!$L$4:$Q$11,'Working Variables-Must Hide'!$M$2-'Working Variables-Must Hide'!$K$2,FALSE),2)-G153))</f>
        <v>0</v>
      </c>
      <c r="I153" s="11">
        <f t="shared" ref="I153:I216" si="9">IF(E153="(Use Single)","N/A ",G153+H153)</f>
        <v>0</v>
      </c>
    </row>
    <row r="154" spans="1:9" ht="18" customHeight="1" x14ac:dyDescent="0.3">
      <c r="A154" s="60">
        <f t="shared" ref="A154:A217" si="10">A153+1</f>
        <v>131</v>
      </c>
      <c r="B154" s="109"/>
      <c r="C154" s="109"/>
      <c r="D154" s="110"/>
      <c r="E154" s="29">
        <f>IF(AND(OR(ContYearMM=2014,ContYearMM=2015),D154*VLOOKUP($C$8,'Working Variables-Must Hide'!$L$4:$Q$11,'Working Variables-Must Hide'!$M$2-'Working Variables-Must Hide'!$K$2,FALSE)&gt;=ROUND(7*YMPEMM,2)),"(Use Single)",MIN(D154*VLOOKUP($C$8,'Working Variables-Must Hide'!$L$4:$Q$11,'Working Variables-Must Hide'!$M$2-'Working Variables-Must Hide'!$K$2,FALSE),YMPEx7MM))</f>
        <v>0</v>
      </c>
      <c r="F154" s="30" t="str">
        <f t="shared" si="8"/>
        <v/>
      </c>
      <c r="G154" s="11">
        <f>IF(E154="(Use Single)","N/A ",ROUND(($D$15*MIN(E154,YMPEMM)+$D$16*MAX(0,MIN(E154,$D$13)-YMPEMM))/VLOOKUP($C$8,'Working Variables-Must Hide'!$L$4:$Q$11,'Working Variables-Must Hide'!$M$2-'Working Variables-Must Hide'!$K$2,FALSE),2)*IF('Working Variables-Must Hide'!$G$39="1x",1,IF('Working Variables-Must Hide'!$G$39="2x",2,"XX")))</f>
        <v>0</v>
      </c>
      <c r="H154" s="11">
        <f>IF(E154="(Use Single)","N/A ",IF('Working Variables-Must Hide'!$G$39="2x",0,ROUND(($D$15*MIN(E154,YMPEMM)+$D$16*MAX(0,E154-YMPEMM))/VLOOKUP($C$8,'Working Variables-Must Hide'!$L$4:$Q$11,'Working Variables-Must Hide'!$M$2-'Working Variables-Must Hide'!$K$2,FALSE),2)-G154))</f>
        <v>0</v>
      </c>
      <c r="I154" s="11">
        <f t="shared" si="9"/>
        <v>0</v>
      </c>
    </row>
    <row r="155" spans="1:9" ht="18" customHeight="1" x14ac:dyDescent="0.3">
      <c r="A155" s="60">
        <f t="shared" si="10"/>
        <v>132</v>
      </c>
      <c r="B155" s="109"/>
      <c r="C155" s="109"/>
      <c r="D155" s="110"/>
      <c r="E155" s="29">
        <f>IF(AND(OR(ContYearMM=2014,ContYearMM=2015),D155*VLOOKUP($C$8,'Working Variables-Must Hide'!$L$4:$Q$11,'Working Variables-Must Hide'!$M$2-'Working Variables-Must Hide'!$K$2,FALSE)&gt;=ROUND(7*YMPEMM,2)),"(Use Single)",MIN(D155*VLOOKUP($C$8,'Working Variables-Must Hide'!$L$4:$Q$11,'Working Variables-Must Hide'!$M$2-'Working Variables-Must Hide'!$K$2,FALSE),YMPEx7MM))</f>
        <v>0</v>
      </c>
      <c r="F155" s="30" t="str">
        <f t="shared" si="8"/>
        <v/>
      </c>
      <c r="G155" s="11">
        <f>IF(E155="(Use Single)","N/A ",ROUND(($D$15*MIN(E155,YMPEMM)+$D$16*MAX(0,MIN(E155,$D$13)-YMPEMM))/VLOOKUP($C$8,'Working Variables-Must Hide'!$L$4:$Q$11,'Working Variables-Must Hide'!$M$2-'Working Variables-Must Hide'!$K$2,FALSE),2)*IF('Working Variables-Must Hide'!$G$39="1x",1,IF('Working Variables-Must Hide'!$G$39="2x",2,"XX")))</f>
        <v>0</v>
      </c>
      <c r="H155" s="11">
        <f>IF(E155="(Use Single)","N/A ",IF('Working Variables-Must Hide'!$G$39="2x",0,ROUND(($D$15*MIN(E155,YMPEMM)+$D$16*MAX(0,E155-YMPEMM))/VLOOKUP($C$8,'Working Variables-Must Hide'!$L$4:$Q$11,'Working Variables-Must Hide'!$M$2-'Working Variables-Must Hide'!$K$2,FALSE),2)-G155))</f>
        <v>0</v>
      </c>
      <c r="I155" s="11">
        <f t="shared" si="9"/>
        <v>0</v>
      </c>
    </row>
    <row r="156" spans="1:9" ht="18" customHeight="1" x14ac:dyDescent="0.3">
      <c r="A156" s="60">
        <f t="shared" si="10"/>
        <v>133</v>
      </c>
      <c r="B156" s="109"/>
      <c r="C156" s="109"/>
      <c r="D156" s="110"/>
      <c r="E156" s="29">
        <f>IF(AND(OR(ContYearMM=2014,ContYearMM=2015),D156*VLOOKUP($C$8,'Working Variables-Must Hide'!$L$4:$Q$11,'Working Variables-Must Hide'!$M$2-'Working Variables-Must Hide'!$K$2,FALSE)&gt;=ROUND(7*YMPEMM,2)),"(Use Single)",MIN(D156*VLOOKUP($C$8,'Working Variables-Must Hide'!$L$4:$Q$11,'Working Variables-Must Hide'!$M$2-'Working Variables-Must Hide'!$K$2,FALSE),YMPEx7MM))</f>
        <v>0</v>
      </c>
      <c r="F156" s="30" t="str">
        <f t="shared" si="8"/>
        <v/>
      </c>
      <c r="G156" s="11">
        <f>IF(E156="(Use Single)","N/A ",ROUND(($D$15*MIN(E156,YMPEMM)+$D$16*MAX(0,MIN(E156,$D$13)-YMPEMM))/VLOOKUP($C$8,'Working Variables-Must Hide'!$L$4:$Q$11,'Working Variables-Must Hide'!$M$2-'Working Variables-Must Hide'!$K$2,FALSE),2)*IF('Working Variables-Must Hide'!$G$39="1x",1,IF('Working Variables-Must Hide'!$G$39="2x",2,"XX")))</f>
        <v>0</v>
      </c>
      <c r="H156" s="11">
        <f>IF(E156="(Use Single)","N/A ",IF('Working Variables-Must Hide'!$G$39="2x",0,ROUND(($D$15*MIN(E156,YMPEMM)+$D$16*MAX(0,E156-YMPEMM))/VLOOKUP($C$8,'Working Variables-Must Hide'!$L$4:$Q$11,'Working Variables-Must Hide'!$M$2-'Working Variables-Must Hide'!$K$2,FALSE),2)-G156))</f>
        <v>0</v>
      </c>
      <c r="I156" s="11">
        <f t="shared" si="9"/>
        <v>0</v>
      </c>
    </row>
    <row r="157" spans="1:9" ht="18" customHeight="1" x14ac:dyDescent="0.3">
      <c r="A157" s="60">
        <f t="shared" si="10"/>
        <v>134</v>
      </c>
      <c r="B157" s="109"/>
      <c r="C157" s="109"/>
      <c r="D157" s="110"/>
      <c r="E157" s="29">
        <f>IF(AND(OR(ContYearMM=2014,ContYearMM=2015),D157*VLOOKUP($C$8,'Working Variables-Must Hide'!$L$4:$Q$11,'Working Variables-Must Hide'!$M$2-'Working Variables-Must Hide'!$K$2,FALSE)&gt;=ROUND(7*YMPEMM,2)),"(Use Single)",MIN(D157*VLOOKUP($C$8,'Working Variables-Must Hide'!$L$4:$Q$11,'Working Variables-Must Hide'!$M$2-'Working Variables-Must Hide'!$K$2,FALSE),YMPEx7MM))</f>
        <v>0</v>
      </c>
      <c r="F157" s="30" t="str">
        <f t="shared" si="8"/>
        <v/>
      </c>
      <c r="G157" s="11">
        <f>IF(E157="(Use Single)","N/A ",ROUND(($D$15*MIN(E157,YMPEMM)+$D$16*MAX(0,MIN(E157,$D$13)-YMPEMM))/VLOOKUP($C$8,'Working Variables-Must Hide'!$L$4:$Q$11,'Working Variables-Must Hide'!$M$2-'Working Variables-Must Hide'!$K$2,FALSE),2)*IF('Working Variables-Must Hide'!$G$39="1x",1,IF('Working Variables-Must Hide'!$G$39="2x",2,"XX")))</f>
        <v>0</v>
      </c>
      <c r="H157" s="11">
        <f>IF(E157="(Use Single)","N/A ",IF('Working Variables-Must Hide'!$G$39="2x",0,ROUND(($D$15*MIN(E157,YMPEMM)+$D$16*MAX(0,E157-YMPEMM))/VLOOKUP($C$8,'Working Variables-Must Hide'!$L$4:$Q$11,'Working Variables-Must Hide'!$M$2-'Working Variables-Must Hide'!$K$2,FALSE),2)-G157))</f>
        <v>0</v>
      </c>
      <c r="I157" s="11">
        <f t="shared" si="9"/>
        <v>0</v>
      </c>
    </row>
    <row r="158" spans="1:9" ht="18" customHeight="1" x14ac:dyDescent="0.3">
      <c r="A158" s="60">
        <f t="shared" si="10"/>
        <v>135</v>
      </c>
      <c r="B158" s="109"/>
      <c r="C158" s="109"/>
      <c r="D158" s="110"/>
      <c r="E158" s="29">
        <f>IF(AND(OR(ContYearMM=2014,ContYearMM=2015),D158*VLOOKUP($C$8,'Working Variables-Must Hide'!$L$4:$Q$11,'Working Variables-Must Hide'!$M$2-'Working Variables-Must Hide'!$K$2,FALSE)&gt;=ROUND(7*YMPEMM,2)),"(Use Single)",MIN(D158*VLOOKUP($C$8,'Working Variables-Must Hide'!$L$4:$Q$11,'Working Variables-Must Hide'!$M$2-'Working Variables-Must Hide'!$K$2,FALSE),YMPEx7MM))</f>
        <v>0</v>
      </c>
      <c r="F158" s="30" t="str">
        <f t="shared" si="8"/>
        <v/>
      </c>
      <c r="G158" s="11">
        <f>IF(E158="(Use Single)","N/A ",ROUND(($D$15*MIN(E158,YMPEMM)+$D$16*MAX(0,MIN(E158,$D$13)-YMPEMM))/VLOOKUP($C$8,'Working Variables-Must Hide'!$L$4:$Q$11,'Working Variables-Must Hide'!$M$2-'Working Variables-Must Hide'!$K$2,FALSE),2)*IF('Working Variables-Must Hide'!$G$39="1x",1,IF('Working Variables-Must Hide'!$G$39="2x",2,"XX")))</f>
        <v>0</v>
      </c>
      <c r="H158" s="11">
        <f>IF(E158="(Use Single)","N/A ",IF('Working Variables-Must Hide'!$G$39="2x",0,ROUND(($D$15*MIN(E158,YMPEMM)+$D$16*MAX(0,E158-YMPEMM))/VLOOKUP($C$8,'Working Variables-Must Hide'!$L$4:$Q$11,'Working Variables-Must Hide'!$M$2-'Working Variables-Must Hide'!$K$2,FALSE),2)-G158))</f>
        <v>0</v>
      </c>
      <c r="I158" s="11">
        <f t="shared" si="9"/>
        <v>0</v>
      </c>
    </row>
    <row r="159" spans="1:9" ht="18" customHeight="1" x14ac:dyDescent="0.3">
      <c r="A159" s="60">
        <f t="shared" si="10"/>
        <v>136</v>
      </c>
      <c r="B159" s="109"/>
      <c r="C159" s="109"/>
      <c r="D159" s="110"/>
      <c r="E159" s="29">
        <f>IF(AND(OR(ContYearMM=2014,ContYearMM=2015),D159*VLOOKUP($C$8,'Working Variables-Must Hide'!$L$4:$Q$11,'Working Variables-Must Hide'!$M$2-'Working Variables-Must Hide'!$K$2,FALSE)&gt;=ROUND(7*YMPEMM,2)),"(Use Single)",MIN(D159*VLOOKUP($C$8,'Working Variables-Must Hide'!$L$4:$Q$11,'Working Variables-Must Hide'!$M$2-'Working Variables-Must Hide'!$K$2,FALSE),YMPEx7MM))</f>
        <v>0</v>
      </c>
      <c r="F159" s="30" t="str">
        <f t="shared" si="8"/>
        <v/>
      </c>
      <c r="G159" s="11">
        <f>IF(E159="(Use Single)","N/A ",ROUND(($D$15*MIN(E159,YMPEMM)+$D$16*MAX(0,MIN(E159,$D$13)-YMPEMM))/VLOOKUP($C$8,'Working Variables-Must Hide'!$L$4:$Q$11,'Working Variables-Must Hide'!$M$2-'Working Variables-Must Hide'!$K$2,FALSE),2)*IF('Working Variables-Must Hide'!$G$39="1x",1,IF('Working Variables-Must Hide'!$G$39="2x",2,"XX")))</f>
        <v>0</v>
      </c>
      <c r="H159" s="11">
        <f>IF(E159="(Use Single)","N/A ",IF('Working Variables-Must Hide'!$G$39="2x",0,ROUND(($D$15*MIN(E159,YMPEMM)+$D$16*MAX(0,E159-YMPEMM))/VLOOKUP($C$8,'Working Variables-Must Hide'!$L$4:$Q$11,'Working Variables-Must Hide'!$M$2-'Working Variables-Must Hide'!$K$2,FALSE),2)-G159))</f>
        <v>0</v>
      </c>
      <c r="I159" s="11">
        <f t="shared" si="9"/>
        <v>0</v>
      </c>
    </row>
    <row r="160" spans="1:9" ht="18" customHeight="1" x14ac:dyDescent="0.3">
      <c r="A160" s="60">
        <f t="shared" si="10"/>
        <v>137</v>
      </c>
      <c r="B160" s="109"/>
      <c r="C160" s="109"/>
      <c r="D160" s="110"/>
      <c r="E160" s="29">
        <f>IF(AND(OR(ContYearMM=2014,ContYearMM=2015),D160*VLOOKUP($C$8,'Working Variables-Must Hide'!$L$4:$Q$11,'Working Variables-Must Hide'!$M$2-'Working Variables-Must Hide'!$K$2,FALSE)&gt;=ROUND(7*YMPEMM,2)),"(Use Single)",MIN(D160*VLOOKUP($C$8,'Working Variables-Must Hide'!$L$4:$Q$11,'Working Variables-Must Hide'!$M$2-'Working Variables-Must Hide'!$K$2,FALSE),YMPEx7MM))</f>
        <v>0</v>
      </c>
      <c r="F160" s="30" t="str">
        <f t="shared" si="8"/>
        <v/>
      </c>
      <c r="G160" s="11">
        <f>IF(E160="(Use Single)","N/A ",ROUND(($D$15*MIN(E160,YMPEMM)+$D$16*MAX(0,MIN(E160,$D$13)-YMPEMM))/VLOOKUP($C$8,'Working Variables-Must Hide'!$L$4:$Q$11,'Working Variables-Must Hide'!$M$2-'Working Variables-Must Hide'!$K$2,FALSE),2)*IF('Working Variables-Must Hide'!$G$39="1x",1,IF('Working Variables-Must Hide'!$G$39="2x",2,"XX")))</f>
        <v>0</v>
      </c>
      <c r="H160" s="11">
        <f>IF(E160="(Use Single)","N/A ",IF('Working Variables-Must Hide'!$G$39="2x",0,ROUND(($D$15*MIN(E160,YMPEMM)+$D$16*MAX(0,E160-YMPEMM))/VLOOKUP($C$8,'Working Variables-Must Hide'!$L$4:$Q$11,'Working Variables-Must Hide'!$M$2-'Working Variables-Must Hide'!$K$2,FALSE),2)-G160))</f>
        <v>0</v>
      </c>
      <c r="I160" s="11">
        <f t="shared" si="9"/>
        <v>0</v>
      </c>
    </row>
    <row r="161" spans="1:9" ht="18" customHeight="1" x14ac:dyDescent="0.3">
      <c r="A161" s="60">
        <f t="shared" si="10"/>
        <v>138</v>
      </c>
      <c r="B161" s="109"/>
      <c r="C161" s="109"/>
      <c r="D161" s="110"/>
      <c r="E161" s="29">
        <f>IF(AND(OR(ContYearMM=2014,ContYearMM=2015),D161*VLOOKUP($C$8,'Working Variables-Must Hide'!$L$4:$Q$11,'Working Variables-Must Hide'!$M$2-'Working Variables-Must Hide'!$K$2,FALSE)&gt;=ROUND(7*YMPEMM,2)),"(Use Single)",MIN(D161*VLOOKUP($C$8,'Working Variables-Must Hide'!$L$4:$Q$11,'Working Variables-Must Hide'!$M$2-'Working Variables-Must Hide'!$K$2,FALSE),YMPEx7MM))</f>
        <v>0</v>
      </c>
      <c r="F161" s="30" t="str">
        <f t="shared" si="8"/>
        <v/>
      </c>
      <c r="G161" s="11">
        <f>IF(E161="(Use Single)","N/A ",ROUND(($D$15*MIN(E161,YMPEMM)+$D$16*MAX(0,MIN(E161,$D$13)-YMPEMM))/VLOOKUP($C$8,'Working Variables-Must Hide'!$L$4:$Q$11,'Working Variables-Must Hide'!$M$2-'Working Variables-Must Hide'!$K$2,FALSE),2)*IF('Working Variables-Must Hide'!$G$39="1x",1,IF('Working Variables-Must Hide'!$G$39="2x",2,"XX")))</f>
        <v>0</v>
      </c>
      <c r="H161" s="11">
        <f>IF(E161="(Use Single)","N/A ",IF('Working Variables-Must Hide'!$G$39="2x",0,ROUND(($D$15*MIN(E161,YMPEMM)+$D$16*MAX(0,E161-YMPEMM))/VLOOKUP($C$8,'Working Variables-Must Hide'!$L$4:$Q$11,'Working Variables-Must Hide'!$M$2-'Working Variables-Must Hide'!$K$2,FALSE),2)-G161))</f>
        <v>0</v>
      </c>
      <c r="I161" s="11">
        <f t="shared" si="9"/>
        <v>0</v>
      </c>
    </row>
    <row r="162" spans="1:9" ht="18" customHeight="1" x14ac:dyDescent="0.3">
      <c r="A162" s="60">
        <f t="shared" si="10"/>
        <v>139</v>
      </c>
      <c r="B162" s="109"/>
      <c r="C162" s="109"/>
      <c r="D162" s="110"/>
      <c r="E162" s="29">
        <f>IF(AND(OR(ContYearMM=2014,ContYearMM=2015),D162*VLOOKUP($C$8,'Working Variables-Must Hide'!$L$4:$Q$11,'Working Variables-Must Hide'!$M$2-'Working Variables-Must Hide'!$K$2,FALSE)&gt;=ROUND(7*YMPEMM,2)),"(Use Single)",MIN(D162*VLOOKUP($C$8,'Working Variables-Must Hide'!$L$4:$Q$11,'Working Variables-Must Hide'!$M$2-'Working Variables-Must Hide'!$K$2,FALSE),YMPEx7MM))</f>
        <v>0</v>
      </c>
      <c r="F162" s="30" t="str">
        <f t="shared" si="8"/>
        <v/>
      </c>
      <c r="G162" s="11">
        <f>IF(E162="(Use Single)","N/A ",ROUND(($D$15*MIN(E162,YMPEMM)+$D$16*MAX(0,MIN(E162,$D$13)-YMPEMM))/VLOOKUP($C$8,'Working Variables-Must Hide'!$L$4:$Q$11,'Working Variables-Must Hide'!$M$2-'Working Variables-Must Hide'!$K$2,FALSE),2)*IF('Working Variables-Must Hide'!$G$39="1x",1,IF('Working Variables-Must Hide'!$G$39="2x",2,"XX")))</f>
        <v>0</v>
      </c>
      <c r="H162" s="11">
        <f>IF(E162="(Use Single)","N/A ",IF('Working Variables-Must Hide'!$G$39="2x",0,ROUND(($D$15*MIN(E162,YMPEMM)+$D$16*MAX(0,E162-YMPEMM))/VLOOKUP($C$8,'Working Variables-Must Hide'!$L$4:$Q$11,'Working Variables-Must Hide'!$M$2-'Working Variables-Must Hide'!$K$2,FALSE),2)-G162))</f>
        <v>0</v>
      </c>
      <c r="I162" s="11">
        <f t="shared" si="9"/>
        <v>0</v>
      </c>
    </row>
    <row r="163" spans="1:9" ht="18" customHeight="1" x14ac:dyDescent="0.3">
      <c r="A163" s="60">
        <f t="shared" si="10"/>
        <v>140</v>
      </c>
      <c r="B163" s="109"/>
      <c r="C163" s="109"/>
      <c r="D163" s="110"/>
      <c r="E163" s="29">
        <f>IF(AND(OR(ContYearMM=2014,ContYearMM=2015),D163*VLOOKUP($C$8,'Working Variables-Must Hide'!$L$4:$Q$11,'Working Variables-Must Hide'!$M$2-'Working Variables-Must Hide'!$K$2,FALSE)&gt;=ROUND(7*YMPEMM,2)),"(Use Single)",MIN(D163*VLOOKUP($C$8,'Working Variables-Must Hide'!$L$4:$Q$11,'Working Variables-Must Hide'!$M$2-'Working Variables-Must Hide'!$K$2,FALSE),YMPEx7MM))</f>
        <v>0</v>
      </c>
      <c r="F163" s="30" t="str">
        <f t="shared" si="8"/>
        <v/>
      </c>
      <c r="G163" s="11">
        <f>IF(E163="(Use Single)","N/A ",ROUND(($D$15*MIN(E163,YMPEMM)+$D$16*MAX(0,MIN(E163,$D$13)-YMPEMM))/VLOOKUP($C$8,'Working Variables-Must Hide'!$L$4:$Q$11,'Working Variables-Must Hide'!$M$2-'Working Variables-Must Hide'!$K$2,FALSE),2)*IF('Working Variables-Must Hide'!$G$39="1x",1,IF('Working Variables-Must Hide'!$G$39="2x",2,"XX")))</f>
        <v>0</v>
      </c>
      <c r="H163" s="11">
        <f>IF(E163="(Use Single)","N/A ",IF('Working Variables-Must Hide'!$G$39="2x",0,ROUND(($D$15*MIN(E163,YMPEMM)+$D$16*MAX(0,E163-YMPEMM))/VLOOKUP($C$8,'Working Variables-Must Hide'!$L$4:$Q$11,'Working Variables-Must Hide'!$M$2-'Working Variables-Must Hide'!$K$2,FALSE),2)-G163))</f>
        <v>0</v>
      </c>
      <c r="I163" s="11">
        <f t="shared" si="9"/>
        <v>0</v>
      </c>
    </row>
    <row r="164" spans="1:9" ht="18" customHeight="1" x14ac:dyDescent="0.3">
      <c r="A164" s="60">
        <f t="shared" si="10"/>
        <v>141</v>
      </c>
      <c r="B164" s="109"/>
      <c r="C164" s="109"/>
      <c r="D164" s="110"/>
      <c r="E164" s="29">
        <f>IF(AND(OR(ContYearMM=2014,ContYearMM=2015),D164*VLOOKUP($C$8,'Working Variables-Must Hide'!$L$4:$Q$11,'Working Variables-Must Hide'!$M$2-'Working Variables-Must Hide'!$K$2,FALSE)&gt;=ROUND(7*YMPEMM,2)),"(Use Single)",MIN(D164*VLOOKUP($C$8,'Working Variables-Must Hide'!$L$4:$Q$11,'Working Variables-Must Hide'!$M$2-'Working Variables-Must Hide'!$K$2,FALSE),YMPEx7MM))</f>
        <v>0</v>
      </c>
      <c r="F164" s="30" t="str">
        <f t="shared" si="8"/>
        <v/>
      </c>
      <c r="G164" s="11">
        <f>IF(E164="(Use Single)","N/A ",ROUND(($D$15*MIN(E164,YMPEMM)+$D$16*MAX(0,MIN(E164,$D$13)-YMPEMM))/VLOOKUP($C$8,'Working Variables-Must Hide'!$L$4:$Q$11,'Working Variables-Must Hide'!$M$2-'Working Variables-Must Hide'!$K$2,FALSE),2)*IF('Working Variables-Must Hide'!$G$39="1x",1,IF('Working Variables-Must Hide'!$G$39="2x",2,"XX")))</f>
        <v>0</v>
      </c>
      <c r="H164" s="11">
        <f>IF(E164="(Use Single)","N/A ",IF('Working Variables-Must Hide'!$G$39="2x",0,ROUND(($D$15*MIN(E164,YMPEMM)+$D$16*MAX(0,E164-YMPEMM))/VLOOKUP($C$8,'Working Variables-Must Hide'!$L$4:$Q$11,'Working Variables-Must Hide'!$M$2-'Working Variables-Must Hide'!$K$2,FALSE),2)-G164))</f>
        <v>0</v>
      </c>
      <c r="I164" s="11">
        <f t="shared" si="9"/>
        <v>0</v>
      </c>
    </row>
    <row r="165" spans="1:9" ht="18" customHeight="1" x14ac:dyDescent="0.3">
      <c r="A165" s="60">
        <f t="shared" si="10"/>
        <v>142</v>
      </c>
      <c r="B165" s="109"/>
      <c r="C165" s="109"/>
      <c r="D165" s="110"/>
      <c r="E165" s="29">
        <f>IF(AND(OR(ContYearMM=2014,ContYearMM=2015),D165*VLOOKUP($C$8,'Working Variables-Must Hide'!$L$4:$Q$11,'Working Variables-Must Hide'!$M$2-'Working Variables-Must Hide'!$K$2,FALSE)&gt;=ROUND(7*YMPEMM,2)),"(Use Single)",MIN(D165*VLOOKUP($C$8,'Working Variables-Must Hide'!$L$4:$Q$11,'Working Variables-Must Hide'!$M$2-'Working Variables-Must Hide'!$K$2,FALSE),YMPEx7MM))</f>
        <v>0</v>
      </c>
      <c r="F165" s="30" t="str">
        <f t="shared" si="8"/>
        <v/>
      </c>
      <c r="G165" s="11">
        <f>IF(E165="(Use Single)","N/A ",ROUND(($D$15*MIN(E165,YMPEMM)+$D$16*MAX(0,MIN(E165,$D$13)-YMPEMM))/VLOOKUP($C$8,'Working Variables-Must Hide'!$L$4:$Q$11,'Working Variables-Must Hide'!$M$2-'Working Variables-Must Hide'!$K$2,FALSE),2)*IF('Working Variables-Must Hide'!$G$39="1x",1,IF('Working Variables-Must Hide'!$G$39="2x",2,"XX")))</f>
        <v>0</v>
      </c>
      <c r="H165" s="11">
        <f>IF(E165="(Use Single)","N/A ",IF('Working Variables-Must Hide'!$G$39="2x",0,ROUND(($D$15*MIN(E165,YMPEMM)+$D$16*MAX(0,E165-YMPEMM))/VLOOKUP($C$8,'Working Variables-Must Hide'!$L$4:$Q$11,'Working Variables-Must Hide'!$M$2-'Working Variables-Must Hide'!$K$2,FALSE),2)-G165))</f>
        <v>0</v>
      </c>
      <c r="I165" s="11">
        <f t="shared" si="9"/>
        <v>0</v>
      </c>
    </row>
    <row r="166" spans="1:9" ht="18" customHeight="1" x14ac:dyDescent="0.3">
      <c r="A166" s="60">
        <f t="shared" si="10"/>
        <v>143</v>
      </c>
      <c r="B166" s="109"/>
      <c r="C166" s="109"/>
      <c r="D166" s="110"/>
      <c r="E166" s="29">
        <f>IF(AND(OR(ContYearMM=2014,ContYearMM=2015),D166*VLOOKUP($C$8,'Working Variables-Must Hide'!$L$4:$Q$11,'Working Variables-Must Hide'!$M$2-'Working Variables-Must Hide'!$K$2,FALSE)&gt;=ROUND(7*YMPEMM,2)),"(Use Single)",MIN(D166*VLOOKUP($C$8,'Working Variables-Must Hide'!$L$4:$Q$11,'Working Variables-Must Hide'!$M$2-'Working Variables-Must Hide'!$K$2,FALSE),YMPEx7MM))</f>
        <v>0</v>
      </c>
      <c r="F166" s="30" t="str">
        <f t="shared" si="8"/>
        <v/>
      </c>
      <c r="G166" s="11">
        <f>IF(E166="(Use Single)","N/A ",ROUND(($D$15*MIN(E166,YMPEMM)+$D$16*MAX(0,MIN(E166,$D$13)-YMPEMM))/VLOOKUP($C$8,'Working Variables-Must Hide'!$L$4:$Q$11,'Working Variables-Must Hide'!$M$2-'Working Variables-Must Hide'!$K$2,FALSE),2)*IF('Working Variables-Must Hide'!$G$39="1x",1,IF('Working Variables-Must Hide'!$G$39="2x",2,"XX")))</f>
        <v>0</v>
      </c>
      <c r="H166" s="11">
        <f>IF(E166="(Use Single)","N/A ",IF('Working Variables-Must Hide'!$G$39="2x",0,ROUND(($D$15*MIN(E166,YMPEMM)+$D$16*MAX(0,E166-YMPEMM))/VLOOKUP($C$8,'Working Variables-Must Hide'!$L$4:$Q$11,'Working Variables-Must Hide'!$M$2-'Working Variables-Must Hide'!$K$2,FALSE),2)-G166))</f>
        <v>0</v>
      </c>
      <c r="I166" s="11">
        <f t="shared" si="9"/>
        <v>0</v>
      </c>
    </row>
    <row r="167" spans="1:9" ht="18" customHeight="1" x14ac:dyDescent="0.3">
      <c r="A167" s="60">
        <f t="shared" si="10"/>
        <v>144</v>
      </c>
      <c r="B167" s="109"/>
      <c r="C167" s="109"/>
      <c r="D167" s="110"/>
      <c r="E167" s="29">
        <f>IF(AND(OR(ContYearMM=2014,ContYearMM=2015),D167*VLOOKUP($C$8,'Working Variables-Must Hide'!$L$4:$Q$11,'Working Variables-Must Hide'!$M$2-'Working Variables-Must Hide'!$K$2,FALSE)&gt;=ROUND(7*YMPEMM,2)),"(Use Single)",MIN(D167*VLOOKUP($C$8,'Working Variables-Must Hide'!$L$4:$Q$11,'Working Variables-Must Hide'!$M$2-'Working Variables-Must Hide'!$K$2,FALSE),YMPEx7MM))</f>
        <v>0</v>
      </c>
      <c r="F167" s="30" t="str">
        <f t="shared" si="8"/>
        <v/>
      </c>
      <c r="G167" s="11">
        <f>IF(E167="(Use Single)","N/A ",ROUND(($D$15*MIN(E167,YMPEMM)+$D$16*MAX(0,MIN(E167,$D$13)-YMPEMM))/VLOOKUP($C$8,'Working Variables-Must Hide'!$L$4:$Q$11,'Working Variables-Must Hide'!$M$2-'Working Variables-Must Hide'!$K$2,FALSE),2)*IF('Working Variables-Must Hide'!$G$39="1x",1,IF('Working Variables-Must Hide'!$G$39="2x",2,"XX")))</f>
        <v>0</v>
      </c>
      <c r="H167" s="11">
        <f>IF(E167="(Use Single)","N/A ",IF('Working Variables-Must Hide'!$G$39="2x",0,ROUND(($D$15*MIN(E167,YMPEMM)+$D$16*MAX(0,E167-YMPEMM))/VLOOKUP($C$8,'Working Variables-Must Hide'!$L$4:$Q$11,'Working Variables-Must Hide'!$M$2-'Working Variables-Must Hide'!$K$2,FALSE),2)-G167))</f>
        <v>0</v>
      </c>
      <c r="I167" s="11">
        <f t="shared" si="9"/>
        <v>0</v>
      </c>
    </row>
    <row r="168" spans="1:9" ht="18" customHeight="1" x14ac:dyDescent="0.3">
      <c r="A168" s="60">
        <f t="shared" si="10"/>
        <v>145</v>
      </c>
      <c r="B168" s="109"/>
      <c r="C168" s="109"/>
      <c r="D168" s="110"/>
      <c r="E168" s="29">
        <f>IF(AND(OR(ContYearMM=2014,ContYearMM=2015),D168*VLOOKUP($C$8,'Working Variables-Must Hide'!$L$4:$Q$11,'Working Variables-Must Hide'!$M$2-'Working Variables-Must Hide'!$K$2,FALSE)&gt;=ROUND(7*YMPEMM,2)),"(Use Single)",MIN(D168*VLOOKUP($C$8,'Working Variables-Must Hide'!$L$4:$Q$11,'Working Variables-Must Hide'!$M$2-'Working Variables-Must Hide'!$K$2,FALSE),YMPEx7MM))</f>
        <v>0</v>
      </c>
      <c r="F168" s="30" t="str">
        <f t="shared" si="8"/>
        <v/>
      </c>
      <c r="G168" s="11">
        <f>IF(E168="(Use Single)","N/A ",ROUND(($D$15*MIN(E168,YMPEMM)+$D$16*MAX(0,MIN(E168,$D$13)-YMPEMM))/VLOOKUP($C$8,'Working Variables-Must Hide'!$L$4:$Q$11,'Working Variables-Must Hide'!$M$2-'Working Variables-Must Hide'!$K$2,FALSE),2)*IF('Working Variables-Must Hide'!$G$39="1x",1,IF('Working Variables-Must Hide'!$G$39="2x",2,"XX")))</f>
        <v>0</v>
      </c>
      <c r="H168" s="11">
        <f>IF(E168="(Use Single)","N/A ",IF('Working Variables-Must Hide'!$G$39="2x",0,ROUND(($D$15*MIN(E168,YMPEMM)+$D$16*MAX(0,E168-YMPEMM))/VLOOKUP($C$8,'Working Variables-Must Hide'!$L$4:$Q$11,'Working Variables-Must Hide'!$M$2-'Working Variables-Must Hide'!$K$2,FALSE),2)-G168))</f>
        <v>0</v>
      </c>
      <c r="I168" s="11">
        <f t="shared" si="9"/>
        <v>0</v>
      </c>
    </row>
    <row r="169" spans="1:9" ht="18" customHeight="1" x14ac:dyDescent="0.3">
      <c r="A169" s="60">
        <f t="shared" si="10"/>
        <v>146</v>
      </c>
      <c r="B169" s="109"/>
      <c r="C169" s="109"/>
      <c r="D169" s="110"/>
      <c r="E169" s="29">
        <f>IF(AND(OR(ContYearMM=2014,ContYearMM=2015),D169*VLOOKUP($C$8,'Working Variables-Must Hide'!$L$4:$Q$11,'Working Variables-Must Hide'!$M$2-'Working Variables-Must Hide'!$K$2,FALSE)&gt;=ROUND(7*YMPEMM,2)),"(Use Single)",MIN(D169*VLOOKUP($C$8,'Working Variables-Must Hide'!$L$4:$Q$11,'Working Variables-Must Hide'!$M$2-'Working Variables-Must Hide'!$K$2,FALSE),YMPEx7MM))</f>
        <v>0</v>
      </c>
      <c r="F169" s="30" t="str">
        <f t="shared" si="8"/>
        <v/>
      </c>
      <c r="G169" s="11">
        <f>IF(E169="(Use Single)","N/A ",ROUND(($D$15*MIN(E169,YMPEMM)+$D$16*MAX(0,MIN(E169,$D$13)-YMPEMM))/VLOOKUP($C$8,'Working Variables-Must Hide'!$L$4:$Q$11,'Working Variables-Must Hide'!$M$2-'Working Variables-Must Hide'!$K$2,FALSE),2)*IF('Working Variables-Must Hide'!$G$39="1x",1,IF('Working Variables-Must Hide'!$G$39="2x",2,"XX")))</f>
        <v>0</v>
      </c>
      <c r="H169" s="11">
        <f>IF(E169="(Use Single)","N/A ",IF('Working Variables-Must Hide'!$G$39="2x",0,ROUND(($D$15*MIN(E169,YMPEMM)+$D$16*MAX(0,E169-YMPEMM))/VLOOKUP($C$8,'Working Variables-Must Hide'!$L$4:$Q$11,'Working Variables-Must Hide'!$M$2-'Working Variables-Must Hide'!$K$2,FALSE),2)-G169))</f>
        <v>0</v>
      </c>
      <c r="I169" s="11">
        <f t="shared" si="9"/>
        <v>0</v>
      </c>
    </row>
    <row r="170" spans="1:9" ht="18" customHeight="1" x14ac:dyDescent="0.3">
      <c r="A170" s="60">
        <f t="shared" si="10"/>
        <v>147</v>
      </c>
      <c r="B170" s="109"/>
      <c r="C170" s="109"/>
      <c r="D170" s="110"/>
      <c r="E170" s="29">
        <f>IF(AND(OR(ContYearMM=2014,ContYearMM=2015),D170*VLOOKUP($C$8,'Working Variables-Must Hide'!$L$4:$Q$11,'Working Variables-Must Hide'!$M$2-'Working Variables-Must Hide'!$K$2,FALSE)&gt;=ROUND(7*YMPEMM,2)),"(Use Single)",MIN(D170*VLOOKUP($C$8,'Working Variables-Must Hide'!$L$4:$Q$11,'Working Variables-Must Hide'!$M$2-'Working Variables-Must Hide'!$K$2,FALSE),YMPEx7MM))</f>
        <v>0</v>
      </c>
      <c r="F170" s="30" t="str">
        <f t="shared" si="8"/>
        <v/>
      </c>
      <c r="G170" s="11">
        <f>IF(E170="(Use Single)","N/A ",ROUND(($D$15*MIN(E170,YMPEMM)+$D$16*MAX(0,MIN(E170,$D$13)-YMPEMM))/VLOOKUP($C$8,'Working Variables-Must Hide'!$L$4:$Q$11,'Working Variables-Must Hide'!$M$2-'Working Variables-Must Hide'!$K$2,FALSE),2)*IF('Working Variables-Must Hide'!$G$39="1x",1,IF('Working Variables-Must Hide'!$G$39="2x",2,"XX")))</f>
        <v>0</v>
      </c>
      <c r="H170" s="11">
        <f>IF(E170="(Use Single)","N/A ",IF('Working Variables-Must Hide'!$G$39="2x",0,ROUND(($D$15*MIN(E170,YMPEMM)+$D$16*MAX(0,E170-YMPEMM))/VLOOKUP($C$8,'Working Variables-Must Hide'!$L$4:$Q$11,'Working Variables-Must Hide'!$M$2-'Working Variables-Must Hide'!$K$2,FALSE),2)-G170))</f>
        <v>0</v>
      </c>
      <c r="I170" s="11">
        <f t="shared" si="9"/>
        <v>0</v>
      </c>
    </row>
    <row r="171" spans="1:9" ht="18" customHeight="1" x14ac:dyDescent="0.3">
      <c r="A171" s="60">
        <f t="shared" si="10"/>
        <v>148</v>
      </c>
      <c r="B171" s="109"/>
      <c r="C171" s="109"/>
      <c r="D171" s="110"/>
      <c r="E171" s="29">
        <f>IF(AND(OR(ContYearMM=2014,ContYearMM=2015),D171*VLOOKUP($C$8,'Working Variables-Must Hide'!$L$4:$Q$11,'Working Variables-Must Hide'!$M$2-'Working Variables-Must Hide'!$K$2,FALSE)&gt;=ROUND(7*YMPEMM,2)),"(Use Single)",MIN(D171*VLOOKUP($C$8,'Working Variables-Must Hide'!$L$4:$Q$11,'Working Variables-Must Hide'!$M$2-'Working Variables-Must Hide'!$K$2,FALSE),YMPEx7MM))</f>
        <v>0</v>
      </c>
      <c r="F171" s="30" t="str">
        <f t="shared" si="8"/>
        <v/>
      </c>
      <c r="G171" s="11">
        <f>IF(E171="(Use Single)","N/A ",ROUND(($D$15*MIN(E171,YMPEMM)+$D$16*MAX(0,MIN(E171,$D$13)-YMPEMM))/VLOOKUP($C$8,'Working Variables-Must Hide'!$L$4:$Q$11,'Working Variables-Must Hide'!$M$2-'Working Variables-Must Hide'!$K$2,FALSE),2)*IF('Working Variables-Must Hide'!$G$39="1x",1,IF('Working Variables-Must Hide'!$G$39="2x",2,"XX")))</f>
        <v>0</v>
      </c>
      <c r="H171" s="11">
        <f>IF(E171="(Use Single)","N/A ",IF('Working Variables-Must Hide'!$G$39="2x",0,ROUND(($D$15*MIN(E171,YMPEMM)+$D$16*MAX(0,E171-YMPEMM))/VLOOKUP($C$8,'Working Variables-Must Hide'!$L$4:$Q$11,'Working Variables-Must Hide'!$M$2-'Working Variables-Must Hide'!$K$2,FALSE),2)-G171))</f>
        <v>0</v>
      </c>
      <c r="I171" s="11">
        <f t="shared" si="9"/>
        <v>0</v>
      </c>
    </row>
    <row r="172" spans="1:9" ht="18" customHeight="1" x14ac:dyDescent="0.3">
      <c r="A172" s="60">
        <f t="shared" si="10"/>
        <v>149</v>
      </c>
      <c r="B172" s="109"/>
      <c r="C172" s="109"/>
      <c r="D172" s="110"/>
      <c r="E172" s="29">
        <f>IF(AND(OR(ContYearMM=2014,ContYearMM=2015),D172*VLOOKUP($C$8,'Working Variables-Must Hide'!$L$4:$Q$11,'Working Variables-Must Hide'!$M$2-'Working Variables-Must Hide'!$K$2,FALSE)&gt;=ROUND(7*YMPEMM,2)),"(Use Single)",MIN(D172*VLOOKUP($C$8,'Working Variables-Must Hide'!$L$4:$Q$11,'Working Variables-Must Hide'!$M$2-'Working Variables-Must Hide'!$K$2,FALSE),YMPEx7MM))</f>
        <v>0</v>
      </c>
      <c r="F172" s="30" t="str">
        <f t="shared" si="8"/>
        <v/>
      </c>
      <c r="G172" s="11">
        <f>IF(E172="(Use Single)","N/A ",ROUND(($D$15*MIN(E172,YMPEMM)+$D$16*MAX(0,MIN(E172,$D$13)-YMPEMM))/VLOOKUP($C$8,'Working Variables-Must Hide'!$L$4:$Q$11,'Working Variables-Must Hide'!$M$2-'Working Variables-Must Hide'!$K$2,FALSE),2)*IF('Working Variables-Must Hide'!$G$39="1x",1,IF('Working Variables-Must Hide'!$G$39="2x",2,"XX")))</f>
        <v>0</v>
      </c>
      <c r="H172" s="11">
        <f>IF(E172="(Use Single)","N/A ",IF('Working Variables-Must Hide'!$G$39="2x",0,ROUND(($D$15*MIN(E172,YMPEMM)+$D$16*MAX(0,E172-YMPEMM))/VLOOKUP($C$8,'Working Variables-Must Hide'!$L$4:$Q$11,'Working Variables-Must Hide'!$M$2-'Working Variables-Must Hide'!$K$2,FALSE),2)-G172))</f>
        <v>0</v>
      </c>
      <c r="I172" s="11">
        <f t="shared" si="9"/>
        <v>0</v>
      </c>
    </row>
    <row r="173" spans="1:9" ht="18" customHeight="1" x14ac:dyDescent="0.3">
      <c r="A173" s="60">
        <f t="shared" si="10"/>
        <v>150</v>
      </c>
      <c r="B173" s="109"/>
      <c r="C173" s="109"/>
      <c r="D173" s="110"/>
      <c r="E173" s="29">
        <f>IF(AND(OR(ContYearMM=2014,ContYearMM=2015),D173*VLOOKUP($C$8,'Working Variables-Must Hide'!$L$4:$Q$11,'Working Variables-Must Hide'!$M$2-'Working Variables-Must Hide'!$K$2,FALSE)&gt;=ROUND(7*YMPEMM,2)),"(Use Single)",MIN(D173*VLOOKUP($C$8,'Working Variables-Must Hide'!$L$4:$Q$11,'Working Variables-Must Hide'!$M$2-'Working Variables-Must Hide'!$K$2,FALSE),YMPEx7MM))</f>
        <v>0</v>
      </c>
      <c r="F173" s="30" t="str">
        <f t="shared" si="8"/>
        <v/>
      </c>
      <c r="G173" s="11">
        <f>IF(E173="(Use Single)","N/A ",ROUND(($D$15*MIN(E173,YMPEMM)+$D$16*MAX(0,MIN(E173,$D$13)-YMPEMM))/VLOOKUP($C$8,'Working Variables-Must Hide'!$L$4:$Q$11,'Working Variables-Must Hide'!$M$2-'Working Variables-Must Hide'!$K$2,FALSE),2)*IF('Working Variables-Must Hide'!$G$39="1x",1,IF('Working Variables-Must Hide'!$G$39="2x",2,"XX")))</f>
        <v>0</v>
      </c>
      <c r="H173" s="11">
        <f>IF(E173="(Use Single)","N/A ",IF('Working Variables-Must Hide'!$G$39="2x",0,ROUND(($D$15*MIN(E173,YMPEMM)+$D$16*MAX(0,E173-YMPEMM))/VLOOKUP($C$8,'Working Variables-Must Hide'!$L$4:$Q$11,'Working Variables-Must Hide'!$M$2-'Working Variables-Must Hide'!$K$2,FALSE),2)-G173))</f>
        <v>0</v>
      </c>
      <c r="I173" s="11">
        <f t="shared" si="9"/>
        <v>0</v>
      </c>
    </row>
    <row r="174" spans="1:9" ht="18" customHeight="1" x14ac:dyDescent="0.3">
      <c r="A174" s="60">
        <f t="shared" si="10"/>
        <v>151</v>
      </c>
      <c r="B174" s="109"/>
      <c r="C174" s="109"/>
      <c r="D174" s="110"/>
      <c r="E174" s="29">
        <f>IF(AND(OR(ContYearMM=2014,ContYearMM=2015),D174*VLOOKUP($C$8,'Working Variables-Must Hide'!$L$4:$Q$11,'Working Variables-Must Hide'!$M$2-'Working Variables-Must Hide'!$K$2,FALSE)&gt;=ROUND(7*YMPEMM,2)),"(Use Single)",MIN(D174*VLOOKUP($C$8,'Working Variables-Must Hide'!$L$4:$Q$11,'Working Variables-Must Hide'!$M$2-'Working Variables-Must Hide'!$K$2,FALSE),YMPEx7MM))</f>
        <v>0</v>
      </c>
      <c r="F174" s="30" t="str">
        <f t="shared" si="8"/>
        <v/>
      </c>
      <c r="G174" s="11">
        <f>IF(E174="(Use Single)","N/A ",ROUND(($D$15*MIN(E174,YMPEMM)+$D$16*MAX(0,MIN(E174,$D$13)-YMPEMM))/VLOOKUP($C$8,'Working Variables-Must Hide'!$L$4:$Q$11,'Working Variables-Must Hide'!$M$2-'Working Variables-Must Hide'!$K$2,FALSE),2)*IF('Working Variables-Must Hide'!$G$39="1x",1,IF('Working Variables-Must Hide'!$G$39="2x",2,"XX")))</f>
        <v>0</v>
      </c>
      <c r="H174" s="11">
        <f>IF(E174="(Use Single)","N/A ",IF('Working Variables-Must Hide'!$G$39="2x",0,ROUND(($D$15*MIN(E174,YMPEMM)+$D$16*MAX(0,E174-YMPEMM))/VLOOKUP($C$8,'Working Variables-Must Hide'!$L$4:$Q$11,'Working Variables-Must Hide'!$M$2-'Working Variables-Must Hide'!$K$2,FALSE),2)-G174))</f>
        <v>0</v>
      </c>
      <c r="I174" s="11">
        <f t="shared" si="9"/>
        <v>0</v>
      </c>
    </row>
    <row r="175" spans="1:9" ht="18" customHeight="1" x14ac:dyDescent="0.3">
      <c r="A175" s="60">
        <f t="shared" si="10"/>
        <v>152</v>
      </c>
      <c r="B175" s="109"/>
      <c r="C175" s="109"/>
      <c r="D175" s="110"/>
      <c r="E175" s="29">
        <f>IF(AND(OR(ContYearMM=2014,ContYearMM=2015),D175*VLOOKUP($C$8,'Working Variables-Must Hide'!$L$4:$Q$11,'Working Variables-Must Hide'!$M$2-'Working Variables-Must Hide'!$K$2,FALSE)&gt;=ROUND(7*YMPEMM,2)),"(Use Single)",MIN(D175*VLOOKUP($C$8,'Working Variables-Must Hide'!$L$4:$Q$11,'Working Variables-Must Hide'!$M$2-'Working Variables-Must Hide'!$K$2,FALSE),YMPEx7MM))</f>
        <v>0</v>
      </c>
      <c r="F175" s="30" t="str">
        <f t="shared" si="8"/>
        <v/>
      </c>
      <c r="G175" s="11">
        <f>IF(E175="(Use Single)","N/A ",ROUND(($D$15*MIN(E175,YMPEMM)+$D$16*MAX(0,MIN(E175,$D$13)-YMPEMM))/VLOOKUP($C$8,'Working Variables-Must Hide'!$L$4:$Q$11,'Working Variables-Must Hide'!$M$2-'Working Variables-Must Hide'!$K$2,FALSE),2)*IF('Working Variables-Must Hide'!$G$39="1x",1,IF('Working Variables-Must Hide'!$G$39="2x",2,"XX")))</f>
        <v>0</v>
      </c>
      <c r="H175" s="11">
        <f>IF(E175="(Use Single)","N/A ",IF('Working Variables-Must Hide'!$G$39="2x",0,ROUND(($D$15*MIN(E175,YMPEMM)+$D$16*MAX(0,E175-YMPEMM))/VLOOKUP($C$8,'Working Variables-Must Hide'!$L$4:$Q$11,'Working Variables-Must Hide'!$M$2-'Working Variables-Must Hide'!$K$2,FALSE),2)-G175))</f>
        <v>0</v>
      </c>
      <c r="I175" s="11">
        <f t="shared" si="9"/>
        <v>0</v>
      </c>
    </row>
    <row r="176" spans="1:9" ht="18" customHeight="1" x14ac:dyDescent="0.3">
      <c r="A176" s="60">
        <f t="shared" si="10"/>
        <v>153</v>
      </c>
      <c r="B176" s="109"/>
      <c r="C176" s="109"/>
      <c r="D176" s="110"/>
      <c r="E176" s="29">
        <f>IF(AND(OR(ContYearMM=2014,ContYearMM=2015),D176*VLOOKUP($C$8,'Working Variables-Must Hide'!$L$4:$Q$11,'Working Variables-Must Hide'!$M$2-'Working Variables-Must Hide'!$K$2,FALSE)&gt;=ROUND(7*YMPEMM,2)),"(Use Single)",MIN(D176*VLOOKUP($C$8,'Working Variables-Must Hide'!$L$4:$Q$11,'Working Variables-Must Hide'!$M$2-'Working Variables-Must Hide'!$K$2,FALSE),YMPEx7MM))</f>
        <v>0</v>
      </c>
      <c r="F176" s="30" t="str">
        <f t="shared" si="8"/>
        <v/>
      </c>
      <c r="G176" s="11">
        <f>IF(E176="(Use Single)","N/A ",ROUND(($D$15*MIN(E176,YMPEMM)+$D$16*MAX(0,MIN(E176,$D$13)-YMPEMM))/VLOOKUP($C$8,'Working Variables-Must Hide'!$L$4:$Q$11,'Working Variables-Must Hide'!$M$2-'Working Variables-Must Hide'!$K$2,FALSE),2)*IF('Working Variables-Must Hide'!$G$39="1x",1,IF('Working Variables-Must Hide'!$G$39="2x",2,"XX")))</f>
        <v>0</v>
      </c>
      <c r="H176" s="11">
        <f>IF(E176="(Use Single)","N/A ",IF('Working Variables-Must Hide'!$G$39="2x",0,ROUND(($D$15*MIN(E176,YMPEMM)+$D$16*MAX(0,E176-YMPEMM))/VLOOKUP($C$8,'Working Variables-Must Hide'!$L$4:$Q$11,'Working Variables-Must Hide'!$M$2-'Working Variables-Must Hide'!$K$2,FALSE),2)-G176))</f>
        <v>0</v>
      </c>
      <c r="I176" s="11">
        <f t="shared" si="9"/>
        <v>0</v>
      </c>
    </row>
    <row r="177" spans="1:9" ht="18" customHeight="1" x14ac:dyDescent="0.3">
      <c r="A177" s="60">
        <f t="shared" si="10"/>
        <v>154</v>
      </c>
      <c r="B177" s="109"/>
      <c r="C177" s="109"/>
      <c r="D177" s="110"/>
      <c r="E177" s="29">
        <f>IF(AND(OR(ContYearMM=2014,ContYearMM=2015),D177*VLOOKUP($C$8,'Working Variables-Must Hide'!$L$4:$Q$11,'Working Variables-Must Hide'!$M$2-'Working Variables-Must Hide'!$K$2,FALSE)&gt;=ROUND(7*YMPEMM,2)),"(Use Single)",MIN(D177*VLOOKUP($C$8,'Working Variables-Must Hide'!$L$4:$Q$11,'Working Variables-Must Hide'!$M$2-'Working Variables-Must Hide'!$K$2,FALSE),YMPEx7MM))</f>
        <v>0</v>
      </c>
      <c r="F177" s="30" t="str">
        <f t="shared" si="8"/>
        <v/>
      </c>
      <c r="G177" s="11">
        <f>IF(E177="(Use Single)","N/A ",ROUND(($D$15*MIN(E177,YMPEMM)+$D$16*MAX(0,MIN(E177,$D$13)-YMPEMM))/VLOOKUP($C$8,'Working Variables-Must Hide'!$L$4:$Q$11,'Working Variables-Must Hide'!$M$2-'Working Variables-Must Hide'!$K$2,FALSE),2)*IF('Working Variables-Must Hide'!$G$39="1x",1,IF('Working Variables-Must Hide'!$G$39="2x",2,"XX")))</f>
        <v>0</v>
      </c>
      <c r="H177" s="11">
        <f>IF(E177="(Use Single)","N/A ",IF('Working Variables-Must Hide'!$G$39="2x",0,ROUND(($D$15*MIN(E177,YMPEMM)+$D$16*MAX(0,E177-YMPEMM))/VLOOKUP($C$8,'Working Variables-Must Hide'!$L$4:$Q$11,'Working Variables-Must Hide'!$M$2-'Working Variables-Must Hide'!$K$2,FALSE),2)-G177))</f>
        <v>0</v>
      </c>
      <c r="I177" s="11">
        <f t="shared" si="9"/>
        <v>0</v>
      </c>
    </row>
    <row r="178" spans="1:9" ht="18" customHeight="1" x14ac:dyDescent="0.3">
      <c r="A178" s="60">
        <f t="shared" si="10"/>
        <v>155</v>
      </c>
      <c r="B178" s="109"/>
      <c r="C178" s="109"/>
      <c r="D178" s="110"/>
      <c r="E178" s="29">
        <f>IF(AND(OR(ContYearMM=2014,ContYearMM=2015),D178*VLOOKUP($C$8,'Working Variables-Must Hide'!$L$4:$Q$11,'Working Variables-Must Hide'!$M$2-'Working Variables-Must Hide'!$K$2,FALSE)&gt;=ROUND(7*YMPEMM,2)),"(Use Single)",MIN(D178*VLOOKUP($C$8,'Working Variables-Must Hide'!$L$4:$Q$11,'Working Variables-Must Hide'!$M$2-'Working Variables-Must Hide'!$K$2,FALSE),YMPEx7MM))</f>
        <v>0</v>
      </c>
      <c r="F178" s="30" t="str">
        <f t="shared" si="8"/>
        <v/>
      </c>
      <c r="G178" s="11">
        <f>IF(E178="(Use Single)","N/A ",ROUND(($D$15*MIN(E178,YMPEMM)+$D$16*MAX(0,MIN(E178,$D$13)-YMPEMM))/VLOOKUP($C$8,'Working Variables-Must Hide'!$L$4:$Q$11,'Working Variables-Must Hide'!$M$2-'Working Variables-Must Hide'!$K$2,FALSE),2)*IF('Working Variables-Must Hide'!$G$39="1x",1,IF('Working Variables-Must Hide'!$G$39="2x",2,"XX")))</f>
        <v>0</v>
      </c>
      <c r="H178" s="11">
        <f>IF(E178="(Use Single)","N/A ",IF('Working Variables-Must Hide'!$G$39="2x",0,ROUND(($D$15*MIN(E178,YMPEMM)+$D$16*MAX(0,E178-YMPEMM))/VLOOKUP($C$8,'Working Variables-Must Hide'!$L$4:$Q$11,'Working Variables-Must Hide'!$M$2-'Working Variables-Must Hide'!$K$2,FALSE),2)-G178))</f>
        <v>0</v>
      </c>
      <c r="I178" s="11">
        <f t="shared" si="9"/>
        <v>0</v>
      </c>
    </row>
    <row r="179" spans="1:9" ht="18" customHeight="1" x14ac:dyDescent="0.3">
      <c r="A179" s="60">
        <f t="shared" si="10"/>
        <v>156</v>
      </c>
      <c r="B179" s="109"/>
      <c r="C179" s="109"/>
      <c r="D179" s="110"/>
      <c r="E179" s="29">
        <f>IF(AND(OR(ContYearMM=2014,ContYearMM=2015),D179*VLOOKUP($C$8,'Working Variables-Must Hide'!$L$4:$Q$11,'Working Variables-Must Hide'!$M$2-'Working Variables-Must Hide'!$K$2,FALSE)&gt;=ROUND(7*YMPEMM,2)),"(Use Single)",MIN(D179*VLOOKUP($C$8,'Working Variables-Must Hide'!$L$4:$Q$11,'Working Variables-Must Hide'!$M$2-'Working Variables-Must Hide'!$K$2,FALSE),YMPEx7MM))</f>
        <v>0</v>
      </c>
      <c r="F179" s="30" t="str">
        <f t="shared" si="8"/>
        <v/>
      </c>
      <c r="G179" s="11">
        <f>IF(E179="(Use Single)","N/A ",ROUND(($D$15*MIN(E179,YMPEMM)+$D$16*MAX(0,MIN(E179,$D$13)-YMPEMM))/VLOOKUP($C$8,'Working Variables-Must Hide'!$L$4:$Q$11,'Working Variables-Must Hide'!$M$2-'Working Variables-Must Hide'!$K$2,FALSE),2)*IF('Working Variables-Must Hide'!$G$39="1x",1,IF('Working Variables-Must Hide'!$G$39="2x",2,"XX")))</f>
        <v>0</v>
      </c>
      <c r="H179" s="11">
        <f>IF(E179="(Use Single)","N/A ",IF('Working Variables-Must Hide'!$G$39="2x",0,ROUND(($D$15*MIN(E179,YMPEMM)+$D$16*MAX(0,E179-YMPEMM))/VLOOKUP($C$8,'Working Variables-Must Hide'!$L$4:$Q$11,'Working Variables-Must Hide'!$M$2-'Working Variables-Must Hide'!$K$2,FALSE),2)-G179))</f>
        <v>0</v>
      </c>
      <c r="I179" s="11">
        <f t="shared" si="9"/>
        <v>0</v>
      </c>
    </row>
    <row r="180" spans="1:9" ht="18" customHeight="1" x14ac:dyDescent="0.3">
      <c r="A180" s="60">
        <f t="shared" si="10"/>
        <v>157</v>
      </c>
      <c r="B180" s="109"/>
      <c r="C180" s="109"/>
      <c r="D180" s="110"/>
      <c r="E180" s="29">
        <f>IF(AND(OR(ContYearMM=2014,ContYearMM=2015),D180*VLOOKUP($C$8,'Working Variables-Must Hide'!$L$4:$Q$11,'Working Variables-Must Hide'!$M$2-'Working Variables-Must Hide'!$K$2,FALSE)&gt;=ROUND(7*YMPEMM,2)),"(Use Single)",MIN(D180*VLOOKUP($C$8,'Working Variables-Must Hide'!$L$4:$Q$11,'Working Variables-Must Hide'!$M$2-'Working Variables-Must Hide'!$K$2,FALSE),YMPEx7MM))</f>
        <v>0</v>
      </c>
      <c r="F180" s="30" t="str">
        <f t="shared" si="8"/>
        <v/>
      </c>
      <c r="G180" s="11">
        <f>IF(E180="(Use Single)","N/A ",ROUND(($D$15*MIN(E180,YMPEMM)+$D$16*MAX(0,MIN(E180,$D$13)-YMPEMM))/VLOOKUP($C$8,'Working Variables-Must Hide'!$L$4:$Q$11,'Working Variables-Must Hide'!$M$2-'Working Variables-Must Hide'!$K$2,FALSE),2)*IF('Working Variables-Must Hide'!$G$39="1x",1,IF('Working Variables-Must Hide'!$G$39="2x",2,"XX")))</f>
        <v>0</v>
      </c>
      <c r="H180" s="11">
        <f>IF(E180="(Use Single)","N/A ",IF('Working Variables-Must Hide'!$G$39="2x",0,ROUND(($D$15*MIN(E180,YMPEMM)+$D$16*MAX(0,E180-YMPEMM))/VLOOKUP($C$8,'Working Variables-Must Hide'!$L$4:$Q$11,'Working Variables-Must Hide'!$M$2-'Working Variables-Must Hide'!$K$2,FALSE),2)-G180))</f>
        <v>0</v>
      </c>
      <c r="I180" s="11">
        <f t="shared" si="9"/>
        <v>0</v>
      </c>
    </row>
    <row r="181" spans="1:9" ht="18" customHeight="1" x14ac:dyDescent="0.3">
      <c r="A181" s="60">
        <f t="shared" si="10"/>
        <v>158</v>
      </c>
      <c r="B181" s="109"/>
      <c r="C181" s="109"/>
      <c r="D181" s="110"/>
      <c r="E181" s="29">
        <f>IF(AND(OR(ContYearMM=2014,ContYearMM=2015),D181*VLOOKUP($C$8,'Working Variables-Must Hide'!$L$4:$Q$11,'Working Variables-Must Hide'!$M$2-'Working Variables-Must Hide'!$K$2,FALSE)&gt;=ROUND(7*YMPEMM,2)),"(Use Single)",MIN(D181*VLOOKUP($C$8,'Working Variables-Must Hide'!$L$4:$Q$11,'Working Variables-Must Hide'!$M$2-'Working Variables-Must Hide'!$K$2,FALSE),YMPEx7MM))</f>
        <v>0</v>
      </c>
      <c r="F181" s="30" t="str">
        <f t="shared" si="8"/>
        <v/>
      </c>
      <c r="G181" s="11">
        <f>IF(E181="(Use Single)","N/A ",ROUND(($D$15*MIN(E181,YMPEMM)+$D$16*MAX(0,MIN(E181,$D$13)-YMPEMM))/VLOOKUP($C$8,'Working Variables-Must Hide'!$L$4:$Q$11,'Working Variables-Must Hide'!$M$2-'Working Variables-Must Hide'!$K$2,FALSE),2)*IF('Working Variables-Must Hide'!$G$39="1x",1,IF('Working Variables-Must Hide'!$G$39="2x",2,"XX")))</f>
        <v>0</v>
      </c>
      <c r="H181" s="11">
        <f>IF(E181="(Use Single)","N/A ",IF('Working Variables-Must Hide'!$G$39="2x",0,ROUND(($D$15*MIN(E181,YMPEMM)+$D$16*MAX(0,E181-YMPEMM))/VLOOKUP($C$8,'Working Variables-Must Hide'!$L$4:$Q$11,'Working Variables-Must Hide'!$M$2-'Working Variables-Must Hide'!$K$2,FALSE),2)-G181))</f>
        <v>0</v>
      </c>
      <c r="I181" s="11">
        <f t="shared" si="9"/>
        <v>0</v>
      </c>
    </row>
    <row r="182" spans="1:9" ht="18" customHeight="1" x14ac:dyDescent="0.3">
      <c r="A182" s="60">
        <f t="shared" si="10"/>
        <v>159</v>
      </c>
      <c r="B182" s="109"/>
      <c r="C182" s="109"/>
      <c r="D182" s="110"/>
      <c r="E182" s="29">
        <f>IF(AND(OR(ContYearMM=2014,ContYearMM=2015),D182*VLOOKUP($C$8,'Working Variables-Must Hide'!$L$4:$Q$11,'Working Variables-Must Hide'!$M$2-'Working Variables-Must Hide'!$K$2,FALSE)&gt;=ROUND(7*YMPEMM,2)),"(Use Single)",MIN(D182*VLOOKUP($C$8,'Working Variables-Must Hide'!$L$4:$Q$11,'Working Variables-Must Hide'!$M$2-'Working Variables-Must Hide'!$K$2,FALSE),YMPEx7MM))</f>
        <v>0</v>
      </c>
      <c r="F182" s="30" t="str">
        <f t="shared" si="8"/>
        <v/>
      </c>
      <c r="G182" s="11">
        <f>IF(E182="(Use Single)","N/A ",ROUND(($D$15*MIN(E182,YMPEMM)+$D$16*MAX(0,MIN(E182,$D$13)-YMPEMM))/VLOOKUP($C$8,'Working Variables-Must Hide'!$L$4:$Q$11,'Working Variables-Must Hide'!$M$2-'Working Variables-Must Hide'!$K$2,FALSE),2)*IF('Working Variables-Must Hide'!$G$39="1x",1,IF('Working Variables-Must Hide'!$G$39="2x",2,"XX")))</f>
        <v>0</v>
      </c>
      <c r="H182" s="11">
        <f>IF(E182="(Use Single)","N/A ",IF('Working Variables-Must Hide'!$G$39="2x",0,ROUND(($D$15*MIN(E182,YMPEMM)+$D$16*MAX(0,E182-YMPEMM))/VLOOKUP($C$8,'Working Variables-Must Hide'!$L$4:$Q$11,'Working Variables-Must Hide'!$M$2-'Working Variables-Must Hide'!$K$2,FALSE),2)-G182))</f>
        <v>0</v>
      </c>
      <c r="I182" s="11">
        <f t="shared" si="9"/>
        <v>0</v>
      </c>
    </row>
    <row r="183" spans="1:9" ht="18" customHeight="1" x14ac:dyDescent="0.3">
      <c r="A183" s="60">
        <f t="shared" si="10"/>
        <v>160</v>
      </c>
      <c r="B183" s="109"/>
      <c r="C183" s="109"/>
      <c r="D183" s="110"/>
      <c r="E183" s="29">
        <f>IF(AND(OR(ContYearMM=2014,ContYearMM=2015),D183*VLOOKUP($C$8,'Working Variables-Must Hide'!$L$4:$Q$11,'Working Variables-Must Hide'!$M$2-'Working Variables-Must Hide'!$K$2,FALSE)&gt;=ROUND(7*YMPEMM,2)),"(Use Single)",MIN(D183*VLOOKUP($C$8,'Working Variables-Must Hide'!$L$4:$Q$11,'Working Variables-Must Hide'!$M$2-'Working Variables-Must Hide'!$K$2,FALSE),YMPEx7MM))</f>
        <v>0</v>
      </c>
      <c r="F183" s="30" t="str">
        <f t="shared" si="8"/>
        <v/>
      </c>
      <c r="G183" s="11">
        <f>IF(E183="(Use Single)","N/A ",ROUND(($D$15*MIN(E183,YMPEMM)+$D$16*MAX(0,MIN(E183,$D$13)-YMPEMM))/VLOOKUP($C$8,'Working Variables-Must Hide'!$L$4:$Q$11,'Working Variables-Must Hide'!$M$2-'Working Variables-Must Hide'!$K$2,FALSE),2)*IF('Working Variables-Must Hide'!$G$39="1x",1,IF('Working Variables-Must Hide'!$G$39="2x",2,"XX")))</f>
        <v>0</v>
      </c>
      <c r="H183" s="11">
        <f>IF(E183="(Use Single)","N/A ",IF('Working Variables-Must Hide'!$G$39="2x",0,ROUND(($D$15*MIN(E183,YMPEMM)+$D$16*MAX(0,E183-YMPEMM))/VLOOKUP($C$8,'Working Variables-Must Hide'!$L$4:$Q$11,'Working Variables-Must Hide'!$M$2-'Working Variables-Must Hide'!$K$2,FALSE),2)-G183))</f>
        <v>0</v>
      </c>
      <c r="I183" s="11">
        <f t="shared" si="9"/>
        <v>0</v>
      </c>
    </row>
    <row r="184" spans="1:9" ht="18" customHeight="1" x14ac:dyDescent="0.3">
      <c r="A184" s="60">
        <f t="shared" si="10"/>
        <v>161</v>
      </c>
      <c r="B184" s="109"/>
      <c r="C184" s="109"/>
      <c r="D184" s="110"/>
      <c r="E184" s="29">
        <f>IF(AND(OR(ContYearMM=2014,ContYearMM=2015),D184*VLOOKUP($C$8,'Working Variables-Must Hide'!$L$4:$Q$11,'Working Variables-Must Hide'!$M$2-'Working Variables-Must Hide'!$K$2,FALSE)&gt;=ROUND(7*YMPEMM,2)),"(Use Single)",MIN(D184*VLOOKUP($C$8,'Working Variables-Must Hide'!$L$4:$Q$11,'Working Variables-Must Hide'!$M$2-'Working Variables-Must Hide'!$K$2,FALSE),YMPEx7MM))</f>
        <v>0</v>
      </c>
      <c r="F184" s="30" t="str">
        <f t="shared" ref="F184:F194" si="11">IF(E184=YMPEx7MM,"*","")</f>
        <v/>
      </c>
      <c r="G184" s="11">
        <f>IF(E184="(Use Single)","N/A ",ROUND(($D$15*MIN(E184,YMPEMM)+$D$16*MAX(0,MIN(E184,$D$13)-YMPEMM))/VLOOKUP($C$8,'Working Variables-Must Hide'!$L$4:$Q$11,'Working Variables-Must Hide'!$M$2-'Working Variables-Must Hide'!$K$2,FALSE),2)*IF('Working Variables-Must Hide'!$G$39="1x",1,IF('Working Variables-Must Hide'!$G$39="2x",2,"XX")))</f>
        <v>0</v>
      </c>
      <c r="H184" s="11">
        <f>IF(E184="(Use Single)","N/A ",IF('Working Variables-Must Hide'!$G$39="2x",0,ROUND(($D$15*MIN(E184,YMPEMM)+$D$16*MAX(0,E184-YMPEMM))/VLOOKUP($C$8,'Working Variables-Must Hide'!$L$4:$Q$11,'Working Variables-Must Hide'!$M$2-'Working Variables-Must Hide'!$K$2,FALSE),2)-G184))</f>
        <v>0</v>
      </c>
      <c r="I184" s="11">
        <f t="shared" si="9"/>
        <v>0</v>
      </c>
    </row>
    <row r="185" spans="1:9" ht="18" customHeight="1" x14ac:dyDescent="0.3">
      <c r="A185" s="60">
        <f t="shared" si="10"/>
        <v>162</v>
      </c>
      <c r="B185" s="109"/>
      <c r="C185" s="109"/>
      <c r="D185" s="110"/>
      <c r="E185" s="29">
        <f>IF(AND(OR(ContYearMM=2014,ContYearMM=2015),D185*VLOOKUP($C$8,'Working Variables-Must Hide'!$L$4:$Q$11,'Working Variables-Must Hide'!$M$2-'Working Variables-Must Hide'!$K$2,FALSE)&gt;=ROUND(7*YMPEMM,2)),"(Use Single)",MIN(D185*VLOOKUP($C$8,'Working Variables-Must Hide'!$L$4:$Q$11,'Working Variables-Must Hide'!$M$2-'Working Variables-Must Hide'!$K$2,FALSE),YMPEx7MM))</f>
        <v>0</v>
      </c>
      <c r="F185" s="30" t="str">
        <f t="shared" si="11"/>
        <v/>
      </c>
      <c r="G185" s="11">
        <f>IF(E185="(Use Single)","N/A ",ROUND(($D$15*MIN(E185,YMPEMM)+$D$16*MAX(0,MIN(E185,$D$13)-YMPEMM))/VLOOKUP($C$8,'Working Variables-Must Hide'!$L$4:$Q$11,'Working Variables-Must Hide'!$M$2-'Working Variables-Must Hide'!$K$2,FALSE),2)*IF('Working Variables-Must Hide'!$G$39="1x",1,IF('Working Variables-Must Hide'!$G$39="2x",2,"XX")))</f>
        <v>0</v>
      </c>
      <c r="H185" s="11">
        <f>IF(E185="(Use Single)","N/A ",IF('Working Variables-Must Hide'!$G$39="2x",0,ROUND(($D$15*MIN(E185,YMPEMM)+$D$16*MAX(0,E185-YMPEMM))/VLOOKUP($C$8,'Working Variables-Must Hide'!$L$4:$Q$11,'Working Variables-Must Hide'!$M$2-'Working Variables-Must Hide'!$K$2,FALSE),2)-G185))</f>
        <v>0</v>
      </c>
      <c r="I185" s="11">
        <f t="shared" si="9"/>
        <v>0</v>
      </c>
    </row>
    <row r="186" spans="1:9" ht="18" customHeight="1" x14ac:dyDescent="0.3">
      <c r="A186" s="60">
        <f t="shared" si="10"/>
        <v>163</v>
      </c>
      <c r="B186" s="109"/>
      <c r="C186" s="109"/>
      <c r="D186" s="110"/>
      <c r="E186" s="29">
        <f>IF(AND(OR(ContYearMM=2014,ContYearMM=2015),D186*VLOOKUP($C$8,'Working Variables-Must Hide'!$L$4:$Q$11,'Working Variables-Must Hide'!$M$2-'Working Variables-Must Hide'!$K$2,FALSE)&gt;=ROUND(7*YMPEMM,2)),"(Use Single)",MIN(D186*VLOOKUP($C$8,'Working Variables-Must Hide'!$L$4:$Q$11,'Working Variables-Must Hide'!$M$2-'Working Variables-Must Hide'!$K$2,FALSE),YMPEx7MM))</f>
        <v>0</v>
      </c>
      <c r="F186" s="30" t="str">
        <f t="shared" si="11"/>
        <v/>
      </c>
      <c r="G186" s="11">
        <f>IF(E186="(Use Single)","N/A ",ROUND(($D$15*MIN(E186,YMPEMM)+$D$16*MAX(0,MIN(E186,$D$13)-YMPEMM))/VLOOKUP($C$8,'Working Variables-Must Hide'!$L$4:$Q$11,'Working Variables-Must Hide'!$M$2-'Working Variables-Must Hide'!$K$2,FALSE),2)*IF('Working Variables-Must Hide'!$G$39="1x",1,IF('Working Variables-Must Hide'!$G$39="2x",2,"XX")))</f>
        <v>0</v>
      </c>
      <c r="H186" s="11">
        <f>IF(E186="(Use Single)","N/A ",IF('Working Variables-Must Hide'!$G$39="2x",0,ROUND(($D$15*MIN(E186,YMPEMM)+$D$16*MAX(0,E186-YMPEMM))/VLOOKUP($C$8,'Working Variables-Must Hide'!$L$4:$Q$11,'Working Variables-Must Hide'!$M$2-'Working Variables-Must Hide'!$K$2,FALSE),2)-G186))</f>
        <v>0</v>
      </c>
      <c r="I186" s="11">
        <f t="shared" si="9"/>
        <v>0</v>
      </c>
    </row>
    <row r="187" spans="1:9" ht="18" customHeight="1" x14ac:dyDescent="0.3">
      <c r="A187" s="60">
        <f t="shared" si="10"/>
        <v>164</v>
      </c>
      <c r="B187" s="109"/>
      <c r="C187" s="109"/>
      <c r="D187" s="110"/>
      <c r="E187" s="29">
        <f>IF(AND(OR(ContYearMM=2014,ContYearMM=2015),D187*VLOOKUP($C$8,'Working Variables-Must Hide'!$L$4:$Q$11,'Working Variables-Must Hide'!$M$2-'Working Variables-Must Hide'!$K$2,FALSE)&gt;=ROUND(7*YMPEMM,2)),"(Use Single)",MIN(D187*VLOOKUP($C$8,'Working Variables-Must Hide'!$L$4:$Q$11,'Working Variables-Must Hide'!$M$2-'Working Variables-Must Hide'!$K$2,FALSE),YMPEx7MM))</f>
        <v>0</v>
      </c>
      <c r="F187" s="30" t="str">
        <f t="shared" si="11"/>
        <v/>
      </c>
      <c r="G187" s="11">
        <f>IF(E187="(Use Single)","N/A ",ROUND(($D$15*MIN(E187,YMPEMM)+$D$16*MAX(0,MIN(E187,$D$13)-YMPEMM))/VLOOKUP($C$8,'Working Variables-Must Hide'!$L$4:$Q$11,'Working Variables-Must Hide'!$M$2-'Working Variables-Must Hide'!$K$2,FALSE),2)*IF('Working Variables-Must Hide'!$G$39="1x",1,IF('Working Variables-Must Hide'!$G$39="2x",2,"XX")))</f>
        <v>0</v>
      </c>
      <c r="H187" s="11">
        <f>IF(E187="(Use Single)","N/A ",IF('Working Variables-Must Hide'!$G$39="2x",0,ROUND(($D$15*MIN(E187,YMPEMM)+$D$16*MAX(0,E187-YMPEMM))/VLOOKUP($C$8,'Working Variables-Must Hide'!$L$4:$Q$11,'Working Variables-Must Hide'!$M$2-'Working Variables-Must Hide'!$K$2,FALSE),2)-G187))</f>
        <v>0</v>
      </c>
      <c r="I187" s="11">
        <f t="shared" si="9"/>
        <v>0</v>
      </c>
    </row>
    <row r="188" spans="1:9" ht="18" customHeight="1" x14ac:dyDescent="0.3">
      <c r="A188" s="60">
        <f t="shared" si="10"/>
        <v>165</v>
      </c>
      <c r="B188" s="109"/>
      <c r="C188" s="109"/>
      <c r="D188" s="110"/>
      <c r="E188" s="29">
        <f>IF(AND(OR(ContYearMM=2014,ContYearMM=2015),D188*VLOOKUP($C$8,'Working Variables-Must Hide'!$L$4:$Q$11,'Working Variables-Must Hide'!$M$2-'Working Variables-Must Hide'!$K$2,FALSE)&gt;=ROUND(7*YMPEMM,2)),"(Use Single)",MIN(D188*VLOOKUP($C$8,'Working Variables-Must Hide'!$L$4:$Q$11,'Working Variables-Must Hide'!$M$2-'Working Variables-Must Hide'!$K$2,FALSE),YMPEx7MM))</f>
        <v>0</v>
      </c>
      <c r="F188" s="30" t="str">
        <f t="shared" si="11"/>
        <v/>
      </c>
      <c r="G188" s="11">
        <f>IF(E188="(Use Single)","N/A ",ROUND(($D$15*MIN(E188,YMPEMM)+$D$16*MAX(0,MIN(E188,$D$13)-YMPEMM))/VLOOKUP($C$8,'Working Variables-Must Hide'!$L$4:$Q$11,'Working Variables-Must Hide'!$M$2-'Working Variables-Must Hide'!$K$2,FALSE),2)*IF('Working Variables-Must Hide'!$G$39="1x",1,IF('Working Variables-Must Hide'!$G$39="2x",2,"XX")))</f>
        <v>0</v>
      </c>
      <c r="H188" s="11">
        <f>IF(E188="(Use Single)","N/A ",IF('Working Variables-Must Hide'!$G$39="2x",0,ROUND(($D$15*MIN(E188,YMPEMM)+$D$16*MAX(0,E188-YMPEMM))/VLOOKUP($C$8,'Working Variables-Must Hide'!$L$4:$Q$11,'Working Variables-Must Hide'!$M$2-'Working Variables-Must Hide'!$K$2,FALSE),2)-G188))</f>
        <v>0</v>
      </c>
      <c r="I188" s="11">
        <f t="shared" si="9"/>
        <v>0</v>
      </c>
    </row>
    <row r="189" spans="1:9" ht="18" customHeight="1" x14ac:dyDescent="0.3">
      <c r="A189" s="60">
        <f t="shared" si="10"/>
        <v>166</v>
      </c>
      <c r="B189" s="109"/>
      <c r="C189" s="109"/>
      <c r="D189" s="110"/>
      <c r="E189" s="29">
        <f>IF(AND(OR(ContYearMM=2014,ContYearMM=2015),D189*VLOOKUP($C$8,'Working Variables-Must Hide'!$L$4:$Q$11,'Working Variables-Must Hide'!$M$2-'Working Variables-Must Hide'!$K$2,FALSE)&gt;=ROUND(7*YMPEMM,2)),"(Use Single)",MIN(D189*VLOOKUP($C$8,'Working Variables-Must Hide'!$L$4:$Q$11,'Working Variables-Must Hide'!$M$2-'Working Variables-Must Hide'!$K$2,FALSE),YMPEx7MM))</f>
        <v>0</v>
      </c>
      <c r="F189" s="30" t="str">
        <f t="shared" si="11"/>
        <v/>
      </c>
      <c r="G189" s="11">
        <f>IF(E189="(Use Single)","N/A ",ROUND(($D$15*MIN(E189,YMPEMM)+$D$16*MAX(0,MIN(E189,$D$13)-YMPEMM))/VLOOKUP($C$8,'Working Variables-Must Hide'!$L$4:$Q$11,'Working Variables-Must Hide'!$M$2-'Working Variables-Must Hide'!$K$2,FALSE),2)*IF('Working Variables-Must Hide'!$G$39="1x",1,IF('Working Variables-Must Hide'!$G$39="2x",2,"XX")))</f>
        <v>0</v>
      </c>
      <c r="H189" s="11">
        <f>IF(E189="(Use Single)","N/A ",IF('Working Variables-Must Hide'!$G$39="2x",0,ROUND(($D$15*MIN(E189,YMPEMM)+$D$16*MAX(0,E189-YMPEMM))/VLOOKUP($C$8,'Working Variables-Must Hide'!$L$4:$Q$11,'Working Variables-Must Hide'!$M$2-'Working Variables-Must Hide'!$K$2,FALSE),2)-G189))</f>
        <v>0</v>
      </c>
      <c r="I189" s="11">
        <f t="shared" si="9"/>
        <v>0</v>
      </c>
    </row>
    <row r="190" spans="1:9" ht="18" customHeight="1" x14ac:dyDescent="0.3">
      <c r="A190" s="60">
        <f t="shared" si="10"/>
        <v>167</v>
      </c>
      <c r="B190" s="109"/>
      <c r="C190" s="109"/>
      <c r="D190" s="110"/>
      <c r="E190" s="29">
        <f>IF(AND(OR(ContYearMM=2014,ContYearMM=2015),D190*VLOOKUP($C$8,'Working Variables-Must Hide'!$L$4:$Q$11,'Working Variables-Must Hide'!$M$2-'Working Variables-Must Hide'!$K$2,FALSE)&gt;=ROUND(7*YMPEMM,2)),"(Use Single)",MIN(D190*VLOOKUP($C$8,'Working Variables-Must Hide'!$L$4:$Q$11,'Working Variables-Must Hide'!$M$2-'Working Variables-Must Hide'!$K$2,FALSE),YMPEx7MM))</f>
        <v>0</v>
      </c>
      <c r="F190" s="30" t="str">
        <f t="shared" si="11"/>
        <v/>
      </c>
      <c r="G190" s="11">
        <f>IF(E190="(Use Single)","N/A ",ROUND(($D$15*MIN(E190,YMPEMM)+$D$16*MAX(0,MIN(E190,$D$13)-YMPEMM))/VLOOKUP($C$8,'Working Variables-Must Hide'!$L$4:$Q$11,'Working Variables-Must Hide'!$M$2-'Working Variables-Must Hide'!$K$2,FALSE),2)*IF('Working Variables-Must Hide'!$G$39="1x",1,IF('Working Variables-Must Hide'!$G$39="2x",2,"XX")))</f>
        <v>0</v>
      </c>
      <c r="H190" s="11">
        <f>IF(E190="(Use Single)","N/A ",IF('Working Variables-Must Hide'!$G$39="2x",0,ROUND(($D$15*MIN(E190,YMPEMM)+$D$16*MAX(0,E190-YMPEMM))/VLOOKUP($C$8,'Working Variables-Must Hide'!$L$4:$Q$11,'Working Variables-Must Hide'!$M$2-'Working Variables-Must Hide'!$K$2,FALSE),2)-G190))</f>
        <v>0</v>
      </c>
      <c r="I190" s="11">
        <f t="shared" si="9"/>
        <v>0</v>
      </c>
    </row>
    <row r="191" spans="1:9" ht="18" customHeight="1" x14ac:dyDescent="0.3">
      <c r="A191" s="60">
        <f t="shared" si="10"/>
        <v>168</v>
      </c>
      <c r="B191" s="109"/>
      <c r="C191" s="109"/>
      <c r="D191" s="110"/>
      <c r="E191" s="29">
        <f>IF(AND(OR(ContYearMM=2014,ContYearMM=2015),D191*VLOOKUP($C$8,'Working Variables-Must Hide'!$L$4:$Q$11,'Working Variables-Must Hide'!$M$2-'Working Variables-Must Hide'!$K$2,FALSE)&gt;=ROUND(7*YMPEMM,2)),"(Use Single)",MIN(D191*VLOOKUP($C$8,'Working Variables-Must Hide'!$L$4:$Q$11,'Working Variables-Must Hide'!$M$2-'Working Variables-Must Hide'!$K$2,FALSE),YMPEx7MM))</f>
        <v>0</v>
      </c>
      <c r="F191" s="30" t="str">
        <f t="shared" si="11"/>
        <v/>
      </c>
      <c r="G191" s="11">
        <f>IF(E191="(Use Single)","N/A ",ROUND(($D$15*MIN(E191,YMPEMM)+$D$16*MAX(0,MIN(E191,$D$13)-YMPEMM))/VLOOKUP($C$8,'Working Variables-Must Hide'!$L$4:$Q$11,'Working Variables-Must Hide'!$M$2-'Working Variables-Must Hide'!$K$2,FALSE),2)*IF('Working Variables-Must Hide'!$G$39="1x",1,IF('Working Variables-Must Hide'!$G$39="2x",2,"XX")))</f>
        <v>0</v>
      </c>
      <c r="H191" s="11">
        <f>IF(E191="(Use Single)","N/A ",IF('Working Variables-Must Hide'!$G$39="2x",0,ROUND(($D$15*MIN(E191,YMPEMM)+$D$16*MAX(0,E191-YMPEMM))/VLOOKUP($C$8,'Working Variables-Must Hide'!$L$4:$Q$11,'Working Variables-Must Hide'!$M$2-'Working Variables-Must Hide'!$K$2,FALSE),2)-G191))</f>
        <v>0</v>
      </c>
      <c r="I191" s="11">
        <f t="shared" si="9"/>
        <v>0</v>
      </c>
    </row>
    <row r="192" spans="1:9" ht="18" customHeight="1" x14ac:dyDescent="0.3">
      <c r="A192" s="60">
        <f t="shared" si="10"/>
        <v>169</v>
      </c>
      <c r="B192" s="109"/>
      <c r="C192" s="109"/>
      <c r="D192" s="110"/>
      <c r="E192" s="29">
        <f>IF(AND(OR(ContYearMM=2014,ContYearMM=2015),D192*VLOOKUP($C$8,'Working Variables-Must Hide'!$L$4:$Q$11,'Working Variables-Must Hide'!$M$2-'Working Variables-Must Hide'!$K$2,FALSE)&gt;=ROUND(7*YMPEMM,2)),"(Use Single)",MIN(D192*VLOOKUP($C$8,'Working Variables-Must Hide'!$L$4:$Q$11,'Working Variables-Must Hide'!$M$2-'Working Variables-Must Hide'!$K$2,FALSE),YMPEx7MM))</f>
        <v>0</v>
      </c>
      <c r="F192" s="30" t="str">
        <f t="shared" si="11"/>
        <v/>
      </c>
      <c r="G192" s="11">
        <f>IF(E192="(Use Single)","N/A ",ROUND(($D$15*MIN(E192,YMPEMM)+$D$16*MAX(0,MIN(E192,$D$13)-YMPEMM))/VLOOKUP($C$8,'Working Variables-Must Hide'!$L$4:$Q$11,'Working Variables-Must Hide'!$M$2-'Working Variables-Must Hide'!$K$2,FALSE),2)*IF('Working Variables-Must Hide'!$G$39="1x",1,IF('Working Variables-Must Hide'!$G$39="2x",2,"XX")))</f>
        <v>0</v>
      </c>
      <c r="H192" s="11">
        <f>IF(E192="(Use Single)","N/A ",IF('Working Variables-Must Hide'!$G$39="2x",0,ROUND(($D$15*MIN(E192,YMPEMM)+$D$16*MAX(0,E192-YMPEMM))/VLOOKUP($C$8,'Working Variables-Must Hide'!$L$4:$Q$11,'Working Variables-Must Hide'!$M$2-'Working Variables-Must Hide'!$K$2,FALSE),2)-G192))</f>
        <v>0</v>
      </c>
      <c r="I192" s="11">
        <f t="shared" si="9"/>
        <v>0</v>
      </c>
    </row>
    <row r="193" spans="1:9" ht="18" customHeight="1" x14ac:dyDescent="0.3">
      <c r="A193" s="60">
        <f t="shared" si="10"/>
        <v>170</v>
      </c>
      <c r="B193" s="109"/>
      <c r="C193" s="109"/>
      <c r="D193" s="110"/>
      <c r="E193" s="29">
        <f>IF(AND(OR(ContYearMM=2014,ContYearMM=2015),D193*VLOOKUP($C$8,'Working Variables-Must Hide'!$L$4:$Q$11,'Working Variables-Must Hide'!$M$2-'Working Variables-Must Hide'!$K$2,FALSE)&gt;=ROUND(7*YMPEMM,2)),"(Use Single)",MIN(D193*VLOOKUP($C$8,'Working Variables-Must Hide'!$L$4:$Q$11,'Working Variables-Must Hide'!$M$2-'Working Variables-Must Hide'!$K$2,FALSE),YMPEx7MM))</f>
        <v>0</v>
      </c>
      <c r="F193" s="30" t="str">
        <f t="shared" si="11"/>
        <v/>
      </c>
      <c r="G193" s="11">
        <f>IF(E193="(Use Single)","N/A ",ROUND(($D$15*MIN(E193,YMPEMM)+$D$16*MAX(0,MIN(E193,$D$13)-YMPEMM))/VLOOKUP($C$8,'Working Variables-Must Hide'!$L$4:$Q$11,'Working Variables-Must Hide'!$M$2-'Working Variables-Must Hide'!$K$2,FALSE),2)*IF('Working Variables-Must Hide'!$G$39="1x",1,IF('Working Variables-Must Hide'!$G$39="2x",2,"XX")))</f>
        <v>0</v>
      </c>
      <c r="H193" s="11">
        <f>IF(E193="(Use Single)","N/A ",IF('Working Variables-Must Hide'!$G$39="2x",0,ROUND(($D$15*MIN(E193,YMPEMM)+$D$16*MAX(0,E193-YMPEMM))/VLOOKUP($C$8,'Working Variables-Must Hide'!$L$4:$Q$11,'Working Variables-Must Hide'!$M$2-'Working Variables-Must Hide'!$K$2,FALSE),2)-G193))</f>
        <v>0</v>
      </c>
      <c r="I193" s="11">
        <f t="shared" si="9"/>
        <v>0</v>
      </c>
    </row>
    <row r="194" spans="1:9" ht="18" customHeight="1" x14ac:dyDescent="0.3">
      <c r="A194" s="60">
        <f t="shared" si="10"/>
        <v>171</v>
      </c>
      <c r="B194" s="109"/>
      <c r="C194" s="109"/>
      <c r="D194" s="110"/>
      <c r="E194" s="29">
        <f>IF(AND(OR(ContYearMM=2014,ContYearMM=2015),D194*VLOOKUP($C$8,'Working Variables-Must Hide'!$L$4:$Q$11,'Working Variables-Must Hide'!$M$2-'Working Variables-Must Hide'!$K$2,FALSE)&gt;=ROUND(7*YMPEMM,2)),"(Use Single)",MIN(D194*VLOOKUP($C$8,'Working Variables-Must Hide'!$L$4:$Q$11,'Working Variables-Must Hide'!$M$2-'Working Variables-Must Hide'!$K$2,FALSE),YMPEx7MM))</f>
        <v>0</v>
      </c>
      <c r="F194" s="30" t="str">
        <f t="shared" si="11"/>
        <v/>
      </c>
      <c r="G194" s="11">
        <f>IF(E194="(Use Single)","N/A ",ROUND(($D$15*MIN(E194,YMPEMM)+$D$16*MAX(0,MIN(E194,$D$13)-YMPEMM))/VLOOKUP($C$8,'Working Variables-Must Hide'!$L$4:$Q$11,'Working Variables-Must Hide'!$M$2-'Working Variables-Must Hide'!$K$2,FALSE),2)*IF('Working Variables-Must Hide'!$G$39="1x",1,IF('Working Variables-Must Hide'!$G$39="2x",2,"XX")))</f>
        <v>0</v>
      </c>
      <c r="H194" s="11">
        <f>IF(E194="(Use Single)","N/A ",IF('Working Variables-Must Hide'!$G$39="2x",0,ROUND(($D$15*MIN(E194,YMPEMM)+$D$16*MAX(0,E194-YMPEMM))/VLOOKUP($C$8,'Working Variables-Must Hide'!$L$4:$Q$11,'Working Variables-Must Hide'!$M$2-'Working Variables-Must Hide'!$K$2,FALSE),2)-G194))</f>
        <v>0</v>
      </c>
      <c r="I194" s="11">
        <f t="shared" si="9"/>
        <v>0</v>
      </c>
    </row>
    <row r="195" spans="1:9" ht="18" customHeight="1" x14ac:dyDescent="0.3">
      <c r="A195" s="60">
        <f t="shared" si="10"/>
        <v>172</v>
      </c>
      <c r="B195" s="109"/>
      <c r="C195" s="109"/>
      <c r="D195" s="110"/>
      <c r="E195" s="29">
        <f>IF(AND(OR(ContYearMM=2014,ContYearMM=2015),D195*VLOOKUP($C$8,'Working Variables-Must Hide'!$L$4:$Q$11,'Working Variables-Must Hide'!$M$2-'Working Variables-Must Hide'!$K$2,FALSE)&gt;=ROUND(7*YMPEMM,2)),"(Use Single)",MIN(D195*VLOOKUP($C$8,'Working Variables-Must Hide'!$L$4:$Q$11,'Working Variables-Must Hide'!$M$2-'Working Variables-Must Hide'!$K$2,FALSE),YMPEx7MM))</f>
        <v>0</v>
      </c>
      <c r="F195" s="30" t="str">
        <f t="shared" ref="F195:F213" si="12">IF(E195=YMPEx7MM,"*","")</f>
        <v/>
      </c>
      <c r="G195" s="11">
        <f>IF(E195="(Use Single)","N/A ",ROUND(($D$15*MIN(E195,YMPEMM)+$D$16*MAX(0,MIN(E195,$D$13)-YMPEMM))/VLOOKUP($C$8,'Working Variables-Must Hide'!$L$4:$Q$11,'Working Variables-Must Hide'!$M$2-'Working Variables-Must Hide'!$K$2,FALSE),2)*IF('Working Variables-Must Hide'!$G$39="1x",1,IF('Working Variables-Must Hide'!$G$39="2x",2,"XX")))</f>
        <v>0</v>
      </c>
      <c r="H195" s="11">
        <f>IF(E195="(Use Single)","N/A ",IF('Working Variables-Must Hide'!$G$39="2x",0,ROUND(($D$15*MIN(E195,YMPEMM)+$D$16*MAX(0,E195-YMPEMM))/VLOOKUP($C$8,'Working Variables-Must Hide'!$L$4:$Q$11,'Working Variables-Must Hide'!$M$2-'Working Variables-Must Hide'!$K$2,FALSE),2)-G195))</f>
        <v>0</v>
      </c>
      <c r="I195" s="11">
        <f t="shared" si="9"/>
        <v>0</v>
      </c>
    </row>
    <row r="196" spans="1:9" ht="18" customHeight="1" x14ac:dyDescent="0.3">
      <c r="A196" s="60">
        <f t="shared" si="10"/>
        <v>173</v>
      </c>
      <c r="B196" s="109"/>
      <c r="C196" s="109"/>
      <c r="D196" s="110"/>
      <c r="E196" s="29">
        <f>IF(AND(OR(ContYearMM=2014,ContYearMM=2015),D196*VLOOKUP($C$8,'Working Variables-Must Hide'!$L$4:$Q$11,'Working Variables-Must Hide'!$M$2-'Working Variables-Must Hide'!$K$2,FALSE)&gt;=ROUND(7*YMPEMM,2)),"(Use Single)",MIN(D196*VLOOKUP($C$8,'Working Variables-Must Hide'!$L$4:$Q$11,'Working Variables-Must Hide'!$M$2-'Working Variables-Must Hide'!$K$2,FALSE),YMPEx7MM))</f>
        <v>0</v>
      </c>
      <c r="F196" s="30" t="str">
        <f t="shared" si="12"/>
        <v/>
      </c>
      <c r="G196" s="11">
        <f>IF(E196="(Use Single)","N/A ",ROUND(($D$15*MIN(E196,YMPEMM)+$D$16*MAX(0,MIN(E196,$D$13)-YMPEMM))/VLOOKUP($C$8,'Working Variables-Must Hide'!$L$4:$Q$11,'Working Variables-Must Hide'!$M$2-'Working Variables-Must Hide'!$K$2,FALSE),2)*IF('Working Variables-Must Hide'!$G$39="1x",1,IF('Working Variables-Must Hide'!$G$39="2x",2,"XX")))</f>
        <v>0</v>
      </c>
      <c r="H196" s="11">
        <f>IF(E196="(Use Single)","N/A ",IF('Working Variables-Must Hide'!$G$39="2x",0,ROUND(($D$15*MIN(E196,YMPEMM)+$D$16*MAX(0,E196-YMPEMM))/VLOOKUP($C$8,'Working Variables-Must Hide'!$L$4:$Q$11,'Working Variables-Must Hide'!$M$2-'Working Variables-Must Hide'!$K$2,FALSE),2)-G196))</f>
        <v>0</v>
      </c>
      <c r="I196" s="11">
        <f t="shared" si="9"/>
        <v>0</v>
      </c>
    </row>
    <row r="197" spans="1:9" ht="18" customHeight="1" x14ac:dyDescent="0.3">
      <c r="A197" s="60">
        <f t="shared" si="10"/>
        <v>174</v>
      </c>
      <c r="B197" s="109"/>
      <c r="C197" s="109"/>
      <c r="D197" s="110"/>
      <c r="E197" s="29">
        <f>IF(AND(OR(ContYearMM=2014,ContYearMM=2015),D197*VLOOKUP($C$8,'Working Variables-Must Hide'!$L$4:$Q$11,'Working Variables-Must Hide'!$M$2-'Working Variables-Must Hide'!$K$2,FALSE)&gt;=ROUND(7*YMPEMM,2)),"(Use Single)",MIN(D197*VLOOKUP($C$8,'Working Variables-Must Hide'!$L$4:$Q$11,'Working Variables-Must Hide'!$M$2-'Working Variables-Must Hide'!$K$2,FALSE),YMPEx7MM))</f>
        <v>0</v>
      </c>
      <c r="F197" s="30" t="str">
        <f t="shared" si="12"/>
        <v/>
      </c>
      <c r="G197" s="11">
        <f>IF(E197="(Use Single)","N/A ",ROUND(($D$15*MIN(E197,YMPEMM)+$D$16*MAX(0,MIN(E197,$D$13)-YMPEMM))/VLOOKUP($C$8,'Working Variables-Must Hide'!$L$4:$Q$11,'Working Variables-Must Hide'!$M$2-'Working Variables-Must Hide'!$K$2,FALSE),2)*IF('Working Variables-Must Hide'!$G$39="1x",1,IF('Working Variables-Must Hide'!$G$39="2x",2,"XX")))</f>
        <v>0</v>
      </c>
      <c r="H197" s="11">
        <f>IF(E197="(Use Single)","N/A ",IF('Working Variables-Must Hide'!$G$39="2x",0,ROUND(($D$15*MIN(E197,YMPEMM)+$D$16*MAX(0,E197-YMPEMM))/VLOOKUP($C$8,'Working Variables-Must Hide'!$L$4:$Q$11,'Working Variables-Must Hide'!$M$2-'Working Variables-Must Hide'!$K$2,FALSE),2)-G197))</f>
        <v>0</v>
      </c>
      <c r="I197" s="11">
        <f t="shared" si="9"/>
        <v>0</v>
      </c>
    </row>
    <row r="198" spans="1:9" ht="18" customHeight="1" x14ac:dyDescent="0.3">
      <c r="A198" s="60">
        <f t="shared" si="10"/>
        <v>175</v>
      </c>
      <c r="B198" s="109"/>
      <c r="C198" s="109"/>
      <c r="D198" s="110"/>
      <c r="E198" s="29">
        <f>IF(AND(OR(ContYearMM=2014,ContYearMM=2015),D198*VLOOKUP($C$8,'Working Variables-Must Hide'!$L$4:$Q$11,'Working Variables-Must Hide'!$M$2-'Working Variables-Must Hide'!$K$2,FALSE)&gt;=ROUND(7*YMPEMM,2)),"(Use Single)",MIN(D198*VLOOKUP($C$8,'Working Variables-Must Hide'!$L$4:$Q$11,'Working Variables-Must Hide'!$M$2-'Working Variables-Must Hide'!$K$2,FALSE),YMPEx7MM))</f>
        <v>0</v>
      </c>
      <c r="F198" s="30" t="str">
        <f t="shared" si="12"/>
        <v/>
      </c>
      <c r="G198" s="11">
        <f>IF(E198="(Use Single)","N/A ",ROUND(($D$15*MIN(E198,YMPEMM)+$D$16*MAX(0,MIN(E198,$D$13)-YMPEMM))/VLOOKUP($C$8,'Working Variables-Must Hide'!$L$4:$Q$11,'Working Variables-Must Hide'!$M$2-'Working Variables-Must Hide'!$K$2,FALSE),2)*IF('Working Variables-Must Hide'!$G$39="1x",1,IF('Working Variables-Must Hide'!$G$39="2x",2,"XX")))</f>
        <v>0</v>
      </c>
      <c r="H198" s="11">
        <f>IF(E198="(Use Single)","N/A ",IF('Working Variables-Must Hide'!$G$39="2x",0,ROUND(($D$15*MIN(E198,YMPEMM)+$D$16*MAX(0,E198-YMPEMM))/VLOOKUP($C$8,'Working Variables-Must Hide'!$L$4:$Q$11,'Working Variables-Must Hide'!$M$2-'Working Variables-Must Hide'!$K$2,FALSE),2)-G198))</f>
        <v>0</v>
      </c>
      <c r="I198" s="11">
        <f t="shared" si="9"/>
        <v>0</v>
      </c>
    </row>
    <row r="199" spans="1:9" ht="18" customHeight="1" x14ac:dyDescent="0.3">
      <c r="A199" s="60">
        <f t="shared" si="10"/>
        <v>176</v>
      </c>
      <c r="B199" s="109"/>
      <c r="C199" s="109"/>
      <c r="D199" s="110"/>
      <c r="E199" s="29">
        <f>IF(AND(OR(ContYearMM=2014,ContYearMM=2015),D199*VLOOKUP($C$8,'Working Variables-Must Hide'!$L$4:$Q$11,'Working Variables-Must Hide'!$M$2-'Working Variables-Must Hide'!$K$2,FALSE)&gt;=ROUND(7*YMPEMM,2)),"(Use Single)",MIN(D199*VLOOKUP($C$8,'Working Variables-Must Hide'!$L$4:$Q$11,'Working Variables-Must Hide'!$M$2-'Working Variables-Must Hide'!$K$2,FALSE),YMPEx7MM))</f>
        <v>0</v>
      </c>
      <c r="F199" s="30" t="str">
        <f t="shared" si="12"/>
        <v/>
      </c>
      <c r="G199" s="11">
        <f>IF(E199="(Use Single)","N/A ",ROUND(($D$15*MIN(E199,YMPEMM)+$D$16*MAX(0,MIN(E199,$D$13)-YMPEMM))/VLOOKUP($C$8,'Working Variables-Must Hide'!$L$4:$Q$11,'Working Variables-Must Hide'!$M$2-'Working Variables-Must Hide'!$K$2,FALSE),2)*IF('Working Variables-Must Hide'!$G$39="1x",1,IF('Working Variables-Must Hide'!$G$39="2x",2,"XX")))</f>
        <v>0</v>
      </c>
      <c r="H199" s="11">
        <f>IF(E199="(Use Single)","N/A ",IF('Working Variables-Must Hide'!$G$39="2x",0,ROUND(($D$15*MIN(E199,YMPEMM)+$D$16*MAX(0,E199-YMPEMM))/VLOOKUP($C$8,'Working Variables-Must Hide'!$L$4:$Q$11,'Working Variables-Must Hide'!$M$2-'Working Variables-Must Hide'!$K$2,FALSE),2)-G199))</f>
        <v>0</v>
      </c>
      <c r="I199" s="11">
        <f t="shared" si="9"/>
        <v>0</v>
      </c>
    </row>
    <row r="200" spans="1:9" ht="18" customHeight="1" x14ac:dyDescent="0.3">
      <c r="A200" s="60">
        <f t="shared" si="10"/>
        <v>177</v>
      </c>
      <c r="B200" s="109"/>
      <c r="C200" s="109"/>
      <c r="D200" s="110"/>
      <c r="E200" s="29">
        <f>IF(AND(OR(ContYearMM=2014,ContYearMM=2015),D200*VLOOKUP($C$8,'Working Variables-Must Hide'!$L$4:$Q$11,'Working Variables-Must Hide'!$M$2-'Working Variables-Must Hide'!$K$2,FALSE)&gt;=ROUND(7*YMPEMM,2)),"(Use Single)",MIN(D200*VLOOKUP($C$8,'Working Variables-Must Hide'!$L$4:$Q$11,'Working Variables-Must Hide'!$M$2-'Working Variables-Must Hide'!$K$2,FALSE),YMPEx7MM))</f>
        <v>0</v>
      </c>
      <c r="F200" s="30" t="str">
        <f t="shared" si="12"/>
        <v/>
      </c>
      <c r="G200" s="11">
        <f>IF(E200="(Use Single)","N/A ",ROUND(($D$15*MIN(E200,YMPEMM)+$D$16*MAX(0,MIN(E200,$D$13)-YMPEMM))/VLOOKUP($C$8,'Working Variables-Must Hide'!$L$4:$Q$11,'Working Variables-Must Hide'!$M$2-'Working Variables-Must Hide'!$K$2,FALSE),2)*IF('Working Variables-Must Hide'!$G$39="1x",1,IF('Working Variables-Must Hide'!$G$39="2x",2,"XX")))</f>
        <v>0</v>
      </c>
      <c r="H200" s="11">
        <f>IF(E200="(Use Single)","N/A ",IF('Working Variables-Must Hide'!$G$39="2x",0,ROUND(($D$15*MIN(E200,YMPEMM)+$D$16*MAX(0,E200-YMPEMM))/VLOOKUP($C$8,'Working Variables-Must Hide'!$L$4:$Q$11,'Working Variables-Must Hide'!$M$2-'Working Variables-Must Hide'!$K$2,FALSE),2)-G200))</f>
        <v>0</v>
      </c>
      <c r="I200" s="11">
        <f t="shared" si="9"/>
        <v>0</v>
      </c>
    </row>
    <row r="201" spans="1:9" ht="18" customHeight="1" x14ac:dyDescent="0.3">
      <c r="A201" s="60">
        <f t="shared" si="10"/>
        <v>178</v>
      </c>
      <c r="B201" s="109"/>
      <c r="C201" s="109"/>
      <c r="D201" s="110"/>
      <c r="E201" s="29">
        <f>IF(AND(OR(ContYearMM=2014,ContYearMM=2015),D201*VLOOKUP($C$8,'Working Variables-Must Hide'!$L$4:$Q$11,'Working Variables-Must Hide'!$M$2-'Working Variables-Must Hide'!$K$2,FALSE)&gt;=ROUND(7*YMPEMM,2)),"(Use Single)",MIN(D201*VLOOKUP($C$8,'Working Variables-Must Hide'!$L$4:$Q$11,'Working Variables-Must Hide'!$M$2-'Working Variables-Must Hide'!$K$2,FALSE),YMPEx7MM))</f>
        <v>0</v>
      </c>
      <c r="F201" s="30" t="str">
        <f t="shared" si="12"/>
        <v/>
      </c>
      <c r="G201" s="11">
        <f>IF(E201="(Use Single)","N/A ",ROUND(($D$15*MIN(E201,YMPEMM)+$D$16*MAX(0,MIN(E201,$D$13)-YMPEMM))/VLOOKUP($C$8,'Working Variables-Must Hide'!$L$4:$Q$11,'Working Variables-Must Hide'!$M$2-'Working Variables-Must Hide'!$K$2,FALSE),2)*IF('Working Variables-Must Hide'!$G$39="1x",1,IF('Working Variables-Must Hide'!$G$39="2x",2,"XX")))</f>
        <v>0</v>
      </c>
      <c r="H201" s="11">
        <f>IF(E201="(Use Single)","N/A ",IF('Working Variables-Must Hide'!$G$39="2x",0,ROUND(($D$15*MIN(E201,YMPEMM)+$D$16*MAX(0,E201-YMPEMM))/VLOOKUP($C$8,'Working Variables-Must Hide'!$L$4:$Q$11,'Working Variables-Must Hide'!$M$2-'Working Variables-Must Hide'!$K$2,FALSE),2)-G201))</f>
        <v>0</v>
      </c>
      <c r="I201" s="11">
        <f t="shared" si="9"/>
        <v>0</v>
      </c>
    </row>
    <row r="202" spans="1:9" ht="18" customHeight="1" x14ac:dyDescent="0.3">
      <c r="A202" s="60">
        <f t="shared" si="10"/>
        <v>179</v>
      </c>
      <c r="B202" s="109"/>
      <c r="C202" s="109"/>
      <c r="D202" s="110"/>
      <c r="E202" s="29">
        <f>IF(AND(OR(ContYearMM=2014,ContYearMM=2015),D202*VLOOKUP($C$8,'Working Variables-Must Hide'!$L$4:$Q$11,'Working Variables-Must Hide'!$M$2-'Working Variables-Must Hide'!$K$2,FALSE)&gt;=ROUND(7*YMPEMM,2)),"(Use Single)",MIN(D202*VLOOKUP($C$8,'Working Variables-Must Hide'!$L$4:$Q$11,'Working Variables-Must Hide'!$M$2-'Working Variables-Must Hide'!$K$2,FALSE),YMPEx7MM))</f>
        <v>0</v>
      </c>
      <c r="F202" s="30" t="str">
        <f t="shared" si="12"/>
        <v/>
      </c>
      <c r="G202" s="11">
        <f>IF(E202="(Use Single)","N/A ",ROUND(($D$15*MIN(E202,YMPEMM)+$D$16*MAX(0,MIN(E202,$D$13)-YMPEMM))/VLOOKUP($C$8,'Working Variables-Must Hide'!$L$4:$Q$11,'Working Variables-Must Hide'!$M$2-'Working Variables-Must Hide'!$K$2,FALSE),2)*IF('Working Variables-Must Hide'!$G$39="1x",1,IF('Working Variables-Must Hide'!$G$39="2x",2,"XX")))</f>
        <v>0</v>
      </c>
      <c r="H202" s="11">
        <f>IF(E202="(Use Single)","N/A ",IF('Working Variables-Must Hide'!$G$39="2x",0,ROUND(($D$15*MIN(E202,YMPEMM)+$D$16*MAX(0,E202-YMPEMM))/VLOOKUP($C$8,'Working Variables-Must Hide'!$L$4:$Q$11,'Working Variables-Must Hide'!$M$2-'Working Variables-Must Hide'!$K$2,FALSE),2)-G202))</f>
        <v>0</v>
      </c>
      <c r="I202" s="11">
        <f t="shared" si="9"/>
        <v>0</v>
      </c>
    </row>
    <row r="203" spans="1:9" ht="18" customHeight="1" x14ac:dyDescent="0.3">
      <c r="A203" s="60">
        <f t="shared" si="10"/>
        <v>180</v>
      </c>
      <c r="B203" s="109"/>
      <c r="C203" s="109"/>
      <c r="D203" s="110"/>
      <c r="E203" s="29">
        <f>IF(AND(OR(ContYearMM=2014,ContYearMM=2015),D203*VLOOKUP($C$8,'Working Variables-Must Hide'!$L$4:$Q$11,'Working Variables-Must Hide'!$M$2-'Working Variables-Must Hide'!$K$2,FALSE)&gt;=ROUND(7*YMPEMM,2)),"(Use Single)",MIN(D203*VLOOKUP($C$8,'Working Variables-Must Hide'!$L$4:$Q$11,'Working Variables-Must Hide'!$M$2-'Working Variables-Must Hide'!$K$2,FALSE),YMPEx7MM))</f>
        <v>0</v>
      </c>
      <c r="F203" s="30" t="str">
        <f t="shared" si="12"/>
        <v/>
      </c>
      <c r="G203" s="11">
        <f>IF(E203="(Use Single)","N/A ",ROUND(($D$15*MIN(E203,YMPEMM)+$D$16*MAX(0,MIN(E203,$D$13)-YMPEMM))/VLOOKUP($C$8,'Working Variables-Must Hide'!$L$4:$Q$11,'Working Variables-Must Hide'!$M$2-'Working Variables-Must Hide'!$K$2,FALSE),2)*IF('Working Variables-Must Hide'!$G$39="1x",1,IF('Working Variables-Must Hide'!$G$39="2x",2,"XX")))</f>
        <v>0</v>
      </c>
      <c r="H203" s="11">
        <f>IF(E203="(Use Single)","N/A ",IF('Working Variables-Must Hide'!$G$39="2x",0,ROUND(($D$15*MIN(E203,YMPEMM)+$D$16*MAX(0,E203-YMPEMM))/VLOOKUP($C$8,'Working Variables-Must Hide'!$L$4:$Q$11,'Working Variables-Must Hide'!$M$2-'Working Variables-Must Hide'!$K$2,FALSE),2)-G203))</f>
        <v>0</v>
      </c>
      <c r="I203" s="11">
        <f t="shared" si="9"/>
        <v>0</v>
      </c>
    </row>
    <row r="204" spans="1:9" ht="18" customHeight="1" x14ac:dyDescent="0.3">
      <c r="A204" s="60">
        <f t="shared" si="10"/>
        <v>181</v>
      </c>
      <c r="B204" s="109"/>
      <c r="C204" s="109"/>
      <c r="D204" s="110"/>
      <c r="E204" s="29">
        <f>IF(AND(OR(ContYearMM=2014,ContYearMM=2015),D204*VLOOKUP($C$8,'Working Variables-Must Hide'!$L$4:$Q$11,'Working Variables-Must Hide'!$M$2-'Working Variables-Must Hide'!$K$2,FALSE)&gt;=ROUND(7*YMPEMM,2)),"(Use Single)",MIN(D204*VLOOKUP($C$8,'Working Variables-Must Hide'!$L$4:$Q$11,'Working Variables-Must Hide'!$M$2-'Working Variables-Must Hide'!$K$2,FALSE),YMPEx7MM))</f>
        <v>0</v>
      </c>
      <c r="F204" s="30" t="str">
        <f t="shared" si="12"/>
        <v/>
      </c>
      <c r="G204" s="11">
        <f>IF(E204="(Use Single)","N/A ",ROUND(($D$15*MIN(E204,YMPEMM)+$D$16*MAX(0,MIN(E204,$D$13)-YMPEMM))/VLOOKUP($C$8,'Working Variables-Must Hide'!$L$4:$Q$11,'Working Variables-Must Hide'!$M$2-'Working Variables-Must Hide'!$K$2,FALSE),2)*IF('Working Variables-Must Hide'!$G$39="1x",1,IF('Working Variables-Must Hide'!$G$39="2x",2,"XX")))</f>
        <v>0</v>
      </c>
      <c r="H204" s="11">
        <f>IF(E204="(Use Single)","N/A ",IF('Working Variables-Must Hide'!$G$39="2x",0,ROUND(($D$15*MIN(E204,YMPEMM)+$D$16*MAX(0,E204-YMPEMM))/VLOOKUP($C$8,'Working Variables-Must Hide'!$L$4:$Q$11,'Working Variables-Must Hide'!$M$2-'Working Variables-Must Hide'!$K$2,FALSE),2)-G204))</f>
        <v>0</v>
      </c>
      <c r="I204" s="11">
        <f t="shared" si="9"/>
        <v>0</v>
      </c>
    </row>
    <row r="205" spans="1:9" ht="18" customHeight="1" x14ac:dyDescent="0.3">
      <c r="A205" s="60">
        <f t="shared" si="10"/>
        <v>182</v>
      </c>
      <c r="B205" s="109"/>
      <c r="C205" s="109"/>
      <c r="D205" s="110"/>
      <c r="E205" s="29">
        <f>IF(AND(OR(ContYearMM=2014,ContYearMM=2015),D205*VLOOKUP($C$8,'Working Variables-Must Hide'!$L$4:$Q$11,'Working Variables-Must Hide'!$M$2-'Working Variables-Must Hide'!$K$2,FALSE)&gt;=ROUND(7*YMPEMM,2)),"(Use Single)",MIN(D205*VLOOKUP($C$8,'Working Variables-Must Hide'!$L$4:$Q$11,'Working Variables-Must Hide'!$M$2-'Working Variables-Must Hide'!$K$2,FALSE),YMPEx7MM))</f>
        <v>0</v>
      </c>
      <c r="F205" s="30" t="str">
        <f t="shared" si="12"/>
        <v/>
      </c>
      <c r="G205" s="11">
        <f>IF(E205="(Use Single)","N/A ",ROUND(($D$15*MIN(E205,YMPEMM)+$D$16*MAX(0,MIN(E205,$D$13)-YMPEMM))/VLOOKUP($C$8,'Working Variables-Must Hide'!$L$4:$Q$11,'Working Variables-Must Hide'!$M$2-'Working Variables-Must Hide'!$K$2,FALSE),2)*IF('Working Variables-Must Hide'!$G$39="1x",1,IF('Working Variables-Must Hide'!$G$39="2x",2,"XX")))</f>
        <v>0</v>
      </c>
      <c r="H205" s="11">
        <f>IF(E205="(Use Single)","N/A ",IF('Working Variables-Must Hide'!$G$39="2x",0,ROUND(($D$15*MIN(E205,YMPEMM)+$D$16*MAX(0,E205-YMPEMM))/VLOOKUP($C$8,'Working Variables-Must Hide'!$L$4:$Q$11,'Working Variables-Must Hide'!$M$2-'Working Variables-Must Hide'!$K$2,FALSE),2)-G205))</f>
        <v>0</v>
      </c>
      <c r="I205" s="11">
        <f t="shared" si="9"/>
        <v>0</v>
      </c>
    </row>
    <row r="206" spans="1:9" ht="18" customHeight="1" x14ac:dyDescent="0.3">
      <c r="A206" s="60">
        <f t="shared" si="10"/>
        <v>183</v>
      </c>
      <c r="B206" s="109"/>
      <c r="C206" s="109"/>
      <c r="D206" s="110"/>
      <c r="E206" s="29">
        <f>IF(AND(OR(ContYearMM=2014,ContYearMM=2015),D206*VLOOKUP($C$8,'Working Variables-Must Hide'!$L$4:$Q$11,'Working Variables-Must Hide'!$M$2-'Working Variables-Must Hide'!$K$2,FALSE)&gt;=ROUND(7*YMPEMM,2)),"(Use Single)",MIN(D206*VLOOKUP($C$8,'Working Variables-Must Hide'!$L$4:$Q$11,'Working Variables-Must Hide'!$M$2-'Working Variables-Must Hide'!$K$2,FALSE),YMPEx7MM))</f>
        <v>0</v>
      </c>
      <c r="F206" s="30" t="str">
        <f t="shared" si="12"/>
        <v/>
      </c>
      <c r="G206" s="11">
        <f>IF(E206="(Use Single)","N/A ",ROUND(($D$15*MIN(E206,YMPEMM)+$D$16*MAX(0,MIN(E206,$D$13)-YMPEMM))/VLOOKUP($C$8,'Working Variables-Must Hide'!$L$4:$Q$11,'Working Variables-Must Hide'!$M$2-'Working Variables-Must Hide'!$K$2,FALSE),2)*IF('Working Variables-Must Hide'!$G$39="1x",1,IF('Working Variables-Must Hide'!$G$39="2x",2,"XX")))</f>
        <v>0</v>
      </c>
      <c r="H206" s="11">
        <f>IF(E206="(Use Single)","N/A ",IF('Working Variables-Must Hide'!$G$39="2x",0,ROUND(($D$15*MIN(E206,YMPEMM)+$D$16*MAX(0,E206-YMPEMM))/VLOOKUP($C$8,'Working Variables-Must Hide'!$L$4:$Q$11,'Working Variables-Must Hide'!$M$2-'Working Variables-Must Hide'!$K$2,FALSE),2)-G206))</f>
        <v>0</v>
      </c>
      <c r="I206" s="11">
        <f t="shared" si="9"/>
        <v>0</v>
      </c>
    </row>
    <row r="207" spans="1:9" ht="18" customHeight="1" x14ac:dyDescent="0.3">
      <c r="A207" s="60">
        <f t="shared" si="10"/>
        <v>184</v>
      </c>
      <c r="B207" s="109"/>
      <c r="C207" s="109"/>
      <c r="D207" s="110"/>
      <c r="E207" s="29">
        <f>IF(AND(OR(ContYearMM=2014,ContYearMM=2015),D207*VLOOKUP($C$8,'Working Variables-Must Hide'!$L$4:$Q$11,'Working Variables-Must Hide'!$M$2-'Working Variables-Must Hide'!$K$2,FALSE)&gt;=ROUND(7*YMPEMM,2)),"(Use Single)",MIN(D207*VLOOKUP($C$8,'Working Variables-Must Hide'!$L$4:$Q$11,'Working Variables-Must Hide'!$M$2-'Working Variables-Must Hide'!$K$2,FALSE),YMPEx7MM))</f>
        <v>0</v>
      </c>
      <c r="F207" s="30" t="str">
        <f t="shared" si="12"/>
        <v/>
      </c>
      <c r="G207" s="11">
        <f>IF(E207="(Use Single)","N/A ",ROUND(($D$15*MIN(E207,YMPEMM)+$D$16*MAX(0,MIN(E207,$D$13)-YMPEMM))/VLOOKUP($C$8,'Working Variables-Must Hide'!$L$4:$Q$11,'Working Variables-Must Hide'!$M$2-'Working Variables-Must Hide'!$K$2,FALSE),2)*IF('Working Variables-Must Hide'!$G$39="1x",1,IF('Working Variables-Must Hide'!$G$39="2x",2,"XX")))</f>
        <v>0</v>
      </c>
      <c r="H207" s="11">
        <f>IF(E207="(Use Single)","N/A ",IF('Working Variables-Must Hide'!$G$39="2x",0,ROUND(($D$15*MIN(E207,YMPEMM)+$D$16*MAX(0,E207-YMPEMM))/VLOOKUP($C$8,'Working Variables-Must Hide'!$L$4:$Q$11,'Working Variables-Must Hide'!$M$2-'Working Variables-Must Hide'!$K$2,FALSE),2)-G207))</f>
        <v>0</v>
      </c>
      <c r="I207" s="11">
        <f t="shared" si="9"/>
        <v>0</v>
      </c>
    </row>
    <row r="208" spans="1:9" ht="18" customHeight="1" x14ac:dyDescent="0.3">
      <c r="A208" s="60">
        <f t="shared" si="10"/>
        <v>185</v>
      </c>
      <c r="B208" s="109"/>
      <c r="C208" s="109"/>
      <c r="D208" s="110"/>
      <c r="E208" s="29">
        <f>IF(AND(OR(ContYearMM=2014,ContYearMM=2015),D208*VLOOKUP($C$8,'Working Variables-Must Hide'!$L$4:$Q$11,'Working Variables-Must Hide'!$M$2-'Working Variables-Must Hide'!$K$2,FALSE)&gt;=ROUND(7*YMPEMM,2)),"(Use Single)",MIN(D208*VLOOKUP($C$8,'Working Variables-Must Hide'!$L$4:$Q$11,'Working Variables-Must Hide'!$M$2-'Working Variables-Must Hide'!$K$2,FALSE),YMPEx7MM))</f>
        <v>0</v>
      </c>
      <c r="F208" s="30" t="str">
        <f t="shared" si="12"/>
        <v/>
      </c>
      <c r="G208" s="11">
        <f>IF(E208="(Use Single)","N/A ",ROUND(($D$15*MIN(E208,YMPEMM)+$D$16*MAX(0,MIN(E208,$D$13)-YMPEMM))/VLOOKUP($C$8,'Working Variables-Must Hide'!$L$4:$Q$11,'Working Variables-Must Hide'!$M$2-'Working Variables-Must Hide'!$K$2,FALSE),2)*IF('Working Variables-Must Hide'!$G$39="1x",1,IF('Working Variables-Must Hide'!$G$39="2x",2,"XX")))</f>
        <v>0</v>
      </c>
      <c r="H208" s="11">
        <f>IF(E208="(Use Single)","N/A ",IF('Working Variables-Must Hide'!$G$39="2x",0,ROUND(($D$15*MIN(E208,YMPEMM)+$D$16*MAX(0,E208-YMPEMM))/VLOOKUP($C$8,'Working Variables-Must Hide'!$L$4:$Q$11,'Working Variables-Must Hide'!$M$2-'Working Variables-Must Hide'!$K$2,FALSE),2)-G208))</f>
        <v>0</v>
      </c>
      <c r="I208" s="11">
        <f t="shared" si="9"/>
        <v>0</v>
      </c>
    </row>
    <row r="209" spans="1:9" ht="18" customHeight="1" x14ac:dyDescent="0.3">
      <c r="A209" s="60">
        <f t="shared" si="10"/>
        <v>186</v>
      </c>
      <c r="B209" s="109"/>
      <c r="C209" s="109"/>
      <c r="D209" s="110"/>
      <c r="E209" s="29">
        <f>IF(AND(OR(ContYearMM=2014,ContYearMM=2015),D209*VLOOKUP($C$8,'Working Variables-Must Hide'!$L$4:$Q$11,'Working Variables-Must Hide'!$M$2-'Working Variables-Must Hide'!$K$2,FALSE)&gt;=ROUND(7*YMPEMM,2)),"(Use Single)",MIN(D209*VLOOKUP($C$8,'Working Variables-Must Hide'!$L$4:$Q$11,'Working Variables-Must Hide'!$M$2-'Working Variables-Must Hide'!$K$2,FALSE),YMPEx7MM))</f>
        <v>0</v>
      </c>
      <c r="F209" s="30" t="str">
        <f t="shared" si="12"/>
        <v/>
      </c>
      <c r="G209" s="11">
        <f>IF(E209="(Use Single)","N/A ",ROUND(($D$15*MIN(E209,YMPEMM)+$D$16*MAX(0,MIN(E209,$D$13)-YMPEMM))/VLOOKUP($C$8,'Working Variables-Must Hide'!$L$4:$Q$11,'Working Variables-Must Hide'!$M$2-'Working Variables-Must Hide'!$K$2,FALSE),2)*IF('Working Variables-Must Hide'!$G$39="1x",1,IF('Working Variables-Must Hide'!$G$39="2x",2,"XX")))</f>
        <v>0</v>
      </c>
      <c r="H209" s="11">
        <f>IF(E209="(Use Single)","N/A ",IF('Working Variables-Must Hide'!$G$39="2x",0,ROUND(($D$15*MIN(E209,YMPEMM)+$D$16*MAX(0,E209-YMPEMM))/VLOOKUP($C$8,'Working Variables-Must Hide'!$L$4:$Q$11,'Working Variables-Must Hide'!$M$2-'Working Variables-Must Hide'!$K$2,FALSE),2)-G209))</f>
        <v>0</v>
      </c>
      <c r="I209" s="11">
        <f t="shared" si="9"/>
        <v>0</v>
      </c>
    </row>
    <row r="210" spans="1:9" ht="18" customHeight="1" x14ac:dyDescent="0.3">
      <c r="A210" s="60">
        <f t="shared" si="10"/>
        <v>187</v>
      </c>
      <c r="B210" s="109"/>
      <c r="C210" s="109"/>
      <c r="D210" s="110"/>
      <c r="E210" s="29">
        <f>IF(AND(OR(ContYearMM=2014,ContYearMM=2015),D210*VLOOKUP($C$8,'Working Variables-Must Hide'!$L$4:$Q$11,'Working Variables-Must Hide'!$M$2-'Working Variables-Must Hide'!$K$2,FALSE)&gt;=ROUND(7*YMPEMM,2)),"(Use Single)",MIN(D210*VLOOKUP($C$8,'Working Variables-Must Hide'!$L$4:$Q$11,'Working Variables-Must Hide'!$M$2-'Working Variables-Must Hide'!$K$2,FALSE),YMPEx7MM))</f>
        <v>0</v>
      </c>
      <c r="F210" s="30" t="str">
        <f t="shared" si="12"/>
        <v/>
      </c>
      <c r="G210" s="11">
        <f>IF(E210="(Use Single)","N/A ",ROUND(($D$15*MIN(E210,YMPEMM)+$D$16*MAX(0,MIN(E210,$D$13)-YMPEMM))/VLOOKUP($C$8,'Working Variables-Must Hide'!$L$4:$Q$11,'Working Variables-Must Hide'!$M$2-'Working Variables-Must Hide'!$K$2,FALSE),2)*IF('Working Variables-Must Hide'!$G$39="1x",1,IF('Working Variables-Must Hide'!$G$39="2x",2,"XX")))</f>
        <v>0</v>
      </c>
      <c r="H210" s="11">
        <f>IF(E210="(Use Single)","N/A ",IF('Working Variables-Must Hide'!$G$39="2x",0,ROUND(($D$15*MIN(E210,YMPEMM)+$D$16*MAX(0,E210-YMPEMM))/VLOOKUP($C$8,'Working Variables-Must Hide'!$L$4:$Q$11,'Working Variables-Must Hide'!$M$2-'Working Variables-Must Hide'!$K$2,FALSE),2)-G210))</f>
        <v>0</v>
      </c>
      <c r="I210" s="11">
        <f t="shared" si="9"/>
        <v>0</v>
      </c>
    </row>
    <row r="211" spans="1:9" ht="18" customHeight="1" x14ac:dyDescent="0.3">
      <c r="A211" s="60">
        <f t="shared" si="10"/>
        <v>188</v>
      </c>
      <c r="B211" s="109"/>
      <c r="C211" s="109"/>
      <c r="D211" s="110"/>
      <c r="E211" s="29">
        <f>IF(AND(OR(ContYearMM=2014,ContYearMM=2015),D211*VLOOKUP($C$8,'Working Variables-Must Hide'!$L$4:$Q$11,'Working Variables-Must Hide'!$M$2-'Working Variables-Must Hide'!$K$2,FALSE)&gt;=ROUND(7*YMPEMM,2)),"(Use Single)",MIN(D211*VLOOKUP($C$8,'Working Variables-Must Hide'!$L$4:$Q$11,'Working Variables-Must Hide'!$M$2-'Working Variables-Must Hide'!$K$2,FALSE),YMPEx7MM))</f>
        <v>0</v>
      </c>
      <c r="F211" s="30" t="str">
        <f t="shared" si="12"/>
        <v/>
      </c>
      <c r="G211" s="11">
        <f>IF(E211="(Use Single)","N/A ",ROUND(($D$15*MIN(E211,YMPEMM)+$D$16*MAX(0,MIN(E211,$D$13)-YMPEMM))/VLOOKUP($C$8,'Working Variables-Must Hide'!$L$4:$Q$11,'Working Variables-Must Hide'!$M$2-'Working Variables-Must Hide'!$K$2,FALSE),2)*IF('Working Variables-Must Hide'!$G$39="1x",1,IF('Working Variables-Must Hide'!$G$39="2x",2,"XX")))</f>
        <v>0</v>
      </c>
      <c r="H211" s="11">
        <f>IF(E211="(Use Single)","N/A ",IF('Working Variables-Must Hide'!$G$39="2x",0,ROUND(($D$15*MIN(E211,YMPEMM)+$D$16*MAX(0,E211-YMPEMM))/VLOOKUP($C$8,'Working Variables-Must Hide'!$L$4:$Q$11,'Working Variables-Must Hide'!$M$2-'Working Variables-Must Hide'!$K$2,FALSE),2)-G211))</f>
        <v>0</v>
      </c>
      <c r="I211" s="11">
        <f t="shared" si="9"/>
        <v>0</v>
      </c>
    </row>
    <row r="212" spans="1:9" ht="18" customHeight="1" x14ac:dyDescent="0.3">
      <c r="A212" s="60">
        <f t="shared" si="10"/>
        <v>189</v>
      </c>
      <c r="B212" s="109"/>
      <c r="C212" s="109"/>
      <c r="D212" s="110"/>
      <c r="E212" s="29">
        <f>IF(AND(OR(ContYearMM=2014,ContYearMM=2015),D212*VLOOKUP($C$8,'Working Variables-Must Hide'!$L$4:$Q$11,'Working Variables-Must Hide'!$M$2-'Working Variables-Must Hide'!$K$2,FALSE)&gt;=ROUND(7*YMPEMM,2)),"(Use Single)",MIN(D212*VLOOKUP($C$8,'Working Variables-Must Hide'!$L$4:$Q$11,'Working Variables-Must Hide'!$M$2-'Working Variables-Must Hide'!$K$2,FALSE),YMPEx7MM))</f>
        <v>0</v>
      </c>
      <c r="F212" s="30" t="str">
        <f t="shared" si="12"/>
        <v/>
      </c>
      <c r="G212" s="11">
        <f>IF(E212="(Use Single)","N/A ",ROUND(($D$15*MIN(E212,YMPEMM)+$D$16*MAX(0,MIN(E212,$D$13)-YMPEMM))/VLOOKUP($C$8,'Working Variables-Must Hide'!$L$4:$Q$11,'Working Variables-Must Hide'!$M$2-'Working Variables-Must Hide'!$K$2,FALSE),2)*IF('Working Variables-Must Hide'!$G$39="1x",1,IF('Working Variables-Must Hide'!$G$39="2x",2,"XX")))</f>
        <v>0</v>
      </c>
      <c r="H212" s="11">
        <f>IF(E212="(Use Single)","N/A ",IF('Working Variables-Must Hide'!$G$39="2x",0,ROUND(($D$15*MIN(E212,YMPEMM)+$D$16*MAX(0,E212-YMPEMM))/VLOOKUP($C$8,'Working Variables-Must Hide'!$L$4:$Q$11,'Working Variables-Must Hide'!$M$2-'Working Variables-Must Hide'!$K$2,FALSE),2)-G212))</f>
        <v>0</v>
      </c>
      <c r="I212" s="11">
        <f t="shared" si="9"/>
        <v>0</v>
      </c>
    </row>
    <row r="213" spans="1:9" ht="18" customHeight="1" x14ac:dyDescent="0.3">
      <c r="A213" s="60">
        <f t="shared" si="10"/>
        <v>190</v>
      </c>
      <c r="B213" s="109"/>
      <c r="C213" s="109"/>
      <c r="D213" s="110"/>
      <c r="E213" s="29">
        <f>IF(AND(OR(ContYearMM=2014,ContYearMM=2015),D213*VLOOKUP($C$8,'Working Variables-Must Hide'!$L$4:$Q$11,'Working Variables-Must Hide'!$M$2-'Working Variables-Must Hide'!$K$2,FALSE)&gt;=ROUND(7*YMPEMM,2)),"(Use Single)",MIN(D213*VLOOKUP($C$8,'Working Variables-Must Hide'!$L$4:$Q$11,'Working Variables-Must Hide'!$M$2-'Working Variables-Must Hide'!$K$2,FALSE),YMPEx7MM))</f>
        <v>0</v>
      </c>
      <c r="F213" s="30" t="str">
        <f t="shared" si="12"/>
        <v/>
      </c>
      <c r="G213" s="11">
        <f>IF(E213="(Use Single)","N/A ",ROUND(($D$15*MIN(E213,YMPEMM)+$D$16*MAX(0,MIN(E213,$D$13)-YMPEMM))/VLOOKUP($C$8,'Working Variables-Must Hide'!$L$4:$Q$11,'Working Variables-Must Hide'!$M$2-'Working Variables-Must Hide'!$K$2,FALSE),2)*IF('Working Variables-Must Hide'!$G$39="1x",1,IF('Working Variables-Must Hide'!$G$39="2x",2,"XX")))</f>
        <v>0</v>
      </c>
      <c r="H213" s="11">
        <f>IF(E213="(Use Single)","N/A ",IF('Working Variables-Must Hide'!$G$39="2x",0,ROUND(($D$15*MIN(E213,YMPEMM)+$D$16*MAX(0,E213-YMPEMM))/VLOOKUP($C$8,'Working Variables-Must Hide'!$L$4:$Q$11,'Working Variables-Must Hide'!$M$2-'Working Variables-Must Hide'!$K$2,FALSE),2)-G213))</f>
        <v>0</v>
      </c>
      <c r="I213" s="11">
        <f t="shared" si="9"/>
        <v>0</v>
      </c>
    </row>
    <row r="214" spans="1:9" ht="18" customHeight="1" x14ac:dyDescent="0.3">
      <c r="A214" s="60">
        <f t="shared" si="10"/>
        <v>191</v>
      </c>
      <c r="B214" s="109"/>
      <c r="C214" s="109"/>
      <c r="D214" s="110"/>
      <c r="E214" s="29">
        <f>IF(AND(OR(ContYearMM=2014,ContYearMM=2015),D214*VLOOKUP($C$8,'Working Variables-Must Hide'!$L$4:$Q$11,'Working Variables-Must Hide'!$M$2-'Working Variables-Must Hide'!$K$2,FALSE)&gt;=ROUND(7*YMPEMM,2)),"(Use Single)",MIN(D214*VLOOKUP($C$8,'Working Variables-Must Hide'!$L$4:$Q$11,'Working Variables-Must Hide'!$M$2-'Working Variables-Must Hide'!$K$2,FALSE),YMPEx7MM))</f>
        <v>0</v>
      </c>
      <c r="F214" s="30" t="str">
        <f>IF(E214=YMPEx7MM,"*","")</f>
        <v/>
      </c>
      <c r="G214" s="11">
        <f>IF(E214="(Use Single)","N/A ",ROUND(($D$15*MIN(E214,YMPEMM)+$D$16*MAX(0,MIN(E214,$D$13)-YMPEMM))/VLOOKUP($C$8,'Working Variables-Must Hide'!$L$4:$Q$11,'Working Variables-Must Hide'!$M$2-'Working Variables-Must Hide'!$K$2,FALSE),2)*IF('Working Variables-Must Hide'!$G$39="1x",1,IF('Working Variables-Must Hide'!$G$39="2x",2,"XX")))</f>
        <v>0</v>
      </c>
      <c r="H214" s="11">
        <f>IF(E214="(Use Single)","N/A ",IF('Working Variables-Must Hide'!$G$39="2x",0,ROUND(($D$15*MIN(E214,YMPEMM)+$D$16*MAX(0,E214-YMPEMM))/VLOOKUP($C$8,'Working Variables-Must Hide'!$L$4:$Q$11,'Working Variables-Must Hide'!$M$2-'Working Variables-Must Hide'!$K$2,FALSE),2)-G214))</f>
        <v>0</v>
      </c>
      <c r="I214" s="11">
        <f t="shared" si="9"/>
        <v>0</v>
      </c>
    </row>
    <row r="215" spans="1:9" ht="18" customHeight="1" x14ac:dyDescent="0.3">
      <c r="A215" s="60">
        <f t="shared" si="10"/>
        <v>192</v>
      </c>
      <c r="B215" s="109"/>
      <c r="C215" s="109"/>
      <c r="D215" s="110"/>
      <c r="E215" s="29">
        <f>IF(AND(OR(ContYearMM=2014,ContYearMM=2015),D215*VLOOKUP($C$8,'Working Variables-Must Hide'!$L$4:$Q$11,'Working Variables-Must Hide'!$M$2-'Working Variables-Must Hide'!$K$2,FALSE)&gt;=ROUND(7*YMPEMM,2)),"(Use Single)",MIN(D215*VLOOKUP($C$8,'Working Variables-Must Hide'!$L$4:$Q$11,'Working Variables-Must Hide'!$M$2-'Working Variables-Must Hide'!$K$2,FALSE),YMPEx7MM))</f>
        <v>0</v>
      </c>
      <c r="F215" s="30" t="str">
        <f>IF(E215=YMPEx7MM,"*","")</f>
        <v/>
      </c>
      <c r="G215" s="11">
        <f>IF(E215="(Use Single)","N/A ",ROUND(($D$15*MIN(E215,YMPEMM)+$D$16*MAX(0,MIN(E215,$D$13)-YMPEMM))/VLOOKUP($C$8,'Working Variables-Must Hide'!$L$4:$Q$11,'Working Variables-Must Hide'!$M$2-'Working Variables-Must Hide'!$K$2,FALSE),2)*IF('Working Variables-Must Hide'!$G$39="1x",1,IF('Working Variables-Must Hide'!$G$39="2x",2,"XX")))</f>
        <v>0</v>
      </c>
      <c r="H215" s="11">
        <f>IF(E215="(Use Single)","N/A ",IF('Working Variables-Must Hide'!$G$39="2x",0,ROUND(($D$15*MIN(E215,YMPEMM)+$D$16*MAX(0,E215-YMPEMM))/VLOOKUP($C$8,'Working Variables-Must Hide'!$L$4:$Q$11,'Working Variables-Must Hide'!$M$2-'Working Variables-Must Hide'!$K$2,FALSE),2)-G215))</f>
        <v>0</v>
      </c>
      <c r="I215" s="11">
        <f t="shared" si="9"/>
        <v>0</v>
      </c>
    </row>
    <row r="216" spans="1:9" ht="18" customHeight="1" x14ac:dyDescent="0.3">
      <c r="A216" s="60">
        <f t="shared" si="10"/>
        <v>193</v>
      </c>
      <c r="B216" s="109"/>
      <c r="C216" s="109"/>
      <c r="D216" s="110"/>
      <c r="E216" s="29">
        <f>IF(AND(OR(ContYearMM=2014,ContYearMM=2015),D216*VLOOKUP($C$8,'Working Variables-Must Hide'!$L$4:$Q$11,'Working Variables-Must Hide'!$M$2-'Working Variables-Must Hide'!$K$2,FALSE)&gt;=ROUND(7*YMPEMM,2)),"(Use Single)",MIN(D216*VLOOKUP($C$8,'Working Variables-Must Hide'!$L$4:$Q$11,'Working Variables-Must Hide'!$M$2-'Working Variables-Must Hide'!$K$2,FALSE),YMPEx7MM))</f>
        <v>0</v>
      </c>
      <c r="F216" s="30" t="str">
        <f>IF(E216=YMPEx7MM,"*","")</f>
        <v/>
      </c>
      <c r="G216" s="11">
        <f>IF(E216="(Use Single)","N/A ",ROUND(($D$15*MIN(E216,YMPEMM)+$D$16*MAX(0,MIN(E216,$D$13)-YMPEMM))/VLOOKUP($C$8,'Working Variables-Must Hide'!$L$4:$Q$11,'Working Variables-Must Hide'!$M$2-'Working Variables-Must Hide'!$K$2,FALSE),2)*IF('Working Variables-Must Hide'!$G$39="1x",1,IF('Working Variables-Must Hide'!$G$39="2x",2,"XX")))</f>
        <v>0</v>
      </c>
      <c r="H216" s="11">
        <f>IF(E216="(Use Single)","N/A ",IF('Working Variables-Must Hide'!$G$39="2x",0,ROUND(($D$15*MIN(E216,YMPEMM)+$D$16*MAX(0,E216-YMPEMM))/VLOOKUP($C$8,'Working Variables-Must Hide'!$L$4:$Q$11,'Working Variables-Must Hide'!$M$2-'Working Variables-Must Hide'!$K$2,FALSE),2)-G216))</f>
        <v>0</v>
      </c>
      <c r="I216" s="11">
        <f t="shared" si="9"/>
        <v>0</v>
      </c>
    </row>
    <row r="217" spans="1:9" ht="18" customHeight="1" x14ac:dyDescent="0.3">
      <c r="A217" s="60">
        <f t="shared" si="10"/>
        <v>194</v>
      </c>
      <c r="B217" s="109"/>
      <c r="C217" s="109"/>
      <c r="D217" s="110"/>
      <c r="E217" s="29">
        <f>IF(AND(OR(ContYearMM=2014,ContYearMM=2015),D217*VLOOKUP($C$8,'Working Variables-Must Hide'!$L$4:$Q$11,'Working Variables-Must Hide'!$M$2-'Working Variables-Must Hide'!$K$2,FALSE)&gt;=ROUND(7*YMPEMM,2)),"(Use Single)",MIN(D217*VLOOKUP($C$8,'Working Variables-Must Hide'!$L$4:$Q$11,'Working Variables-Must Hide'!$M$2-'Working Variables-Must Hide'!$K$2,FALSE),YMPEx7MM))</f>
        <v>0</v>
      </c>
      <c r="F217" s="30" t="str">
        <f>IF(E217=YMPEx7MM,"*","")</f>
        <v/>
      </c>
      <c r="G217" s="11">
        <f>IF(E217="(Use Single)","N/A ",ROUND(($D$15*MIN(E217,YMPEMM)+$D$16*MAX(0,MIN(E217,$D$13)-YMPEMM))/VLOOKUP($C$8,'Working Variables-Must Hide'!$L$4:$Q$11,'Working Variables-Must Hide'!$M$2-'Working Variables-Must Hide'!$K$2,FALSE),2)*IF('Working Variables-Must Hide'!$G$39="1x",1,IF('Working Variables-Must Hide'!$G$39="2x",2,"XX")))</f>
        <v>0</v>
      </c>
      <c r="H217" s="11">
        <f>IF(E217="(Use Single)","N/A ",IF('Working Variables-Must Hide'!$G$39="2x",0,ROUND(($D$15*MIN(E217,YMPEMM)+$D$16*MAX(0,E217-YMPEMM))/VLOOKUP($C$8,'Working Variables-Must Hide'!$L$4:$Q$11,'Working Variables-Must Hide'!$M$2-'Working Variables-Must Hide'!$K$2,FALSE),2)-G217))</f>
        <v>0</v>
      </c>
      <c r="I217" s="11">
        <f>IF(E217="(Use Single)","N/A ",G217+H217)</f>
        <v>0</v>
      </c>
    </row>
    <row r="218" spans="1:9" ht="18" customHeight="1" x14ac:dyDescent="0.3">
      <c r="A218" s="60">
        <f>A217+1</f>
        <v>195</v>
      </c>
      <c r="B218" s="109"/>
      <c r="C218" s="109"/>
      <c r="D218" s="110"/>
      <c r="E218" s="29">
        <f>IF(AND(OR(ContYearMM=2014,ContYearMM=2015),D218*VLOOKUP($C$8,'Working Variables-Must Hide'!$L$4:$Q$11,'Working Variables-Must Hide'!$M$2-'Working Variables-Must Hide'!$K$2,FALSE)&gt;=ROUND(7*YMPEMM,2)),"(Use Single)",MIN(D218*VLOOKUP($C$8,'Working Variables-Must Hide'!$L$4:$Q$11,'Working Variables-Must Hide'!$M$2-'Working Variables-Must Hide'!$K$2,FALSE),YMPEx7MM))</f>
        <v>0</v>
      </c>
      <c r="F218" s="30" t="str">
        <f>IF(E218=YMPEx7MM,"*","")</f>
        <v/>
      </c>
      <c r="G218" s="11">
        <f>IF(E218="(Use Single)","N/A ",ROUND(($D$15*MIN(E218,YMPEMM)+$D$16*MAX(0,MIN(E218,$D$13)-YMPEMM))/VLOOKUP($C$8,'Working Variables-Must Hide'!$L$4:$Q$11,'Working Variables-Must Hide'!$M$2-'Working Variables-Must Hide'!$K$2,FALSE),2)*IF('Working Variables-Must Hide'!$G$39="1x",1,IF('Working Variables-Must Hide'!$G$39="2x",2,"XX")))</f>
        <v>0</v>
      </c>
      <c r="H218" s="11">
        <f>IF(E218="(Use Single)","N/A ",IF('Working Variables-Must Hide'!$G$39="2x",0,ROUND(($D$15*MIN(E218,YMPEMM)+$D$16*MAX(0,E218-YMPEMM))/VLOOKUP($C$8,'Working Variables-Must Hide'!$L$4:$Q$11,'Working Variables-Must Hide'!$M$2-'Working Variables-Must Hide'!$K$2,FALSE),2)-G218))</f>
        <v>0</v>
      </c>
      <c r="I218" s="11">
        <f>IF(E218="(Use Single)","N/A ",G218+H218)</f>
        <v>0</v>
      </c>
    </row>
    <row r="220" spans="1:9" ht="18" customHeight="1" x14ac:dyDescent="0.3">
      <c r="F220" s="105"/>
    </row>
  </sheetData>
  <sheetProtection algorithmName="SHA-512" hashValue="gwjFMBnnyWoH1kPdla4ZLqlwCutFHTC0dPqq14X10QMBeeotT4yEXiGaRVr1fia7kqm3TVUkzsuugWc7qsKk3g==" saltValue="i6li4yVf4XKCSlQOv4wPuw==" spinCount="100000" sheet="1" objects="1" scenarios="1"/>
  <mergeCells count="4">
    <mergeCell ref="C6:D6"/>
    <mergeCell ref="C7:D7"/>
    <mergeCell ref="C8:D8"/>
    <mergeCell ref="C9:D9"/>
  </mergeCells>
  <dataValidations count="3">
    <dataValidation type="list" allowBlank="1" showInputMessage="1" showErrorMessage="1" sqref="C7" xr:uid="{00000000-0002-0000-0100-000000000000}">
      <formula1>"60, 65"</formula1>
    </dataValidation>
    <dataValidation type="list" allowBlank="1" showInputMessage="1" showErrorMessage="1" sqref="C8" xr:uid="{00000000-0002-0000-0100-000001000000}">
      <formula1>"1 annual pay period, 12 monthly pay periods, 22 biweekly pay periods, 24 bimonthly pay periods, 26 biweekly pay periods, 27 biweekly pay periods, 52 weekly pay periods, 53 weekly pay periods"</formula1>
    </dataValidation>
    <dataValidation type="list" allowBlank="1" showInputMessage="1" showErrorMessage="1" sqref="C9" xr:uid="{00000000-0002-0000-0100-000002000000}">
      <formula1>"Single contributions (matched by employer),Double contributions (fully paid by the member)"</formula1>
    </dataValidation>
  </dataValidations>
  <printOptions horizontalCentered="1"/>
  <pageMargins left="0.25" right="0.25" top="0.5" bottom="0.5" header="0.25" footer="0.25"/>
  <pageSetup scale="69" fitToHeight="17" orientation="portrait" r:id="rId1"/>
  <headerFooter>
    <oddFooter>&amp;C&amp;9Page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'Working Variables-Must Hide'!$B$4:$B$25</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6"/>
  <sheetViews>
    <sheetView workbookViewId="0">
      <selection activeCell="E35" sqref="E35"/>
    </sheetView>
  </sheetViews>
  <sheetFormatPr defaultRowHeight="14.4" x14ac:dyDescent="0.3"/>
  <cols>
    <col min="1" max="1" width="3.6640625" customWidth="1"/>
    <col min="2" max="2" width="9.6640625" customWidth="1"/>
    <col min="3" max="3" width="14.44140625" customWidth="1"/>
    <col min="4" max="4" width="18.109375" bestFit="1" customWidth="1"/>
    <col min="5" max="5" width="28.44140625" bestFit="1" customWidth="1"/>
    <col min="6" max="8" width="28.44140625" customWidth="1"/>
    <col min="9" max="9" width="41.5546875" customWidth="1"/>
    <col min="10" max="10" width="51.5546875" bestFit="1" customWidth="1"/>
    <col min="11" max="11" width="50.5546875" bestFit="1" customWidth="1"/>
    <col min="12" max="12" width="36" bestFit="1" customWidth="1"/>
    <col min="13" max="13" width="36.109375" bestFit="1" customWidth="1"/>
    <col min="14" max="14" width="40.6640625" bestFit="1" customWidth="1"/>
    <col min="15" max="15" width="35.6640625" bestFit="1" customWidth="1"/>
    <col min="16" max="16" width="35.88671875" bestFit="1" customWidth="1"/>
    <col min="17" max="17" width="40.44140625" bestFit="1" customWidth="1"/>
    <col min="18" max="18" width="45" bestFit="1" customWidth="1"/>
    <col min="19" max="19" width="3.6640625" customWidth="1"/>
    <col min="20" max="21" width="9.109375" customWidth="1"/>
  </cols>
  <sheetData>
    <row r="1" spans="1:18" x14ac:dyDescent="0.3">
      <c r="B1" s="107" t="s">
        <v>97</v>
      </c>
      <c r="C1" s="107"/>
      <c r="D1" s="107"/>
      <c r="E1" s="107"/>
      <c r="F1" s="107"/>
      <c r="G1" s="108" t="s">
        <v>103</v>
      </c>
      <c r="H1" s="113">
        <v>45236</v>
      </c>
    </row>
    <row r="2" spans="1:18" x14ac:dyDescent="0.3">
      <c r="B2" s="111">
        <v>1</v>
      </c>
      <c r="C2" s="111">
        <f>B2+1</f>
        <v>2</v>
      </c>
      <c r="D2" s="111">
        <f t="shared" ref="D2:R2" si="0">C2+1</f>
        <v>3</v>
      </c>
      <c r="E2" s="111">
        <f t="shared" si="0"/>
        <v>4</v>
      </c>
      <c r="F2" s="111">
        <f t="shared" si="0"/>
        <v>5</v>
      </c>
      <c r="G2" s="111">
        <f t="shared" si="0"/>
        <v>6</v>
      </c>
      <c r="H2" s="111">
        <f t="shared" si="0"/>
        <v>7</v>
      </c>
      <c r="I2" s="111">
        <f t="shared" si="0"/>
        <v>8</v>
      </c>
      <c r="J2" s="111">
        <f t="shared" si="0"/>
        <v>9</v>
      </c>
      <c r="K2" s="111">
        <f t="shared" si="0"/>
        <v>10</v>
      </c>
      <c r="L2" s="111">
        <f t="shared" si="0"/>
        <v>11</v>
      </c>
      <c r="M2" s="111">
        <f t="shared" si="0"/>
        <v>12</v>
      </c>
      <c r="N2" s="111">
        <f t="shared" si="0"/>
        <v>13</v>
      </c>
      <c r="O2" s="111">
        <f t="shared" si="0"/>
        <v>14</v>
      </c>
      <c r="P2" s="111">
        <f t="shared" si="0"/>
        <v>15</v>
      </c>
      <c r="Q2" s="111">
        <f t="shared" si="0"/>
        <v>16</v>
      </c>
      <c r="R2" s="111">
        <f t="shared" si="0"/>
        <v>17</v>
      </c>
    </row>
    <row r="3" spans="1:18" s="65" customFormat="1" x14ac:dyDescent="0.3">
      <c r="B3" s="64" t="s">
        <v>16</v>
      </c>
      <c r="C3" s="64" t="s">
        <v>15</v>
      </c>
      <c r="D3" s="64" t="s">
        <v>36</v>
      </c>
      <c r="E3" s="64" t="s">
        <v>31</v>
      </c>
      <c r="F3" s="64" t="s">
        <v>32</v>
      </c>
      <c r="G3" s="64" t="s">
        <v>33</v>
      </c>
      <c r="H3" s="64" t="s">
        <v>34</v>
      </c>
      <c r="I3" s="64" t="s">
        <v>1</v>
      </c>
      <c r="J3" s="64" t="s">
        <v>18</v>
      </c>
      <c r="K3" s="64" t="s">
        <v>5</v>
      </c>
      <c r="L3" s="65" t="s">
        <v>2</v>
      </c>
      <c r="M3" s="64" t="s">
        <v>37</v>
      </c>
      <c r="N3" s="65" t="s">
        <v>38</v>
      </c>
      <c r="O3" s="65" t="s">
        <v>39</v>
      </c>
      <c r="P3" s="65" t="s">
        <v>40</v>
      </c>
      <c r="Q3" s="65" t="s">
        <v>41</v>
      </c>
      <c r="R3" s="66" t="s">
        <v>4</v>
      </c>
    </row>
    <row r="4" spans="1:18" x14ac:dyDescent="0.3">
      <c r="B4" s="4">
        <v>2024</v>
      </c>
      <c r="C4" s="62">
        <v>68500</v>
      </c>
      <c r="D4" s="62">
        <v>3610</v>
      </c>
      <c r="E4" s="67">
        <v>9.1999999999999998E-2</v>
      </c>
      <c r="F4" s="67">
        <v>0.158</v>
      </c>
      <c r="G4" s="67">
        <v>0.09</v>
      </c>
      <c r="H4" s="67">
        <v>0.14599999999999999</v>
      </c>
      <c r="I4" s="67">
        <v>0.88300000000000001</v>
      </c>
      <c r="J4" s="62">
        <f t="shared" ref="J4:J9" si="1">ROUND((D4+0.675%*C4)/2%,2)</f>
        <v>203618.75</v>
      </c>
      <c r="K4" s="62">
        <f t="shared" ref="K4:K9" si="2">ROUND(J4*IF(I4="N/A",1,I4),2)</f>
        <v>179795.36</v>
      </c>
      <c r="L4" t="s">
        <v>42</v>
      </c>
      <c r="M4" s="4">
        <v>1</v>
      </c>
      <c r="N4" t="s">
        <v>58</v>
      </c>
      <c r="O4" t="s">
        <v>67</v>
      </c>
      <c r="P4" t="s">
        <v>72</v>
      </c>
      <c r="Q4" t="s">
        <v>77</v>
      </c>
      <c r="R4" s="1" t="s">
        <v>13</v>
      </c>
    </row>
    <row r="5" spans="1:18" x14ac:dyDescent="0.3">
      <c r="B5" s="4">
        <v>2023</v>
      </c>
      <c r="C5" s="62">
        <v>66600</v>
      </c>
      <c r="D5" s="62">
        <v>3506.67</v>
      </c>
      <c r="E5" s="67">
        <v>9.1999999999999998E-2</v>
      </c>
      <c r="F5" s="67">
        <v>0.158</v>
      </c>
      <c r="G5" s="67">
        <v>0.09</v>
      </c>
      <c r="H5" s="67">
        <v>0.14599999999999999</v>
      </c>
      <c r="I5" s="67">
        <v>0.91800000000000004</v>
      </c>
      <c r="J5" s="62">
        <f t="shared" si="1"/>
        <v>197811</v>
      </c>
      <c r="K5" s="62">
        <f t="shared" si="2"/>
        <v>181590.5</v>
      </c>
      <c r="L5" t="s">
        <v>45</v>
      </c>
      <c r="M5" s="4">
        <v>12</v>
      </c>
      <c r="N5" t="s">
        <v>59</v>
      </c>
      <c r="O5" t="s">
        <v>68</v>
      </c>
      <c r="P5" t="s">
        <v>73</v>
      </c>
      <c r="Q5" t="s">
        <v>78</v>
      </c>
      <c r="R5" s="1" t="s">
        <v>19</v>
      </c>
    </row>
    <row r="6" spans="1:18" x14ac:dyDescent="0.3">
      <c r="B6" s="4">
        <v>2022</v>
      </c>
      <c r="C6" s="62">
        <v>64900</v>
      </c>
      <c r="D6" s="62">
        <v>3420</v>
      </c>
      <c r="E6" s="67">
        <v>9.1999999999999998E-2</v>
      </c>
      <c r="F6" s="67">
        <v>0.158</v>
      </c>
      <c r="G6" s="67">
        <v>0.09</v>
      </c>
      <c r="H6" s="67">
        <v>0.14599999999999999</v>
      </c>
      <c r="I6" s="67">
        <v>0.93799999999999994</v>
      </c>
      <c r="J6" s="62">
        <f t="shared" si="1"/>
        <v>192903.75</v>
      </c>
      <c r="K6" s="62">
        <f t="shared" si="2"/>
        <v>180943.72</v>
      </c>
      <c r="L6" t="s">
        <v>43</v>
      </c>
      <c r="M6" s="4">
        <v>22</v>
      </c>
      <c r="N6" t="s">
        <v>60</v>
      </c>
      <c r="O6" t="s">
        <v>69</v>
      </c>
      <c r="P6" t="s">
        <v>74</v>
      </c>
      <c r="Q6" t="s">
        <v>79</v>
      </c>
      <c r="R6" s="1"/>
    </row>
    <row r="7" spans="1:18" x14ac:dyDescent="0.3">
      <c r="B7" s="4">
        <v>2021</v>
      </c>
      <c r="C7" s="62">
        <v>61600</v>
      </c>
      <c r="D7" s="62">
        <v>3245.56</v>
      </c>
      <c r="E7" s="67">
        <v>9.1999999999999998E-2</v>
      </c>
      <c r="F7" s="67">
        <v>0.158</v>
      </c>
      <c r="G7" s="67">
        <v>0.09</v>
      </c>
      <c r="H7" s="67">
        <v>0.14599999999999999</v>
      </c>
      <c r="I7" s="67">
        <v>0.98599999999999999</v>
      </c>
      <c r="J7" s="62">
        <f t="shared" si="1"/>
        <v>183068</v>
      </c>
      <c r="K7" s="62">
        <f t="shared" si="2"/>
        <v>180505.05</v>
      </c>
      <c r="L7" t="s">
        <v>46</v>
      </c>
      <c r="M7" s="4">
        <v>24</v>
      </c>
      <c r="N7" t="s">
        <v>61</v>
      </c>
      <c r="O7" t="s">
        <v>70</v>
      </c>
      <c r="P7" t="s">
        <v>75</v>
      </c>
      <c r="Q7" t="s">
        <v>80</v>
      </c>
      <c r="R7" s="1"/>
    </row>
    <row r="8" spans="1:18" x14ac:dyDescent="0.3">
      <c r="B8" s="4">
        <v>2020</v>
      </c>
      <c r="C8" s="62">
        <v>58700</v>
      </c>
      <c r="D8" s="62">
        <v>3092.22</v>
      </c>
      <c r="E8" s="67">
        <v>9.1999999999999998E-2</v>
      </c>
      <c r="F8" s="67">
        <v>0.158</v>
      </c>
      <c r="G8" s="67">
        <v>0.09</v>
      </c>
      <c r="H8" s="67">
        <v>0.14599999999999999</v>
      </c>
      <c r="I8" s="67">
        <v>0.96499999999999997</v>
      </c>
      <c r="J8" s="62">
        <f t="shared" si="1"/>
        <v>174422.25</v>
      </c>
      <c r="K8" s="62">
        <f t="shared" si="2"/>
        <v>168317.47</v>
      </c>
      <c r="L8" t="s">
        <v>47</v>
      </c>
      <c r="M8" s="4">
        <v>26</v>
      </c>
      <c r="N8" t="s">
        <v>60</v>
      </c>
      <c r="O8" t="s">
        <v>69</v>
      </c>
      <c r="P8" t="s">
        <v>74</v>
      </c>
      <c r="Q8" t="s">
        <v>79</v>
      </c>
      <c r="R8" s="1"/>
    </row>
    <row r="9" spans="1:18" x14ac:dyDescent="0.3">
      <c r="B9" s="4">
        <v>2019</v>
      </c>
      <c r="C9" s="62">
        <v>57400</v>
      </c>
      <c r="D9" s="62">
        <v>3025.56</v>
      </c>
      <c r="E9" s="67">
        <v>9.1999999999999998E-2</v>
      </c>
      <c r="F9" s="67">
        <v>0.158</v>
      </c>
      <c r="G9" s="67">
        <v>0.09</v>
      </c>
      <c r="H9" s="67">
        <v>0.14599999999999999</v>
      </c>
      <c r="I9" s="67">
        <v>1.012</v>
      </c>
      <c r="J9" s="62">
        <f t="shared" si="1"/>
        <v>170650.5</v>
      </c>
      <c r="K9" s="62">
        <f t="shared" si="2"/>
        <v>172698.31</v>
      </c>
      <c r="L9" t="s">
        <v>54</v>
      </c>
      <c r="M9" s="4">
        <v>27</v>
      </c>
      <c r="N9" t="s">
        <v>60</v>
      </c>
      <c r="O9" t="s">
        <v>69</v>
      </c>
      <c r="P9" t="s">
        <v>74</v>
      </c>
      <c r="Q9" t="s">
        <v>79</v>
      </c>
      <c r="R9" s="1"/>
    </row>
    <row r="10" spans="1:18" x14ac:dyDescent="0.3">
      <c r="B10" s="4">
        <v>2018</v>
      </c>
      <c r="C10" s="62">
        <v>55900</v>
      </c>
      <c r="D10" s="62">
        <v>2944.44</v>
      </c>
      <c r="E10" s="67">
        <v>9.1999999999999998E-2</v>
      </c>
      <c r="F10" s="67">
        <v>0.158</v>
      </c>
      <c r="G10" s="67">
        <v>0.09</v>
      </c>
      <c r="H10" s="67">
        <v>0.14599999999999999</v>
      </c>
      <c r="I10" s="67">
        <v>1.0549999999999999</v>
      </c>
      <c r="J10" s="62">
        <f t="shared" ref="J10:J25" si="3">ROUND((D10+0.675%*C10)/2%,2)</f>
        <v>166088.25</v>
      </c>
      <c r="K10" s="62">
        <f t="shared" ref="K10:K25" si="4">ROUND(J10*IF(I10="N/A",1,I10),2)</f>
        <v>175223.1</v>
      </c>
      <c r="L10" t="s">
        <v>48</v>
      </c>
      <c r="M10" s="4">
        <v>52</v>
      </c>
      <c r="N10" t="s">
        <v>62</v>
      </c>
      <c r="O10" t="s">
        <v>71</v>
      </c>
      <c r="P10" t="s">
        <v>76</v>
      </c>
      <c r="Q10" t="s">
        <v>81</v>
      </c>
    </row>
    <row r="11" spans="1:18" x14ac:dyDescent="0.3">
      <c r="B11" s="4">
        <v>2017</v>
      </c>
      <c r="C11" s="62">
        <v>55300</v>
      </c>
      <c r="D11" s="62">
        <v>2914.44</v>
      </c>
      <c r="E11" s="67">
        <v>9.1999999999999998E-2</v>
      </c>
      <c r="F11" s="67">
        <v>0.158</v>
      </c>
      <c r="G11" s="67">
        <v>0.09</v>
      </c>
      <c r="H11" s="67">
        <v>0.14599999999999999</v>
      </c>
      <c r="I11" s="67">
        <v>1.0389999999999999</v>
      </c>
      <c r="J11" s="62">
        <f t="shared" si="3"/>
        <v>164385.75</v>
      </c>
      <c r="K11" s="62">
        <f t="shared" si="4"/>
        <v>170796.79</v>
      </c>
      <c r="L11" t="s">
        <v>55</v>
      </c>
      <c r="M11" s="4">
        <v>53</v>
      </c>
      <c r="N11" t="s">
        <v>62</v>
      </c>
      <c r="O11" t="s">
        <v>71</v>
      </c>
      <c r="P11" t="s">
        <v>76</v>
      </c>
      <c r="Q11" t="s">
        <v>81</v>
      </c>
    </row>
    <row r="12" spans="1:18" x14ac:dyDescent="0.3">
      <c r="A12" s="3"/>
      <c r="B12" s="4">
        <v>2016</v>
      </c>
      <c r="C12" s="62">
        <v>54900</v>
      </c>
      <c r="D12" s="62">
        <v>2890</v>
      </c>
      <c r="E12" s="67">
        <v>9.1999999999999998E-2</v>
      </c>
      <c r="F12" s="67">
        <v>0.158</v>
      </c>
      <c r="G12" s="67">
        <v>0.09</v>
      </c>
      <c r="H12" s="67">
        <v>0.14599999999999999</v>
      </c>
      <c r="I12" s="67">
        <v>1.07</v>
      </c>
      <c r="J12" s="62">
        <f t="shared" si="3"/>
        <v>163028.75</v>
      </c>
      <c r="K12" s="62">
        <f t="shared" si="4"/>
        <v>174440.76</v>
      </c>
    </row>
    <row r="13" spans="1:18" x14ac:dyDescent="0.3">
      <c r="A13" s="2"/>
      <c r="B13" s="4">
        <v>2015</v>
      </c>
      <c r="C13" s="62">
        <v>53600</v>
      </c>
      <c r="D13" s="62">
        <v>2818.89</v>
      </c>
      <c r="E13" s="67">
        <v>9.1999999999999998E-2</v>
      </c>
      <c r="F13" s="67">
        <v>0.158</v>
      </c>
      <c r="G13" s="67">
        <v>0.09</v>
      </c>
      <c r="H13" s="67">
        <v>0.14599999999999999</v>
      </c>
      <c r="I13" s="67">
        <v>1.0249999999999999</v>
      </c>
      <c r="J13" s="62">
        <f t="shared" si="3"/>
        <v>159034.5</v>
      </c>
      <c r="K13" s="62">
        <f t="shared" si="4"/>
        <v>163010.35999999999</v>
      </c>
    </row>
    <row r="14" spans="1:18" x14ac:dyDescent="0.3">
      <c r="B14" s="4">
        <v>2014</v>
      </c>
      <c r="C14" s="62">
        <v>52500</v>
      </c>
      <c r="D14" s="62">
        <v>2770</v>
      </c>
      <c r="E14" s="67">
        <v>9.2999999999999999E-2</v>
      </c>
      <c r="F14" s="67">
        <v>0.159</v>
      </c>
      <c r="G14" s="67">
        <v>0.09</v>
      </c>
      <c r="H14" s="67">
        <v>0.14599999999999999</v>
      </c>
      <c r="I14" s="67">
        <v>1.0089999999999999</v>
      </c>
      <c r="J14" s="62">
        <f t="shared" si="3"/>
        <v>156218.75</v>
      </c>
      <c r="K14" s="62">
        <f t="shared" si="4"/>
        <v>157624.72</v>
      </c>
    </row>
    <row r="15" spans="1:18" x14ac:dyDescent="0.3">
      <c r="B15" s="4">
        <v>2013</v>
      </c>
      <c r="C15" s="62">
        <v>51100</v>
      </c>
      <c r="D15" s="62">
        <v>2696.67</v>
      </c>
      <c r="E15" s="67">
        <v>9.2999999999999999E-2</v>
      </c>
      <c r="F15" s="67">
        <v>0.159</v>
      </c>
      <c r="G15" s="67">
        <v>0.09</v>
      </c>
      <c r="H15" s="67">
        <v>0.14599999999999999</v>
      </c>
      <c r="I15" s="67">
        <v>1.0309999999999999</v>
      </c>
      <c r="J15" s="62">
        <f t="shared" si="3"/>
        <v>152079.75</v>
      </c>
      <c r="K15" s="62">
        <f t="shared" si="4"/>
        <v>156794.22</v>
      </c>
    </row>
    <row r="16" spans="1:18" x14ac:dyDescent="0.3">
      <c r="B16" s="4">
        <v>2012</v>
      </c>
      <c r="C16" s="62">
        <v>50100</v>
      </c>
      <c r="D16" s="62">
        <v>2646.67</v>
      </c>
      <c r="E16" s="67">
        <v>9.4E-2</v>
      </c>
      <c r="F16" s="67">
        <v>0.13900000000000001</v>
      </c>
      <c r="G16" s="67">
        <v>8.3000000000000004E-2</v>
      </c>
      <c r="H16" s="67">
        <v>0.128</v>
      </c>
      <c r="I16" s="4" t="s">
        <v>35</v>
      </c>
      <c r="J16" s="62">
        <f t="shared" si="3"/>
        <v>149242.25</v>
      </c>
      <c r="K16" s="62">
        <f t="shared" si="4"/>
        <v>149242.25</v>
      </c>
    </row>
    <row r="17" spans="2:18" x14ac:dyDescent="0.3">
      <c r="B17" s="4">
        <v>2011</v>
      </c>
      <c r="C17" s="62">
        <v>48300</v>
      </c>
      <c r="D17" s="62">
        <v>2552.2199999999998</v>
      </c>
      <c r="E17" s="67">
        <v>8.8999999999999996E-2</v>
      </c>
      <c r="F17" s="67">
        <v>0.14099999999999999</v>
      </c>
      <c r="G17" s="67">
        <v>7.3999999999999996E-2</v>
      </c>
      <c r="H17" s="67">
        <v>0.107</v>
      </c>
      <c r="I17" s="4" t="s">
        <v>35</v>
      </c>
      <c r="J17" s="62">
        <f t="shared" si="3"/>
        <v>143912.25</v>
      </c>
      <c r="K17" s="62">
        <f t="shared" si="4"/>
        <v>143912.25</v>
      </c>
    </row>
    <row r="18" spans="2:18" x14ac:dyDescent="0.3">
      <c r="B18" s="4">
        <v>2010</v>
      </c>
      <c r="C18" s="62">
        <v>47200</v>
      </c>
      <c r="D18" s="62">
        <v>2494.44</v>
      </c>
      <c r="E18" s="67">
        <v>7.9000000000000001E-2</v>
      </c>
      <c r="F18" s="67">
        <v>0.13100000000000001</v>
      </c>
      <c r="G18" s="67">
        <v>6.4000000000000001E-2</v>
      </c>
      <c r="H18" s="67">
        <v>9.7000000000000003E-2</v>
      </c>
      <c r="I18" s="4" t="s">
        <v>35</v>
      </c>
      <c r="J18" s="62">
        <f t="shared" si="3"/>
        <v>140652</v>
      </c>
      <c r="K18" s="62">
        <f t="shared" si="4"/>
        <v>140652</v>
      </c>
    </row>
    <row r="19" spans="2:18" x14ac:dyDescent="0.3">
      <c r="B19" s="4">
        <v>2009</v>
      </c>
      <c r="C19" s="62">
        <v>46300</v>
      </c>
      <c r="D19" s="62">
        <v>2444.44</v>
      </c>
      <c r="E19" s="67">
        <v>7.6999999999999999E-2</v>
      </c>
      <c r="F19" s="67">
        <v>0.128</v>
      </c>
      <c r="G19" s="67">
        <v>6.3E-2</v>
      </c>
      <c r="H19" s="67">
        <v>9.5000000000000001E-2</v>
      </c>
      <c r="I19" s="4" t="s">
        <v>35</v>
      </c>
      <c r="J19" s="62">
        <f t="shared" si="3"/>
        <v>137848.25</v>
      </c>
      <c r="K19" s="62">
        <f t="shared" si="4"/>
        <v>137848.25</v>
      </c>
      <c r="R19" t="str">
        <f>R4&amp;", "&amp;R5</f>
        <v>Single contributions (matched by employer), Double contributions (fully paid by the member)</v>
      </c>
    </row>
    <row r="20" spans="2:18" x14ac:dyDescent="0.3">
      <c r="B20" s="4">
        <v>2008</v>
      </c>
      <c r="C20" s="62">
        <v>44900</v>
      </c>
      <c r="D20" s="62">
        <v>2333.33</v>
      </c>
      <c r="E20" s="67">
        <v>7.9000000000000001E-2</v>
      </c>
      <c r="F20" s="67">
        <v>0.107</v>
      </c>
      <c r="G20" s="67">
        <v>6.5000000000000002E-2</v>
      </c>
      <c r="H20" s="67">
        <v>9.6000000000000002E-2</v>
      </c>
      <c r="I20" s="4" t="s">
        <v>35</v>
      </c>
      <c r="J20" s="62">
        <f t="shared" si="3"/>
        <v>131820.25</v>
      </c>
      <c r="K20" s="62">
        <f t="shared" si="4"/>
        <v>131820.25</v>
      </c>
      <c r="R20" t="s">
        <v>44</v>
      </c>
    </row>
    <row r="21" spans="2:18" x14ac:dyDescent="0.3">
      <c r="B21" s="4">
        <v>2007</v>
      </c>
      <c r="C21" s="62">
        <v>43700</v>
      </c>
      <c r="D21" s="62">
        <v>2222.2199999999998</v>
      </c>
      <c r="E21" s="67">
        <v>7.9000000000000001E-2</v>
      </c>
      <c r="F21" s="67">
        <v>0.107</v>
      </c>
      <c r="G21" s="67">
        <v>6.5000000000000002E-2</v>
      </c>
      <c r="H21" s="67">
        <v>9.6000000000000002E-2</v>
      </c>
      <c r="I21" s="4" t="s">
        <v>35</v>
      </c>
      <c r="J21" s="62">
        <f t="shared" si="3"/>
        <v>125859.75</v>
      </c>
      <c r="K21" s="62">
        <f t="shared" si="4"/>
        <v>125859.75</v>
      </c>
    </row>
    <row r="22" spans="2:18" x14ac:dyDescent="0.3">
      <c r="B22" s="4">
        <v>2006</v>
      </c>
      <c r="C22" s="62">
        <v>42100</v>
      </c>
      <c r="D22" s="62">
        <v>2111.11</v>
      </c>
      <c r="E22" s="67">
        <v>7.9000000000000001E-2</v>
      </c>
      <c r="F22" s="67">
        <v>0.107</v>
      </c>
      <c r="G22" s="67">
        <v>6.5000000000000002E-2</v>
      </c>
      <c r="H22" s="67">
        <v>9.6000000000000002E-2</v>
      </c>
      <c r="I22" s="4" t="s">
        <v>35</v>
      </c>
      <c r="J22" s="62">
        <f t="shared" si="3"/>
        <v>119764.25</v>
      </c>
      <c r="K22" s="62">
        <f t="shared" si="4"/>
        <v>119764.25</v>
      </c>
    </row>
    <row r="23" spans="2:18" x14ac:dyDescent="0.3">
      <c r="B23" s="4">
        <v>2005</v>
      </c>
      <c r="C23" s="62">
        <v>41100</v>
      </c>
      <c r="D23" s="62">
        <v>2000</v>
      </c>
      <c r="E23" s="67">
        <v>7.2999999999999995E-2</v>
      </c>
      <c r="F23" s="67">
        <v>9.8000000000000004E-2</v>
      </c>
      <c r="G23" s="67">
        <v>0.06</v>
      </c>
      <c r="H23" s="67">
        <v>8.7999999999999995E-2</v>
      </c>
      <c r="I23" s="4" t="s">
        <v>35</v>
      </c>
      <c r="J23" s="62">
        <f t="shared" si="3"/>
        <v>113871.25</v>
      </c>
      <c r="K23" s="62">
        <f t="shared" si="4"/>
        <v>113871.25</v>
      </c>
    </row>
    <row r="24" spans="2:18" x14ac:dyDescent="0.3">
      <c r="B24" s="4">
        <v>2004</v>
      </c>
      <c r="C24" s="62">
        <v>40500</v>
      </c>
      <c r="D24" s="62">
        <v>1833.33</v>
      </c>
      <c r="E24" s="67">
        <v>7.2999999999999995E-2</v>
      </c>
      <c r="F24" s="67">
        <v>9.8000000000000004E-2</v>
      </c>
      <c r="G24" s="67">
        <v>0.06</v>
      </c>
      <c r="H24" s="67">
        <v>8.7999999999999995E-2</v>
      </c>
      <c r="I24" s="4" t="s">
        <v>35</v>
      </c>
      <c r="J24" s="62">
        <f t="shared" si="3"/>
        <v>105335.25</v>
      </c>
      <c r="K24" s="62">
        <f t="shared" si="4"/>
        <v>105335.25</v>
      </c>
    </row>
    <row r="25" spans="2:18" x14ac:dyDescent="0.3">
      <c r="B25" s="4">
        <v>2003</v>
      </c>
      <c r="C25" s="62">
        <v>39900</v>
      </c>
      <c r="D25" s="62">
        <v>1722.22</v>
      </c>
      <c r="E25" s="63">
        <v>2.4299999999999999E-2</v>
      </c>
      <c r="F25" s="63">
        <v>2.93E-2</v>
      </c>
      <c r="G25" s="67">
        <v>2.1000000000000001E-2</v>
      </c>
      <c r="H25" s="67">
        <v>2.5999999999999999E-2</v>
      </c>
      <c r="I25" s="4" t="s">
        <v>35</v>
      </c>
      <c r="J25" s="62">
        <f t="shared" si="3"/>
        <v>99577.25</v>
      </c>
      <c r="K25" s="62">
        <f t="shared" si="4"/>
        <v>99577.25</v>
      </c>
    </row>
    <row r="26" spans="2:18" x14ac:dyDescent="0.3">
      <c r="B26" s="4"/>
      <c r="C26" s="62"/>
      <c r="D26" s="62"/>
      <c r="E26" s="63"/>
      <c r="F26" s="63"/>
      <c r="G26" s="67"/>
      <c r="H26" s="67"/>
      <c r="I26" s="4"/>
      <c r="J26" s="62"/>
      <c r="K26" s="62"/>
    </row>
    <row r="27" spans="2:18" x14ac:dyDescent="0.3">
      <c r="B27" s="4"/>
      <c r="C27" s="62"/>
      <c r="D27" s="62"/>
      <c r="E27" s="63"/>
      <c r="F27" s="63"/>
      <c r="G27" s="67"/>
      <c r="H27" s="67"/>
      <c r="I27" s="4"/>
      <c r="J27" s="62"/>
      <c r="K27" s="62"/>
    </row>
    <row r="28" spans="2:18" x14ac:dyDescent="0.3">
      <c r="B28" s="4"/>
      <c r="C28" s="62"/>
      <c r="D28" s="62"/>
      <c r="E28" s="63"/>
      <c r="F28" s="63"/>
      <c r="G28" s="67"/>
      <c r="H28" s="67"/>
      <c r="I28" s="4"/>
      <c r="J28" s="62"/>
      <c r="K28" s="62"/>
    </row>
    <row r="29" spans="2:18" x14ac:dyDescent="0.3">
      <c r="B29" s="4"/>
      <c r="C29" s="62"/>
      <c r="D29" s="62"/>
      <c r="E29" s="63"/>
      <c r="F29" s="63"/>
      <c r="G29" s="67"/>
      <c r="H29" s="67"/>
      <c r="I29" s="4"/>
      <c r="J29" s="62"/>
      <c r="K29" s="62"/>
    </row>
    <row r="34" spans="2:7" x14ac:dyDescent="0.3">
      <c r="E34" s="81" t="s">
        <v>49</v>
      </c>
      <c r="F34" s="83"/>
      <c r="G34" s="75"/>
    </row>
    <row r="35" spans="2:7" x14ac:dyDescent="0.3">
      <c r="E35" s="76" t="str">
        <f>"Single member ("&amp;ContYearSM&amp;"):"</f>
        <v>Single member (2024):</v>
      </c>
      <c r="F35" s="82"/>
      <c r="G35" s="80"/>
    </row>
    <row r="36" spans="2:7" x14ac:dyDescent="0.3">
      <c r="E36" s="86" t="s">
        <v>51</v>
      </c>
      <c r="F36" s="82"/>
      <c r="G36" s="80" t="str">
        <f>IF('Single Member'!$C$10="Single contributions (matched by employer)","1x",IF('Single Member'!$C$10="Double contributions (fully paid by the member)","2x","XX"))</f>
        <v>1x</v>
      </c>
    </row>
    <row r="37" spans="2:7" x14ac:dyDescent="0.3">
      <c r="E37" s="76" t="str">
        <f>" - ITA Earnings Limit of "&amp;TEXT(VLOOKUP(ContYearSM,Table,'Working Variables-Must Hide'!$J$2,FALSE),"$#,##0.00")&amp;" applies, if 2x contribution costs applies"</f>
        <v xml:space="preserve"> - ITA Earnings Limit of $203,618.75 applies, if 2x contribution costs applies</v>
      </c>
      <c r="F37" s="82"/>
      <c r="G37" s="77"/>
    </row>
    <row r="38" spans="2:7" x14ac:dyDescent="0.3">
      <c r="E38" s="76" t="str">
        <f>"Multiple members ("&amp;ContYearMM&amp;"):"</f>
        <v>Multiple members (2024):</v>
      </c>
      <c r="F38" s="82"/>
      <c r="G38" s="80"/>
    </row>
    <row r="39" spans="2:7" x14ac:dyDescent="0.3">
      <c r="E39" s="86" t="s">
        <v>51</v>
      </c>
      <c r="F39" s="82"/>
      <c r="G39" s="80" t="str">
        <f>IF('Multiple Members'!$C$9="Single contributions (matched by employer)","1x",IF('Multiple Members'!$C$9="Double contributions (fully paid by the member)","2x","XX"))</f>
        <v>1x</v>
      </c>
    </row>
    <row r="40" spans="2:7" x14ac:dyDescent="0.3">
      <c r="E40" s="76" t="str">
        <f>" - ITA Earnings Limit of "&amp;TEXT(VLOOKUP(ContYearMM,Table,'Working Variables-Must Hide'!$J$2,FALSE),"$#,##0.00")&amp;" applies, if 2x contribution costs applies"</f>
        <v xml:space="preserve"> - ITA Earnings Limit of $203,618.75 applies, if 2x contribution costs applies</v>
      </c>
      <c r="F40" s="82"/>
      <c r="G40" s="77"/>
    </row>
    <row r="41" spans="2:7" x14ac:dyDescent="0.3">
      <c r="E41" s="78" t="s">
        <v>52</v>
      </c>
      <c r="F41" s="84"/>
      <c r="G41" s="79"/>
    </row>
    <row r="42" spans="2:7" x14ac:dyDescent="0.3">
      <c r="B42" s="17"/>
      <c r="C42" s="17"/>
      <c r="D42" s="17"/>
    </row>
    <row r="43" spans="2:7" x14ac:dyDescent="0.3">
      <c r="B43" s="17"/>
      <c r="C43" s="17"/>
      <c r="D43" s="17"/>
    </row>
    <row r="44" spans="2:7" x14ac:dyDescent="0.3">
      <c r="B44" s="17"/>
      <c r="C44" s="17"/>
      <c r="D44" s="17"/>
    </row>
    <row r="45" spans="2:7" x14ac:dyDescent="0.3">
      <c r="E45" s="5"/>
    </row>
    <row r="46" spans="2:7" x14ac:dyDescent="0.3">
      <c r="E46"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c131aad-e182-43c5-9790-8149cebcc4e5" xsi:nil="true"/>
    <lcf76f155ced4ddcb4097134ff3c332f xmlns="292bf7bd-ca94-411e-b77e-ed8fbc8799c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58E6D5295D8C47AD60AD7ECFBB8153" ma:contentTypeVersion="15" ma:contentTypeDescription="Create a new document." ma:contentTypeScope="" ma:versionID="53f5a3ee048aea793253a5061541ebef">
  <xsd:schema xmlns:xsd="http://www.w3.org/2001/XMLSchema" xmlns:xs="http://www.w3.org/2001/XMLSchema" xmlns:p="http://schemas.microsoft.com/office/2006/metadata/properties" xmlns:ns2="c57787b5-91a4-4fe8-a5c4-0b14038a1a11" xmlns:ns3="292bf7bd-ca94-411e-b77e-ed8fbc8799ca" xmlns:ns4="8c131aad-e182-43c5-9790-8149cebcc4e5" targetNamespace="http://schemas.microsoft.com/office/2006/metadata/properties" ma:root="true" ma:fieldsID="f6971b1f9763c7c0602f0767fbdaf486" ns2:_="" ns3:_="" ns4:_="">
    <xsd:import namespace="c57787b5-91a4-4fe8-a5c4-0b14038a1a11"/>
    <xsd:import namespace="292bf7bd-ca94-411e-b77e-ed8fbc8799ca"/>
    <xsd:import namespace="8c131aad-e182-43c5-9790-8149cebcc4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787b5-91a4-4fe8-a5c4-0b14038a1a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2bf7bd-ca94-411e-b77e-ed8fbc8799c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b0bb3ed-d6d8-41f8-af4f-3e6c4e2fcb5f"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description="" ma:hidden="true" ma:indexed="true" ma:internalName="MediaServiceDateTake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131aad-e182-43c5-9790-8149cebcc4e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2acb00f-fa24-4ea1-be65-4fdd97b3cdac}" ma:internalName="TaxCatchAll" ma:showField="CatchAllData" ma:web="c57787b5-91a4-4fe8-a5c4-0b14038a1a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24C239-30DF-4CCF-BACE-6B6F591B7C5A}">
  <ds:schemaRef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292bf7bd-ca94-411e-b77e-ed8fbc8799ca"/>
    <ds:schemaRef ds:uri="http://www.w3.org/XML/1998/namespace"/>
    <ds:schemaRef ds:uri="http://purl.org/dc/terms/"/>
    <ds:schemaRef ds:uri="http://purl.org/dc/elements/1.1/"/>
    <ds:schemaRef ds:uri="8c131aad-e182-43c5-9790-8149cebcc4e5"/>
    <ds:schemaRef ds:uri="c57787b5-91a4-4fe8-a5c4-0b14038a1a11"/>
    <ds:schemaRef ds:uri="http://schemas.microsoft.com/office/2006/metadata/properties"/>
  </ds:schemaRefs>
</ds:datastoreItem>
</file>

<file path=customXml/itemProps2.xml><?xml version="1.0" encoding="utf-8"?>
<ds:datastoreItem xmlns:ds="http://schemas.openxmlformats.org/officeDocument/2006/customXml" ds:itemID="{0154282A-06F6-4516-A6A2-B61D86996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7787b5-91a4-4fe8-a5c4-0b14038a1a11"/>
    <ds:schemaRef ds:uri="292bf7bd-ca94-411e-b77e-ed8fbc8799ca"/>
    <ds:schemaRef ds:uri="8c131aad-e182-43c5-9790-8149cebcc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5A7D99-A1D6-4298-9CC5-4240346C5AC0}">
  <ds:schemaRefs>
    <ds:schemaRef ds:uri="http://schemas.microsoft.com/office/2006/metadata/longProperties"/>
  </ds:schemaRefs>
</ds:datastoreItem>
</file>

<file path=customXml/itemProps4.xml><?xml version="1.0" encoding="utf-8"?>
<ds:datastoreItem xmlns:ds="http://schemas.openxmlformats.org/officeDocument/2006/customXml" ds:itemID="{3FEDC3EC-2A99-4CC3-B368-92393D2CD7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Single Member</vt:lpstr>
      <vt:lpstr>Multiple Members</vt:lpstr>
      <vt:lpstr>Working Variables-Must Hide</vt:lpstr>
      <vt:lpstr>ContYearMM</vt:lpstr>
      <vt:lpstr>ContYearSM</vt:lpstr>
      <vt:lpstr>'Multiple Members'!Print_Area</vt:lpstr>
      <vt:lpstr>'Single Member'!Print_Area</vt:lpstr>
      <vt:lpstr>'Multiple Members'!Print_Titles</vt:lpstr>
      <vt:lpstr>Table</vt:lpstr>
      <vt:lpstr>YMPEMM</vt:lpstr>
      <vt:lpstr>YMPESM</vt:lpstr>
      <vt:lpstr>YMPEx7MM</vt:lpstr>
      <vt:lpstr>YMPEx7SM</vt:lpstr>
    </vt:vector>
  </TitlesOfParts>
  <Company>OMERS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Ellis Hou</dc:creator>
  <cp:lastModifiedBy>Jennifer Kong</cp:lastModifiedBy>
  <cp:lastPrinted>2018-11-12T15:02:08Z</cp:lastPrinted>
  <dcterms:created xsi:type="dcterms:W3CDTF">2016-05-11T17:38:11Z</dcterms:created>
  <dcterms:modified xsi:type="dcterms:W3CDTF">2023-11-09T15:56:06Z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Jennifer Kong</vt:lpwstr>
  </property>
  <property fmtid="{D5CDD505-2E9C-101B-9397-08002B2CF9AE}" pid="3" name="Order">
    <vt:lpwstr>100.000000000000</vt:lpwstr>
  </property>
  <property fmtid="{D5CDD505-2E9C-101B-9397-08002B2CF9AE}" pid="4" name="display_urn:schemas-microsoft-com:office:office#Author">
    <vt:lpwstr>Ellis Hou</vt:lpwstr>
  </property>
  <property fmtid="{D5CDD505-2E9C-101B-9397-08002B2CF9AE}" pid="5" name="ContentTypeId">
    <vt:lpwstr>0x0101003558E6D5295D8C47AD60AD7ECFBB8153</vt:lpwstr>
  </property>
  <property fmtid="{D5CDD505-2E9C-101B-9397-08002B2CF9AE}" pid="6" name="MediaServiceImageTags">
    <vt:lpwstr/>
  </property>
</Properties>
</file>