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defaultThemeVersion="124226"/>
  <mc:AlternateContent xmlns:mc="http://schemas.openxmlformats.org/markup-compatibility/2006">
    <mc:Choice Requires="x15">
      <x15ac:absPath xmlns:x15ac="http://schemas.microsoft.com/office/spreadsheetml/2010/11/ac" url="https://omers.sharepoint.com/sites/OMT-ActuarialServices/Administration/Calculators/Employer Contributions Estimator for Web/2025/"/>
    </mc:Choice>
  </mc:AlternateContent>
  <xr:revisionPtr revIDLastSave="3" documentId="8_{E9318A37-61AA-4FC6-BC3A-33B2594E95A7}" xr6:coauthVersionLast="47" xr6:coauthVersionMax="47" xr10:uidLastSave="{A0337E0A-C414-47E7-B33C-1905585DAB3D}"/>
  <workbookProtection workbookAlgorithmName="SHA-512" workbookHashValue="uje4ARYoOrI3znRmc5F6GVMcVYKIeoU+FpX/KQwaVLf9GUMKm+3xVkgGftCZCs2O2u9Lk7pe54m7yx5isGqANA==" workbookSaltValue="hrwBoOe305cqLFoZzgFOkQ==" workbookSpinCount="100000" lockStructure="1"/>
  <bookViews>
    <workbookView xWindow="28680" yWindow="-120" windowWidth="29040" windowHeight="15720" xr2:uid="{00000000-000D-0000-FFFF-FFFF00000000}"/>
  </bookViews>
  <sheets>
    <sheet name="Employer Contribution Estimator" sheetId="5" r:id="rId1"/>
    <sheet name="Working Variables-Must Hide" sheetId="4" state="hidden" r:id="rId2"/>
  </sheets>
  <definedNames>
    <definedName name="ContYearMM">'Working Variables-Must Hide'!$E$28</definedName>
    <definedName name="ContYearSM">#REF!</definedName>
    <definedName name="_xlnm.Print_Area" localSheetId="0">'Employer Contribution Estimator'!$A$22:$F$125</definedName>
    <definedName name="_xlnm.Print_Titles" localSheetId="0">'Employer Contribution Estimator'!$1:$21</definedName>
    <definedName name="YMPEMM">'Working Variables-Must Hide'!$E$29</definedName>
    <definedName name="YMPESM">#REF!</definedName>
    <definedName name="YMPEx7MM">'Working Variables-Must Hide'!$E$32</definedName>
    <definedName name="YMPEx7S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8" i="4" l="1"/>
  <c r="K5" i="4"/>
  <c r="J5" i="4"/>
  <c r="J6" i="4"/>
  <c r="K6" i="4" s="1"/>
  <c r="J7" i="4"/>
  <c r="K7" i="4" s="1"/>
  <c r="B2" i="5"/>
  <c r="J8" i="4" l="1"/>
  <c r="K8" i="4" s="1"/>
  <c r="J9" i="4" l="1"/>
  <c r="K9" i="4" s="1"/>
  <c r="E4" i="5"/>
  <c r="J10" i="4"/>
  <c r="K10" i="4" s="1"/>
  <c r="J11" i="4"/>
  <c r="K11" i="4" s="1"/>
  <c r="J12" i="4"/>
  <c r="K12" i="4" s="1"/>
  <c r="J13" i="4"/>
  <c r="K13" i="4" s="1"/>
  <c r="J14" i="4"/>
  <c r="K14" i="4" s="1"/>
  <c r="J15" i="4"/>
  <c r="K15" i="4" s="1"/>
  <c r="J16" i="4"/>
  <c r="K16" i="4" s="1"/>
  <c r="J17" i="4"/>
  <c r="K17" i="4" s="1"/>
  <c r="J18" i="4"/>
  <c r="K18" i="4" s="1"/>
  <c r="J19" i="4"/>
  <c r="K19" i="4" s="1"/>
  <c r="J20" i="4"/>
  <c r="K20" i="4" s="1"/>
  <c r="J21" i="4"/>
  <c r="K21" i="4" s="1"/>
  <c r="J22" i="4"/>
  <c r="K22" i="4" s="1"/>
  <c r="J23" i="4"/>
  <c r="K23" i="4" s="1"/>
  <c r="J24" i="4"/>
  <c r="K24" i="4" s="1"/>
  <c r="J25" i="4"/>
  <c r="K25" i="4" s="1"/>
  <c r="J26" i="4"/>
  <c r="K26" i="4" s="1"/>
  <c r="B30" i="4"/>
  <c r="B31" i="4"/>
  <c r="J4" i="4"/>
  <c r="C2" i="4"/>
  <c r="D2" i="4" s="1"/>
  <c r="E2" i="4" s="1"/>
  <c r="F2" i="4" s="1"/>
  <c r="G2" i="4" s="1"/>
  <c r="A23" i="5"/>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E29" i="4" l="1"/>
  <c r="E32" i="4" s="1"/>
  <c r="E30" i="4"/>
  <c r="H2" i="4"/>
  <c r="B9" i="5"/>
  <c r="E31" i="4" l="1"/>
  <c r="I2" i="4"/>
  <c r="J2" i="4" s="1"/>
  <c r="K2" i="4" s="1"/>
  <c r="L2" i="4" s="1"/>
  <c r="M2" i="4" s="1"/>
  <c r="E100" i="5" l="1"/>
  <c r="E24" i="5"/>
  <c r="E72" i="5"/>
  <c r="E97" i="5"/>
  <c r="E118" i="5"/>
  <c r="E64" i="5"/>
  <c r="E25" i="5"/>
  <c r="E36" i="5"/>
  <c r="E50" i="5"/>
  <c r="E34" i="5"/>
  <c r="E108" i="5"/>
  <c r="E43" i="5"/>
  <c r="E60" i="5"/>
  <c r="E77" i="5"/>
  <c r="E119" i="5"/>
  <c r="E71" i="5"/>
  <c r="E30" i="5"/>
  <c r="E46" i="5"/>
  <c r="E79" i="5"/>
  <c r="E33" i="5"/>
  <c r="E85" i="5"/>
  <c r="E52" i="5"/>
  <c r="E109" i="5"/>
  <c r="E59" i="5"/>
  <c r="E115" i="5"/>
  <c r="E28" i="5"/>
  <c r="E31" i="5"/>
  <c r="E32" i="5"/>
  <c r="E70" i="5"/>
  <c r="E91" i="5"/>
  <c r="E89" i="5"/>
  <c r="E45" i="5"/>
  <c r="E121" i="5"/>
  <c r="E94" i="5"/>
  <c r="E120" i="5"/>
  <c r="E75" i="5"/>
  <c r="E37" i="5"/>
  <c r="E114" i="5"/>
  <c r="E86" i="5"/>
  <c r="E98" i="5"/>
  <c r="E57" i="5"/>
  <c r="E55" i="5"/>
  <c r="E26" i="5"/>
  <c r="E111" i="5"/>
  <c r="E84" i="5"/>
  <c r="E47" i="5"/>
  <c r="E44" i="5"/>
  <c r="E22" i="5"/>
  <c r="E96" i="5"/>
  <c r="E95" i="5"/>
  <c r="E113" i="5"/>
  <c r="E117" i="5"/>
  <c r="E61" i="5"/>
  <c r="E56" i="5"/>
  <c r="E78" i="5"/>
  <c r="E90" i="5"/>
  <c r="E88" i="5"/>
  <c r="E112" i="5"/>
  <c r="E82" i="5"/>
  <c r="E116" i="5"/>
  <c r="E41" i="5"/>
  <c r="E29" i="5"/>
  <c r="E110" i="5"/>
  <c r="E63" i="5"/>
  <c r="E51" i="5"/>
  <c r="E76" i="5"/>
  <c r="E83" i="5"/>
  <c r="E106" i="5"/>
  <c r="E67" i="5"/>
  <c r="E104" i="5"/>
  <c r="E48" i="5"/>
  <c r="E69" i="5"/>
  <c r="E54" i="5"/>
  <c r="E27" i="5"/>
  <c r="E81" i="5"/>
  <c r="E99" i="5"/>
  <c r="E38" i="5"/>
  <c r="E23" i="5"/>
  <c r="E65" i="5"/>
  <c r="E62" i="5"/>
  <c r="E93" i="5"/>
  <c r="E39" i="5"/>
  <c r="E58" i="5"/>
  <c r="E103" i="5"/>
  <c r="E35" i="5"/>
  <c r="E74" i="5"/>
  <c r="E66" i="5"/>
  <c r="E92" i="5"/>
  <c r="E42" i="5"/>
  <c r="E101" i="5"/>
  <c r="E87" i="5"/>
  <c r="E102" i="5"/>
  <c r="E49" i="5"/>
  <c r="E105" i="5"/>
  <c r="E68" i="5"/>
  <c r="E53" i="5"/>
  <c r="E73" i="5"/>
  <c r="E40" i="5"/>
  <c r="E107" i="5"/>
  <c r="E80" i="5"/>
  <c r="N2" i="4"/>
  <c r="B11" i="5"/>
  <c r="E122" i="5" l="1"/>
  <c r="D10" i="5" s="1"/>
  <c r="D11" i="5" s="1"/>
  <c r="O2" i="4"/>
  <c r="P2" i="4" s="1"/>
  <c r="Q2" i="4" s="1"/>
  <c r="D2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tc={865602F3-457C-4001-AE58-18E7D012682F}</author>
  </authors>
  <commentList>
    <comment ref="K4" authorId="0" shapeId="0" xr:uid="{865602F3-457C-4001-AE58-18E7D012682F}">
      <text>
        <t>[Threaded comment]
Your version of Excel allows you to read this threaded comment; however, any edits to it will get removed if the file is opened in a newer version of Excel. Learn more: https://go.microsoft.com/fwlink/?linkid=870924
Comment:
    Based on fixed number, not a percentage (I * J)</t>
      </text>
    </comment>
  </commentList>
</comments>
</file>

<file path=xl/sharedStrings.xml><?xml version="1.0" encoding="utf-8"?>
<sst xmlns="http://schemas.openxmlformats.org/spreadsheetml/2006/main" count="93" uniqueCount="69">
  <si>
    <t>Pay period</t>
  </si>
  <si>
    <t>OMERS Allocation Threshold (AT) for funding</t>
  </si>
  <si>
    <t>List of pay periods</t>
  </si>
  <si>
    <t>Year’s Maximum Pensionable Earnings (YMPE)</t>
  </si>
  <si>
    <t>RPP maximum and single-contribution leave threshold</t>
  </si>
  <si>
    <t>Annual member contribution (RPP)</t>
  </si>
  <si>
    <t>Monthly member contribution (RPP)</t>
  </si>
  <si>
    <t>Biweekly member contribution (RPP)</t>
  </si>
  <si>
    <t>Bimonthly member contribution (RPP)</t>
  </si>
  <si>
    <t>Weekly member contribution (RPP)</t>
  </si>
  <si>
    <t>Annual member contribution (RCA)</t>
  </si>
  <si>
    <t>Monthly member contribution (RCA)</t>
  </si>
  <si>
    <t>Biweekly member contribution (RCA)</t>
  </si>
  <si>
    <t>Bimonthly member contribution (RCA)</t>
  </si>
  <si>
    <t>Weekly member contribution (RCA)</t>
  </si>
  <si>
    <t>Annual member contribution (RPP+RCA)</t>
  </si>
  <si>
    <t>Monthly member contribution (RPP+RCA)</t>
  </si>
  <si>
    <t>Biweekly member contribution (RPP+RCA)</t>
  </si>
  <si>
    <t>Bimonthly member contribution (RPP+RCA)</t>
  </si>
  <si>
    <t>Weekly member contribution (RPP+RCA)</t>
  </si>
  <si>
    <t>YMPE</t>
  </si>
  <si>
    <t>Year</t>
  </si>
  <si>
    <t>RPP maximum and double-contribution leave threshold</t>
  </si>
  <si>
    <t>per Pay Period</t>
  </si>
  <si>
    <t>NRA 60 Cont Rate Below YMPE</t>
  </si>
  <si>
    <t>NRA 60 Cont Rate Above YMPE</t>
  </si>
  <si>
    <t>NRA 65 Cont Rate Below YMPE</t>
  </si>
  <si>
    <t>NRA 65 Cont Rate Above YMPE</t>
  </si>
  <si>
    <t>N/A</t>
  </si>
  <si>
    <t>ITA Max DB Accrual</t>
  </si>
  <si>
    <t>Pay Period Frequency Per Year</t>
  </si>
  <si>
    <t>Title - Short</t>
  </si>
  <si>
    <t>Title - Long RPP</t>
  </si>
  <si>
    <t>Title - Long RCA</t>
  </si>
  <si>
    <t>Title - Long Total RPP RCA</t>
  </si>
  <si>
    <t>1 annual pay period</t>
  </si>
  <si>
    <t>22 biweekly pay periods</t>
  </si>
  <si>
    <t>12 monthly pay periods</t>
  </si>
  <si>
    <t>24 bimonthly pay periods</t>
  </si>
  <si>
    <t>26 biweekly pay periods</t>
  </si>
  <si>
    <t>52 weekly pay periods</t>
  </si>
  <si>
    <t>27 biweekly pay periods</t>
  </si>
  <si>
    <t>53 weekly pay periods</t>
  </si>
  <si>
    <t>Contribution year</t>
  </si>
  <si>
    <t>Contributions</t>
  </si>
  <si>
    <t>Estimated</t>
  </si>
  <si>
    <t>Employer</t>
  </si>
  <si>
    <t>Earnings</t>
  </si>
  <si>
    <t>annual earnings</t>
  </si>
  <si>
    <t>monthly earnings</t>
  </si>
  <si>
    <t>biweekly earnings</t>
  </si>
  <si>
    <t>bimonthly earnings</t>
  </si>
  <si>
    <t>weekly earnings</t>
  </si>
  <si>
    <t xml:space="preserve"> - per pay period</t>
  </si>
  <si>
    <t>Regular</t>
  </si>
  <si>
    <t>(do not delete)</t>
  </si>
  <si>
    <t>(Please contact OMERS with any questions related to annual incentive pay, which is excluded from this calculator.)</t>
  </si>
  <si>
    <t>Pension</t>
  </si>
  <si>
    <t>Cap on annualized earnings</t>
  </si>
  <si>
    <r>
      <t xml:space="preserve">Identification </t>
    </r>
    <r>
      <rPr>
        <b/>
        <i/>
        <sz val="9"/>
        <color indexed="16"/>
        <rFont val="Calibri"/>
        <family val="2"/>
      </rPr>
      <t>(optional)</t>
    </r>
  </si>
  <si>
    <r>
      <t xml:space="preserve">Employee Name </t>
    </r>
    <r>
      <rPr>
        <b/>
        <i/>
        <sz val="9"/>
        <color indexed="16"/>
        <rFont val="Calibri"/>
        <family val="2"/>
      </rPr>
      <t>(optional)</t>
    </r>
  </si>
  <si>
    <t>For part-time, seasonal and contract employees, please email education@omers.com.</t>
  </si>
  <si>
    <t>Start here – enter information to be applied to all employees*:</t>
  </si>
  <si>
    <r>
      <rPr>
        <b/>
        <i/>
        <sz val="10"/>
        <color indexed="8"/>
        <rFont val="Calibri"/>
        <family val="2"/>
      </rPr>
      <t>*NOTE</t>
    </r>
    <r>
      <rPr>
        <i/>
        <sz val="10"/>
        <color indexed="8"/>
        <rFont val="Calibri"/>
        <family val="2"/>
      </rPr>
      <t>: Use different estimators for employees with different pay periods.</t>
    </r>
  </si>
  <si>
    <t xml:space="preserve">Enter regular earnings for your full-time employees. Do not include overtime or incentive pay. </t>
  </si>
  <si>
    <t>Members contribute an equal amount.</t>
  </si>
  <si>
    <t>Be careful when inserting any new rows - the data in the rows starting in Column L are not date dependent</t>
  </si>
  <si>
    <t>Date last updated:</t>
  </si>
  <si>
    <t>The estimated total pension contributions for your organization is shown above in the blue box.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</si>
</sst>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0.0%"/>
    <numFmt numFmtId="166" formatCode="&quot;$&quot;#,##0.00"/>
    <numFmt numFmtId="167" formatCode="&quot;$&quot;#,##0"/>
    <numFmt numFmtId="168" formatCode="[$-409]d\-mmm\-yyyy;@"/>
  </numFmts>
  <fonts count="21" x14ac:knownFonts="1">
    <font>
      <sz val="11"/>
      <color theme="1"/>
      <name val="Calibri"/>
      <family val="2"/>
      <scheme val="minor"/>
    </font>
    <font>
      <i/>
      <sz val="10"/>
      <color indexed="8"/>
      <name val="Calibri"/>
      <family val="2"/>
    </font>
    <font>
      <b/>
      <i/>
      <sz val="10"/>
      <color indexed="8"/>
      <name val="Calibri"/>
      <family val="2"/>
    </font>
    <font>
      <b/>
      <i/>
      <sz val="9"/>
      <color indexed="16"/>
      <name val="Calibri"/>
      <family val="2"/>
    </font>
    <font>
      <sz val="11"/>
      <color theme="1"/>
      <name val="Calibri"/>
      <family val="2"/>
      <scheme val="minor"/>
    </font>
    <font>
      <sz val="11"/>
      <color theme="0"/>
      <name val="Calibri"/>
      <family val="2"/>
      <scheme val="minor"/>
    </font>
    <font>
      <sz val="11"/>
      <color rgb="FF3F3F76"/>
      <name val="Calibri"/>
      <family val="2"/>
      <scheme val="minor"/>
    </font>
    <font>
      <b/>
      <sz val="11"/>
      <color theme="1"/>
      <name val="Calibri"/>
      <family val="2"/>
      <scheme val="minor"/>
    </font>
    <font>
      <sz val="14"/>
      <color theme="1"/>
      <name val="Calibri"/>
      <family val="2"/>
      <scheme val="minor"/>
    </font>
    <font>
      <i/>
      <sz val="8"/>
      <color theme="1"/>
      <name val="Calibri"/>
      <family val="2"/>
      <scheme val="minor"/>
    </font>
    <font>
      <sz val="11"/>
      <color theme="5" tint="-0.499984740745262"/>
      <name val="Calibri"/>
      <family val="2"/>
      <scheme val="minor"/>
    </font>
    <font>
      <b/>
      <sz val="11"/>
      <color theme="5" tint="-0.499984740745262"/>
      <name val="Calibri"/>
      <family val="2"/>
      <scheme val="minor"/>
    </font>
    <font>
      <i/>
      <sz val="8"/>
      <color theme="5" tint="-0.499984740745262"/>
      <name val="Calibri"/>
      <family val="2"/>
      <scheme val="minor"/>
    </font>
    <font>
      <i/>
      <sz val="11"/>
      <color theme="1"/>
      <name val="Calibri"/>
      <family val="2"/>
      <scheme val="minor"/>
    </font>
    <font>
      <i/>
      <sz val="10"/>
      <color theme="1"/>
      <name val="Calibri"/>
      <family val="2"/>
      <scheme val="minor"/>
    </font>
    <font>
      <b/>
      <i/>
      <sz val="11"/>
      <color theme="1"/>
      <name val="Calibri"/>
      <family val="2"/>
      <scheme val="minor"/>
    </font>
    <font>
      <b/>
      <sz val="10"/>
      <color theme="5" tint="-0.499984740745262"/>
      <name val="Calibri"/>
      <family val="2"/>
      <scheme val="minor"/>
    </font>
    <font>
      <b/>
      <i/>
      <sz val="11"/>
      <color theme="5" tint="-0.499984740745262"/>
      <name val="Calibri"/>
      <family val="2"/>
      <scheme val="minor"/>
    </font>
    <font>
      <i/>
      <sz val="12"/>
      <color theme="1"/>
      <name val="Calibri"/>
      <family val="2"/>
      <scheme val="minor"/>
    </font>
    <font>
      <i/>
      <sz val="11"/>
      <color rgb="FFFF0000"/>
      <name val="Calibri"/>
      <family val="2"/>
      <scheme val="minor"/>
    </font>
    <font>
      <i/>
      <sz val="11"/>
      <name val="Calibri"/>
      <family val="2"/>
      <scheme val="minor"/>
    </font>
  </fonts>
  <fills count="8">
    <fill>
      <patternFill patternType="none"/>
    </fill>
    <fill>
      <patternFill patternType="gray125"/>
    </fill>
    <fill>
      <patternFill patternType="solid">
        <fgColor theme="4"/>
      </patternFill>
    </fill>
    <fill>
      <patternFill patternType="solid">
        <fgColor rgb="FFFFCC99"/>
      </patternFill>
    </fill>
    <fill>
      <patternFill patternType="solid">
        <fgColor rgb="FFFFFF00"/>
        <bgColor indexed="64"/>
      </patternFill>
    </fill>
    <fill>
      <patternFill patternType="solid">
        <fgColor rgb="FF003A70"/>
        <bgColor indexed="64"/>
      </patternFill>
    </fill>
    <fill>
      <patternFill patternType="solid">
        <fgColor rgb="FFFAE4D3"/>
        <bgColor indexed="64"/>
      </patternFill>
    </fill>
    <fill>
      <patternFill patternType="solid">
        <fgColor rgb="FFCCD8E2"/>
        <bgColor indexed="64"/>
      </patternFill>
    </fill>
  </fills>
  <borders count="27">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rgb="FF7F7F7F"/>
      </top>
      <bottom/>
      <diagonal/>
    </border>
    <border>
      <left style="thin">
        <color rgb="FF7F7F7F"/>
      </left>
      <right style="thin">
        <color rgb="FF7F7F7F"/>
      </right>
      <top/>
      <bottom/>
      <diagonal/>
    </border>
    <border>
      <left style="thin">
        <color rgb="FF7F7F7F"/>
      </left>
      <right style="thin">
        <color rgb="FF7F7F7F"/>
      </right>
      <top/>
      <bottom style="thin">
        <color rgb="FF7F7F7F"/>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rgb="FF7F7F7F"/>
      </left>
      <right/>
      <top style="thin">
        <color rgb="FF7F7F7F"/>
      </top>
      <bottom/>
      <diagonal/>
    </border>
    <border>
      <left style="thin">
        <color rgb="FF7F7F7F"/>
      </left>
      <right/>
      <top/>
      <bottom/>
      <diagonal/>
    </border>
    <border>
      <left style="thin">
        <color rgb="FF7F7F7F"/>
      </left>
      <right/>
      <top/>
      <bottom style="thin">
        <color rgb="FF7F7F7F"/>
      </bottom>
      <diagonal/>
    </border>
    <border>
      <left style="thin">
        <color rgb="FF7F7F7F"/>
      </left>
      <right/>
      <top style="thin">
        <color rgb="FF7F7F7F"/>
      </top>
      <bottom style="thin">
        <color rgb="FF7F7F7F"/>
      </bottom>
      <diagonal/>
    </border>
    <border>
      <left/>
      <right style="thin">
        <color theme="0" tint="-0.499984740745262"/>
      </right>
      <top style="thin">
        <color theme="0" tint="-0.499984740745262"/>
      </top>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s>
  <cellStyleXfs count="4">
    <xf numFmtId="0" fontId="0" fillId="0" borderId="0"/>
    <xf numFmtId="0" fontId="5" fillId="2" borderId="0" applyNumberFormat="0" applyBorder="0" applyAlignment="0" applyProtection="0"/>
    <xf numFmtId="43" fontId="4" fillId="0" borderId="0" applyFont="0" applyFill="0" applyBorder="0" applyAlignment="0" applyProtection="0"/>
    <xf numFmtId="0" fontId="6" fillId="3" borderId="9" applyNumberFormat="0" applyAlignment="0" applyProtection="0"/>
  </cellStyleXfs>
  <cellXfs count="74">
    <xf numFmtId="0" fontId="0" fillId="0" borderId="0" xfId="0"/>
    <xf numFmtId="0" fontId="0" fillId="0" borderId="0" xfId="0" applyProtection="1">
      <protection hidden="1"/>
    </xf>
    <xf numFmtId="0" fontId="8" fillId="0" borderId="0" xfId="0" applyFont="1" applyProtection="1">
      <protection hidden="1"/>
    </xf>
    <xf numFmtId="0" fontId="7" fillId="0" borderId="0" xfId="0" applyFont="1" applyProtection="1">
      <protection hidden="1"/>
    </xf>
    <xf numFmtId="7" fontId="4" fillId="0" borderId="0" xfId="2" applyNumberFormat="1" applyFont="1" applyFill="1" applyBorder="1" applyAlignment="1" applyProtection="1">
      <alignment horizontal="right"/>
      <protection hidden="1"/>
    </xf>
    <xf numFmtId="0" fontId="9" fillId="0" borderId="0" xfId="0" applyFont="1" applyProtection="1">
      <protection hidden="1"/>
    </xf>
    <xf numFmtId="0" fontId="10" fillId="0" borderId="0" xfId="0" applyFont="1" applyProtection="1">
      <protection hidden="1"/>
    </xf>
    <xf numFmtId="0" fontId="11" fillId="0" borderId="10" xfId="0" applyFont="1" applyBorder="1" applyProtection="1">
      <protection hidden="1"/>
    </xf>
    <xf numFmtId="0" fontId="11" fillId="0" borderId="11" xfId="0" applyFont="1" applyBorder="1" applyProtection="1">
      <protection hidden="1"/>
    </xf>
    <xf numFmtId="0" fontId="11" fillId="0" borderId="12" xfId="0" applyFont="1" applyBorder="1" applyProtection="1">
      <protection hidden="1"/>
    </xf>
    <xf numFmtId="0" fontId="12" fillId="0" borderId="0" xfId="0" applyFont="1" applyProtection="1">
      <protection hidden="1"/>
    </xf>
    <xf numFmtId="0" fontId="13" fillId="0" borderId="0" xfId="0" quotePrefix="1" applyFont="1" applyProtection="1">
      <protection hidden="1"/>
    </xf>
    <xf numFmtId="0" fontId="14" fillId="0" borderId="0" xfId="0" applyFont="1" applyProtection="1">
      <protection hidden="1"/>
    </xf>
    <xf numFmtId="0" fontId="14" fillId="0" borderId="0" xfId="0" applyFont="1" applyAlignment="1" applyProtection="1">
      <alignment horizontal="right" vertical="top"/>
      <protection hidden="1"/>
    </xf>
    <xf numFmtId="0" fontId="1" fillId="0" borderId="0" xfId="0" applyFont="1" applyProtection="1">
      <protection hidden="1"/>
    </xf>
    <xf numFmtId="0" fontId="11" fillId="0" borderId="20" xfId="0" applyFont="1" applyBorder="1" applyAlignment="1" applyProtection="1">
      <alignment horizontal="right" indent="1"/>
      <protection hidden="1"/>
    </xf>
    <xf numFmtId="0" fontId="11" fillId="0" borderId="21" xfId="0" applyFont="1" applyBorder="1" applyAlignment="1" applyProtection="1">
      <alignment horizontal="right" indent="1"/>
      <protection hidden="1"/>
    </xf>
    <xf numFmtId="0" fontId="16" fillId="0" borderId="22" xfId="0" applyFont="1" applyBorder="1" applyAlignment="1" applyProtection="1">
      <alignment horizontal="right" indent="1"/>
      <protection hidden="1"/>
    </xf>
    <xf numFmtId="0" fontId="4" fillId="0" borderId="23" xfId="3" applyFont="1" applyFill="1" applyBorder="1" applyProtection="1">
      <protection hidden="1"/>
    </xf>
    <xf numFmtId="0" fontId="11" fillId="0" borderId="10" xfId="0" applyFont="1" applyBorder="1" applyAlignment="1" applyProtection="1">
      <alignment horizontal="right" indent="1"/>
      <protection hidden="1"/>
    </xf>
    <xf numFmtId="0" fontId="11" fillId="0" borderId="11" xfId="0" applyFont="1" applyBorder="1" applyAlignment="1" applyProtection="1">
      <alignment horizontal="right" indent="1"/>
      <protection hidden="1"/>
    </xf>
    <xf numFmtId="0" fontId="11" fillId="0" borderId="12" xfId="0" applyFont="1" applyBorder="1" applyAlignment="1" applyProtection="1">
      <alignment horizontal="right" indent="1"/>
      <protection hidden="1"/>
    </xf>
    <xf numFmtId="5" fontId="4" fillId="0" borderId="9" xfId="2" applyNumberFormat="1" applyFont="1" applyFill="1" applyBorder="1" applyAlignment="1" applyProtection="1">
      <alignment horizontal="right" indent="1"/>
      <protection hidden="1"/>
    </xf>
    <xf numFmtId="5" fontId="17" fillId="0" borderId="9" xfId="2" applyNumberFormat="1" applyFont="1" applyFill="1" applyBorder="1" applyAlignment="1" applyProtection="1">
      <alignment horizontal="right" indent="1"/>
      <protection hidden="1"/>
    </xf>
    <xf numFmtId="1" fontId="7" fillId="4" borderId="1" xfId="2" applyNumberFormat="1" applyFont="1" applyFill="1" applyBorder="1" applyAlignment="1" applyProtection="1">
      <alignment horizontal="right" indent="1"/>
      <protection hidden="1"/>
    </xf>
    <xf numFmtId="167" fontId="7" fillId="4" borderId="2" xfId="2" applyNumberFormat="1" applyFont="1" applyFill="1" applyBorder="1" applyAlignment="1" applyProtection="1">
      <alignment horizontal="right" indent="1"/>
      <protection hidden="1"/>
    </xf>
    <xf numFmtId="10" fontId="7" fillId="4" borderId="2" xfId="2" applyNumberFormat="1" applyFont="1" applyFill="1" applyBorder="1" applyAlignment="1" applyProtection="1">
      <alignment horizontal="right" indent="1"/>
      <protection hidden="1"/>
    </xf>
    <xf numFmtId="166" fontId="7" fillId="4" borderId="3" xfId="2" applyNumberFormat="1" applyFont="1" applyFill="1" applyBorder="1" applyAlignment="1" applyProtection="1">
      <alignment horizontal="right" indent="1"/>
      <protection hidden="1"/>
    </xf>
    <xf numFmtId="0" fontId="18" fillId="0" borderId="0" xfId="0" applyFont="1" applyProtection="1">
      <protection hidden="1"/>
    </xf>
    <xf numFmtId="0" fontId="9" fillId="0" borderId="0" xfId="0" applyFont="1" applyAlignment="1" applyProtection="1">
      <alignment horizontal="right" vertical="center"/>
      <protection hidden="1"/>
    </xf>
    <xf numFmtId="0" fontId="10" fillId="0" borderId="0" xfId="0" applyFont="1" applyAlignment="1" applyProtection="1">
      <alignment horizontal="right"/>
      <protection hidden="1"/>
    </xf>
    <xf numFmtId="44" fontId="10" fillId="0" borderId="0" xfId="0" applyNumberFormat="1" applyFont="1" applyAlignment="1" applyProtection="1">
      <alignment horizontal="right"/>
      <protection hidden="1"/>
    </xf>
    <xf numFmtId="7" fontId="0" fillId="0" borderId="0" xfId="0" applyNumberFormat="1" applyProtection="1">
      <protection hidden="1"/>
    </xf>
    <xf numFmtId="0" fontId="0" fillId="0" borderId="23" xfId="0" applyBorder="1" applyProtection="1">
      <protection hidden="1"/>
    </xf>
    <xf numFmtId="0" fontId="17" fillId="0" borderId="25" xfId="0" applyFont="1" applyBorder="1" applyProtection="1">
      <protection hidden="1"/>
    </xf>
    <xf numFmtId="0" fontId="7" fillId="0" borderId="0" xfId="0" applyFont="1" applyAlignment="1" applyProtection="1">
      <alignment horizontal="center"/>
      <protection hidden="1"/>
    </xf>
    <xf numFmtId="0" fontId="0" fillId="0" borderId="0" xfId="0" applyAlignment="1" applyProtection="1">
      <alignment horizontal="center"/>
      <protection hidden="1"/>
    </xf>
    <xf numFmtId="7" fontId="4" fillId="0" borderId="0" xfId="2" applyNumberFormat="1" applyFont="1" applyAlignment="1" applyProtection="1">
      <alignment horizontal="center"/>
      <protection hidden="1"/>
    </xf>
    <xf numFmtId="165" fontId="0" fillId="0" borderId="0" xfId="0" applyNumberFormat="1" applyAlignment="1" applyProtection="1">
      <alignment horizontal="center"/>
      <protection hidden="1"/>
    </xf>
    <xf numFmtId="43" fontId="0" fillId="0" borderId="0" xfId="0" applyNumberFormat="1" applyProtection="1">
      <protection hidden="1"/>
    </xf>
    <xf numFmtId="164" fontId="0" fillId="0" borderId="0" xfId="0" applyNumberFormat="1" applyProtection="1">
      <protection hidden="1"/>
    </xf>
    <xf numFmtId="10" fontId="0" fillId="0" borderId="0" xfId="0" applyNumberFormat="1" applyAlignment="1" applyProtection="1">
      <alignment horizontal="center"/>
      <protection hidden="1"/>
    </xf>
    <xf numFmtId="0" fontId="7" fillId="4" borderId="4" xfId="0" applyFont="1" applyFill="1" applyBorder="1" applyProtection="1">
      <protection hidden="1"/>
    </xf>
    <xf numFmtId="0" fontId="7" fillId="4" borderId="5" xfId="0" applyFont="1" applyFill="1" applyBorder="1" applyProtection="1">
      <protection hidden="1"/>
    </xf>
    <xf numFmtId="0" fontId="7" fillId="4" borderId="6" xfId="0" applyFont="1" applyFill="1" applyBorder="1" applyProtection="1">
      <protection hidden="1"/>
    </xf>
    <xf numFmtId="0" fontId="7" fillId="4" borderId="0" xfId="0" applyFont="1" applyFill="1" applyProtection="1">
      <protection hidden="1"/>
    </xf>
    <xf numFmtId="0" fontId="7" fillId="4" borderId="7" xfId="0" applyFont="1" applyFill="1" applyBorder="1" applyProtection="1">
      <protection hidden="1"/>
    </xf>
    <xf numFmtId="0" fontId="7" fillId="4" borderId="8" xfId="0" applyFont="1" applyFill="1" applyBorder="1" applyProtection="1">
      <protection hidden="1"/>
    </xf>
    <xf numFmtId="0" fontId="15" fillId="4" borderId="7" xfId="0" applyFont="1" applyFill="1" applyBorder="1" applyAlignment="1" applyProtection="1">
      <alignment horizontal="centerContinuous"/>
      <protection hidden="1"/>
    </xf>
    <xf numFmtId="0" fontId="15" fillId="4" borderId="8" xfId="0" applyFont="1" applyFill="1" applyBorder="1" applyAlignment="1" applyProtection="1">
      <alignment horizontal="centerContinuous"/>
      <protection hidden="1"/>
    </xf>
    <xf numFmtId="0" fontId="15" fillId="4" borderId="3" xfId="0" applyFont="1" applyFill="1" applyBorder="1" applyAlignment="1" applyProtection="1">
      <alignment horizontal="centerContinuous"/>
      <protection hidden="1"/>
    </xf>
    <xf numFmtId="0" fontId="0" fillId="0" borderId="0" xfId="0" quotePrefix="1" applyProtection="1">
      <protection hidden="1"/>
    </xf>
    <xf numFmtId="0" fontId="0" fillId="0" borderId="0" xfId="0" applyAlignment="1" applyProtection="1">
      <alignment horizontal="left" indent="9"/>
      <protection hidden="1"/>
    </xf>
    <xf numFmtId="0" fontId="19" fillId="0" borderId="0" xfId="0" applyFont="1"/>
    <xf numFmtId="0" fontId="20" fillId="0" borderId="0" xfId="0" applyFont="1" applyAlignment="1">
      <alignment horizontal="right"/>
    </xf>
    <xf numFmtId="0" fontId="5" fillId="5" borderId="0" xfId="1" applyFill="1" applyAlignment="1" applyProtection="1">
      <alignment horizontal="center"/>
      <protection hidden="1"/>
    </xf>
    <xf numFmtId="0" fontId="10" fillId="6" borderId="9" xfId="0" applyFont="1" applyFill="1" applyBorder="1" applyProtection="1">
      <protection locked="0"/>
    </xf>
    <xf numFmtId="7" fontId="10" fillId="6" borderId="23" xfId="2" applyNumberFormat="1" applyFont="1" applyFill="1" applyBorder="1" applyAlignment="1" applyProtection="1">
      <alignment horizontal="right" indent="1"/>
      <protection locked="0"/>
    </xf>
    <xf numFmtId="0" fontId="15" fillId="7" borderId="15" xfId="0" applyFont="1" applyFill="1" applyBorder="1" applyAlignment="1" applyProtection="1">
      <alignment horizontal="left"/>
      <protection hidden="1"/>
    </xf>
    <xf numFmtId="0" fontId="9" fillId="7" borderId="16" xfId="0" applyFont="1" applyFill="1" applyBorder="1" applyAlignment="1" applyProtection="1">
      <alignment horizontal="left"/>
      <protection hidden="1"/>
    </xf>
    <xf numFmtId="0" fontId="13" fillId="7" borderId="24" xfId="0" applyFont="1" applyFill="1" applyBorder="1" applyProtection="1">
      <protection hidden="1"/>
    </xf>
    <xf numFmtId="0" fontId="14" fillId="7" borderId="13" xfId="0" quotePrefix="1" applyFont="1" applyFill="1" applyBorder="1" applyAlignment="1" applyProtection="1">
      <alignment horizontal="left"/>
      <protection hidden="1"/>
    </xf>
    <xf numFmtId="0" fontId="13" fillId="7" borderId="0" xfId="0" applyFont="1" applyFill="1" applyAlignment="1" applyProtection="1">
      <alignment horizontal="left"/>
      <protection hidden="1"/>
    </xf>
    <xf numFmtId="5" fontId="13" fillId="7" borderId="14" xfId="0" applyNumberFormat="1" applyFont="1" applyFill="1" applyBorder="1" applyAlignment="1" applyProtection="1">
      <alignment horizontal="right"/>
      <protection hidden="1"/>
    </xf>
    <xf numFmtId="7" fontId="14" fillId="7" borderId="13" xfId="0" applyNumberFormat="1" applyFont="1" applyFill="1" applyBorder="1" applyAlignment="1" applyProtection="1">
      <alignment horizontal="left"/>
      <protection hidden="1"/>
    </xf>
    <xf numFmtId="7" fontId="14" fillId="7" borderId="17" xfId="0" applyNumberFormat="1" applyFont="1" applyFill="1" applyBorder="1" applyAlignment="1" applyProtection="1">
      <alignment horizontal="left"/>
      <protection hidden="1"/>
    </xf>
    <xf numFmtId="0" fontId="13" fillId="7" borderId="18" xfId="0" applyFont="1" applyFill="1" applyBorder="1" applyAlignment="1" applyProtection="1">
      <alignment horizontal="left"/>
      <protection hidden="1"/>
    </xf>
    <xf numFmtId="5" fontId="13" fillId="7" borderId="19" xfId="0" applyNumberFormat="1" applyFont="1" applyFill="1" applyBorder="1" applyAlignment="1" applyProtection="1">
      <alignment horizontal="right"/>
      <protection hidden="1"/>
    </xf>
    <xf numFmtId="168" fontId="0" fillId="0" borderId="0" xfId="0" applyNumberFormat="1"/>
    <xf numFmtId="7" fontId="4" fillId="0" borderId="0" xfId="2" applyNumberFormat="1" applyFont="1" applyAlignment="1">
      <alignment horizontal="center"/>
    </xf>
    <xf numFmtId="7" fontId="4" fillId="4" borderId="0" xfId="2" applyNumberFormat="1" applyFont="1" applyFill="1" applyAlignment="1" applyProtection="1">
      <alignment horizontal="center"/>
      <protection hidden="1"/>
    </xf>
    <xf numFmtId="165" fontId="0" fillId="4" borderId="0" xfId="0" applyNumberFormat="1" applyFill="1" applyAlignment="1" applyProtection="1">
      <alignment horizontal="center"/>
      <protection hidden="1"/>
    </xf>
    <xf numFmtId="0" fontId="10" fillId="6" borderId="23" xfId="3" applyFont="1" applyFill="1" applyBorder="1" applyAlignment="1" applyProtection="1">
      <alignment horizontal="right"/>
      <protection locked="0"/>
    </xf>
    <xf numFmtId="0" fontId="10" fillId="6" borderId="26" xfId="3" applyFont="1" applyFill="1" applyBorder="1" applyAlignment="1" applyProtection="1">
      <alignment horizontal="right"/>
      <protection locked="0"/>
    </xf>
  </cellXfs>
  <cellStyles count="4">
    <cellStyle name="Accent1" xfId="1" builtinId="29"/>
    <cellStyle name="Comma" xfId="2" builtinId="3"/>
    <cellStyle name="Input" xfId="3" builtinId="20"/>
    <cellStyle name="Normal" xfId="0" builtinId="0"/>
  </cellStyles>
  <dxfs count="0"/>
  <tableStyles count="0" defaultTableStyle="TableStyleMedium2" defaultPivotStyle="PivotStyleLight16"/>
  <colors>
    <mruColors>
      <color rgb="FFCCD8E2"/>
      <color rgb="FFFAE4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Herman Grewal" id="{B3873727-67EA-4C03-A614-C1DFDD687B83}" userId="S::hgrewal@omers.com::5be04db9-510a-4a88-961b-79e4a2e6fda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K4" dT="2024-11-06T14:40:56.43" personId="{B3873727-67EA-4C03-A614-C1DFDD687B83}" id="{865602F3-457C-4001-AE58-18E7D012682F}">
    <text>Based on fixed number, not a percentage (I * J)</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24"/>
  <sheetViews>
    <sheetView tabSelected="1" zoomScaleNormal="100" workbookViewId="0">
      <selection activeCell="E22" sqref="E22"/>
    </sheetView>
  </sheetViews>
  <sheetFormatPr defaultColWidth="8.85546875" defaultRowHeight="18" customHeight="1" x14ac:dyDescent="0.25"/>
  <cols>
    <col min="1" max="1" width="3.7109375" style="5" customWidth="1"/>
    <col min="2" max="2" width="29.5703125" style="1" customWidth="1"/>
    <col min="3" max="3" width="22.7109375" style="1" customWidth="1"/>
    <col min="4" max="5" width="18.7109375" style="1" customWidth="1"/>
    <col min="6" max="6" width="3.7109375" style="1" customWidth="1"/>
    <col min="7" max="7" width="8.85546875" style="1"/>
    <col min="8" max="8" width="10.85546875" style="1" bestFit="1" customWidth="1"/>
    <col min="9" max="9" width="9.85546875" style="1" bestFit="1" customWidth="1"/>
    <col min="10" max="16384" width="8.85546875" style="1"/>
  </cols>
  <sheetData>
    <row r="1" spans="2:5" ht="15.95" customHeight="1" x14ac:dyDescent="0.25"/>
    <row r="2" spans="2:5" ht="18.75" customHeight="1" x14ac:dyDescent="0.3">
      <c r="B2" s="2" t="str">
        <f>"OMERS "&amp;('Working Variables-Must Hide'!$B$4)&amp;" Employer Contributions Estimator (for full-time NRA 65 employees)"</f>
        <v>OMERS 2025 Employer Contributions Estimator (for full-time NRA 65 employees)</v>
      </c>
    </row>
    <row r="3" spans="2:5" s="28" customFormat="1" ht="18.75" customHeight="1" x14ac:dyDescent="0.25">
      <c r="B3" s="28" t="s">
        <v>61</v>
      </c>
    </row>
    <row r="4" spans="2:5" ht="9.9499999999999993" customHeight="1" x14ac:dyDescent="0.3">
      <c r="B4" s="2"/>
      <c r="E4" s="29" t="str">
        <f>"ver "&amp;YEAR('Working Variables-Must Hide'!H1)&amp;"."&amp;MONTH('Working Variables-Must Hide'!H1)&amp;"."&amp;DAY('Working Variables-Must Hide'!H1)</f>
        <v>ver 2024.11.6</v>
      </c>
    </row>
    <row r="5" spans="2:5" ht="17.100000000000001" customHeight="1" x14ac:dyDescent="0.25">
      <c r="B5" s="3" t="s">
        <v>62</v>
      </c>
    </row>
    <row r="6" spans="2:5" ht="17.100000000000001" customHeight="1" x14ac:dyDescent="0.25">
      <c r="B6" s="18" t="s">
        <v>0</v>
      </c>
      <c r="C6" s="72" t="s">
        <v>39</v>
      </c>
      <c r="D6" s="73"/>
    </row>
    <row r="7" spans="2:5" s="12" customFormat="1" ht="18" customHeight="1" x14ac:dyDescent="0.2">
      <c r="B7" s="14" t="s">
        <v>63</v>
      </c>
      <c r="D7" s="13"/>
    </row>
    <row r="8" spans="2:5" ht="9.9499999999999993" customHeight="1" x14ac:dyDescent="0.25"/>
    <row r="9" spans="2:5" ht="17.100000000000001" customHeight="1" x14ac:dyDescent="0.25">
      <c r="B9" s="58" t="str">
        <f>"Estimated total employer pension contributions in "&amp;ContYearMM&amp;":"</f>
        <v>Estimated total employer pension contributions in 2025:</v>
      </c>
      <c r="C9" s="59"/>
      <c r="D9" s="60"/>
    </row>
    <row r="10" spans="2:5" ht="17.100000000000001" customHeight="1" x14ac:dyDescent="0.25">
      <c r="B10" s="61" t="s">
        <v>53</v>
      </c>
      <c r="C10" s="62"/>
      <c r="D10" s="63">
        <f>ROUND(E122,0)</f>
        <v>225</v>
      </c>
    </row>
    <row r="11" spans="2:5" ht="17.100000000000001" customHeight="1" x14ac:dyDescent="0.25">
      <c r="B11" s="64" t="str">
        <f>" - annual ("&amp;VLOOKUP($C$6,'Working Variables-Must Hide'!$L$4:$Q$11,'Working Variables-Must Hide'!$M$2-'Working Variables-Must Hide'!$K$2,FALSE)&amp;" pay periods)"</f>
        <v xml:space="preserve"> - annual (26 pay periods)</v>
      </c>
      <c r="C11" s="62"/>
      <c r="D11" s="63">
        <f>ROUND(D10*VLOOKUP($C$6,'Working Variables-Must Hide'!$L$4:$Q$11,'Working Variables-Must Hide'!$M$2-'Working Variables-Must Hide'!$K$2,FALSE),0)</f>
        <v>5850</v>
      </c>
    </row>
    <row r="12" spans="2:5" ht="17.100000000000001" customHeight="1" x14ac:dyDescent="0.25">
      <c r="B12" s="65"/>
      <c r="C12" s="66"/>
      <c r="D12" s="67" t="s">
        <v>65</v>
      </c>
    </row>
    <row r="13" spans="2:5" ht="9.9499999999999993" customHeight="1" x14ac:dyDescent="0.25"/>
    <row r="14" spans="2:5" ht="18" customHeight="1" x14ac:dyDescent="0.25">
      <c r="B14" s="3" t="s">
        <v>64</v>
      </c>
    </row>
    <row r="15" spans="2:5" ht="18" customHeight="1" x14ac:dyDescent="0.25">
      <c r="B15" s="3" t="s">
        <v>68</v>
      </c>
    </row>
    <row r="16" spans="2:5" ht="15" customHeight="1" x14ac:dyDescent="0.25">
      <c r="B16" s="7"/>
      <c r="C16" s="7"/>
      <c r="D16" s="15"/>
      <c r="E16" s="19" t="s">
        <v>45</v>
      </c>
    </row>
    <row r="17" spans="1:9" ht="15" customHeight="1" x14ac:dyDescent="0.25">
      <c r="B17" s="8"/>
      <c r="C17" s="8"/>
      <c r="D17" s="16" t="s">
        <v>54</v>
      </c>
      <c r="E17" s="20" t="s">
        <v>46</v>
      </c>
    </row>
    <row r="18" spans="1:9" ht="15" customHeight="1" x14ac:dyDescent="0.25">
      <c r="B18" s="8"/>
      <c r="C18" s="8"/>
      <c r="D18" s="16" t="s">
        <v>47</v>
      </c>
      <c r="E18" s="20" t="s">
        <v>57</v>
      </c>
    </row>
    <row r="19" spans="1:9" ht="15" customHeight="1" x14ac:dyDescent="0.25">
      <c r="B19" s="8"/>
      <c r="C19" s="8"/>
      <c r="D19" s="16" t="s">
        <v>23</v>
      </c>
      <c r="E19" s="20" t="s">
        <v>44</v>
      </c>
    </row>
    <row r="20" spans="1:9" ht="15" customHeight="1" x14ac:dyDescent="0.25">
      <c r="B20" s="9" t="s">
        <v>60</v>
      </c>
      <c r="C20" s="9" t="s">
        <v>59</v>
      </c>
      <c r="D20" s="17" t="str">
        <f>"("&amp;VLOOKUP($C$6,'Working Variables-Must Hide'!$L$4:$Q$11,'Working Variables-Must Hide'!$N$2-'Working Variables-Must Hide'!$K$2,FALSE)&amp;")"</f>
        <v>(biweekly earnings)</v>
      </c>
      <c r="E20" s="21" t="s">
        <v>23</v>
      </c>
      <c r="I20" s="4"/>
    </row>
    <row r="21" spans="1:9" ht="5.0999999999999996" customHeight="1" x14ac:dyDescent="0.25">
      <c r="B21" s="6"/>
      <c r="C21" s="6"/>
      <c r="D21" s="30"/>
      <c r="E21" s="31"/>
      <c r="I21" s="4"/>
    </row>
    <row r="22" spans="1:9" ht="17.100000000000001" customHeight="1" x14ac:dyDescent="0.25">
      <c r="A22" s="10">
        <v>1</v>
      </c>
      <c r="B22" s="56"/>
      <c r="C22" s="56"/>
      <c r="D22" s="57">
        <v>2500</v>
      </c>
      <c r="E22" s="22">
        <f>ROUND(('Working Variables-Must Hide'!$E$30*MIN(MIN(D22*VLOOKUP($C$6,'Working Variables-Must Hide'!$L$4:$Q$11,'Working Variables-Must Hide'!$M$2-'Working Variables-Must Hide'!$K$2,FALSE),YMPEx7MM),YMPEMM)+'Working Variables-Must Hide'!$E$31*MAX(0,MIN(D22*VLOOKUP($C$6,'Working Variables-Must Hide'!$L$4:$Q$11,'Working Variables-Must Hide'!$M$2-'Working Variables-Must Hide'!$K$2,FALSE),YMPEx7MM)-YMPEMM))/VLOOKUP($C$6,'Working Variables-Must Hide'!$L$4:$Q$11,'Working Variables-Must Hide'!$M$2-'Working Variables-Must Hide'!$K$2,FALSE),0)</f>
        <v>225</v>
      </c>
      <c r="H22" s="32"/>
      <c r="I22" s="4"/>
    </row>
    <row r="23" spans="1:9" ht="17.100000000000001" customHeight="1" x14ac:dyDescent="0.25">
      <c r="A23" s="10">
        <f>A22+1</f>
        <v>2</v>
      </c>
      <c r="B23" s="56"/>
      <c r="C23" s="56"/>
      <c r="D23" s="57"/>
      <c r="E23" s="22">
        <f>ROUND(('Working Variables-Must Hide'!$E$30*MIN(MIN(D23*VLOOKUP($C$6,'Working Variables-Must Hide'!$L$4:$Q$11,'Working Variables-Must Hide'!$M$2-'Working Variables-Must Hide'!$K$2,FALSE),YMPEx7MM),YMPEMM)+'Working Variables-Must Hide'!$E$31*MAX(0,MIN(D23*VLOOKUP($C$6,'Working Variables-Must Hide'!$L$4:$Q$11,'Working Variables-Must Hide'!$M$2-'Working Variables-Must Hide'!$K$2,FALSE),YMPEx7MM)-YMPEMM))/VLOOKUP($C$6,'Working Variables-Must Hide'!$L$4:$Q$11,'Working Variables-Must Hide'!$M$2-'Working Variables-Must Hide'!$K$2,FALSE),0)</f>
        <v>0</v>
      </c>
      <c r="H23" s="32"/>
      <c r="I23" s="4"/>
    </row>
    <row r="24" spans="1:9" ht="17.100000000000001" customHeight="1" x14ac:dyDescent="0.25">
      <c r="A24" s="10">
        <f t="shared" ref="A24:A87" si="0">A23+1</f>
        <v>3</v>
      </c>
      <c r="B24" s="56"/>
      <c r="C24" s="56"/>
      <c r="D24" s="57"/>
      <c r="E24" s="22">
        <f>ROUND(('Working Variables-Must Hide'!$E$30*MIN(MIN(D24*VLOOKUP($C$6,'Working Variables-Must Hide'!$L$4:$Q$11,'Working Variables-Must Hide'!$M$2-'Working Variables-Must Hide'!$K$2,FALSE),YMPEx7MM),YMPEMM)+'Working Variables-Must Hide'!$E$31*MAX(0,MIN(D24*VLOOKUP($C$6,'Working Variables-Must Hide'!$L$4:$Q$11,'Working Variables-Must Hide'!$M$2-'Working Variables-Must Hide'!$K$2,FALSE),YMPEx7MM)-YMPEMM))/VLOOKUP($C$6,'Working Variables-Must Hide'!$L$4:$Q$11,'Working Variables-Must Hide'!$M$2-'Working Variables-Must Hide'!$K$2,FALSE),0)</f>
        <v>0</v>
      </c>
      <c r="H24" s="32"/>
      <c r="I24" s="4"/>
    </row>
    <row r="25" spans="1:9" ht="17.100000000000001" customHeight="1" x14ac:dyDescent="0.25">
      <c r="A25" s="10">
        <f t="shared" si="0"/>
        <v>4</v>
      </c>
      <c r="B25" s="56"/>
      <c r="C25" s="56"/>
      <c r="D25" s="57"/>
      <c r="E25" s="22">
        <f>ROUND(('Working Variables-Must Hide'!$E$30*MIN(MIN(D25*VLOOKUP($C$6,'Working Variables-Must Hide'!$L$4:$Q$11,'Working Variables-Must Hide'!$M$2-'Working Variables-Must Hide'!$K$2,FALSE),YMPEx7MM),YMPEMM)+'Working Variables-Must Hide'!$E$31*MAX(0,MIN(D25*VLOOKUP($C$6,'Working Variables-Must Hide'!$L$4:$Q$11,'Working Variables-Must Hide'!$M$2-'Working Variables-Must Hide'!$K$2,FALSE),YMPEx7MM)-YMPEMM))/VLOOKUP($C$6,'Working Variables-Must Hide'!$L$4:$Q$11,'Working Variables-Must Hide'!$M$2-'Working Variables-Must Hide'!$K$2,FALSE),0)</f>
        <v>0</v>
      </c>
      <c r="H25" s="32"/>
      <c r="I25" s="4"/>
    </row>
    <row r="26" spans="1:9" ht="17.100000000000001" customHeight="1" x14ac:dyDescent="0.25">
      <c r="A26" s="10">
        <f t="shared" si="0"/>
        <v>5</v>
      </c>
      <c r="B26" s="56"/>
      <c r="C26" s="56"/>
      <c r="D26" s="57"/>
      <c r="E26" s="22">
        <f>ROUND(('Working Variables-Must Hide'!$E$30*MIN(MIN(D26*VLOOKUP($C$6,'Working Variables-Must Hide'!$L$4:$Q$11,'Working Variables-Must Hide'!$M$2-'Working Variables-Must Hide'!$K$2,FALSE),YMPEx7MM),YMPEMM)+'Working Variables-Must Hide'!$E$31*MAX(0,MIN(D26*VLOOKUP($C$6,'Working Variables-Must Hide'!$L$4:$Q$11,'Working Variables-Must Hide'!$M$2-'Working Variables-Must Hide'!$K$2,FALSE),YMPEx7MM)-YMPEMM))/VLOOKUP($C$6,'Working Variables-Must Hide'!$L$4:$Q$11,'Working Variables-Must Hide'!$M$2-'Working Variables-Must Hide'!$K$2,FALSE),0)</f>
        <v>0</v>
      </c>
      <c r="H26" s="32"/>
      <c r="I26" s="4"/>
    </row>
    <row r="27" spans="1:9" ht="17.100000000000001" customHeight="1" x14ac:dyDescent="0.25">
      <c r="A27" s="10">
        <f t="shared" si="0"/>
        <v>6</v>
      </c>
      <c r="B27" s="56"/>
      <c r="C27" s="56"/>
      <c r="D27" s="57"/>
      <c r="E27" s="22">
        <f>ROUND(('Working Variables-Must Hide'!$E$30*MIN(MIN(D27*VLOOKUP($C$6,'Working Variables-Must Hide'!$L$4:$Q$11,'Working Variables-Must Hide'!$M$2-'Working Variables-Must Hide'!$K$2,FALSE),YMPEx7MM),YMPEMM)+'Working Variables-Must Hide'!$E$31*MAX(0,MIN(D27*VLOOKUP($C$6,'Working Variables-Must Hide'!$L$4:$Q$11,'Working Variables-Must Hide'!$M$2-'Working Variables-Must Hide'!$K$2,FALSE),YMPEx7MM)-YMPEMM))/VLOOKUP($C$6,'Working Variables-Must Hide'!$L$4:$Q$11,'Working Variables-Must Hide'!$M$2-'Working Variables-Must Hide'!$K$2,FALSE),0)</f>
        <v>0</v>
      </c>
      <c r="H27" s="32"/>
      <c r="I27" s="4"/>
    </row>
    <row r="28" spans="1:9" ht="17.100000000000001" customHeight="1" x14ac:dyDescent="0.25">
      <c r="A28" s="10">
        <f t="shared" si="0"/>
        <v>7</v>
      </c>
      <c r="B28" s="56"/>
      <c r="C28" s="56"/>
      <c r="D28" s="57"/>
      <c r="E28" s="22">
        <f>ROUND(('Working Variables-Must Hide'!$E$30*MIN(MIN(D28*VLOOKUP($C$6,'Working Variables-Must Hide'!$L$4:$Q$11,'Working Variables-Must Hide'!$M$2-'Working Variables-Must Hide'!$K$2,FALSE),YMPEx7MM),YMPEMM)+'Working Variables-Must Hide'!$E$31*MAX(0,MIN(D28*VLOOKUP($C$6,'Working Variables-Must Hide'!$L$4:$Q$11,'Working Variables-Must Hide'!$M$2-'Working Variables-Must Hide'!$K$2,FALSE),YMPEx7MM)-YMPEMM))/VLOOKUP($C$6,'Working Variables-Must Hide'!$L$4:$Q$11,'Working Variables-Must Hide'!$M$2-'Working Variables-Must Hide'!$K$2,FALSE),0)</f>
        <v>0</v>
      </c>
      <c r="H28" s="32"/>
      <c r="I28" s="4"/>
    </row>
    <row r="29" spans="1:9" ht="17.100000000000001" customHeight="1" x14ac:dyDescent="0.25">
      <c r="A29" s="10">
        <f t="shared" si="0"/>
        <v>8</v>
      </c>
      <c r="B29" s="56"/>
      <c r="C29" s="56"/>
      <c r="D29" s="57"/>
      <c r="E29" s="22">
        <f>ROUND(('Working Variables-Must Hide'!$E$30*MIN(MIN(D29*VLOOKUP($C$6,'Working Variables-Must Hide'!$L$4:$Q$11,'Working Variables-Must Hide'!$M$2-'Working Variables-Must Hide'!$K$2,FALSE),YMPEx7MM),YMPEMM)+'Working Variables-Must Hide'!$E$31*MAX(0,MIN(D29*VLOOKUP($C$6,'Working Variables-Must Hide'!$L$4:$Q$11,'Working Variables-Must Hide'!$M$2-'Working Variables-Must Hide'!$K$2,FALSE),YMPEx7MM)-YMPEMM))/VLOOKUP($C$6,'Working Variables-Must Hide'!$L$4:$Q$11,'Working Variables-Must Hide'!$M$2-'Working Variables-Must Hide'!$K$2,FALSE),0)</f>
        <v>0</v>
      </c>
      <c r="H29" s="32"/>
      <c r="I29" s="4"/>
    </row>
    <row r="30" spans="1:9" ht="17.100000000000001" customHeight="1" x14ac:dyDescent="0.25">
      <c r="A30" s="10">
        <f t="shared" si="0"/>
        <v>9</v>
      </c>
      <c r="B30" s="56"/>
      <c r="C30" s="56"/>
      <c r="D30" s="57"/>
      <c r="E30" s="22">
        <f>ROUND(('Working Variables-Must Hide'!$E$30*MIN(MIN(D30*VLOOKUP($C$6,'Working Variables-Must Hide'!$L$4:$Q$11,'Working Variables-Must Hide'!$M$2-'Working Variables-Must Hide'!$K$2,FALSE),YMPEx7MM),YMPEMM)+'Working Variables-Must Hide'!$E$31*MAX(0,MIN(D30*VLOOKUP($C$6,'Working Variables-Must Hide'!$L$4:$Q$11,'Working Variables-Must Hide'!$M$2-'Working Variables-Must Hide'!$K$2,FALSE),YMPEx7MM)-YMPEMM))/VLOOKUP($C$6,'Working Variables-Must Hide'!$L$4:$Q$11,'Working Variables-Must Hide'!$M$2-'Working Variables-Must Hide'!$K$2,FALSE),0)</f>
        <v>0</v>
      </c>
      <c r="H30" s="32"/>
      <c r="I30" s="4"/>
    </row>
    <row r="31" spans="1:9" ht="17.100000000000001" customHeight="1" x14ac:dyDescent="0.25">
      <c r="A31" s="10">
        <f t="shared" si="0"/>
        <v>10</v>
      </c>
      <c r="B31" s="56"/>
      <c r="C31" s="56"/>
      <c r="D31" s="57"/>
      <c r="E31" s="22">
        <f>ROUND(('Working Variables-Must Hide'!$E$30*MIN(MIN(D31*VLOOKUP($C$6,'Working Variables-Must Hide'!$L$4:$Q$11,'Working Variables-Must Hide'!$M$2-'Working Variables-Must Hide'!$K$2,FALSE),YMPEx7MM),YMPEMM)+'Working Variables-Must Hide'!$E$31*MAX(0,MIN(D31*VLOOKUP($C$6,'Working Variables-Must Hide'!$L$4:$Q$11,'Working Variables-Must Hide'!$M$2-'Working Variables-Must Hide'!$K$2,FALSE),YMPEx7MM)-YMPEMM))/VLOOKUP($C$6,'Working Variables-Must Hide'!$L$4:$Q$11,'Working Variables-Must Hide'!$M$2-'Working Variables-Must Hide'!$K$2,FALSE),0)</f>
        <v>0</v>
      </c>
      <c r="H31" s="32"/>
      <c r="I31" s="4"/>
    </row>
    <row r="32" spans="1:9" ht="17.100000000000001" customHeight="1" x14ac:dyDescent="0.25">
      <c r="A32" s="10">
        <f t="shared" si="0"/>
        <v>11</v>
      </c>
      <c r="B32" s="56"/>
      <c r="C32" s="56"/>
      <c r="D32" s="57"/>
      <c r="E32" s="22">
        <f>ROUND(('Working Variables-Must Hide'!$E$30*MIN(MIN(D32*VLOOKUP($C$6,'Working Variables-Must Hide'!$L$4:$Q$11,'Working Variables-Must Hide'!$M$2-'Working Variables-Must Hide'!$K$2,FALSE),YMPEx7MM),YMPEMM)+'Working Variables-Must Hide'!$E$31*MAX(0,MIN(D32*VLOOKUP($C$6,'Working Variables-Must Hide'!$L$4:$Q$11,'Working Variables-Must Hide'!$M$2-'Working Variables-Must Hide'!$K$2,FALSE),YMPEx7MM)-YMPEMM))/VLOOKUP($C$6,'Working Variables-Must Hide'!$L$4:$Q$11,'Working Variables-Must Hide'!$M$2-'Working Variables-Must Hide'!$K$2,FALSE),0)</f>
        <v>0</v>
      </c>
      <c r="H32" s="32"/>
      <c r="I32" s="4"/>
    </row>
    <row r="33" spans="1:9" ht="17.100000000000001" customHeight="1" x14ac:dyDescent="0.25">
      <c r="A33" s="10">
        <f t="shared" si="0"/>
        <v>12</v>
      </c>
      <c r="B33" s="56"/>
      <c r="C33" s="56"/>
      <c r="D33" s="57"/>
      <c r="E33" s="22">
        <f>ROUND(('Working Variables-Must Hide'!$E$30*MIN(MIN(D33*VLOOKUP($C$6,'Working Variables-Must Hide'!$L$4:$Q$11,'Working Variables-Must Hide'!$M$2-'Working Variables-Must Hide'!$K$2,FALSE),YMPEx7MM),YMPEMM)+'Working Variables-Must Hide'!$E$31*MAX(0,MIN(D33*VLOOKUP($C$6,'Working Variables-Must Hide'!$L$4:$Q$11,'Working Variables-Must Hide'!$M$2-'Working Variables-Must Hide'!$K$2,FALSE),YMPEx7MM)-YMPEMM))/VLOOKUP($C$6,'Working Variables-Must Hide'!$L$4:$Q$11,'Working Variables-Must Hide'!$M$2-'Working Variables-Must Hide'!$K$2,FALSE),0)</f>
        <v>0</v>
      </c>
      <c r="H33" s="32"/>
      <c r="I33" s="4"/>
    </row>
    <row r="34" spans="1:9" ht="17.100000000000001" customHeight="1" x14ac:dyDescent="0.25">
      <c r="A34" s="10">
        <f t="shared" si="0"/>
        <v>13</v>
      </c>
      <c r="B34" s="56"/>
      <c r="C34" s="56"/>
      <c r="D34" s="57"/>
      <c r="E34" s="22">
        <f>ROUND(('Working Variables-Must Hide'!$E$30*MIN(MIN(D34*VLOOKUP($C$6,'Working Variables-Must Hide'!$L$4:$Q$11,'Working Variables-Must Hide'!$M$2-'Working Variables-Must Hide'!$K$2,FALSE),YMPEx7MM),YMPEMM)+'Working Variables-Must Hide'!$E$31*MAX(0,MIN(D34*VLOOKUP($C$6,'Working Variables-Must Hide'!$L$4:$Q$11,'Working Variables-Must Hide'!$M$2-'Working Variables-Must Hide'!$K$2,FALSE),YMPEx7MM)-YMPEMM))/VLOOKUP($C$6,'Working Variables-Must Hide'!$L$4:$Q$11,'Working Variables-Must Hide'!$M$2-'Working Variables-Must Hide'!$K$2,FALSE),0)</f>
        <v>0</v>
      </c>
      <c r="H34" s="32"/>
      <c r="I34" s="4"/>
    </row>
    <row r="35" spans="1:9" ht="17.100000000000001" customHeight="1" x14ac:dyDescent="0.25">
      <c r="A35" s="10">
        <f t="shared" si="0"/>
        <v>14</v>
      </c>
      <c r="B35" s="56"/>
      <c r="C35" s="56"/>
      <c r="D35" s="57"/>
      <c r="E35" s="22">
        <f>ROUND(('Working Variables-Must Hide'!$E$30*MIN(MIN(D35*VLOOKUP($C$6,'Working Variables-Must Hide'!$L$4:$Q$11,'Working Variables-Must Hide'!$M$2-'Working Variables-Must Hide'!$K$2,FALSE),YMPEx7MM),YMPEMM)+'Working Variables-Must Hide'!$E$31*MAX(0,MIN(D35*VLOOKUP($C$6,'Working Variables-Must Hide'!$L$4:$Q$11,'Working Variables-Must Hide'!$M$2-'Working Variables-Must Hide'!$K$2,FALSE),YMPEx7MM)-YMPEMM))/VLOOKUP($C$6,'Working Variables-Must Hide'!$L$4:$Q$11,'Working Variables-Must Hide'!$M$2-'Working Variables-Must Hide'!$K$2,FALSE),0)</f>
        <v>0</v>
      </c>
      <c r="H35" s="32"/>
      <c r="I35" s="4"/>
    </row>
    <row r="36" spans="1:9" ht="17.100000000000001" customHeight="1" x14ac:dyDescent="0.25">
      <c r="A36" s="10">
        <f t="shared" si="0"/>
        <v>15</v>
      </c>
      <c r="B36" s="56"/>
      <c r="C36" s="56"/>
      <c r="D36" s="57"/>
      <c r="E36" s="22">
        <f>ROUND(('Working Variables-Must Hide'!$E$30*MIN(MIN(D36*VLOOKUP($C$6,'Working Variables-Must Hide'!$L$4:$Q$11,'Working Variables-Must Hide'!$M$2-'Working Variables-Must Hide'!$K$2,FALSE),YMPEx7MM),YMPEMM)+'Working Variables-Must Hide'!$E$31*MAX(0,MIN(D36*VLOOKUP($C$6,'Working Variables-Must Hide'!$L$4:$Q$11,'Working Variables-Must Hide'!$M$2-'Working Variables-Must Hide'!$K$2,FALSE),YMPEx7MM)-YMPEMM))/VLOOKUP($C$6,'Working Variables-Must Hide'!$L$4:$Q$11,'Working Variables-Must Hide'!$M$2-'Working Variables-Must Hide'!$K$2,FALSE),0)</f>
        <v>0</v>
      </c>
      <c r="H36" s="32"/>
      <c r="I36" s="4"/>
    </row>
    <row r="37" spans="1:9" ht="17.100000000000001" customHeight="1" x14ac:dyDescent="0.25">
      <c r="A37" s="10">
        <f t="shared" si="0"/>
        <v>16</v>
      </c>
      <c r="B37" s="56"/>
      <c r="C37" s="56"/>
      <c r="D37" s="57"/>
      <c r="E37" s="22">
        <f>ROUND(('Working Variables-Must Hide'!$E$30*MIN(MIN(D37*VLOOKUP($C$6,'Working Variables-Must Hide'!$L$4:$Q$11,'Working Variables-Must Hide'!$M$2-'Working Variables-Must Hide'!$K$2,FALSE),YMPEx7MM),YMPEMM)+'Working Variables-Must Hide'!$E$31*MAX(0,MIN(D37*VLOOKUP($C$6,'Working Variables-Must Hide'!$L$4:$Q$11,'Working Variables-Must Hide'!$M$2-'Working Variables-Must Hide'!$K$2,FALSE),YMPEx7MM)-YMPEMM))/VLOOKUP($C$6,'Working Variables-Must Hide'!$L$4:$Q$11,'Working Variables-Must Hide'!$M$2-'Working Variables-Must Hide'!$K$2,FALSE),0)</f>
        <v>0</v>
      </c>
      <c r="H37" s="32"/>
      <c r="I37" s="4"/>
    </row>
    <row r="38" spans="1:9" ht="17.100000000000001" customHeight="1" x14ac:dyDescent="0.25">
      <c r="A38" s="10">
        <f t="shared" si="0"/>
        <v>17</v>
      </c>
      <c r="B38" s="56"/>
      <c r="C38" s="56"/>
      <c r="D38" s="57"/>
      <c r="E38" s="22">
        <f>ROUND(('Working Variables-Must Hide'!$E$30*MIN(MIN(D38*VLOOKUP($C$6,'Working Variables-Must Hide'!$L$4:$Q$11,'Working Variables-Must Hide'!$M$2-'Working Variables-Must Hide'!$K$2,FALSE),YMPEx7MM),YMPEMM)+'Working Variables-Must Hide'!$E$31*MAX(0,MIN(D38*VLOOKUP($C$6,'Working Variables-Must Hide'!$L$4:$Q$11,'Working Variables-Must Hide'!$M$2-'Working Variables-Must Hide'!$K$2,FALSE),YMPEx7MM)-YMPEMM))/VLOOKUP($C$6,'Working Variables-Must Hide'!$L$4:$Q$11,'Working Variables-Must Hide'!$M$2-'Working Variables-Must Hide'!$K$2,FALSE),0)</f>
        <v>0</v>
      </c>
      <c r="H38" s="32"/>
      <c r="I38" s="4"/>
    </row>
    <row r="39" spans="1:9" ht="17.100000000000001" customHeight="1" x14ac:dyDescent="0.25">
      <c r="A39" s="10">
        <f t="shared" si="0"/>
        <v>18</v>
      </c>
      <c r="B39" s="56"/>
      <c r="C39" s="56"/>
      <c r="D39" s="57"/>
      <c r="E39" s="22">
        <f>ROUND(('Working Variables-Must Hide'!$E$30*MIN(MIN(D39*VLOOKUP($C$6,'Working Variables-Must Hide'!$L$4:$Q$11,'Working Variables-Must Hide'!$M$2-'Working Variables-Must Hide'!$K$2,FALSE),YMPEx7MM),YMPEMM)+'Working Variables-Must Hide'!$E$31*MAX(0,MIN(D39*VLOOKUP($C$6,'Working Variables-Must Hide'!$L$4:$Q$11,'Working Variables-Must Hide'!$M$2-'Working Variables-Must Hide'!$K$2,FALSE),YMPEx7MM)-YMPEMM))/VLOOKUP($C$6,'Working Variables-Must Hide'!$L$4:$Q$11,'Working Variables-Must Hide'!$M$2-'Working Variables-Must Hide'!$K$2,FALSE),0)</f>
        <v>0</v>
      </c>
      <c r="H39" s="32"/>
      <c r="I39" s="4"/>
    </row>
    <row r="40" spans="1:9" ht="17.100000000000001" customHeight="1" x14ac:dyDescent="0.25">
      <c r="A40" s="10">
        <f t="shared" si="0"/>
        <v>19</v>
      </c>
      <c r="B40" s="56"/>
      <c r="C40" s="56"/>
      <c r="D40" s="57"/>
      <c r="E40" s="22">
        <f>ROUND(('Working Variables-Must Hide'!$E$30*MIN(MIN(D40*VLOOKUP($C$6,'Working Variables-Must Hide'!$L$4:$Q$11,'Working Variables-Must Hide'!$M$2-'Working Variables-Must Hide'!$K$2,FALSE),YMPEx7MM),YMPEMM)+'Working Variables-Must Hide'!$E$31*MAX(0,MIN(D40*VLOOKUP($C$6,'Working Variables-Must Hide'!$L$4:$Q$11,'Working Variables-Must Hide'!$M$2-'Working Variables-Must Hide'!$K$2,FALSE),YMPEx7MM)-YMPEMM))/VLOOKUP($C$6,'Working Variables-Must Hide'!$L$4:$Q$11,'Working Variables-Must Hide'!$M$2-'Working Variables-Must Hide'!$K$2,FALSE),0)</f>
        <v>0</v>
      </c>
      <c r="H40" s="32"/>
      <c r="I40" s="4"/>
    </row>
    <row r="41" spans="1:9" ht="17.100000000000001" customHeight="1" x14ac:dyDescent="0.25">
      <c r="A41" s="10">
        <f t="shared" si="0"/>
        <v>20</v>
      </c>
      <c r="B41" s="56"/>
      <c r="C41" s="56"/>
      <c r="D41" s="57"/>
      <c r="E41" s="22">
        <f>ROUND(('Working Variables-Must Hide'!$E$30*MIN(MIN(D41*VLOOKUP($C$6,'Working Variables-Must Hide'!$L$4:$Q$11,'Working Variables-Must Hide'!$M$2-'Working Variables-Must Hide'!$K$2,FALSE),YMPEx7MM),YMPEMM)+'Working Variables-Must Hide'!$E$31*MAX(0,MIN(D41*VLOOKUP($C$6,'Working Variables-Must Hide'!$L$4:$Q$11,'Working Variables-Must Hide'!$M$2-'Working Variables-Must Hide'!$K$2,FALSE),YMPEx7MM)-YMPEMM))/VLOOKUP($C$6,'Working Variables-Must Hide'!$L$4:$Q$11,'Working Variables-Must Hide'!$M$2-'Working Variables-Must Hide'!$K$2,FALSE),0)</f>
        <v>0</v>
      </c>
      <c r="H41" s="32"/>
      <c r="I41" s="4"/>
    </row>
    <row r="42" spans="1:9" ht="17.100000000000001" customHeight="1" x14ac:dyDescent="0.25">
      <c r="A42" s="10">
        <f t="shared" si="0"/>
        <v>21</v>
      </c>
      <c r="B42" s="56"/>
      <c r="C42" s="56"/>
      <c r="D42" s="57"/>
      <c r="E42" s="22">
        <f>ROUND(('Working Variables-Must Hide'!$E$30*MIN(MIN(D42*VLOOKUP($C$6,'Working Variables-Must Hide'!$L$4:$Q$11,'Working Variables-Must Hide'!$M$2-'Working Variables-Must Hide'!$K$2,FALSE),YMPEx7MM),YMPEMM)+'Working Variables-Must Hide'!$E$31*MAX(0,MIN(D42*VLOOKUP($C$6,'Working Variables-Must Hide'!$L$4:$Q$11,'Working Variables-Must Hide'!$M$2-'Working Variables-Must Hide'!$K$2,FALSE),YMPEx7MM)-YMPEMM))/VLOOKUP($C$6,'Working Variables-Must Hide'!$L$4:$Q$11,'Working Variables-Must Hide'!$M$2-'Working Variables-Must Hide'!$K$2,FALSE),0)</f>
        <v>0</v>
      </c>
      <c r="H42" s="32"/>
      <c r="I42" s="4"/>
    </row>
    <row r="43" spans="1:9" ht="17.100000000000001" customHeight="1" x14ac:dyDescent="0.25">
      <c r="A43" s="10">
        <f t="shared" si="0"/>
        <v>22</v>
      </c>
      <c r="B43" s="56"/>
      <c r="C43" s="56"/>
      <c r="D43" s="57"/>
      <c r="E43" s="22">
        <f>ROUND(('Working Variables-Must Hide'!$E$30*MIN(MIN(D43*VLOOKUP($C$6,'Working Variables-Must Hide'!$L$4:$Q$11,'Working Variables-Must Hide'!$M$2-'Working Variables-Must Hide'!$K$2,FALSE),YMPEx7MM),YMPEMM)+'Working Variables-Must Hide'!$E$31*MAX(0,MIN(D43*VLOOKUP($C$6,'Working Variables-Must Hide'!$L$4:$Q$11,'Working Variables-Must Hide'!$M$2-'Working Variables-Must Hide'!$K$2,FALSE),YMPEx7MM)-YMPEMM))/VLOOKUP($C$6,'Working Variables-Must Hide'!$L$4:$Q$11,'Working Variables-Must Hide'!$M$2-'Working Variables-Must Hide'!$K$2,FALSE),0)</f>
        <v>0</v>
      </c>
      <c r="H43" s="32"/>
      <c r="I43" s="4"/>
    </row>
    <row r="44" spans="1:9" ht="17.100000000000001" customHeight="1" x14ac:dyDescent="0.25">
      <c r="A44" s="10">
        <f t="shared" si="0"/>
        <v>23</v>
      </c>
      <c r="B44" s="56"/>
      <c r="C44" s="56"/>
      <c r="D44" s="57"/>
      <c r="E44" s="22">
        <f>ROUND(('Working Variables-Must Hide'!$E$30*MIN(MIN(D44*VLOOKUP($C$6,'Working Variables-Must Hide'!$L$4:$Q$11,'Working Variables-Must Hide'!$M$2-'Working Variables-Must Hide'!$K$2,FALSE),YMPEx7MM),YMPEMM)+'Working Variables-Must Hide'!$E$31*MAX(0,MIN(D44*VLOOKUP($C$6,'Working Variables-Must Hide'!$L$4:$Q$11,'Working Variables-Must Hide'!$M$2-'Working Variables-Must Hide'!$K$2,FALSE),YMPEx7MM)-YMPEMM))/VLOOKUP($C$6,'Working Variables-Must Hide'!$L$4:$Q$11,'Working Variables-Must Hide'!$M$2-'Working Variables-Must Hide'!$K$2,FALSE),0)</f>
        <v>0</v>
      </c>
      <c r="H44" s="32"/>
      <c r="I44" s="4"/>
    </row>
    <row r="45" spans="1:9" ht="17.100000000000001" customHeight="1" x14ac:dyDescent="0.25">
      <c r="A45" s="10">
        <f t="shared" si="0"/>
        <v>24</v>
      </c>
      <c r="B45" s="56"/>
      <c r="C45" s="56"/>
      <c r="D45" s="57"/>
      <c r="E45" s="22">
        <f>ROUND(('Working Variables-Must Hide'!$E$30*MIN(MIN(D45*VLOOKUP($C$6,'Working Variables-Must Hide'!$L$4:$Q$11,'Working Variables-Must Hide'!$M$2-'Working Variables-Must Hide'!$K$2,FALSE),YMPEx7MM),YMPEMM)+'Working Variables-Must Hide'!$E$31*MAX(0,MIN(D45*VLOOKUP($C$6,'Working Variables-Must Hide'!$L$4:$Q$11,'Working Variables-Must Hide'!$M$2-'Working Variables-Must Hide'!$K$2,FALSE),YMPEx7MM)-YMPEMM))/VLOOKUP($C$6,'Working Variables-Must Hide'!$L$4:$Q$11,'Working Variables-Must Hide'!$M$2-'Working Variables-Must Hide'!$K$2,FALSE),0)</f>
        <v>0</v>
      </c>
      <c r="H45" s="32"/>
      <c r="I45" s="4"/>
    </row>
    <row r="46" spans="1:9" ht="17.100000000000001" customHeight="1" x14ac:dyDescent="0.25">
      <c r="A46" s="10">
        <f t="shared" si="0"/>
        <v>25</v>
      </c>
      <c r="B46" s="56"/>
      <c r="C46" s="56"/>
      <c r="D46" s="57"/>
      <c r="E46" s="22">
        <f>ROUND(('Working Variables-Must Hide'!$E$30*MIN(MIN(D46*VLOOKUP($C$6,'Working Variables-Must Hide'!$L$4:$Q$11,'Working Variables-Must Hide'!$M$2-'Working Variables-Must Hide'!$K$2,FALSE),YMPEx7MM),YMPEMM)+'Working Variables-Must Hide'!$E$31*MAX(0,MIN(D46*VLOOKUP($C$6,'Working Variables-Must Hide'!$L$4:$Q$11,'Working Variables-Must Hide'!$M$2-'Working Variables-Must Hide'!$K$2,FALSE),YMPEx7MM)-YMPEMM))/VLOOKUP($C$6,'Working Variables-Must Hide'!$L$4:$Q$11,'Working Variables-Must Hide'!$M$2-'Working Variables-Must Hide'!$K$2,FALSE),0)</f>
        <v>0</v>
      </c>
      <c r="H46" s="32"/>
      <c r="I46" s="4"/>
    </row>
    <row r="47" spans="1:9" ht="17.100000000000001" customHeight="1" x14ac:dyDescent="0.25">
      <c r="A47" s="10">
        <f t="shared" si="0"/>
        <v>26</v>
      </c>
      <c r="B47" s="56"/>
      <c r="C47" s="56"/>
      <c r="D47" s="57"/>
      <c r="E47" s="22">
        <f>ROUND(('Working Variables-Must Hide'!$E$30*MIN(MIN(D47*VLOOKUP($C$6,'Working Variables-Must Hide'!$L$4:$Q$11,'Working Variables-Must Hide'!$M$2-'Working Variables-Must Hide'!$K$2,FALSE),YMPEx7MM),YMPEMM)+'Working Variables-Must Hide'!$E$31*MAX(0,MIN(D47*VLOOKUP($C$6,'Working Variables-Must Hide'!$L$4:$Q$11,'Working Variables-Must Hide'!$M$2-'Working Variables-Must Hide'!$K$2,FALSE),YMPEx7MM)-YMPEMM))/VLOOKUP($C$6,'Working Variables-Must Hide'!$L$4:$Q$11,'Working Variables-Must Hide'!$M$2-'Working Variables-Must Hide'!$K$2,FALSE),0)</f>
        <v>0</v>
      </c>
      <c r="H47" s="32"/>
      <c r="I47" s="4"/>
    </row>
    <row r="48" spans="1:9" ht="17.100000000000001" customHeight="1" x14ac:dyDescent="0.25">
      <c r="A48" s="10">
        <f t="shared" si="0"/>
        <v>27</v>
      </c>
      <c r="B48" s="56"/>
      <c r="C48" s="56"/>
      <c r="D48" s="57"/>
      <c r="E48" s="22">
        <f>ROUND(('Working Variables-Must Hide'!$E$30*MIN(MIN(D48*VLOOKUP($C$6,'Working Variables-Must Hide'!$L$4:$Q$11,'Working Variables-Must Hide'!$M$2-'Working Variables-Must Hide'!$K$2,FALSE),YMPEx7MM),YMPEMM)+'Working Variables-Must Hide'!$E$31*MAX(0,MIN(D48*VLOOKUP($C$6,'Working Variables-Must Hide'!$L$4:$Q$11,'Working Variables-Must Hide'!$M$2-'Working Variables-Must Hide'!$K$2,FALSE),YMPEx7MM)-YMPEMM))/VLOOKUP($C$6,'Working Variables-Must Hide'!$L$4:$Q$11,'Working Variables-Must Hide'!$M$2-'Working Variables-Must Hide'!$K$2,FALSE),0)</f>
        <v>0</v>
      </c>
      <c r="H48" s="32"/>
      <c r="I48" s="4"/>
    </row>
    <row r="49" spans="1:9" ht="17.100000000000001" customHeight="1" x14ac:dyDescent="0.25">
      <c r="A49" s="10">
        <f t="shared" si="0"/>
        <v>28</v>
      </c>
      <c r="B49" s="56"/>
      <c r="C49" s="56"/>
      <c r="D49" s="57"/>
      <c r="E49" s="22">
        <f>ROUND(('Working Variables-Must Hide'!$E$30*MIN(MIN(D49*VLOOKUP($C$6,'Working Variables-Must Hide'!$L$4:$Q$11,'Working Variables-Must Hide'!$M$2-'Working Variables-Must Hide'!$K$2,FALSE),YMPEx7MM),YMPEMM)+'Working Variables-Must Hide'!$E$31*MAX(0,MIN(D49*VLOOKUP($C$6,'Working Variables-Must Hide'!$L$4:$Q$11,'Working Variables-Must Hide'!$M$2-'Working Variables-Must Hide'!$K$2,FALSE),YMPEx7MM)-YMPEMM))/VLOOKUP($C$6,'Working Variables-Must Hide'!$L$4:$Q$11,'Working Variables-Must Hide'!$M$2-'Working Variables-Must Hide'!$K$2,FALSE),0)</f>
        <v>0</v>
      </c>
      <c r="H49" s="32"/>
      <c r="I49" s="4"/>
    </row>
    <row r="50" spans="1:9" ht="17.100000000000001" customHeight="1" x14ac:dyDescent="0.25">
      <c r="A50" s="10">
        <f t="shared" si="0"/>
        <v>29</v>
      </c>
      <c r="B50" s="56"/>
      <c r="C50" s="56"/>
      <c r="D50" s="57"/>
      <c r="E50" s="22">
        <f>ROUND(('Working Variables-Must Hide'!$E$30*MIN(MIN(D50*VLOOKUP($C$6,'Working Variables-Must Hide'!$L$4:$Q$11,'Working Variables-Must Hide'!$M$2-'Working Variables-Must Hide'!$K$2,FALSE),YMPEx7MM),YMPEMM)+'Working Variables-Must Hide'!$E$31*MAX(0,MIN(D50*VLOOKUP($C$6,'Working Variables-Must Hide'!$L$4:$Q$11,'Working Variables-Must Hide'!$M$2-'Working Variables-Must Hide'!$K$2,FALSE),YMPEx7MM)-YMPEMM))/VLOOKUP($C$6,'Working Variables-Must Hide'!$L$4:$Q$11,'Working Variables-Must Hide'!$M$2-'Working Variables-Must Hide'!$K$2,FALSE),0)</f>
        <v>0</v>
      </c>
      <c r="H50" s="32"/>
      <c r="I50" s="4"/>
    </row>
    <row r="51" spans="1:9" ht="17.100000000000001" customHeight="1" x14ac:dyDescent="0.25">
      <c r="A51" s="10">
        <f t="shared" si="0"/>
        <v>30</v>
      </c>
      <c r="B51" s="56"/>
      <c r="C51" s="56"/>
      <c r="D51" s="57"/>
      <c r="E51" s="22">
        <f>ROUND(('Working Variables-Must Hide'!$E$30*MIN(MIN(D51*VLOOKUP($C$6,'Working Variables-Must Hide'!$L$4:$Q$11,'Working Variables-Must Hide'!$M$2-'Working Variables-Must Hide'!$K$2,FALSE),YMPEx7MM),YMPEMM)+'Working Variables-Must Hide'!$E$31*MAX(0,MIN(D51*VLOOKUP($C$6,'Working Variables-Must Hide'!$L$4:$Q$11,'Working Variables-Must Hide'!$M$2-'Working Variables-Must Hide'!$K$2,FALSE),YMPEx7MM)-YMPEMM))/VLOOKUP($C$6,'Working Variables-Must Hide'!$L$4:$Q$11,'Working Variables-Must Hide'!$M$2-'Working Variables-Must Hide'!$K$2,FALSE),0)</f>
        <v>0</v>
      </c>
      <c r="H51" s="32"/>
      <c r="I51" s="4"/>
    </row>
    <row r="52" spans="1:9" ht="17.100000000000001" customHeight="1" x14ac:dyDescent="0.25">
      <c r="A52" s="10">
        <f t="shared" si="0"/>
        <v>31</v>
      </c>
      <c r="B52" s="56"/>
      <c r="C52" s="56"/>
      <c r="D52" s="57"/>
      <c r="E52" s="22">
        <f>ROUND(('Working Variables-Must Hide'!$E$30*MIN(MIN(D52*VLOOKUP($C$6,'Working Variables-Must Hide'!$L$4:$Q$11,'Working Variables-Must Hide'!$M$2-'Working Variables-Must Hide'!$K$2,FALSE),YMPEx7MM),YMPEMM)+'Working Variables-Must Hide'!$E$31*MAX(0,MIN(D52*VLOOKUP($C$6,'Working Variables-Must Hide'!$L$4:$Q$11,'Working Variables-Must Hide'!$M$2-'Working Variables-Must Hide'!$K$2,FALSE),YMPEx7MM)-YMPEMM))/VLOOKUP($C$6,'Working Variables-Must Hide'!$L$4:$Q$11,'Working Variables-Must Hide'!$M$2-'Working Variables-Must Hide'!$K$2,FALSE),0)</f>
        <v>0</v>
      </c>
      <c r="H52" s="32"/>
      <c r="I52" s="4"/>
    </row>
    <row r="53" spans="1:9" ht="17.100000000000001" customHeight="1" x14ac:dyDescent="0.25">
      <c r="A53" s="10">
        <f t="shared" si="0"/>
        <v>32</v>
      </c>
      <c r="B53" s="56"/>
      <c r="C53" s="56"/>
      <c r="D53" s="57"/>
      <c r="E53" s="22">
        <f>ROUND(('Working Variables-Must Hide'!$E$30*MIN(MIN(D53*VLOOKUP($C$6,'Working Variables-Must Hide'!$L$4:$Q$11,'Working Variables-Must Hide'!$M$2-'Working Variables-Must Hide'!$K$2,FALSE),YMPEx7MM),YMPEMM)+'Working Variables-Must Hide'!$E$31*MAX(0,MIN(D53*VLOOKUP($C$6,'Working Variables-Must Hide'!$L$4:$Q$11,'Working Variables-Must Hide'!$M$2-'Working Variables-Must Hide'!$K$2,FALSE),YMPEx7MM)-YMPEMM))/VLOOKUP($C$6,'Working Variables-Must Hide'!$L$4:$Q$11,'Working Variables-Must Hide'!$M$2-'Working Variables-Must Hide'!$K$2,FALSE),0)</f>
        <v>0</v>
      </c>
      <c r="H53" s="32"/>
      <c r="I53" s="4"/>
    </row>
    <row r="54" spans="1:9" ht="17.100000000000001" customHeight="1" x14ac:dyDescent="0.25">
      <c r="A54" s="10">
        <f t="shared" si="0"/>
        <v>33</v>
      </c>
      <c r="B54" s="56"/>
      <c r="C54" s="56"/>
      <c r="D54" s="57"/>
      <c r="E54" s="22">
        <f>ROUND(('Working Variables-Must Hide'!$E$30*MIN(MIN(D54*VLOOKUP($C$6,'Working Variables-Must Hide'!$L$4:$Q$11,'Working Variables-Must Hide'!$M$2-'Working Variables-Must Hide'!$K$2,FALSE),YMPEx7MM),YMPEMM)+'Working Variables-Must Hide'!$E$31*MAX(0,MIN(D54*VLOOKUP($C$6,'Working Variables-Must Hide'!$L$4:$Q$11,'Working Variables-Must Hide'!$M$2-'Working Variables-Must Hide'!$K$2,FALSE),YMPEx7MM)-YMPEMM))/VLOOKUP($C$6,'Working Variables-Must Hide'!$L$4:$Q$11,'Working Variables-Must Hide'!$M$2-'Working Variables-Must Hide'!$K$2,FALSE),0)</f>
        <v>0</v>
      </c>
      <c r="H54" s="32"/>
      <c r="I54" s="4"/>
    </row>
    <row r="55" spans="1:9" ht="17.100000000000001" customHeight="1" x14ac:dyDescent="0.25">
      <c r="A55" s="10">
        <f t="shared" si="0"/>
        <v>34</v>
      </c>
      <c r="B55" s="56"/>
      <c r="C55" s="56"/>
      <c r="D55" s="57"/>
      <c r="E55" s="22">
        <f>ROUND(('Working Variables-Must Hide'!$E$30*MIN(MIN(D55*VLOOKUP($C$6,'Working Variables-Must Hide'!$L$4:$Q$11,'Working Variables-Must Hide'!$M$2-'Working Variables-Must Hide'!$K$2,FALSE),YMPEx7MM),YMPEMM)+'Working Variables-Must Hide'!$E$31*MAX(0,MIN(D55*VLOOKUP($C$6,'Working Variables-Must Hide'!$L$4:$Q$11,'Working Variables-Must Hide'!$M$2-'Working Variables-Must Hide'!$K$2,FALSE),YMPEx7MM)-YMPEMM))/VLOOKUP($C$6,'Working Variables-Must Hide'!$L$4:$Q$11,'Working Variables-Must Hide'!$M$2-'Working Variables-Must Hide'!$K$2,FALSE),0)</f>
        <v>0</v>
      </c>
      <c r="H55" s="32"/>
      <c r="I55" s="4"/>
    </row>
    <row r="56" spans="1:9" ht="17.100000000000001" customHeight="1" x14ac:dyDescent="0.25">
      <c r="A56" s="10">
        <f t="shared" si="0"/>
        <v>35</v>
      </c>
      <c r="B56" s="56"/>
      <c r="C56" s="56"/>
      <c r="D56" s="57"/>
      <c r="E56" s="22">
        <f>ROUND(('Working Variables-Must Hide'!$E$30*MIN(MIN(D56*VLOOKUP($C$6,'Working Variables-Must Hide'!$L$4:$Q$11,'Working Variables-Must Hide'!$M$2-'Working Variables-Must Hide'!$K$2,FALSE),YMPEx7MM),YMPEMM)+'Working Variables-Must Hide'!$E$31*MAX(0,MIN(D56*VLOOKUP($C$6,'Working Variables-Must Hide'!$L$4:$Q$11,'Working Variables-Must Hide'!$M$2-'Working Variables-Must Hide'!$K$2,FALSE),YMPEx7MM)-YMPEMM))/VLOOKUP($C$6,'Working Variables-Must Hide'!$L$4:$Q$11,'Working Variables-Must Hide'!$M$2-'Working Variables-Must Hide'!$K$2,FALSE),0)</f>
        <v>0</v>
      </c>
      <c r="H56" s="32"/>
      <c r="I56" s="4"/>
    </row>
    <row r="57" spans="1:9" ht="17.100000000000001" customHeight="1" x14ac:dyDescent="0.25">
      <c r="A57" s="10">
        <f t="shared" si="0"/>
        <v>36</v>
      </c>
      <c r="B57" s="56"/>
      <c r="C57" s="56"/>
      <c r="D57" s="57"/>
      <c r="E57" s="22">
        <f>ROUND(('Working Variables-Must Hide'!$E$30*MIN(MIN(D57*VLOOKUP($C$6,'Working Variables-Must Hide'!$L$4:$Q$11,'Working Variables-Must Hide'!$M$2-'Working Variables-Must Hide'!$K$2,FALSE),YMPEx7MM),YMPEMM)+'Working Variables-Must Hide'!$E$31*MAX(0,MIN(D57*VLOOKUP($C$6,'Working Variables-Must Hide'!$L$4:$Q$11,'Working Variables-Must Hide'!$M$2-'Working Variables-Must Hide'!$K$2,FALSE),YMPEx7MM)-YMPEMM))/VLOOKUP($C$6,'Working Variables-Must Hide'!$L$4:$Q$11,'Working Variables-Must Hide'!$M$2-'Working Variables-Must Hide'!$K$2,FALSE),0)</f>
        <v>0</v>
      </c>
      <c r="H57" s="32"/>
      <c r="I57" s="4"/>
    </row>
    <row r="58" spans="1:9" ht="17.100000000000001" customHeight="1" x14ac:dyDescent="0.25">
      <c r="A58" s="10">
        <f t="shared" si="0"/>
        <v>37</v>
      </c>
      <c r="B58" s="56"/>
      <c r="C58" s="56"/>
      <c r="D58" s="57"/>
      <c r="E58" s="22">
        <f>ROUND(('Working Variables-Must Hide'!$E$30*MIN(MIN(D58*VLOOKUP($C$6,'Working Variables-Must Hide'!$L$4:$Q$11,'Working Variables-Must Hide'!$M$2-'Working Variables-Must Hide'!$K$2,FALSE),YMPEx7MM),YMPEMM)+'Working Variables-Must Hide'!$E$31*MAX(0,MIN(D58*VLOOKUP($C$6,'Working Variables-Must Hide'!$L$4:$Q$11,'Working Variables-Must Hide'!$M$2-'Working Variables-Must Hide'!$K$2,FALSE),YMPEx7MM)-YMPEMM))/VLOOKUP($C$6,'Working Variables-Must Hide'!$L$4:$Q$11,'Working Variables-Must Hide'!$M$2-'Working Variables-Must Hide'!$K$2,FALSE),0)</f>
        <v>0</v>
      </c>
      <c r="H58" s="32"/>
      <c r="I58" s="4"/>
    </row>
    <row r="59" spans="1:9" ht="17.100000000000001" customHeight="1" x14ac:dyDescent="0.25">
      <c r="A59" s="10">
        <f t="shared" si="0"/>
        <v>38</v>
      </c>
      <c r="B59" s="56"/>
      <c r="C59" s="56"/>
      <c r="D59" s="57"/>
      <c r="E59" s="22">
        <f>ROUND(('Working Variables-Must Hide'!$E$30*MIN(MIN(D59*VLOOKUP($C$6,'Working Variables-Must Hide'!$L$4:$Q$11,'Working Variables-Must Hide'!$M$2-'Working Variables-Must Hide'!$K$2,FALSE),YMPEx7MM),YMPEMM)+'Working Variables-Must Hide'!$E$31*MAX(0,MIN(D59*VLOOKUP($C$6,'Working Variables-Must Hide'!$L$4:$Q$11,'Working Variables-Must Hide'!$M$2-'Working Variables-Must Hide'!$K$2,FALSE),YMPEx7MM)-YMPEMM))/VLOOKUP($C$6,'Working Variables-Must Hide'!$L$4:$Q$11,'Working Variables-Must Hide'!$M$2-'Working Variables-Must Hide'!$K$2,FALSE),0)</f>
        <v>0</v>
      </c>
      <c r="H59" s="32"/>
      <c r="I59" s="4"/>
    </row>
    <row r="60" spans="1:9" ht="17.100000000000001" customHeight="1" x14ac:dyDescent="0.25">
      <c r="A60" s="10">
        <f t="shared" si="0"/>
        <v>39</v>
      </c>
      <c r="B60" s="56"/>
      <c r="C60" s="56"/>
      <c r="D60" s="57"/>
      <c r="E60" s="22">
        <f>ROUND(('Working Variables-Must Hide'!$E$30*MIN(MIN(D60*VLOOKUP($C$6,'Working Variables-Must Hide'!$L$4:$Q$11,'Working Variables-Must Hide'!$M$2-'Working Variables-Must Hide'!$K$2,FALSE),YMPEx7MM),YMPEMM)+'Working Variables-Must Hide'!$E$31*MAX(0,MIN(D60*VLOOKUP($C$6,'Working Variables-Must Hide'!$L$4:$Q$11,'Working Variables-Must Hide'!$M$2-'Working Variables-Must Hide'!$K$2,FALSE),YMPEx7MM)-YMPEMM))/VLOOKUP($C$6,'Working Variables-Must Hide'!$L$4:$Q$11,'Working Variables-Must Hide'!$M$2-'Working Variables-Must Hide'!$K$2,FALSE),0)</f>
        <v>0</v>
      </c>
      <c r="H60" s="32"/>
      <c r="I60" s="4"/>
    </row>
    <row r="61" spans="1:9" ht="17.100000000000001" customHeight="1" x14ac:dyDescent="0.25">
      <c r="A61" s="10">
        <f t="shared" si="0"/>
        <v>40</v>
      </c>
      <c r="B61" s="56"/>
      <c r="C61" s="56"/>
      <c r="D61" s="57"/>
      <c r="E61" s="22">
        <f>ROUND(('Working Variables-Must Hide'!$E$30*MIN(MIN(D61*VLOOKUP($C$6,'Working Variables-Must Hide'!$L$4:$Q$11,'Working Variables-Must Hide'!$M$2-'Working Variables-Must Hide'!$K$2,FALSE),YMPEx7MM),YMPEMM)+'Working Variables-Must Hide'!$E$31*MAX(0,MIN(D61*VLOOKUP($C$6,'Working Variables-Must Hide'!$L$4:$Q$11,'Working Variables-Must Hide'!$M$2-'Working Variables-Must Hide'!$K$2,FALSE),YMPEx7MM)-YMPEMM))/VLOOKUP($C$6,'Working Variables-Must Hide'!$L$4:$Q$11,'Working Variables-Must Hide'!$M$2-'Working Variables-Must Hide'!$K$2,FALSE),0)</f>
        <v>0</v>
      </c>
      <c r="H61" s="32"/>
      <c r="I61" s="4"/>
    </row>
    <row r="62" spans="1:9" ht="17.100000000000001" customHeight="1" x14ac:dyDescent="0.25">
      <c r="A62" s="10">
        <f t="shared" si="0"/>
        <v>41</v>
      </c>
      <c r="B62" s="56"/>
      <c r="C62" s="56"/>
      <c r="D62" s="57"/>
      <c r="E62" s="22">
        <f>ROUND(('Working Variables-Must Hide'!$E$30*MIN(MIN(D62*VLOOKUP($C$6,'Working Variables-Must Hide'!$L$4:$Q$11,'Working Variables-Must Hide'!$M$2-'Working Variables-Must Hide'!$K$2,FALSE),YMPEx7MM),YMPEMM)+'Working Variables-Must Hide'!$E$31*MAX(0,MIN(D62*VLOOKUP($C$6,'Working Variables-Must Hide'!$L$4:$Q$11,'Working Variables-Must Hide'!$M$2-'Working Variables-Must Hide'!$K$2,FALSE),YMPEx7MM)-YMPEMM))/VLOOKUP($C$6,'Working Variables-Must Hide'!$L$4:$Q$11,'Working Variables-Must Hide'!$M$2-'Working Variables-Must Hide'!$K$2,FALSE),0)</f>
        <v>0</v>
      </c>
      <c r="H62" s="32"/>
      <c r="I62" s="4"/>
    </row>
    <row r="63" spans="1:9" ht="17.100000000000001" customHeight="1" x14ac:dyDescent="0.25">
      <c r="A63" s="10">
        <f t="shared" si="0"/>
        <v>42</v>
      </c>
      <c r="B63" s="56"/>
      <c r="C63" s="56"/>
      <c r="D63" s="57"/>
      <c r="E63" s="22">
        <f>ROUND(('Working Variables-Must Hide'!$E$30*MIN(MIN(D63*VLOOKUP($C$6,'Working Variables-Must Hide'!$L$4:$Q$11,'Working Variables-Must Hide'!$M$2-'Working Variables-Must Hide'!$K$2,FALSE),YMPEx7MM),YMPEMM)+'Working Variables-Must Hide'!$E$31*MAX(0,MIN(D63*VLOOKUP($C$6,'Working Variables-Must Hide'!$L$4:$Q$11,'Working Variables-Must Hide'!$M$2-'Working Variables-Must Hide'!$K$2,FALSE),YMPEx7MM)-YMPEMM))/VLOOKUP($C$6,'Working Variables-Must Hide'!$L$4:$Q$11,'Working Variables-Must Hide'!$M$2-'Working Variables-Must Hide'!$K$2,FALSE),0)</f>
        <v>0</v>
      </c>
      <c r="H63" s="32"/>
      <c r="I63" s="4"/>
    </row>
    <row r="64" spans="1:9" ht="17.100000000000001" customHeight="1" x14ac:dyDescent="0.25">
      <c r="A64" s="10">
        <f t="shared" si="0"/>
        <v>43</v>
      </c>
      <c r="B64" s="56"/>
      <c r="C64" s="56"/>
      <c r="D64" s="57"/>
      <c r="E64" s="22">
        <f>ROUND(('Working Variables-Must Hide'!$E$30*MIN(MIN(D64*VLOOKUP($C$6,'Working Variables-Must Hide'!$L$4:$Q$11,'Working Variables-Must Hide'!$M$2-'Working Variables-Must Hide'!$K$2,FALSE),YMPEx7MM),YMPEMM)+'Working Variables-Must Hide'!$E$31*MAX(0,MIN(D64*VLOOKUP($C$6,'Working Variables-Must Hide'!$L$4:$Q$11,'Working Variables-Must Hide'!$M$2-'Working Variables-Must Hide'!$K$2,FALSE),YMPEx7MM)-YMPEMM))/VLOOKUP($C$6,'Working Variables-Must Hide'!$L$4:$Q$11,'Working Variables-Must Hide'!$M$2-'Working Variables-Must Hide'!$K$2,FALSE),0)</f>
        <v>0</v>
      </c>
      <c r="H64" s="32"/>
      <c r="I64" s="4"/>
    </row>
    <row r="65" spans="1:9" ht="17.100000000000001" customHeight="1" x14ac:dyDescent="0.25">
      <c r="A65" s="10">
        <f t="shared" si="0"/>
        <v>44</v>
      </c>
      <c r="B65" s="56"/>
      <c r="C65" s="56"/>
      <c r="D65" s="57"/>
      <c r="E65" s="22">
        <f>ROUND(('Working Variables-Must Hide'!$E$30*MIN(MIN(D65*VLOOKUP($C$6,'Working Variables-Must Hide'!$L$4:$Q$11,'Working Variables-Must Hide'!$M$2-'Working Variables-Must Hide'!$K$2,FALSE),YMPEx7MM),YMPEMM)+'Working Variables-Must Hide'!$E$31*MAX(0,MIN(D65*VLOOKUP($C$6,'Working Variables-Must Hide'!$L$4:$Q$11,'Working Variables-Must Hide'!$M$2-'Working Variables-Must Hide'!$K$2,FALSE),YMPEx7MM)-YMPEMM))/VLOOKUP($C$6,'Working Variables-Must Hide'!$L$4:$Q$11,'Working Variables-Must Hide'!$M$2-'Working Variables-Must Hide'!$K$2,FALSE),0)</f>
        <v>0</v>
      </c>
      <c r="H65" s="32"/>
      <c r="I65" s="4"/>
    </row>
    <row r="66" spans="1:9" ht="17.100000000000001" customHeight="1" x14ac:dyDescent="0.25">
      <c r="A66" s="10">
        <f t="shared" si="0"/>
        <v>45</v>
      </c>
      <c r="B66" s="56"/>
      <c r="C66" s="56"/>
      <c r="D66" s="57"/>
      <c r="E66" s="22">
        <f>ROUND(('Working Variables-Must Hide'!$E$30*MIN(MIN(D66*VLOOKUP($C$6,'Working Variables-Must Hide'!$L$4:$Q$11,'Working Variables-Must Hide'!$M$2-'Working Variables-Must Hide'!$K$2,FALSE),YMPEx7MM),YMPEMM)+'Working Variables-Must Hide'!$E$31*MAX(0,MIN(D66*VLOOKUP($C$6,'Working Variables-Must Hide'!$L$4:$Q$11,'Working Variables-Must Hide'!$M$2-'Working Variables-Must Hide'!$K$2,FALSE),YMPEx7MM)-YMPEMM))/VLOOKUP($C$6,'Working Variables-Must Hide'!$L$4:$Q$11,'Working Variables-Must Hide'!$M$2-'Working Variables-Must Hide'!$K$2,FALSE),0)</f>
        <v>0</v>
      </c>
      <c r="H66" s="32"/>
      <c r="I66" s="4"/>
    </row>
    <row r="67" spans="1:9" ht="17.100000000000001" customHeight="1" x14ac:dyDescent="0.25">
      <c r="A67" s="10">
        <f t="shared" si="0"/>
        <v>46</v>
      </c>
      <c r="B67" s="56"/>
      <c r="C67" s="56"/>
      <c r="D67" s="57"/>
      <c r="E67" s="22">
        <f>ROUND(('Working Variables-Must Hide'!$E$30*MIN(MIN(D67*VLOOKUP($C$6,'Working Variables-Must Hide'!$L$4:$Q$11,'Working Variables-Must Hide'!$M$2-'Working Variables-Must Hide'!$K$2,FALSE),YMPEx7MM),YMPEMM)+'Working Variables-Must Hide'!$E$31*MAX(0,MIN(D67*VLOOKUP($C$6,'Working Variables-Must Hide'!$L$4:$Q$11,'Working Variables-Must Hide'!$M$2-'Working Variables-Must Hide'!$K$2,FALSE),YMPEx7MM)-YMPEMM))/VLOOKUP($C$6,'Working Variables-Must Hide'!$L$4:$Q$11,'Working Variables-Must Hide'!$M$2-'Working Variables-Must Hide'!$K$2,FALSE),0)</f>
        <v>0</v>
      </c>
      <c r="H67" s="32"/>
      <c r="I67" s="4"/>
    </row>
    <row r="68" spans="1:9" ht="17.100000000000001" customHeight="1" x14ac:dyDescent="0.25">
      <c r="A68" s="10">
        <f t="shared" si="0"/>
        <v>47</v>
      </c>
      <c r="B68" s="56"/>
      <c r="C68" s="56"/>
      <c r="D68" s="57"/>
      <c r="E68" s="22">
        <f>ROUND(('Working Variables-Must Hide'!$E$30*MIN(MIN(D68*VLOOKUP($C$6,'Working Variables-Must Hide'!$L$4:$Q$11,'Working Variables-Must Hide'!$M$2-'Working Variables-Must Hide'!$K$2,FALSE),YMPEx7MM),YMPEMM)+'Working Variables-Must Hide'!$E$31*MAX(0,MIN(D68*VLOOKUP($C$6,'Working Variables-Must Hide'!$L$4:$Q$11,'Working Variables-Must Hide'!$M$2-'Working Variables-Must Hide'!$K$2,FALSE),YMPEx7MM)-YMPEMM))/VLOOKUP($C$6,'Working Variables-Must Hide'!$L$4:$Q$11,'Working Variables-Must Hide'!$M$2-'Working Variables-Must Hide'!$K$2,FALSE),0)</f>
        <v>0</v>
      </c>
      <c r="H68" s="32"/>
      <c r="I68" s="4"/>
    </row>
    <row r="69" spans="1:9" ht="17.100000000000001" customHeight="1" x14ac:dyDescent="0.25">
      <c r="A69" s="10">
        <f t="shared" si="0"/>
        <v>48</v>
      </c>
      <c r="B69" s="56"/>
      <c r="C69" s="56"/>
      <c r="D69" s="57"/>
      <c r="E69" s="22">
        <f>ROUND(('Working Variables-Must Hide'!$E$30*MIN(MIN(D69*VLOOKUP($C$6,'Working Variables-Must Hide'!$L$4:$Q$11,'Working Variables-Must Hide'!$M$2-'Working Variables-Must Hide'!$K$2,FALSE),YMPEx7MM),YMPEMM)+'Working Variables-Must Hide'!$E$31*MAX(0,MIN(D69*VLOOKUP($C$6,'Working Variables-Must Hide'!$L$4:$Q$11,'Working Variables-Must Hide'!$M$2-'Working Variables-Must Hide'!$K$2,FALSE),YMPEx7MM)-YMPEMM))/VLOOKUP($C$6,'Working Variables-Must Hide'!$L$4:$Q$11,'Working Variables-Must Hide'!$M$2-'Working Variables-Must Hide'!$K$2,FALSE),0)</f>
        <v>0</v>
      </c>
      <c r="H69" s="32"/>
      <c r="I69" s="4"/>
    </row>
    <row r="70" spans="1:9" ht="17.100000000000001" customHeight="1" x14ac:dyDescent="0.25">
      <c r="A70" s="10">
        <f t="shared" si="0"/>
        <v>49</v>
      </c>
      <c r="B70" s="56"/>
      <c r="C70" s="56"/>
      <c r="D70" s="57"/>
      <c r="E70" s="22">
        <f>ROUND(('Working Variables-Must Hide'!$E$30*MIN(MIN(D70*VLOOKUP($C$6,'Working Variables-Must Hide'!$L$4:$Q$11,'Working Variables-Must Hide'!$M$2-'Working Variables-Must Hide'!$K$2,FALSE),YMPEx7MM),YMPEMM)+'Working Variables-Must Hide'!$E$31*MAX(0,MIN(D70*VLOOKUP($C$6,'Working Variables-Must Hide'!$L$4:$Q$11,'Working Variables-Must Hide'!$M$2-'Working Variables-Must Hide'!$K$2,FALSE),YMPEx7MM)-YMPEMM))/VLOOKUP($C$6,'Working Variables-Must Hide'!$L$4:$Q$11,'Working Variables-Must Hide'!$M$2-'Working Variables-Must Hide'!$K$2,FALSE),0)</f>
        <v>0</v>
      </c>
      <c r="H70" s="32"/>
      <c r="I70" s="4"/>
    </row>
    <row r="71" spans="1:9" ht="17.100000000000001" customHeight="1" x14ac:dyDescent="0.25">
      <c r="A71" s="10">
        <f t="shared" si="0"/>
        <v>50</v>
      </c>
      <c r="B71" s="56"/>
      <c r="C71" s="56"/>
      <c r="D71" s="57"/>
      <c r="E71" s="22">
        <f>ROUND(('Working Variables-Must Hide'!$E$30*MIN(MIN(D71*VLOOKUP($C$6,'Working Variables-Must Hide'!$L$4:$Q$11,'Working Variables-Must Hide'!$M$2-'Working Variables-Must Hide'!$K$2,FALSE),YMPEx7MM),YMPEMM)+'Working Variables-Must Hide'!$E$31*MAX(0,MIN(D71*VLOOKUP($C$6,'Working Variables-Must Hide'!$L$4:$Q$11,'Working Variables-Must Hide'!$M$2-'Working Variables-Must Hide'!$K$2,FALSE),YMPEx7MM)-YMPEMM))/VLOOKUP($C$6,'Working Variables-Must Hide'!$L$4:$Q$11,'Working Variables-Must Hide'!$M$2-'Working Variables-Must Hide'!$K$2,FALSE),0)</f>
        <v>0</v>
      </c>
      <c r="H71" s="32"/>
      <c r="I71" s="4"/>
    </row>
    <row r="72" spans="1:9" ht="17.100000000000001" customHeight="1" x14ac:dyDescent="0.25">
      <c r="A72" s="10">
        <f t="shared" si="0"/>
        <v>51</v>
      </c>
      <c r="B72" s="56"/>
      <c r="C72" s="56"/>
      <c r="D72" s="57"/>
      <c r="E72" s="22">
        <f>ROUND(('Working Variables-Must Hide'!$E$30*MIN(MIN(D72*VLOOKUP($C$6,'Working Variables-Must Hide'!$L$4:$Q$11,'Working Variables-Must Hide'!$M$2-'Working Variables-Must Hide'!$K$2,FALSE),YMPEx7MM),YMPEMM)+'Working Variables-Must Hide'!$E$31*MAX(0,MIN(D72*VLOOKUP($C$6,'Working Variables-Must Hide'!$L$4:$Q$11,'Working Variables-Must Hide'!$M$2-'Working Variables-Must Hide'!$K$2,FALSE),YMPEx7MM)-YMPEMM))/VLOOKUP($C$6,'Working Variables-Must Hide'!$L$4:$Q$11,'Working Variables-Must Hide'!$M$2-'Working Variables-Must Hide'!$K$2,FALSE),0)</f>
        <v>0</v>
      </c>
      <c r="H72" s="32"/>
      <c r="I72" s="4"/>
    </row>
    <row r="73" spans="1:9" ht="17.100000000000001" customHeight="1" x14ac:dyDescent="0.25">
      <c r="A73" s="10">
        <f t="shared" si="0"/>
        <v>52</v>
      </c>
      <c r="B73" s="56"/>
      <c r="C73" s="56"/>
      <c r="D73" s="57"/>
      <c r="E73" s="22">
        <f>ROUND(('Working Variables-Must Hide'!$E$30*MIN(MIN(D73*VLOOKUP($C$6,'Working Variables-Must Hide'!$L$4:$Q$11,'Working Variables-Must Hide'!$M$2-'Working Variables-Must Hide'!$K$2,FALSE),YMPEx7MM),YMPEMM)+'Working Variables-Must Hide'!$E$31*MAX(0,MIN(D73*VLOOKUP($C$6,'Working Variables-Must Hide'!$L$4:$Q$11,'Working Variables-Must Hide'!$M$2-'Working Variables-Must Hide'!$K$2,FALSE),YMPEx7MM)-YMPEMM))/VLOOKUP($C$6,'Working Variables-Must Hide'!$L$4:$Q$11,'Working Variables-Must Hide'!$M$2-'Working Variables-Must Hide'!$K$2,FALSE),0)</f>
        <v>0</v>
      </c>
      <c r="H73" s="32"/>
      <c r="I73" s="4"/>
    </row>
    <row r="74" spans="1:9" ht="17.100000000000001" customHeight="1" x14ac:dyDescent="0.25">
      <c r="A74" s="10">
        <f t="shared" si="0"/>
        <v>53</v>
      </c>
      <c r="B74" s="56"/>
      <c r="C74" s="56"/>
      <c r="D74" s="57"/>
      <c r="E74" s="22">
        <f>ROUND(('Working Variables-Must Hide'!$E$30*MIN(MIN(D74*VLOOKUP($C$6,'Working Variables-Must Hide'!$L$4:$Q$11,'Working Variables-Must Hide'!$M$2-'Working Variables-Must Hide'!$K$2,FALSE),YMPEx7MM),YMPEMM)+'Working Variables-Must Hide'!$E$31*MAX(0,MIN(D74*VLOOKUP($C$6,'Working Variables-Must Hide'!$L$4:$Q$11,'Working Variables-Must Hide'!$M$2-'Working Variables-Must Hide'!$K$2,FALSE),YMPEx7MM)-YMPEMM))/VLOOKUP($C$6,'Working Variables-Must Hide'!$L$4:$Q$11,'Working Variables-Must Hide'!$M$2-'Working Variables-Must Hide'!$K$2,FALSE),0)</f>
        <v>0</v>
      </c>
      <c r="H74" s="32"/>
      <c r="I74" s="4"/>
    </row>
    <row r="75" spans="1:9" ht="17.100000000000001" customHeight="1" x14ac:dyDescent="0.25">
      <c r="A75" s="10">
        <f t="shared" si="0"/>
        <v>54</v>
      </c>
      <c r="B75" s="56"/>
      <c r="C75" s="56"/>
      <c r="D75" s="57"/>
      <c r="E75" s="22">
        <f>ROUND(('Working Variables-Must Hide'!$E$30*MIN(MIN(D75*VLOOKUP($C$6,'Working Variables-Must Hide'!$L$4:$Q$11,'Working Variables-Must Hide'!$M$2-'Working Variables-Must Hide'!$K$2,FALSE),YMPEx7MM),YMPEMM)+'Working Variables-Must Hide'!$E$31*MAX(0,MIN(D75*VLOOKUP($C$6,'Working Variables-Must Hide'!$L$4:$Q$11,'Working Variables-Must Hide'!$M$2-'Working Variables-Must Hide'!$K$2,FALSE),YMPEx7MM)-YMPEMM))/VLOOKUP($C$6,'Working Variables-Must Hide'!$L$4:$Q$11,'Working Variables-Must Hide'!$M$2-'Working Variables-Must Hide'!$K$2,FALSE),0)</f>
        <v>0</v>
      </c>
      <c r="H75" s="32"/>
      <c r="I75" s="4"/>
    </row>
    <row r="76" spans="1:9" ht="17.100000000000001" customHeight="1" x14ac:dyDescent="0.25">
      <c r="A76" s="10">
        <f t="shared" si="0"/>
        <v>55</v>
      </c>
      <c r="B76" s="56"/>
      <c r="C76" s="56"/>
      <c r="D76" s="57"/>
      <c r="E76" s="22">
        <f>ROUND(('Working Variables-Must Hide'!$E$30*MIN(MIN(D76*VLOOKUP($C$6,'Working Variables-Must Hide'!$L$4:$Q$11,'Working Variables-Must Hide'!$M$2-'Working Variables-Must Hide'!$K$2,FALSE),YMPEx7MM),YMPEMM)+'Working Variables-Must Hide'!$E$31*MAX(0,MIN(D76*VLOOKUP($C$6,'Working Variables-Must Hide'!$L$4:$Q$11,'Working Variables-Must Hide'!$M$2-'Working Variables-Must Hide'!$K$2,FALSE),YMPEx7MM)-YMPEMM))/VLOOKUP($C$6,'Working Variables-Must Hide'!$L$4:$Q$11,'Working Variables-Must Hide'!$M$2-'Working Variables-Must Hide'!$K$2,FALSE),0)</f>
        <v>0</v>
      </c>
      <c r="H76" s="32"/>
      <c r="I76" s="4"/>
    </row>
    <row r="77" spans="1:9" ht="17.100000000000001" customHeight="1" x14ac:dyDescent="0.25">
      <c r="A77" s="10">
        <f t="shared" si="0"/>
        <v>56</v>
      </c>
      <c r="B77" s="56"/>
      <c r="C77" s="56"/>
      <c r="D77" s="57"/>
      <c r="E77" s="22">
        <f>ROUND(('Working Variables-Must Hide'!$E$30*MIN(MIN(D77*VLOOKUP($C$6,'Working Variables-Must Hide'!$L$4:$Q$11,'Working Variables-Must Hide'!$M$2-'Working Variables-Must Hide'!$K$2,FALSE),YMPEx7MM),YMPEMM)+'Working Variables-Must Hide'!$E$31*MAX(0,MIN(D77*VLOOKUP($C$6,'Working Variables-Must Hide'!$L$4:$Q$11,'Working Variables-Must Hide'!$M$2-'Working Variables-Must Hide'!$K$2,FALSE),YMPEx7MM)-YMPEMM))/VLOOKUP($C$6,'Working Variables-Must Hide'!$L$4:$Q$11,'Working Variables-Must Hide'!$M$2-'Working Variables-Must Hide'!$K$2,FALSE),0)</f>
        <v>0</v>
      </c>
      <c r="H77" s="32"/>
      <c r="I77" s="4"/>
    </row>
    <row r="78" spans="1:9" ht="17.100000000000001" customHeight="1" x14ac:dyDescent="0.25">
      <c r="A78" s="10">
        <f t="shared" si="0"/>
        <v>57</v>
      </c>
      <c r="B78" s="56"/>
      <c r="C78" s="56"/>
      <c r="D78" s="57"/>
      <c r="E78" s="22">
        <f>ROUND(('Working Variables-Must Hide'!$E$30*MIN(MIN(D78*VLOOKUP($C$6,'Working Variables-Must Hide'!$L$4:$Q$11,'Working Variables-Must Hide'!$M$2-'Working Variables-Must Hide'!$K$2,FALSE),YMPEx7MM),YMPEMM)+'Working Variables-Must Hide'!$E$31*MAX(0,MIN(D78*VLOOKUP($C$6,'Working Variables-Must Hide'!$L$4:$Q$11,'Working Variables-Must Hide'!$M$2-'Working Variables-Must Hide'!$K$2,FALSE),YMPEx7MM)-YMPEMM))/VLOOKUP($C$6,'Working Variables-Must Hide'!$L$4:$Q$11,'Working Variables-Must Hide'!$M$2-'Working Variables-Must Hide'!$K$2,FALSE),0)</f>
        <v>0</v>
      </c>
      <c r="H78" s="32"/>
      <c r="I78" s="4"/>
    </row>
    <row r="79" spans="1:9" ht="17.100000000000001" customHeight="1" x14ac:dyDescent="0.25">
      <c r="A79" s="10">
        <f t="shared" si="0"/>
        <v>58</v>
      </c>
      <c r="B79" s="56"/>
      <c r="C79" s="56"/>
      <c r="D79" s="57"/>
      <c r="E79" s="22">
        <f>ROUND(('Working Variables-Must Hide'!$E$30*MIN(MIN(D79*VLOOKUP($C$6,'Working Variables-Must Hide'!$L$4:$Q$11,'Working Variables-Must Hide'!$M$2-'Working Variables-Must Hide'!$K$2,FALSE),YMPEx7MM),YMPEMM)+'Working Variables-Must Hide'!$E$31*MAX(0,MIN(D79*VLOOKUP($C$6,'Working Variables-Must Hide'!$L$4:$Q$11,'Working Variables-Must Hide'!$M$2-'Working Variables-Must Hide'!$K$2,FALSE),YMPEx7MM)-YMPEMM))/VLOOKUP($C$6,'Working Variables-Must Hide'!$L$4:$Q$11,'Working Variables-Must Hide'!$M$2-'Working Variables-Must Hide'!$K$2,FALSE),0)</f>
        <v>0</v>
      </c>
      <c r="H79" s="32"/>
      <c r="I79" s="4"/>
    </row>
    <row r="80" spans="1:9" ht="17.100000000000001" customHeight="1" x14ac:dyDescent="0.25">
      <c r="A80" s="10">
        <f t="shared" si="0"/>
        <v>59</v>
      </c>
      <c r="B80" s="56"/>
      <c r="C80" s="56"/>
      <c r="D80" s="57"/>
      <c r="E80" s="22">
        <f>ROUND(('Working Variables-Must Hide'!$E$30*MIN(MIN(D80*VLOOKUP($C$6,'Working Variables-Must Hide'!$L$4:$Q$11,'Working Variables-Must Hide'!$M$2-'Working Variables-Must Hide'!$K$2,FALSE),YMPEx7MM),YMPEMM)+'Working Variables-Must Hide'!$E$31*MAX(0,MIN(D80*VLOOKUP($C$6,'Working Variables-Must Hide'!$L$4:$Q$11,'Working Variables-Must Hide'!$M$2-'Working Variables-Must Hide'!$K$2,FALSE),YMPEx7MM)-YMPEMM))/VLOOKUP($C$6,'Working Variables-Must Hide'!$L$4:$Q$11,'Working Variables-Must Hide'!$M$2-'Working Variables-Must Hide'!$K$2,FALSE),0)</f>
        <v>0</v>
      </c>
      <c r="H80" s="32"/>
      <c r="I80" s="4"/>
    </row>
    <row r="81" spans="1:9" ht="17.100000000000001" customHeight="1" x14ac:dyDescent="0.25">
      <c r="A81" s="10">
        <f t="shared" si="0"/>
        <v>60</v>
      </c>
      <c r="B81" s="56"/>
      <c r="C81" s="56"/>
      <c r="D81" s="57"/>
      <c r="E81" s="22">
        <f>ROUND(('Working Variables-Must Hide'!$E$30*MIN(MIN(D81*VLOOKUP($C$6,'Working Variables-Must Hide'!$L$4:$Q$11,'Working Variables-Must Hide'!$M$2-'Working Variables-Must Hide'!$K$2,FALSE),YMPEx7MM),YMPEMM)+'Working Variables-Must Hide'!$E$31*MAX(0,MIN(D81*VLOOKUP($C$6,'Working Variables-Must Hide'!$L$4:$Q$11,'Working Variables-Must Hide'!$M$2-'Working Variables-Must Hide'!$K$2,FALSE),YMPEx7MM)-YMPEMM))/VLOOKUP($C$6,'Working Variables-Must Hide'!$L$4:$Q$11,'Working Variables-Must Hide'!$M$2-'Working Variables-Must Hide'!$K$2,FALSE),0)</f>
        <v>0</v>
      </c>
      <c r="H81" s="32"/>
      <c r="I81" s="4"/>
    </row>
    <row r="82" spans="1:9" ht="17.100000000000001" customHeight="1" x14ac:dyDescent="0.25">
      <c r="A82" s="10">
        <f t="shared" si="0"/>
        <v>61</v>
      </c>
      <c r="B82" s="56"/>
      <c r="C82" s="56"/>
      <c r="D82" s="57"/>
      <c r="E82" s="22">
        <f>ROUND(('Working Variables-Must Hide'!$E$30*MIN(MIN(D82*VLOOKUP($C$6,'Working Variables-Must Hide'!$L$4:$Q$11,'Working Variables-Must Hide'!$M$2-'Working Variables-Must Hide'!$K$2,FALSE),YMPEx7MM),YMPEMM)+'Working Variables-Must Hide'!$E$31*MAX(0,MIN(D82*VLOOKUP($C$6,'Working Variables-Must Hide'!$L$4:$Q$11,'Working Variables-Must Hide'!$M$2-'Working Variables-Must Hide'!$K$2,FALSE),YMPEx7MM)-YMPEMM))/VLOOKUP($C$6,'Working Variables-Must Hide'!$L$4:$Q$11,'Working Variables-Must Hide'!$M$2-'Working Variables-Must Hide'!$K$2,FALSE),0)</f>
        <v>0</v>
      </c>
      <c r="H82" s="32"/>
      <c r="I82" s="4"/>
    </row>
    <row r="83" spans="1:9" ht="17.100000000000001" customHeight="1" x14ac:dyDescent="0.25">
      <c r="A83" s="10">
        <f t="shared" si="0"/>
        <v>62</v>
      </c>
      <c r="B83" s="56"/>
      <c r="C83" s="56"/>
      <c r="D83" s="57"/>
      <c r="E83" s="22">
        <f>ROUND(('Working Variables-Must Hide'!$E$30*MIN(MIN(D83*VLOOKUP($C$6,'Working Variables-Must Hide'!$L$4:$Q$11,'Working Variables-Must Hide'!$M$2-'Working Variables-Must Hide'!$K$2,FALSE),YMPEx7MM),YMPEMM)+'Working Variables-Must Hide'!$E$31*MAX(0,MIN(D83*VLOOKUP($C$6,'Working Variables-Must Hide'!$L$4:$Q$11,'Working Variables-Must Hide'!$M$2-'Working Variables-Must Hide'!$K$2,FALSE),YMPEx7MM)-YMPEMM))/VLOOKUP($C$6,'Working Variables-Must Hide'!$L$4:$Q$11,'Working Variables-Must Hide'!$M$2-'Working Variables-Must Hide'!$K$2,FALSE),0)</f>
        <v>0</v>
      </c>
      <c r="H83" s="32"/>
      <c r="I83" s="4"/>
    </row>
    <row r="84" spans="1:9" ht="17.100000000000001" customHeight="1" x14ac:dyDescent="0.25">
      <c r="A84" s="10">
        <f t="shared" si="0"/>
        <v>63</v>
      </c>
      <c r="B84" s="56"/>
      <c r="C84" s="56"/>
      <c r="D84" s="57"/>
      <c r="E84" s="22">
        <f>ROUND(('Working Variables-Must Hide'!$E$30*MIN(MIN(D84*VLOOKUP($C$6,'Working Variables-Must Hide'!$L$4:$Q$11,'Working Variables-Must Hide'!$M$2-'Working Variables-Must Hide'!$K$2,FALSE),YMPEx7MM),YMPEMM)+'Working Variables-Must Hide'!$E$31*MAX(0,MIN(D84*VLOOKUP($C$6,'Working Variables-Must Hide'!$L$4:$Q$11,'Working Variables-Must Hide'!$M$2-'Working Variables-Must Hide'!$K$2,FALSE),YMPEx7MM)-YMPEMM))/VLOOKUP($C$6,'Working Variables-Must Hide'!$L$4:$Q$11,'Working Variables-Must Hide'!$M$2-'Working Variables-Must Hide'!$K$2,FALSE),0)</f>
        <v>0</v>
      </c>
      <c r="H84" s="32"/>
      <c r="I84" s="4"/>
    </row>
    <row r="85" spans="1:9" ht="17.100000000000001" customHeight="1" x14ac:dyDescent="0.25">
      <c r="A85" s="10">
        <f t="shared" si="0"/>
        <v>64</v>
      </c>
      <c r="B85" s="56"/>
      <c r="C85" s="56"/>
      <c r="D85" s="57"/>
      <c r="E85" s="22">
        <f>ROUND(('Working Variables-Must Hide'!$E$30*MIN(MIN(D85*VLOOKUP($C$6,'Working Variables-Must Hide'!$L$4:$Q$11,'Working Variables-Must Hide'!$M$2-'Working Variables-Must Hide'!$K$2,FALSE),YMPEx7MM),YMPEMM)+'Working Variables-Must Hide'!$E$31*MAX(0,MIN(D85*VLOOKUP($C$6,'Working Variables-Must Hide'!$L$4:$Q$11,'Working Variables-Must Hide'!$M$2-'Working Variables-Must Hide'!$K$2,FALSE),YMPEx7MM)-YMPEMM))/VLOOKUP($C$6,'Working Variables-Must Hide'!$L$4:$Q$11,'Working Variables-Must Hide'!$M$2-'Working Variables-Must Hide'!$K$2,FALSE),0)</f>
        <v>0</v>
      </c>
      <c r="H85" s="32"/>
      <c r="I85" s="4"/>
    </row>
    <row r="86" spans="1:9" ht="17.100000000000001" customHeight="1" x14ac:dyDescent="0.25">
      <c r="A86" s="10">
        <f t="shared" si="0"/>
        <v>65</v>
      </c>
      <c r="B86" s="56"/>
      <c r="C86" s="56"/>
      <c r="D86" s="57"/>
      <c r="E86" s="22">
        <f>ROUND(('Working Variables-Must Hide'!$E$30*MIN(MIN(D86*VLOOKUP($C$6,'Working Variables-Must Hide'!$L$4:$Q$11,'Working Variables-Must Hide'!$M$2-'Working Variables-Must Hide'!$K$2,FALSE),YMPEx7MM),YMPEMM)+'Working Variables-Must Hide'!$E$31*MAX(0,MIN(D86*VLOOKUP($C$6,'Working Variables-Must Hide'!$L$4:$Q$11,'Working Variables-Must Hide'!$M$2-'Working Variables-Must Hide'!$K$2,FALSE),YMPEx7MM)-YMPEMM))/VLOOKUP($C$6,'Working Variables-Must Hide'!$L$4:$Q$11,'Working Variables-Must Hide'!$M$2-'Working Variables-Must Hide'!$K$2,FALSE),0)</f>
        <v>0</v>
      </c>
      <c r="H86" s="32"/>
      <c r="I86" s="4"/>
    </row>
    <row r="87" spans="1:9" ht="17.100000000000001" customHeight="1" x14ac:dyDescent="0.25">
      <c r="A87" s="10">
        <f t="shared" si="0"/>
        <v>66</v>
      </c>
      <c r="B87" s="56"/>
      <c r="C87" s="56"/>
      <c r="D87" s="57"/>
      <c r="E87" s="22">
        <f>ROUND(('Working Variables-Must Hide'!$E$30*MIN(MIN(D87*VLOOKUP($C$6,'Working Variables-Must Hide'!$L$4:$Q$11,'Working Variables-Must Hide'!$M$2-'Working Variables-Must Hide'!$K$2,FALSE),YMPEx7MM),YMPEMM)+'Working Variables-Must Hide'!$E$31*MAX(0,MIN(D87*VLOOKUP($C$6,'Working Variables-Must Hide'!$L$4:$Q$11,'Working Variables-Must Hide'!$M$2-'Working Variables-Must Hide'!$K$2,FALSE),YMPEx7MM)-YMPEMM))/VLOOKUP($C$6,'Working Variables-Must Hide'!$L$4:$Q$11,'Working Variables-Must Hide'!$M$2-'Working Variables-Must Hide'!$K$2,FALSE),0)</f>
        <v>0</v>
      </c>
      <c r="H87" s="32"/>
      <c r="I87" s="4"/>
    </row>
    <row r="88" spans="1:9" ht="17.100000000000001" customHeight="1" x14ac:dyDescent="0.25">
      <c r="A88" s="10">
        <f t="shared" ref="A88:A121" si="1">A87+1</f>
        <v>67</v>
      </c>
      <c r="B88" s="56"/>
      <c r="C88" s="56"/>
      <c r="D88" s="57"/>
      <c r="E88" s="22">
        <f>ROUND(('Working Variables-Must Hide'!$E$30*MIN(MIN(D88*VLOOKUP($C$6,'Working Variables-Must Hide'!$L$4:$Q$11,'Working Variables-Must Hide'!$M$2-'Working Variables-Must Hide'!$K$2,FALSE),YMPEx7MM),YMPEMM)+'Working Variables-Must Hide'!$E$31*MAX(0,MIN(D88*VLOOKUP($C$6,'Working Variables-Must Hide'!$L$4:$Q$11,'Working Variables-Must Hide'!$M$2-'Working Variables-Must Hide'!$K$2,FALSE),YMPEx7MM)-YMPEMM))/VLOOKUP($C$6,'Working Variables-Must Hide'!$L$4:$Q$11,'Working Variables-Must Hide'!$M$2-'Working Variables-Must Hide'!$K$2,FALSE),0)</f>
        <v>0</v>
      </c>
      <c r="H88" s="32"/>
      <c r="I88" s="4"/>
    </row>
    <row r="89" spans="1:9" ht="17.100000000000001" customHeight="1" x14ac:dyDescent="0.25">
      <c r="A89" s="10">
        <f t="shared" si="1"/>
        <v>68</v>
      </c>
      <c r="B89" s="56"/>
      <c r="C89" s="56"/>
      <c r="D89" s="57"/>
      <c r="E89" s="22">
        <f>ROUND(('Working Variables-Must Hide'!$E$30*MIN(MIN(D89*VLOOKUP($C$6,'Working Variables-Must Hide'!$L$4:$Q$11,'Working Variables-Must Hide'!$M$2-'Working Variables-Must Hide'!$K$2,FALSE),YMPEx7MM),YMPEMM)+'Working Variables-Must Hide'!$E$31*MAX(0,MIN(D89*VLOOKUP($C$6,'Working Variables-Must Hide'!$L$4:$Q$11,'Working Variables-Must Hide'!$M$2-'Working Variables-Must Hide'!$K$2,FALSE),YMPEx7MM)-YMPEMM))/VLOOKUP($C$6,'Working Variables-Must Hide'!$L$4:$Q$11,'Working Variables-Must Hide'!$M$2-'Working Variables-Must Hide'!$K$2,FALSE),0)</f>
        <v>0</v>
      </c>
      <c r="H89" s="32"/>
      <c r="I89" s="4"/>
    </row>
    <row r="90" spans="1:9" ht="17.100000000000001" customHeight="1" x14ac:dyDescent="0.25">
      <c r="A90" s="10">
        <f t="shared" si="1"/>
        <v>69</v>
      </c>
      <c r="B90" s="56"/>
      <c r="C90" s="56"/>
      <c r="D90" s="57"/>
      <c r="E90" s="22">
        <f>ROUND(('Working Variables-Must Hide'!$E$30*MIN(MIN(D90*VLOOKUP($C$6,'Working Variables-Must Hide'!$L$4:$Q$11,'Working Variables-Must Hide'!$M$2-'Working Variables-Must Hide'!$K$2,FALSE),YMPEx7MM),YMPEMM)+'Working Variables-Must Hide'!$E$31*MAX(0,MIN(D90*VLOOKUP($C$6,'Working Variables-Must Hide'!$L$4:$Q$11,'Working Variables-Must Hide'!$M$2-'Working Variables-Must Hide'!$K$2,FALSE),YMPEx7MM)-YMPEMM))/VLOOKUP($C$6,'Working Variables-Must Hide'!$L$4:$Q$11,'Working Variables-Must Hide'!$M$2-'Working Variables-Must Hide'!$K$2,FALSE),0)</f>
        <v>0</v>
      </c>
      <c r="H90" s="32"/>
      <c r="I90" s="4"/>
    </row>
    <row r="91" spans="1:9" ht="17.100000000000001" customHeight="1" x14ac:dyDescent="0.25">
      <c r="A91" s="10">
        <f t="shared" si="1"/>
        <v>70</v>
      </c>
      <c r="B91" s="56"/>
      <c r="C91" s="56"/>
      <c r="D91" s="57"/>
      <c r="E91" s="22">
        <f>ROUND(('Working Variables-Must Hide'!$E$30*MIN(MIN(D91*VLOOKUP($C$6,'Working Variables-Must Hide'!$L$4:$Q$11,'Working Variables-Must Hide'!$M$2-'Working Variables-Must Hide'!$K$2,FALSE),YMPEx7MM),YMPEMM)+'Working Variables-Must Hide'!$E$31*MAX(0,MIN(D91*VLOOKUP($C$6,'Working Variables-Must Hide'!$L$4:$Q$11,'Working Variables-Must Hide'!$M$2-'Working Variables-Must Hide'!$K$2,FALSE),YMPEx7MM)-YMPEMM))/VLOOKUP($C$6,'Working Variables-Must Hide'!$L$4:$Q$11,'Working Variables-Must Hide'!$M$2-'Working Variables-Must Hide'!$K$2,FALSE),0)</f>
        <v>0</v>
      </c>
      <c r="H91" s="32"/>
      <c r="I91" s="4"/>
    </row>
    <row r="92" spans="1:9" ht="17.100000000000001" customHeight="1" x14ac:dyDescent="0.25">
      <c r="A92" s="10">
        <f t="shared" si="1"/>
        <v>71</v>
      </c>
      <c r="B92" s="56"/>
      <c r="C92" s="56"/>
      <c r="D92" s="57"/>
      <c r="E92" s="22">
        <f>ROUND(('Working Variables-Must Hide'!$E$30*MIN(MIN(D92*VLOOKUP($C$6,'Working Variables-Must Hide'!$L$4:$Q$11,'Working Variables-Must Hide'!$M$2-'Working Variables-Must Hide'!$K$2,FALSE),YMPEx7MM),YMPEMM)+'Working Variables-Must Hide'!$E$31*MAX(0,MIN(D92*VLOOKUP($C$6,'Working Variables-Must Hide'!$L$4:$Q$11,'Working Variables-Must Hide'!$M$2-'Working Variables-Must Hide'!$K$2,FALSE),YMPEx7MM)-YMPEMM))/VLOOKUP($C$6,'Working Variables-Must Hide'!$L$4:$Q$11,'Working Variables-Must Hide'!$M$2-'Working Variables-Must Hide'!$K$2,FALSE),0)</f>
        <v>0</v>
      </c>
      <c r="H92" s="32"/>
      <c r="I92" s="4"/>
    </row>
    <row r="93" spans="1:9" ht="17.100000000000001" customHeight="1" x14ac:dyDescent="0.25">
      <c r="A93" s="10">
        <f t="shared" si="1"/>
        <v>72</v>
      </c>
      <c r="B93" s="56"/>
      <c r="C93" s="56"/>
      <c r="D93" s="57"/>
      <c r="E93" s="22">
        <f>ROUND(('Working Variables-Must Hide'!$E$30*MIN(MIN(D93*VLOOKUP($C$6,'Working Variables-Must Hide'!$L$4:$Q$11,'Working Variables-Must Hide'!$M$2-'Working Variables-Must Hide'!$K$2,FALSE),YMPEx7MM),YMPEMM)+'Working Variables-Must Hide'!$E$31*MAX(0,MIN(D93*VLOOKUP($C$6,'Working Variables-Must Hide'!$L$4:$Q$11,'Working Variables-Must Hide'!$M$2-'Working Variables-Must Hide'!$K$2,FALSE),YMPEx7MM)-YMPEMM))/VLOOKUP($C$6,'Working Variables-Must Hide'!$L$4:$Q$11,'Working Variables-Must Hide'!$M$2-'Working Variables-Must Hide'!$K$2,FALSE),0)</f>
        <v>0</v>
      </c>
      <c r="H93" s="32"/>
      <c r="I93" s="4"/>
    </row>
    <row r="94" spans="1:9" ht="17.100000000000001" customHeight="1" x14ac:dyDescent="0.25">
      <c r="A94" s="10">
        <f t="shared" si="1"/>
        <v>73</v>
      </c>
      <c r="B94" s="56"/>
      <c r="C94" s="56"/>
      <c r="D94" s="57"/>
      <c r="E94" s="22">
        <f>ROUND(('Working Variables-Must Hide'!$E$30*MIN(MIN(D94*VLOOKUP($C$6,'Working Variables-Must Hide'!$L$4:$Q$11,'Working Variables-Must Hide'!$M$2-'Working Variables-Must Hide'!$K$2,FALSE),YMPEx7MM),YMPEMM)+'Working Variables-Must Hide'!$E$31*MAX(0,MIN(D94*VLOOKUP($C$6,'Working Variables-Must Hide'!$L$4:$Q$11,'Working Variables-Must Hide'!$M$2-'Working Variables-Must Hide'!$K$2,FALSE),YMPEx7MM)-YMPEMM))/VLOOKUP($C$6,'Working Variables-Must Hide'!$L$4:$Q$11,'Working Variables-Must Hide'!$M$2-'Working Variables-Must Hide'!$K$2,FALSE),0)</f>
        <v>0</v>
      </c>
      <c r="H94" s="32"/>
      <c r="I94" s="4"/>
    </row>
    <row r="95" spans="1:9" ht="17.100000000000001" customHeight="1" x14ac:dyDescent="0.25">
      <c r="A95" s="10">
        <f t="shared" si="1"/>
        <v>74</v>
      </c>
      <c r="B95" s="56"/>
      <c r="C95" s="56"/>
      <c r="D95" s="57"/>
      <c r="E95" s="22">
        <f>ROUND(('Working Variables-Must Hide'!$E$30*MIN(MIN(D95*VLOOKUP($C$6,'Working Variables-Must Hide'!$L$4:$Q$11,'Working Variables-Must Hide'!$M$2-'Working Variables-Must Hide'!$K$2,FALSE),YMPEx7MM),YMPEMM)+'Working Variables-Must Hide'!$E$31*MAX(0,MIN(D95*VLOOKUP($C$6,'Working Variables-Must Hide'!$L$4:$Q$11,'Working Variables-Must Hide'!$M$2-'Working Variables-Must Hide'!$K$2,FALSE),YMPEx7MM)-YMPEMM))/VLOOKUP($C$6,'Working Variables-Must Hide'!$L$4:$Q$11,'Working Variables-Must Hide'!$M$2-'Working Variables-Must Hide'!$K$2,FALSE),0)</f>
        <v>0</v>
      </c>
      <c r="H95" s="32"/>
      <c r="I95" s="4"/>
    </row>
    <row r="96" spans="1:9" ht="17.100000000000001" customHeight="1" x14ac:dyDescent="0.25">
      <c r="A96" s="10">
        <f t="shared" si="1"/>
        <v>75</v>
      </c>
      <c r="B96" s="56"/>
      <c r="C96" s="56"/>
      <c r="D96" s="57"/>
      <c r="E96" s="22">
        <f>ROUND(('Working Variables-Must Hide'!$E$30*MIN(MIN(D96*VLOOKUP($C$6,'Working Variables-Must Hide'!$L$4:$Q$11,'Working Variables-Must Hide'!$M$2-'Working Variables-Must Hide'!$K$2,FALSE),YMPEx7MM),YMPEMM)+'Working Variables-Must Hide'!$E$31*MAX(0,MIN(D96*VLOOKUP($C$6,'Working Variables-Must Hide'!$L$4:$Q$11,'Working Variables-Must Hide'!$M$2-'Working Variables-Must Hide'!$K$2,FALSE),YMPEx7MM)-YMPEMM))/VLOOKUP($C$6,'Working Variables-Must Hide'!$L$4:$Q$11,'Working Variables-Must Hide'!$M$2-'Working Variables-Must Hide'!$K$2,FALSE),0)</f>
        <v>0</v>
      </c>
      <c r="H96" s="32"/>
      <c r="I96" s="4"/>
    </row>
    <row r="97" spans="1:9" ht="17.100000000000001" customHeight="1" x14ac:dyDescent="0.25">
      <c r="A97" s="10">
        <f t="shared" si="1"/>
        <v>76</v>
      </c>
      <c r="B97" s="56"/>
      <c r="C97" s="56"/>
      <c r="D97" s="57"/>
      <c r="E97" s="22">
        <f>ROUND(('Working Variables-Must Hide'!$E$30*MIN(MIN(D97*VLOOKUP($C$6,'Working Variables-Must Hide'!$L$4:$Q$11,'Working Variables-Must Hide'!$M$2-'Working Variables-Must Hide'!$K$2,FALSE),YMPEx7MM),YMPEMM)+'Working Variables-Must Hide'!$E$31*MAX(0,MIN(D97*VLOOKUP($C$6,'Working Variables-Must Hide'!$L$4:$Q$11,'Working Variables-Must Hide'!$M$2-'Working Variables-Must Hide'!$K$2,FALSE),YMPEx7MM)-YMPEMM))/VLOOKUP($C$6,'Working Variables-Must Hide'!$L$4:$Q$11,'Working Variables-Must Hide'!$M$2-'Working Variables-Must Hide'!$K$2,FALSE),0)</f>
        <v>0</v>
      </c>
      <c r="H97" s="32"/>
      <c r="I97" s="4"/>
    </row>
    <row r="98" spans="1:9" ht="17.100000000000001" customHeight="1" x14ac:dyDescent="0.25">
      <c r="A98" s="10">
        <f t="shared" si="1"/>
        <v>77</v>
      </c>
      <c r="B98" s="56"/>
      <c r="C98" s="56"/>
      <c r="D98" s="57"/>
      <c r="E98" s="22">
        <f>ROUND(('Working Variables-Must Hide'!$E$30*MIN(MIN(D98*VLOOKUP($C$6,'Working Variables-Must Hide'!$L$4:$Q$11,'Working Variables-Must Hide'!$M$2-'Working Variables-Must Hide'!$K$2,FALSE),YMPEx7MM),YMPEMM)+'Working Variables-Must Hide'!$E$31*MAX(0,MIN(D98*VLOOKUP($C$6,'Working Variables-Must Hide'!$L$4:$Q$11,'Working Variables-Must Hide'!$M$2-'Working Variables-Must Hide'!$K$2,FALSE),YMPEx7MM)-YMPEMM))/VLOOKUP($C$6,'Working Variables-Must Hide'!$L$4:$Q$11,'Working Variables-Must Hide'!$M$2-'Working Variables-Must Hide'!$K$2,FALSE),0)</f>
        <v>0</v>
      </c>
      <c r="H98" s="32"/>
      <c r="I98" s="4"/>
    </row>
    <row r="99" spans="1:9" ht="17.100000000000001" customHeight="1" x14ac:dyDescent="0.25">
      <c r="A99" s="10">
        <f t="shared" si="1"/>
        <v>78</v>
      </c>
      <c r="B99" s="56"/>
      <c r="C99" s="56"/>
      <c r="D99" s="57"/>
      <c r="E99" s="22">
        <f>ROUND(('Working Variables-Must Hide'!$E$30*MIN(MIN(D99*VLOOKUP($C$6,'Working Variables-Must Hide'!$L$4:$Q$11,'Working Variables-Must Hide'!$M$2-'Working Variables-Must Hide'!$K$2,FALSE),YMPEx7MM),YMPEMM)+'Working Variables-Must Hide'!$E$31*MAX(0,MIN(D99*VLOOKUP($C$6,'Working Variables-Must Hide'!$L$4:$Q$11,'Working Variables-Must Hide'!$M$2-'Working Variables-Must Hide'!$K$2,FALSE),YMPEx7MM)-YMPEMM))/VLOOKUP($C$6,'Working Variables-Must Hide'!$L$4:$Q$11,'Working Variables-Must Hide'!$M$2-'Working Variables-Must Hide'!$K$2,FALSE),0)</f>
        <v>0</v>
      </c>
      <c r="H99" s="32"/>
      <c r="I99" s="4"/>
    </row>
    <row r="100" spans="1:9" ht="17.100000000000001" customHeight="1" x14ac:dyDescent="0.25">
      <c r="A100" s="10">
        <f t="shared" si="1"/>
        <v>79</v>
      </c>
      <c r="B100" s="56"/>
      <c r="C100" s="56"/>
      <c r="D100" s="57"/>
      <c r="E100" s="22">
        <f>ROUND(('Working Variables-Must Hide'!$E$30*MIN(MIN(D100*VLOOKUP($C$6,'Working Variables-Must Hide'!$L$4:$Q$11,'Working Variables-Must Hide'!$M$2-'Working Variables-Must Hide'!$K$2,FALSE),YMPEx7MM),YMPEMM)+'Working Variables-Must Hide'!$E$31*MAX(0,MIN(D100*VLOOKUP($C$6,'Working Variables-Must Hide'!$L$4:$Q$11,'Working Variables-Must Hide'!$M$2-'Working Variables-Must Hide'!$K$2,FALSE),YMPEx7MM)-YMPEMM))/VLOOKUP($C$6,'Working Variables-Must Hide'!$L$4:$Q$11,'Working Variables-Must Hide'!$M$2-'Working Variables-Must Hide'!$K$2,FALSE),0)</f>
        <v>0</v>
      </c>
      <c r="H100" s="32"/>
      <c r="I100" s="4"/>
    </row>
    <row r="101" spans="1:9" ht="17.100000000000001" customHeight="1" x14ac:dyDescent="0.25">
      <c r="A101" s="10">
        <f t="shared" si="1"/>
        <v>80</v>
      </c>
      <c r="B101" s="56"/>
      <c r="C101" s="56"/>
      <c r="D101" s="57"/>
      <c r="E101" s="22">
        <f>ROUND(('Working Variables-Must Hide'!$E$30*MIN(MIN(D101*VLOOKUP($C$6,'Working Variables-Must Hide'!$L$4:$Q$11,'Working Variables-Must Hide'!$M$2-'Working Variables-Must Hide'!$K$2,FALSE),YMPEx7MM),YMPEMM)+'Working Variables-Must Hide'!$E$31*MAX(0,MIN(D101*VLOOKUP($C$6,'Working Variables-Must Hide'!$L$4:$Q$11,'Working Variables-Must Hide'!$M$2-'Working Variables-Must Hide'!$K$2,FALSE),YMPEx7MM)-YMPEMM))/VLOOKUP($C$6,'Working Variables-Must Hide'!$L$4:$Q$11,'Working Variables-Must Hide'!$M$2-'Working Variables-Must Hide'!$K$2,FALSE),0)</f>
        <v>0</v>
      </c>
      <c r="H101" s="32"/>
      <c r="I101" s="4"/>
    </row>
    <row r="102" spans="1:9" ht="17.100000000000001" customHeight="1" x14ac:dyDescent="0.25">
      <c r="A102" s="10">
        <f t="shared" si="1"/>
        <v>81</v>
      </c>
      <c r="B102" s="56"/>
      <c r="C102" s="56"/>
      <c r="D102" s="57"/>
      <c r="E102" s="22">
        <f>ROUND(('Working Variables-Must Hide'!$E$30*MIN(MIN(D102*VLOOKUP($C$6,'Working Variables-Must Hide'!$L$4:$Q$11,'Working Variables-Must Hide'!$M$2-'Working Variables-Must Hide'!$K$2,FALSE),YMPEx7MM),YMPEMM)+'Working Variables-Must Hide'!$E$31*MAX(0,MIN(D102*VLOOKUP($C$6,'Working Variables-Must Hide'!$L$4:$Q$11,'Working Variables-Must Hide'!$M$2-'Working Variables-Must Hide'!$K$2,FALSE),YMPEx7MM)-YMPEMM))/VLOOKUP($C$6,'Working Variables-Must Hide'!$L$4:$Q$11,'Working Variables-Must Hide'!$M$2-'Working Variables-Must Hide'!$K$2,FALSE),0)</f>
        <v>0</v>
      </c>
      <c r="H102" s="32"/>
      <c r="I102" s="4"/>
    </row>
    <row r="103" spans="1:9" ht="17.100000000000001" customHeight="1" x14ac:dyDescent="0.25">
      <c r="A103" s="10">
        <f t="shared" si="1"/>
        <v>82</v>
      </c>
      <c r="B103" s="56"/>
      <c r="C103" s="56"/>
      <c r="D103" s="57"/>
      <c r="E103" s="22">
        <f>ROUND(('Working Variables-Must Hide'!$E$30*MIN(MIN(D103*VLOOKUP($C$6,'Working Variables-Must Hide'!$L$4:$Q$11,'Working Variables-Must Hide'!$M$2-'Working Variables-Must Hide'!$K$2,FALSE),YMPEx7MM),YMPEMM)+'Working Variables-Must Hide'!$E$31*MAX(0,MIN(D103*VLOOKUP($C$6,'Working Variables-Must Hide'!$L$4:$Q$11,'Working Variables-Must Hide'!$M$2-'Working Variables-Must Hide'!$K$2,FALSE),YMPEx7MM)-YMPEMM))/VLOOKUP($C$6,'Working Variables-Must Hide'!$L$4:$Q$11,'Working Variables-Must Hide'!$M$2-'Working Variables-Must Hide'!$K$2,FALSE),0)</f>
        <v>0</v>
      </c>
      <c r="H103" s="32"/>
      <c r="I103" s="4"/>
    </row>
    <row r="104" spans="1:9" ht="17.100000000000001" customHeight="1" x14ac:dyDescent="0.25">
      <c r="A104" s="10">
        <f t="shared" si="1"/>
        <v>83</v>
      </c>
      <c r="B104" s="56"/>
      <c r="C104" s="56"/>
      <c r="D104" s="57"/>
      <c r="E104" s="22">
        <f>ROUND(('Working Variables-Must Hide'!$E$30*MIN(MIN(D104*VLOOKUP($C$6,'Working Variables-Must Hide'!$L$4:$Q$11,'Working Variables-Must Hide'!$M$2-'Working Variables-Must Hide'!$K$2,FALSE),YMPEx7MM),YMPEMM)+'Working Variables-Must Hide'!$E$31*MAX(0,MIN(D104*VLOOKUP($C$6,'Working Variables-Must Hide'!$L$4:$Q$11,'Working Variables-Must Hide'!$M$2-'Working Variables-Must Hide'!$K$2,FALSE),YMPEx7MM)-YMPEMM))/VLOOKUP($C$6,'Working Variables-Must Hide'!$L$4:$Q$11,'Working Variables-Must Hide'!$M$2-'Working Variables-Must Hide'!$K$2,FALSE),0)</f>
        <v>0</v>
      </c>
      <c r="H104" s="32"/>
      <c r="I104" s="4"/>
    </row>
    <row r="105" spans="1:9" ht="17.100000000000001" customHeight="1" x14ac:dyDescent="0.25">
      <c r="A105" s="10">
        <f t="shared" si="1"/>
        <v>84</v>
      </c>
      <c r="B105" s="56"/>
      <c r="C105" s="56"/>
      <c r="D105" s="57"/>
      <c r="E105" s="22">
        <f>ROUND(('Working Variables-Must Hide'!$E$30*MIN(MIN(D105*VLOOKUP($C$6,'Working Variables-Must Hide'!$L$4:$Q$11,'Working Variables-Must Hide'!$M$2-'Working Variables-Must Hide'!$K$2,FALSE),YMPEx7MM),YMPEMM)+'Working Variables-Must Hide'!$E$31*MAX(0,MIN(D105*VLOOKUP($C$6,'Working Variables-Must Hide'!$L$4:$Q$11,'Working Variables-Must Hide'!$M$2-'Working Variables-Must Hide'!$K$2,FALSE),YMPEx7MM)-YMPEMM))/VLOOKUP($C$6,'Working Variables-Must Hide'!$L$4:$Q$11,'Working Variables-Must Hide'!$M$2-'Working Variables-Must Hide'!$K$2,FALSE),0)</f>
        <v>0</v>
      </c>
      <c r="H105" s="32"/>
      <c r="I105" s="4"/>
    </row>
    <row r="106" spans="1:9" ht="17.100000000000001" customHeight="1" x14ac:dyDescent="0.25">
      <c r="A106" s="10">
        <f t="shared" si="1"/>
        <v>85</v>
      </c>
      <c r="B106" s="56"/>
      <c r="C106" s="56"/>
      <c r="D106" s="57"/>
      <c r="E106" s="22">
        <f>ROUND(('Working Variables-Must Hide'!$E$30*MIN(MIN(D106*VLOOKUP($C$6,'Working Variables-Must Hide'!$L$4:$Q$11,'Working Variables-Must Hide'!$M$2-'Working Variables-Must Hide'!$K$2,FALSE),YMPEx7MM),YMPEMM)+'Working Variables-Must Hide'!$E$31*MAX(0,MIN(D106*VLOOKUP($C$6,'Working Variables-Must Hide'!$L$4:$Q$11,'Working Variables-Must Hide'!$M$2-'Working Variables-Must Hide'!$K$2,FALSE),YMPEx7MM)-YMPEMM))/VLOOKUP($C$6,'Working Variables-Must Hide'!$L$4:$Q$11,'Working Variables-Must Hide'!$M$2-'Working Variables-Must Hide'!$K$2,FALSE),0)</f>
        <v>0</v>
      </c>
      <c r="H106" s="32"/>
      <c r="I106" s="4"/>
    </row>
    <row r="107" spans="1:9" ht="17.100000000000001" customHeight="1" x14ac:dyDescent="0.25">
      <c r="A107" s="10">
        <f t="shared" si="1"/>
        <v>86</v>
      </c>
      <c r="B107" s="56"/>
      <c r="C107" s="56"/>
      <c r="D107" s="57"/>
      <c r="E107" s="22">
        <f>ROUND(('Working Variables-Must Hide'!$E$30*MIN(MIN(D107*VLOOKUP($C$6,'Working Variables-Must Hide'!$L$4:$Q$11,'Working Variables-Must Hide'!$M$2-'Working Variables-Must Hide'!$K$2,FALSE),YMPEx7MM),YMPEMM)+'Working Variables-Must Hide'!$E$31*MAX(0,MIN(D107*VLOOKUP($C$6,'Working Variables-Must Hide'!$L$4:$Q$11,'Working Variables-Must Hide'!$M$2-'Working Variables-Must Hide'!$K$2,FALSE),YMPEx7MM)-YMPEMM))/VLOOKUP($C$6,'Working Variables-Must Hide'!$L$4:$Q$11,'Working Variables-Must Hide'!$M$2-'Working Variables-Must Hide'!$K$2,FALSE),0)</f>
        <v>0</v>
      </c>
      <c r="H107" s="32"/>
      <c r="I107" s="4"/>
    </row>
    <row r="108" spans="1:9" ht="17.100000000000001" customHeight="1" x14ac:dyDescent="0.25">
      <c r="A108" s="10">
        <f t="shared" si="1"/>
        <v>87</v>
      </c>
      <c r="B108" s="56"/>
      <c r="C108" s="56"/>
      <c r="D108" s="57"/>
      <c r="E108" s="22">
        <f>ROUND(('Working Variables-Must Hide'!$E$30*MIN(MIN(D108*VLOOKUP($C$6,'Working Variables-Must Hide'!$L$4:$Q$11,'Working Variables-Must Hide'!$M$2-'Working Variables-Must Hide'!$K$2,FALSE),YMPEx7MM),YMPEMM)+'Working Variables-Must Hide'!$E$31*MAX(0,MIN(D108*VLOOKUP($C$6,'Working Variables-Must Hide'!$L$4:$Q$11,'Working Variables-Must Hide'!$M$2-'Working Variables-Must Hide'!$K$2,FALSE),YMPEx7MM)-YMPEMM))/VLOOKUP($C$6,'Working Variables-Must Hide'!$L$4:$Q$11,'Working Variables-Must Hide'!$M$2-'Working Variables-Must Hide'!$K$2,FALSE),0)</f>
        <v>0</v>
      </c>
      <c r="H108" s="32"/>
      <c r="I108" s="4"/>
    </row>
    <row r="109" spans="1:9" ht="17.100000000000001" customHeight="1" x14ac:dyDescent="0.25">
      <c r="A109" s="10">
        <f t="shared" si="1"/>
        <v>88</v>
      </c>
      <c r="B109" s="56"/>
      <c r="C109" s="56"/>
      <c r="D109" s="57"/>
      <c r="E109" s="22">
        <f>ROUND(('Working Variables-Must Hide'!$E$30*MIN(MIN(D109*VLOOKUP($C$6,'Working Variables-Must Hide'!$L$4:$Q$11,'Working Variables-Must Hide'!$M$2-'Working Variables-Must Hide'!$K$2,FALSE),YMPEx7MM),YMPEMM)+'Working Variables-Must Hide'!$E$31*MAX(0,MIN(D109*VLOOKUP($C$6,'Working Variables-Must Hide'!$L$4:$Q$11,'Working Variables-Must Hide'!$M$2-'Working Variables-Must Hide'!$K$2,FALSE),YMPEx7MM)-YMPEMM))/VLOOKUP($C$6,'Working Variables-Must Hide'!$L$4:$Q$11,'Working Variables-Must Hide'!$M$2-'Working Variables-Must Hide'!$K$2,FALSE),0)</f>
        <v>0</v>
      </c>
      <c r="H109" s="32"/>
      <c r="I109" s="4"/>
    </row>
    <row r="110" spans="1:9" ht="17.100000000000001" customHeight="1" x14ac:dyDescent="0.25">
      <c r="A110" s="10">
        <f t="shared" si="1"/>
        <v>89</v>
      </c>
      <c r="B110" s="56"/>
      <c r="C110" s="56"/>
      <c r="D110" s="57"/>
      <c r="E110" s="22">
        <f>ROUND(('Working Variables-Must Hide'!$E$30*MIN(MIN(D110*VLOOKUP($C$6,'Working Variables-Must Hide'!$L$4:$Q$11,'Working Variables-Must Hide'!$M$2-'Working Variables-Must Hide'!$K$2,FALSE),YMPEx7MM),YMPEMM)+'Working Variables-Must Hide'!$E$31*MAX(0,MIN(D110*VLOOKUP($C$6,'Working Variables-Must Hide'!$L$4:$Q$11,'Working Variables-Must Hide'!$M$2-'Working Variables-Must Hide'!$K$2,FALSE),YMPEx7MM)-YMPEMM))/VLOOKUP($C$6,'Working Variables-Must Hide'!$L$4:$Q$11,'Working Variables-Must Hide'!$M$2-'Working Variables-Must Hide'!$K$2,FALSE),0)</f>
        <v>0</v>
      </c>
      <c r="H110" s="32"/>
      <c r="I110" s="4"/>
    </row>
    <row r="111" spans="1:9" ht="17.100000000000001" customHeight="1" x14ac:dyDescent="0.25">
      <c r="A111" s="10">
        <f t="shared" si="1"/>
        <v>90</v>
      </c>
      <c r="B111" s="56"/>
      <c r="C111" s="56"/>
      <c r="D111" s="57"/>
      <c r="E111" s="22">
        <f>ROUND(('Working Variables-Must Hide'!$E$30*MIN(MIN(D111*VLOOKUP($C$6,'Working Variables-Must Hide'!$L$4:$Q$11,'Working Variables-Must Hide'!$M$2-'Working Variables-Must Hide'!$K$2,FALSE),YMPEx7MM),YMPEMM)+'Working Variables-Must Hide'!$E$31*MAX(0,MIN(D111*VLOOKUP($C$6,'Working Variables-Must Hide'!$L$4:$Q$11,'Working Variables-Must Hide'!$M$2-'Working Variables-Must Hide'!$K$2,FALSE),YMPEx7MM)-YMPEMM))/VLOOKUP($C$6,'Working Variables-Must Hide'!$L$4:$Q$11,'Working Variables-Must Hide'!$M$2-'Working Variables-Must Hide'!$K$2,FALSE),0)</f>
        <v>0</v>
      </c>
      <c r="H111" s="32"/>
      <c r="I111" s="4"/>
    </row>
    <row r="112" spans="1:9" ht="17.100000000000001" customHeight="1" x14ac:dyDescent="0.25">
      <c r="A112" s="10">
        <f t="shared" si="1"/>
        <v>91</v>
      </c>
      <c r="B112" s="56"/>
      <c r="C112" s="56"/>
      <c r="D112" s="57"/>
      <c r="E112" s="22">
        <f>ROUND(('Working Variables-Must Hide'!$E$30*MIN(MIN(D112*VLOOKUP($C$6,'Working Variables-Must Hide'!$L$4:$Q$11,'Working Variables-Must Hide'!$M$2-'Working Variables-Must Hide'!$K$2,FALSE),YMPEx7MM),YMPEMM)+'Working Variables-Must Hide'!$E$31*MAX(0,MIN(D112*VLOOKUP($C$6,'Working Variables-Must Hide'!$L$4:$Q$11,'Working Variables-Must Hide'!$M$2-'Working Variables-Must Hide'!$K$2,FALSE),YMPEx7MM)-YMPEMM))/VLOOKUP($C$6,'Working Variables-Must Hide'!$L$4:$Q$11,'Working Variables-Must Hide'!$M$2-'Working Variables-Must Hide'!$K$2,FALSE),0)</f>
        <v>0</v>
      </c>
      <c r="H112" s="32"/>
      <c r="I112" s="4"/>
    </row>
    <row r="113" spans="1:9" ht="17.100000000000001" customHeight="1" x14ac:dyDescent="0.25">
      <c r="A113" s="10">
        <f t="shared" si="1"/>
        <v>92</v>
      </c>
      <c r="B113" s="56"/>
      <c r="C113" s="56"/>
      <c r="D113" s="57"/>
      <c r="E113" s="22">
        <f>ROUND(('Working Variables-Must Hide'!$E$30*MIN(MIN(D113*VLOOKUP($C$6,'Working Variables-Must Hide'!$L$4:$Q$11,'Working Variables-Must Hide'!$M$2-'Working Variables-Must Hide'!$K$2,FALSE),YMPEx7MM),YMPEMM)+'Working Variables-Must Hide'!$E$31*MAX(0,MIN(D113*VLOOKUP($C$6,'Working Variables-Must Hide'!$L$4:$Q$11,'Working Variables-Must Hide'!$M$2-'Working Variables-Must Hide'!$K$2,FALSE),YMPEx7MM)-YMPEMM))/VLOOKUP($C$6,'Working Variables-Must Hide'!$L$4:$Q$11,'Working Variables-Must Hide'!$M$2-'Working Variables-Must Hide'!$K$2,FALSE),0)</f>
        <v>0</v>
      </c>
      <c r="H113" s="32"/>
      <c r="I113" s="4"/>
    </row>
    <row r="114" spans="1:9" ht="17.100000000000001" customHeight="1" x14ac:dyDescent="0.25">
      <c r="A114" s="10">
        <f t="shared" si="1"/>
        <v>93</v>
      </c>
      <c r="B114" s="56"/>
      <c r="C114" s="56"/>
      <c r="D114" s="57"/>
      <c r="E114" s="22">
        <f>ROUND(('Working Variables-Must Hide'!$E$30*MIN(MIN(D114*VLOOKUP($C$6,'Working Variables-Must Hide'!$L$4:$Q$11,'Working Variables-Must Hide'!$M$2-'Working Variables-Must Hide'!$K$2,FALSE),YMPEx7MM),YMPEMM)+'Working Variables-Must Hide'!$E$31*MAX(0,MIN(D114*VLOOKUP($C$6,'Working Variables-Must Hide'!$L$4:$Q$11,'Working Variables-Must Hide'!$M$2-'Working Variables-Must Hide'!$K$2,FALSE),YMPEx7MM)-YMPEMM))/VLOOKUP($C$6,'Working Variables-Must Hide'!$L$4:$Q$11,'Working Variables-Must Hide'!$M$2-'Working Variables-Must Hide'!$K$2,FALSE),0)</f>
        <v>0</v>
      </c>
      <c r="H114" s="32"/>
      <c r="I114" s="4"/>
    </row>
    <row r="115" spans="1:9" ht="17.100000000000001" customHeight="1" x14ac:dyDescent="0.25">
      <c r="A115" s="10">
        <f t="shared" si="1"/>
        <v>94</v>
      </c>
      <c r="B115" s="56"/>
      <c r="C115" s="56"/>
      <c r="D115" s="57"/>
      <c r="E115" s="22">
        <f>ROUND(('Working Variables-Must Hide'!$E$30*MIN(MIN(D115*VLOOKUP($C$6,'Working Variables-Must Hide'!$L$4:$Q$11,'Working Variables-Must Hide'!$M$2-'Working Variables-Must Hide'!$K$2,FALSE),YMPEx7MM),YMPEMM)+'Working Variables-Must Hide'!$E$31*MAX(0,MIN(D115*VLOOKUP($C$6,'Working Variables-Must Hide'!$L$4:$Q$11,'Working Variables-Must Hide'!$M$2-'Working Variables-Must Hide'!$K$2,FALSE),YMPEx7MM)-YMPEMM))/VLOOKUP($C$6,'Working Variables-Must Hide'!$L$4:$Q$11,'Working Variables-Must Hide'!$M$2-'Working Variables-Must Hide'!$K$2,FALSE),0)</f>
        <v>0</v>
      </c>
      <c r="H115" s="32"/>
      <c r="I115" s="4"/>
    </row>
    <row r="116" spans="1:9" ht="17.100000000000001" customHeight="1" x14ac:dyDescent="0.25">
      <c r="A116" s="10">
        <f t="shared" si="1"/>
        <v>95</v>
      </c>
      <c r="B116" s="56"/>
      <c r="C116" s="56"/>
      <c r="D116" s="57"/>
      <c r="E116" s="22">
        <f>ROUND(('Working Variables-Must Hide'!$E$30*MIN(MIN(D116*VLOOKUP($C$6,'Working Variables-Must Hide'!$L$4:$Q$11,'Working Variables-Must Hide'!$M$2-'Working Variables-Must Hide'!$K$2,FALSE),YMPEx7MM),YMPEMM)+'Working Variables-Must Hide'!$E$31*MAX(0,MIN(D116*VLOOKUP($C$6,'Working Variables-Must Hide'!$L$4:$Q$11,'Working Variables-Must Hide'!$M$2-'Working Variables-Must Hide'!$K$2,FALSE),YMPEx7MM)-YMPEMM))/VLOOKUP($C$6,'Working Variables-Must Hide'!$L$4:$Q$11,'Working Variables-Must Hide'!$M$2-'Working Variables-Must Hide'!$K$2,FALSE),0)</f>
        <v>0</v>
      </c>
      <c r="H116" s="32"/>
      <c r="I116" s="4"/>
    </row>
    <row r="117" spans="1:9" ht="17.100000000000001" customHeight="1" x14ac:dyDescent="0.25">
      <c r="A117" s="10">
        <f t="shared" si="1"/>
        <v>96</v>
      </c>
      <c r="B117" s="56"/>
      <c r="C117" s="56"/>
      <c r="D117" s="57"/>
      <c r="E117" s="22">
        <f>ROUND(('Working Variables-Must Hide'!$E$30*MIN(MIN(D117*VLOOKUP($C$6,'Working Variables-Must Hide'!$L$4:$Q$11,'Working Variables-Must Hide'!$M$2-'Working Variables-Must Hide'!$K$2,FALSE),YMPEx7MM),YMPEMM)+'Working Variables-Must Hide'!$E$31*MAX(0,MIN(D117*VLOOKUP($C$6,'Working Variables-Must Hide'!$L$4:$Q$11,'Working Variables-Must Hide'!$M$2-'Working Variables-Must Hide'!$K$2,FALSE),YMPEx7MM)-YMPEMM))/VLOOKUP($C$6,'Working Variables-Must Hide'!$L$4:$Q$11,'Working Variables-Must Hide'!$M$2-'Working Variables-Must Hide'!$K$2,FALSE),0)</f>
        <v>0</v>
      </c>
      <c r="H117" s="32"/>
      <c r="I117" s="4"/>
    </row>
    <row r="118" spans="1:9" ht="17.100000000000001" customHeight="1" x14ac:dyDescent="0.25">
      <c r="A118" s="10">
        <f t="shared" si="1"/>
        <v>97</v>
      </c>
      <c r="B118" s="56"/>
      <c r="C118" s="56"/>
      <c r="D118" s="57"/>
      <c r="E118" s="22">
        <f>ROUND(('Working Variables-Must Hide'!$E$30*MIN(MIN(D118*VLOOKUP($C$6,'Working Variables-Must Hide'!$L$4:$Q$11,'Working Variables-Must Hide'!$M$2-'Working Variables-Must Hide'!$K$2,FALSE),YMPEx7MM),YMPEMM)+'Working Variables-Must Hide'!$E$31*MAX(0,MIN(D118*VLOOKUP($C$6,'Working Variables-Must Hide'!$L$4:$Q$11,'Working Variables-Must Hide'!$M$2-'Working Variables-Must Hide'!$K$2,FALSE),YMPEx7MM)-YMPEMM))/VLOOKUP($C$6,'Working Variables-Must Hide'!$L$4:$Q$11,'Working Variables-Must Hide'!$M$2-'Working Variables-Must Hide'!$K$2,FALSE),0)</f>
        <v>0</v>
      </c>
      <c r="H118" s="32"/>
      <c r="I118" s="4"/>
    </row>
    <row r="119" spans="1:9" ht="17.100000000000001" customHeight="1" x14ac:dyDescent="0.25">
      <c r="A119" s="10">
        <f t="shared" si="1"/>
        <v>98</v>
      </c>
      <c r="B119" s="56"/>
      <c r="C119" s="56"/>
      <c r="D119" s="57"/>
      <c r="E119" s="22">
        <f>ROUND(('Working Variables-Must Hide'!$E$30*MIN(MIN(D119*VLOOKUP($C$6,'Working Variables-Must Hide'!$L$4:$Q$11,'Working Variables-Must Hide'!$M$2-'Working Variables-Must Hide'!$K$2,FALSE),YMPEx7MM),YMPEMM)+'Working Variables-Must Hide'!$E$31*MAX(0,MIN(D119*VLOOKUP($C$6,'Working Variables-Must Hide'!$L$4:$Q$11,'Working Variables-Must Hide'!$M$2-'Working Variables-Must Hide'!$K$2,FALSE),YMPEx7MM)-YMPEMM))/VLOOKUP($C$6,'Working Variables-Must Hide'!$L$4:$Q$11,'Working Variables-Must Hide'!$M$2-'Working Variables-Must Hide'!$K$2,FALSE),0)</f>
        <v>0</v>
      </c>
      <c r="H119" s="32"/>
      <c r="I119" s="4"/>
    </row>
    <row r="120" spans="1:9" ht="17.100000000000001" customHeight="1" x14ac:dyDescent="0.25">
      <c r="A120" s="10">
        <f t="shared" si="1"/>
        <v>99</v>
      </c>
      <c r="B120" s="56"/>
      <c r="C120" s="56"/>
      <c r="D120" s="57"/>
      <c r="E120" s="22">
        <f>ROUND(('Working Variables-Must Hide'!$E$30*MIN(MIN(D120*VLOOKUP($C$6,'Working Variables-Must Hide'!$L$4:$Q$11,'Working Variables-Must Hide'!$M$2-'Working Variables-Must Hide'!$K$2,FALSE),YMPEx7MM),YMPEMM)+'Working Variables-Must Hide'!$E$31*MAX(0,MIN(D120*VLOOKUP($C$6,'Working Variables-Must Hide'!$L$4:$Q$11,'Working Variables-Must Hide'!$M$2-'Working Variables-Must Hide'!$K$2,FALSE),YMPEx7MM)-YMPEMM))/VLOOKUP($C$6,'Working Variables-Must Hide'!$L$4:$Q$11,'Working Variables-Must Hide'!$M$2-'Working Variables-Must Hide'!$K$2,FALSE),0)</f>
        <v>0</v>
      </c>
      <c r="H120" s="32"/>
      <c r="I120" s="4"/>
    </row>
    <row r="121" spans="1:9" ht="17.100000000000001" customHeight="1" x14ac:dyDescent="0.25">
      <c r="A121" s="10">
        <f t="shared" si="1"/>
        <v>100</v>
      </c>
      <c r="B121" s="56"/>
      <c r="C121" s="56"/>
      <c r="D121" s="57"/>
      <c r="E121" s="22">
        <f>ROUND(('Working Variables-Must Hide'!$E$30*MIN(MIN(D121*VLOOKUP($C$6,'Working Variables-Must Hide'!$L$4:$Q$11,'Working Variables-Must Hide'!$M$2-'Working Variables-Must Hide'!$K$2,FALSE),YMPEx7MM),YMPEMM)+'Working Variables-Must Hide'!$E$31*MAX(0,MIN(D121*VLOOKUP($C$6,'Working Variables-Must Hide'!$L$4:$Q$11,'Working Variables-Must Hide'!$M$2-'Working Variables-Must Hide'!$K$2,FALSE),YMPEx7MM)-YMPEMM))/VLOOKUP($C$6,'Working Variables-Must Hide'!$L$4:$Q$11,'Working Variables-Must Hide'!$M$2-'Working Variables-Must Hide'!$K$2,FALSE),0)</f>
        <v>0</v>
      </c>
      <c r="H121" s="32"/>
      <c r="I121" s="4"/>
    </row>
    <row r="122" spans="1:9" ht="17.100000000000001" customHeight="1" x14ac:dyDescent="0.25">
      <c r="B122" s="33"/>
      <c r="C122" s="34"/>
      <c r="D122" s="34"/>
      <c r="E122" s="23">
        <f>SUM(E22:E121)</f>
        <v>225</v>
      </c>
    </row>
    <row r="123" spans="1:9" ht="9.9499999999999993" customHeight="1" x14ac:dyDescent="0.25"/>
    <row r="124" spans="1:9" ht="18" customHeight="1" x14ac:dyDescent="0.25">
      <c r="B124" s="11" t="s">
        <v>56</v>
      </c>
    </row>
  </sheetData>
  <sheetProtection algorithmName="SHA-512" hashValue="pG534EVFlOn0y+03UxQIsoSRFyBrb7hf9qh/OsdAubxeQWKBRjdNg6hoXnqdSHzCadpkHWWefxIviRF+lBceFA==" saltValue="Cj2lRVwuR4gIMsnNPk6/Ng==" spinCount="100000" sheet="1" objects="1" scenarios="1"/>
  <mergeCells count="1">
    <mergeCell ref="C6:D6"/>
  </mergeCells>
  <dataValidations count="1">
    <dataValidation type="list" allowBlank="1" showInputMessage="1" showErrorMessage="1" sqref="C6" xr:uid="{00000000-0002-0000-0000-000000000000}">
      <formula1>"1 annual pay period, 12 monthly pay periods, 22 biweekly pay periods, 24 bimonthly pay periods, 26 biweekly pay periods, 27 biweekly pay periods, 52 weekly pay periods, 53 weekly pay periods"</formula1>
    </dataValidation>
  </dataValidations>
  <printOptions horizontalCentered="1"/>
  <pageMargins left="0.25" right="0.25" top="0.5" bottom="0.5" header="0.25" footer="0.25"/>
  <pageSetup fitToHeight="17" orientation="portrait" r:id="rId1"/>
  <headerFooter>
    <oddFooter>&amp;C&amp;9Page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6"/>
  <sheetViews>
    <sheetView workbookViewId="0">
      <selection activeCell="H1" sqref="H1"/>
    </sheetView>
  </sheetViews>
  <sheetFormatPr defaultColWidth="8.85546875" defaultRowHeight="15" x14ac:dyDescent="0.25"/>
  <cols>
    <col min="1" max="1" width="3.7109375" style="1" customWidth="1"/>
    <col min="2" max="2" width="9.7109375" style="1" customWidth="1"/>
    <col min="3" max="3" width="14.42578125" style="1" customWidth="1"/>
    <col min="4" max="4" width="18.140625" style="1" bestFit="1" customWidth="1"/>
    <col min="5" max="5" width="28.42578125" style="1" bestFit="1" customWidth="1"/>
    <col min="6" max="8" width="28.42578125" style="1" customWidth="1"/>
    <col min="9" max="9" width="41.5703125" style="1" customWidth="1"/>
    <col min="10" max="10" width="51.5703125" style="1" bestFit="1" customWidth="1"/>
    <col min="11" max="11" width="50.5703125" style="1" bestFit="1" customWidth="1"/>
    <col min="12" max="12" width="36" style="1" bestFit="1" customWidth="1"/>
    <col min="13" max="13" width="36.140625" style="1" bestFit="1" customWidth="1"/>
    <col min="14" max="14" width="40.7109375" style="1" bestFit="1" customWidth="1"/>
    <col min="15" max="15" width="35.7109375" style="1" bestFit="1" customWidth="1"/>
    <col min="16" max="16" width="35.85546875" style="1" bestFit="1" customWidth="1"/>
    <col min="17" max="17" width="40.42578125" style="1" bestFit="1" customWidth="1"/>
    <col min="18" max="18" width="3.7109375" style="1" customWidth="1"/>
    <col min="19" max="20" width="9.140625" style="1" customWidth="1"/>
    <col min="21" max="16384" width="8.85546875" style="1"/>
  </cols>
  <sheetData>
    <row r="1" spans="1:17" x14ac:dyDescent="0.25">
      <c r="B1" s="53" t="s">
        <v>66</v>
      </c>
      <c r="G1" s="54" t="s">
        <v>67</v>
      </c>
      <c r="H1" s="68">
        <v>45602</v>
      </c>
    </row>
    <row r="2" spans="1:17" x14ac:dyDescent="0.25">
      <c r="B2" s="55">
        <v>1</v>
      </c>
      <c r="C2" s="55">
        <f>B2+1</f>
        <v>2</v>
      </c>
      <c r="D2" s="55">
        <f t="shared" ref="D2:Q2" si="0">C2+1</f>
        <v>3</v>
      </c>
      <c r="E2" s="55">
        <f t="shared" si="0"/>
        <v>4</v>
      </c>
      <c r="F2" s="55">
        <f t="shared" si="0"/>
        <v>5</v>
      </c>
      <c r="G2" s="55">
        <f t="shared" si="0"/>
        <v>6</v>
      </c>
      <c r="H2" s="55">
        <f t="shared" si="0"/>
        <v>7</v>
      </c>
      <c r="I2" s="55">
        <f t="shared" si="0"/>
        <v>8</v>
      </c>
      <c r="J2" s="55">
        <f t="shared" si="0"/>
        <v>9</v>
      </c>
      <c r="K2" s="55">
        <f t="shared" si="0"/>
        <v>10</v>
      </c>
      <c r="L2" s="55">
        <f t="shared" si="0"/>
        <v>11</v>
      </c>
      <c r="M2" s="55">
        <f t="shared" si="0"/>
        <v>12</v>
      </c>
      <c r="N2" s="55">
        <f t="shared" si="0"/>
        <v>13</v>
      </c>
      <c r="O2" s="55">
        <f t="shared" si="0"/>
        <v>14</v>
      </c>
      <c r="P2" s="55">
        <f t="shared" si="0"/>
        <v>15</v>
      </c>
      <c r="Q2" s="55">
        <f t="shared" si="0"/>
        <v>16</v>
      </c>
    </row>
    <row r="3" spans="1:17" s="3" customFormat="1" x14ac:dyDescent="0.25">
      <c r="B3" s="35" t="s">
        <v>21</v>
      </c>
      <c r="C3" s="35" t="s">
        <v>20</v>
      </c>
      <c r="D3" s="35" t="s">
        <v>29</v>
      </c>
      <c r="E3" s="35" t="s">
        <v>24</v>
      </c>
      <c r="F3" s="35" t="s">
        <v>25</v>
      </c>
      <c r="G3" s="35" t="s">
        <v>26</v>
      </c>
      <c r="H3" s="35" t="s">
        <v>27</v>
      </c>
      <c r="I3" s="35" t="s">
        <v>1</v>
      </c>
      <c r="J3" s="35" t="s">
        <v>22</v>
      </c>
      <c r="K3" s="35" t="s">
        <v>4</v>
      </c>
      <c r="L3" s="3" t="s">
        <v>2</v>
      </c>
      <c r="M3" s="35" t="s">
        <v>30</v>
      </c>
      <c r="N3" s="3" t="s">
        <v>31</v>
      </c>
      <c r="O3" s="3" t="s">
        <v>32</v>
      </c>
      <c r="P3" s="3" t="s">
        <v>33</v>
      </c>
      <c r="Q3" s="3" t="s">
        <v>34</v>
      </c>
    </row>
    <row r="4" spans="1:17" x14ac:dyDescent="0.25">
      <c r="B4" s="36">
        <v>2025</v>
      </c>
      <c r="C4" s="69">
        <v>71300</v>
      </c>
      <c r="D4" s="69">
        <v>3756.67</v>
      </c>
      <c r="E4" s="38">
        <v>9.1999999999999998E-2</v>
      </c>
      <c r="F4" s="38">
        <v>0.158</v>
      </c>
      <c r="G4" s="38">
        <v>0.09</v>
      </c>
      <c r="H4" s="38">
        <v>0.14599999999999999</v>
      </c>
      <c r="I4" s="71" t="s">
        <v>28</v>
      </c>
      <c r="J4" s="37">
        <f t="shared" ref="J4:J10" si="1">ROUND((D4+0.675%*C4)/2%,2)</f>
        <v>211897.25</v>
      </c>
      <c r="K4" s="70">
        <v>183752</v>
      </c>
      <c r="L4" s="1" t="s">
        <v>35</v>
      </c>
      <c r="M4" s="36">
        <v>1</v>
      </c>
      <c r="N4" s="1" t="s">
        <v>48</v>
      </c>
      <c r="O4" s="1" t="s">
        <v>5</v>
      </c>
      <c r="P4" s="1" t="s">
        <v>10</v>
      </c>
      <c r="Q4" s="1" t="s">
        <v>15</v>
      </c>
    </row>
    <row r="5" spans="1:17" x14ac:dyDescent="0.25">
      <c r="B5" s="36">
        <v>2024</v>
      </c>
      <c r="C5" s="69">
        <v>68500</v>
      </c>
      <c r="D5" s="69">
        <v>3610</v>
      </c>
      <c r="E5" s="38">
        <v>9.1999999999999998E-2</v>
      </c>
      <c r="F5" s="38">
        <v>0.158</v>
      </c>
      <c r="G5" s="38">
        <v>0.09</v>
      </c>
      <c r="H5" s="38">
        <v>0.14599999999999999</v>
      </c>
      <c r="I5" s="38">
        <v>0.88300000000000001</v>
      </c>
      <c r="J5" s="37">
        <f t="shared" ref="J5" si="2">ROUND((D5+0.675%*C5)/2%,2)</f>
        <v>203618.75</v>
      </c>
      <c r="K5" s="37">
        <f>ROUND(J5*IF(I5="N/A",1,I5),2)</f>
        <v>179795.36</v>
      </c>
      <c r="L5" s="1" t="s">
        <v>37</v>
      </c>
      <c r="M5" s="36">
        <v>12</v>
      </c>
      <c r="N5" s="1" t="s">
        <v>49</v>
      </c>
      <c r="O5" s="1" t="s">
        <v>6</v>
      </c>
      <c r="P5" s="1" t="s">
        <v>11</v>
      </c>
      <c r="Q5" s="1" t="s">
        <v>16</v>
      </c>
    </row>
    <row r="6" spans="1:17" x14ac:dyDescent="0.25">
      <c r="B6" s="36">
        <v>2023</v>
      </c>
      <c r="C6" s="69">
        <v>66600</v>
      </c>
      <c r="D6" s="69">
        <v>3506.67</v>
      </c>
      <c r="E6" s="38">
        <v>9.1999999999999998E-2</v>
      </c>
      <c r="F6" s="38">
        <v>0.158</v>
      </c>
      <c r="G6" s="38">
        <v>0.09</v>
      </c>
      <c r="H6" s="38">
        <v>0.14599999999999999</v>
      </c>
      <c r="I6" s="38">
        <v>0.91800000000000004</v>
      </c>
      <c r="J6" s="37">
        <f t="shared" si="1"/>
        <v>197811</v>
      </c>
      <c r="K6" s="37">
        <f t="shared" ref="K6:K10" si="3">ROUND(J6*IF(I6="N/A",1,I6),2)</f>
        <v>181590.5</v>
      </c>
      <c r="L6" s="1" t="s">
        <v>36</v>
      </c>
      <c r="M6" s="36">
        <v>22</v>
      </c>
      <c r="N6" s="1" t="s">
        <v>50</v>
      </c>
      <c r="O6" s="1" t="s">
        <v>7</v>
      </c>
      <c r="P6" s="1" t="s">
        <v>12</v>
      </c>
      <c r="Q6" s="1" t="s">
        <v>17</v>
      </c>
    </row>
    <row r="7" spans="1:17" x14ac:dyDescent="0.25">
      <c r="B7" s="36">
        <v>2022</v>
      </c>
      <c r="C7" s="69">
        <v>64900</v>
      </c>
      <c r="D7" s="69">
        <v>3420</v>
      </c>
      <c r="E7" s="38">
        <v>9.1999999999999998E-2</v>
      </c>
      <c r="F7" s="38">
        <v>0.158</v>
      </c>
      <c r="G7" s="38">
        <v>0.09</v>
      </c>
      <c r="H7" s="38">
        <v>0.14599999999999999</v>
      </c>
      <c r="I7" s="38">
        <v>0.93799999999999994</v>
      </c>
      <c r="J7" s="37">
        <f t="shared" si="1"/>
        <v>192903.75</v>
      </c>
      <c r="K7" s="37">
        <f t="shared" si="3"/>
        <v>180943.72</v>
      </c>
      <c r="L7" s="1" t="s">
        <v>38</v>
      </c>
      <c r="M7" s="36">
        <v>24</v>
      </c>
      <c r="N7" s="1" t="s">
        <v>51</v>
      </c>
      <c r="O7" s="1" t="s">
        <v>8</v>
      </c>
      <c r="P7" s="1" t="s">
        <v>13</v>
      </c>
      <c r="Q7" s="1" t="s">
        <v>18</v>
      </c>
    </row>
    <row r="8" spans="1:17" x14ac:dyDescent="0.25">
      <c r="B8" s="36">
        <v>2021</v>
      </c>
      <c r="C8" s="37">
        <v>61600</v>
      </c>
      <c r="D8" s="37">
        <v>3245.56</v>
      </c>
      <c r="E8" s="38">
        <v>9.1999999999999998E-2</v>
      </c>
      <c r="F8" s="38">
        <v>0.158</v>
      </c>
      <c r="G8" s="38">
        <v>0.09</v>
      </c>
      <c r="H8" s="38">
        <v>0.14599999999999999</v>
      </c>
      <c r="I8" s="38">
        <v>0.98599999999999999</v>
      </c>
      <c r="J8" s="37">
        <f t="shared" si="1"/>
        <v>183068</v>
      </c>
      <c r="K8" s="37">
        <f t="shared" si="3"/>
        <v>180505.05</v>
      </c>
      <c r="L8" s="1" t="s">
        <v>39</v>
      </c>
      <c r="M8" s="36">
        <v>26</v>
      </c>
      <c r="N8" s="1" t="s">
        <v>50</v>
      </c>
      <c r="O8" s="1" t="s">
        <v>7</v>
      </c>
      <c r="P8" s="1" t="s">
        <v>12</v>
      </c>
      <c r="Q8" s="1" t="s">
        <v>17</v>
      </c>
    </row>
    <row r="9" spans="1:17" x14ac:dyDescent="0.25">
      <c r="B9" s="36">
        <v>2020</v>
      </c>
      <c r="C9" s="37">
        <v>58700</v>
      </c>
      <c r="D9" s="37">
        <v>3092.22</v>
      </c>
      <c r="E9" s="38">
        <v>9.1999999999999998E-2</v>
      </c>
      <c r="F9" s="38">
        <v>0.158</v>
      </c>
      <c r="G9" s="38">
        <v>0.09</v>
      </c>
      <c r="H9" s="38">
        <v>0.14599999999999999</v>
      </c>
      <c r="I9" s="38">
        <v>0.96499999999999997</v>
      </c>
      <c r="J9" s="37">
        <f t="shared" si="1"/>
        <v>174422.25</v>
      </c>
      <c r="K9" s="37">
        <f t="shared" si="3"/>
        <v>168317.47</v>
      </c>
      <c r="L9" s="1" t="s">
        <v>41</v>
      </c>
      <c r="M9" s="36">
        <v>27</v>
      </c>
      <c r="N9" s="1" t="s">
        <v>50</v>
      </c>
      <c r="O9" s="1" t="s">
        <v>7</v>
      </c>
      <c r="P9" s="1" t="s">
        <v>12</v>
      </c>
      <c r="Q9" s="1" t="s">
        <v>17</v>
      </c>
    </row>
    <row r="10" spans="1:17" x14ac:dyDescent="0.25">
      <c r="B10" s="36">
        <v>2019</v>
      </c>
      <c r="C10" s="37">
        <v>57400</v>
      </c>
      <c r="D10" s="37">
        <v>3025.56</v>
      </c>
      <c r="E10" s="38">
        <v>9.1999999999999998E-2</v>
      </c>
      <c r="F10" s="38">
        <v>0.158</v>
      </c>
      <c r="G10" s="38">
        <v>0.09</v>
      </c>
      <c r="H10" s="38">
        <v>0.14599999999999999</v>
      </c>
      <c r="I10" s="38">
        <v>1.012</v>
      </c>
      <c r="J10" s="37">
        <f t="shared" si="1"/>
        <v>170650.5</v>
      </c>
      <c r="K10" s="37">
        <f t="shared" si="3"/>
        <v>172698.31</v>
      </c>
      <c r="L10" s="1" t="s">
        <v>40</v>
      </c>
      <c r="M10" s="36">
        <v>52</v>
      </c>
      <c r="N10" s="1" t="s">
        <v>52</v>
      </c>
      <c r="O10" s="1" t="s">
        <v>9</v>
      </c>
      <c r="P10" s="1" t="s">
        <v>14</v>
      </c>
      <c r="Q10" s="1" t="s">
        <v>19</v>
      </c>
    </row>
    <row r="11" spans="1:17" x14ac:dyDescent="0.25">
      <c r="B11" s="36">
        <v>2018</v>
      </c>
      <c r="C11" s="37">
        <v>55900</v>
      </c>
      <c r="D11" s="37">
        <v>2944.44</v>
      </c>
      <c r="E11" s="38">
        <v>9.1999999999999998E-2</v>
      </c>
      <c r="F11" s="38">
        <v>0.158</v>
      </c>
      <c r="G11" s="38">
        <v>0.09</v>
      </c>
      <c r="H11" s="38">
        <v>0.14599999999999999</v>
      </c>
      <c r="I11" s="38">
        <v>1.0549999999999999</v>
      </c>
      <c r="J11" s="37">
        <f t="shared" ref="J11:J26" si="4">ROUND((D11+0.675%*C11)/2%,2)</f>
        <v>166088.25</v>
      </c>
      <c r="K11" s="37">
        <f t="shared" ref="K11:K26" si="5">ROUND(J11*IF(I11="N/A",1,I11),2)</f>
        <v>175223.1</v>
      </c>
      <c r="L11" s="1" t="s">
        <v>42</v>
      </c>
      <c r="M11" s="36">
        <v>53</v>
      </c>
      <c r="N11" s="1" t="s">
        <v>52</v>
      </c>
      <c r="O11" s="1" t="s">
        <v>9</v>
      </c>
      <c r="P11" s="1" t="s">
        <v>14</v>
      </c>
      <c r="Q11" s="1" t="s">
        <v>19</v>
      </c>
    </row>
    <row r="12" spans="1:17" x14ac:dyDescent="0.25">
      <c r="B12" s="36">
        <v>2017</v>
      </c>
      <c r="C12" s="37">
        <v>55300</v>
      </c>
      <c r="D12" s="37">
        <v>2914.44</v>
      </c>
      <c r="E12" s="38">
        <v>9.1999999999999998E-2</v>
      </c>
      <c r="F12" s="38">
        <v>0.158</v>
      </c>
      <c r="G12" s="38">
        <v>0.09</v>
      </c>
      <c r="H12" s="38">
        <v>0.14599999999999999</v>
      </c>
      <c r="I12" s="38">
        <v>1.0389999999999999</v>
      </c>
      <c r="J12" s="37">
        <f t="shared" si="4"/>
        <v>164385.75</v>
      </c>
      <c r="K12" s="37">
        <f t="shared" si="5"/>
        <v>170796.79</v>
      </c>
    </row>
    <row r="13" spans="1:17" x14ac:dyDescent="0.25">
      <c r="A13" s="39"/>
      <c r="B13" s="36">
        <v>2016</v>
      </c>
      <c r="C13" s="37">
        <v>54900</v>
      </c>
      <c r="D13" s="37">
        <v>2890</v>
      </c>
      <c r="E13" s="38">
        <v>9.1999999999999998E-2</v>
      </c>
      <c r="F13" s="38">
        <v>0.158</v>
      </c>
      <c r="G13" s="38">
        <v>0.09</v>
      </c>
      <c r="H13" s="38">
        <v>0.14599999999999999</v>
      </c>
      <c r="I13" s="38">
        <v>1.07</v>
      </c>
      <c r="J13" s="37">
        <f t="shared" si="4"/>
        <v>163028.75</v>
      </c>
      <c r="K13" s="37">
        <f t="shared" si="5"/>
        <v>174440.76</v>
      </c>
    </row>
    <row r="14" spans="1:17" x14ac:dyDescent="0.25">
      <c r="A14" s="40"/>
      <c r="B14" s="36">
        <v>2015</v>
      </c>
      <c r="C14" s="37">
        <v>53600</v>
      </c>
      <c r="D14" s="37">
        <v>2818.89</v>
      </c>
      <c r="E14" s="38">
        <v>9.1999999999999998E-2</v>
      </c>
      <c r="F14" s="38">
        <v>0.158</v>
      </c>
      <c r="G14" s="38">
        <v>0.09</v>
      </c>
      <c r="H14" s="38">
        <v>0.14599999999999999</v>
      </c>
      <c r="I14" s="38">
        <v>1.0249999999999999</v>
      </c>
      <c r="J14" s="37">
        <f t="shared" si="4"/>
        <v>159034.5</v>
      </c>
      <c r="K14" s="37">
        <f t="shared" si="5"/>
        <v>163010.35999999999</v>
      </c>
    </row>
    <row r="15" spans="1:17" x14ac:dyDescent="0.25">
      <c r="B15" s="36">
        <v>2014</v>
      </c>
      <c r="C15" s="37">
        <v>52500</v>
      </c>
      <c r="D15" s="37">
        <v>2770</v>
      </c>
      <c r="E15" s="38">
        <v>9.2999999999999999E-2</v>
      </c>
      <c r="F15" s="38">
        <v>0.159</v>
      </c>
      <c r="G15" s="38">
        <v>0.09</v>
      </c>
      <c r="H15" s="38">
        <v>0.14599999999999999</v>
      </c>
      <c r="I15" s="38">
        <v>1.0089999999999999</v>
      </c>
      <c r="J15" s="37">
        <f t="shared" si="4"/>
        <v>156218.75</v>
      </c>
      <c r="K15" s="37">
        <f t="shared" si="5"/>
        <v>157624.72</v>
      </c>
    </row>
    <row r="16" spans="1:17" x14ac:dyDescent="0.25">
      <c r="B16" s="36">
        <v>2013</v>
      </c>
      <c r="C16" s="37">
        <v>51100</v>
      </c>
      <c r="D16" s="37">
        <v>2696.67</v>
      </c>
      <c r="E16" s="38">
        <v>9.2999999999999999E-2</v>
      </c>
      <c r="F16" s="38">
        <v>0.159</v>
      </c>
      <c r="G16" s="38">
        <v>0.09</v>
      </c>
      <c r="H16" s="38">
        <v>0.14599999999999999</v>
      </c>
      <c r="I16" s="38">
        <v>1.0309999999999999</v>
      </c>
      <c r="J16" s="37">
        <f t="shared" si="4"/>
        <v>152079.75</v>
      </c>
      <c r="K16" s="37">
        <f t="shared" si="5"/>
        <v>156794.22</v>
      </c>
    </row>
    <row r="17" spans="2:11" x14ac:dyDescent="0.25">
      <c r="B17" s="36">
        <v>2012</v>
      </c>
      <c r="C17" s="37">
        <v>50100</v>
      </c>
      <c r="D17" s="37">
        <v>2646.67</v>
      </c>
      <c r="E17" s="38">
        <v>9.4E-2</v>
      </c>
      <c r="F17" s="38">
        <v>0.13900000000000001</v>
      </c>
      <c r="G17" s="38">
        <v>8.3000000000000004E-2</v>
      </c>
      <c r="H17" s="38">
        <v>0.128</v>
      </c>
      <c r="I17" s="36" t="s">
        <v>28</v>
      </c>
      <c r="J17" s="37">
        <f t="shared" si="4"/>
        <v>149242.25</v>
      </c>
      <c r="K17" s="37">
        <f t="shared" si="5"/>
        <v>149242.25</v>
      </c>
    </row>
    <row r="18" spans="2:11" x14ac:dyDescent="0.25">
      <c r="B18" s="36">
        <v>2011</v>
      </c>
      <c r="C18" s="37">
        <v>48300</v>
      </c>
      <c r="D18" s="37">
        <v>2552.2199999999998</v>
      </c>
      <c r="E18" s="38">
        <v>8.8999999999999996E-2</v>
      </c>
      <c r="F18" s="38">
        <v>0.14099999999999999</v>
      </c>
      <c r="G18" s="38">
        <v>7.3999999999999996E-2</v>
      </c>
      <c r="H18" s="38">
        <v>0.107</v>
      </c>
      <c r="I18" s="36" t="s">
        <v>28</v>
      </c>
      <c r="J18" s="37">
        <f t="shared" si="4"/>
        <v>143912.25</v>
      </c>
      <c r="K18" s="37">
        <f t="shared" si="5"/>
        <v>143912.25</v>
      </c>
    </row>
    <row r="19" spans="2:11" x14ac:dyDescent="0.25">
      <c r="B19" s="36">
        <v>2010</v>
      </c>
      <c r="C19" s="37">
        <v>47200</v>
      </c>
      <c r="D19" s="37">
        <v>2494.44</v>
      </c>
      <c r="E19" s="38">
        <v>7.9000000000000001E-2</v>
      </c>
      <c r="F19" s="38">
        <v>0.13100000000000001</v>
      </c>
      <c r="G19" s="38">
        <v>6.4000000000000001E-2</v>
      </c>
      <c r="H19" s="38">
        <v>9.7000000000000003E-2</v>
      </c>
      <c r="I19" s="36" t="s">
        <v>28</v>
      </c>
      <c r="J19" s="37">
        <f t="shared" si="4"/>
        <v>140652</v>
      </c>
      <c r="K19" s="37">
        <f t="shared" si="5"/>
        <v>140652</v>
      </c>
    </row>
    <row r="20" spans="2:11" x14ac:dyDescent="0.25">
      <c r="B20" s="36">
        <v>2009</v>
      </c>
      <c r="C20" s="37">
        <v>46300</v>
      </c>
      <c r="D20" s="37">
        <v>2444.44</v>
      </c>
      <c r="E20" s="38">
        <v>7.6999999999999999E-2</v>
      </c>
      <c r="F20" s="38">
        <v>0.128</v>
      </c>
      <c r="G20" s="38">
        <v>6.3E-2</v>
      </c>
      <c r="H20" s="38">
        <v>9.5000000000000001E-2</v>
      </c>
      <c r="I20" s="36" t="s">
        <v>28</v>
      </c>
      <c r="J20" s="37">
        <f t="shared" si="4"/>
        <v>137848.25</v>
      </c>
      <c r="K20" s="37">
        <f t="shared" si="5"/>
        <v>137848.25</v>
      </c>
    </row>
    <row r="21" spans="2:11" x14ac:dyDescent="0.25">
      <c r="B21" s="36">
        <v>2008</v>
      </c>
      <c r="C21" s="37">
        <v>44900</v>
      </c>
      <c r="D21" s="37">
        <v>2333.33</v>
      </c>
      <c r="E21" s="38">
        <v>7.9000000000000001E-2</v>
      </c>
      <c r="F21" s="38">
        <v>0.107</v>
      </c>
      <c r="G21" s="38">
        <v>6.5000000000000002E-2</v>
      </c>
      <c r="H21" s="38">
        <v>9.6000000000000002E-2</v>
      </c>
      <c r="I21" s="36" t="s">
        <v>28</v>
      </c>
      <c r="J21" s="37">
        <f t="shared" si="4"/>
        <v>131820.25</v>
      </c>
      <c r="K21" s="37">
        <f t="shared" si="5"/>
        <v>131820.25</v>
      </c>
    </row>
    <row r="22" spans="2:11" x14ac:dyDescent="0.25">
      <c r="B22" s="36">
        <v>2007</v>
      </c>
      <c r="C22" s="37">
        <v>43700</v>
      </c>
      <c r="D22" s="37">
        <v>2222.2199999999998</v>
      </c>
      <c r="E22" s="38">
        <v>7.9000000000000001E-2</v>
      </c>
      <c r="F22" s="38">
        <v>0.107</v>
      </c>
      <c r="G22" s="38">
        <v>6.5000000000000002E-2</v>
      </c>
      <c r="H22" s="38">
        <v>9.6000000000000002E-2</v>
      </c>
      <c r="I22" s="36" t="s">
        <v>28</v>
      </c>
      <c r="J22" s="37">
        <f t="shared" si="4"/>
        <v>125859.75</v>
      </c>
      <c r="K22" s="37">
        <f t="shared" si="5"/>
        <v>125859.75</v>
      </c>
    </row>
    <row r="23" spans="2:11" x14ac:dyDescent="0.25">
      <c r="B23" s="36">
        <v>2006</v>
      </c>
      <c r="C23" s="37">
        <v>42100</v>
      </c>
      <c r="D23" s="37">
        <v>2111.11</v>
      </c>
      <c r="E23" s="38">
        <v>7.9000000000000001E-2</v>
      </c>
      <c r="F23" s="38">
        <v>0.107</v>
      </c>
      <c r="G23" s="38">
        <v>6.5000000000000002E-2</v>
      </c>
      <c r="H23" s="38">
        <v>9.6000000000000002E-2</v>
      </c>
      <c r="I23" s="36" t="s">
        <v>28</v>
      </c>
      <c r="J23" s="37">
        <f t="shared" si="4"/>
        <v>119764.25</v>
      </c>
      <c r="K23" s="37">
        <f t="shared" si="5"/>
        <v>119764.25</v>
      </c>
    </row>
    <row r="24" spans="2:11" x14ac:dyDescent="0.25">
      <c r="B24" s="36">
        <v>2005</v>
      </c>
      <c r="C24" s="37">
        <v>41100</v>
      </c>
      <c r="D24" s="37">
        <v>2000</v>
      </c>
      <c r="E24" s="38">
        <v>7.2999999999999995E-2</v>
      </c>
      <c r="F24" s="38">
        <v>9.8000000000000004E-2</v>
      </c>
      <c r="G24" s="38">
        <v>0.06</v>
      </c>
      <c r="H24" s="38">
        <v>8.7999999999999995E-2</v>
      </c>
      <c r="I24" s="36" t="s">
        <v>28</v>
      </c>
      <c r="J24" s="37">
        <f t="shared" si="4"/>
        <v>113871.25</v>
      </c>
      <c r="K24" s="37">
        <f t="shared" si="5"/>
        <v>113871.25</v>
      </c>
    </row>
    <row r="25" spans="2:11" x14ac:dyDescent="0.25">
      <c r="B25" s="36">
        <v>2004</v>
      </c>
      <c r="C25" s="37">
        <v>40500</v>
      </c>
      <c r="D25" s="37">
        <v>1833.33</v>
      </c>
      <c r="E25" s="38">
        <v>7.2999999999999995E-2</v>
      </c>
      <c r="F25" s="38">
        <v>9.8000000000000004E-2</v>
      </c>
      <c r="G25" s="38">
        <v>0.06</v>
      </c>
      <c r="H25" s="38">
        <v>8.7999999999999995E-2</v>
      </c>
      <c r="I25" s="36" t="s">
        <v>28</v>
      </c>
      <c r="J25" s="37">
        <f t="shared" si="4"/>
        <v>105335.25</v>
      </c>
      <c r="K25" s="37">
        <f t="shared" si="5"/>
        <v>105335.25</v>
      </c>
    </row>
    <row r="26" spans="2:11" x14ac:dyDescent="0.25">
      <c r="B26" s="36">
        <v>2003</v>
      </c>
      <c r="C26" s="37">
        <v>39900</v>
      </c>
      <c r="D26" s="37">
        <v>1722.22</v>
      </c>
      <c r="E26" s="41">
        <v>2.4299999999999999E-2</v>
      </c>
      <c r="F26" s="41">
        <v>2.93E-2</v>
      </c>
      <c r="G26" s="38">
        <v>2.1000000000000001E-2</v>
      </c>
      <c r="H26" s="38">
        <v>2.5999999999999999E-2</v>
      </c>
      <c r="I26" s="36" t="s">
        <v>28</v>
      </c>
      <c r="J26" s="37">
        <f t="shared" si="4"/>
        <v>99577.25</v>
      </c>
      <c r="K26" s="37">
        <f t="shared" si="5"/>
        <v>99577.25</v>
      </c>
    </row>
    <row r="28" spans="2:11" x14ac:dyDescent="0.25">
      <c r="B28" s="42" t="s">
        <v>43</v>
      </c>
      <c r="C28" s="43"/>
      <c r="D28" s="43"/>
      <c r="E28" s="24">
        <f>B4</f>
        <v>2025</v>
      </c>
    </row>
    <row r="29" spans="2:11" x14ac:dyDescent="0.25">
      <c r="B29" s="44" t="s">
        <v>3</v>
      </c>
      <c r="C29" s="45"/>
      <c r="D29" s="45"/>
      <c r="E29" s="25">
        <f>VLOOKUP(ContYearMM,'Working Variables-Must Hide'!$B$4:$C$26,'Working Variables-Must Hide'!$C$2,FALSE)</f>
        <v>71300</v>
      </c>
    </row>
    <row r="30" spans="2:11" x14ac:dyDescent="0.25">
      <c r="B30" s="44" t="str">
        <f>"Contribution rate - up to YMPE"</f>
        <v>Contribution rate - up to YMPE</v>
      </c>
      <c r="C30" s="45"/>
      <c r="D30" s="45"/>
      <c r="E30" s="26">
        <f>VLOOKUP(ContYearMM,'Working Variables-Must Hide'!$B$4:$H$26,'Working Variables-Must Hide'!$G$2,FALSE)</f>
        <v>0.09</v>
      </c>
    </row>
    <row r="31" spans="2:11" x14ac:dyDescent="0.25">
      <c r="B31" s="44" t="str">
        <f>"Contribution rate - above YMPE"</f>
        <v>Contribution rate - above YMPE</v>
      </c>
      <c r="C31" s="45"/>
      <c r="D31" s="45"/>
      <c r="E31" s="26">
        <f>VLOOKUP(ContYearMM,'Working Variables-Must Hide'!$B$4:$H$26,'Working Variables-Must Hide'!$H$2,FALSE)</f>
        <v>0.14599999999999999</v>
      </c>
    </row>
    <row r="32" spans="2:11" x14ac:dyDescent="0.25">
      <c r="B32" s="46" t="s">
        <v>58</v>
      </c>
      <c r="C32" s="47"/>
      <c r="D32" s="47"/>
      <c r="E32" s="27">
        <f>IF(ContYearMM&lt;2014,"N/A",ROUND(7*YMPEMM,2))</f>
        <v>499100</v>
      </c>
    </row>
    <row r="33" spans="2:7" x14ac:dyDescent="0.25">
      <c r="B33" s="48" t="s">
        <v>55</v>
      </c>
      <c r="C33" s="49"/>
      <c r="D33" s="49"/>
      <c r="E33" s="50"/>
    </row>
    <row r="36" spans="2:7" x14ac:dyDescent="0.25">
      <c r="E36" s="3"/>
    </row>
    <row r="37" spans="2:7" x14ac:dyDescent="0.25">
      <c r="G37" s="36"/>
    </row>
    <row r="38" spans="2:7" x14ac:dyDescent="0.25">
      <c r="E38" s="51"/>
      <c r="G38" s="36"/>
    </row>
    <row r="40" spans="2:7" x14ac:dyDescent="0.25">
      <c r="G40" s="36"/>
    </row>
    <row r="41" spans="2:7" x14ac:dyDescent="0.25">
      <c r="E41" s="51"/>
      <c r="G41" s="36"/>
    </row>
    <row r="44" spans="2:7" x14ac:dyDescent="0.25">
      <c r="B44" s="52"/>
      <c r="C44" s="52"/>
      <c r="D44" s="52"/>
    </row>
    <row r="45" spans="2:7" x14ac:dyDescent="0.25">
      <c r="B45" s="52"/>
      <c r="C45" s="52"/>
      <c r="D45" s="52"/>
    </row>
    <row r="46" spans="2:7" x14ac:dyDescent="0.25">
      <c r="B46" s="52"/>
      <c r="C46" s="52"/>
      <c r="D46" s="52"/>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558E6D5295D8C47AD60AD7ECFBB8153" ma:contentTypeVersion="16" ma:contentTypeDescription="Create a new document." ma:contentTypeScope="" ma:versionID="3076b683806210be7c9e6cf391082086">
  <xsd:schema xmlns:xsd="http://www.w3.org/2001/XMLSchema" xmlns:xs="http://www.w3.org/2001/XMLSchema" xmlns:p="http://schemas.microsoft.com/office/2006/metadata/properties" xmlns:ns2="c57787b5-91a4-4fe8-a5c4-0b14038a1a11" xmlns:ns3="292bf7bd-ca94-411e-b77e-ed8fbc8799ca" xmlns:ns4="8c131aad-e182-43c5-9790-8149cebcc4e5" targetNamespace="http://schemas.microsoft.com/office/2006/metadata/properties" ma:root="true" ma:fieldsID="a44d8ee8f2a508ba01c80b2d7381250b" ns2:_="" ns3:_="" ns4:_="">
    <xsd:import namespace="c57787b5-91a4-4fe8-a5c4-0b14038a1a11"/>
    <xsd:import namespace="292bf7bd-ca94-411e-b77e-ed8fbc8799ca"/>
    <xsd:import namespace="8c131aad-e182-43c5-9790-8149cebcc4e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4:TaxCatchAll" minOccurs="0"/>
                <xsd:element ref="ns3:MediaServiceDateTake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7787b5-91a4-4fe8-a5c4-0b14038a1a1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92bf7bd-ca94-411e-b77e-ed8fbc8799c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b0bb3ed-d6d8-41f8-af4f-3e6c4e2fcb5f"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131aad-e182-43c5-9790-8149cebcc4e5"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e2acb00f-fa24-4ea1-be65-4fdd97b3cdac}" ma:internalName="TaxCatchAll" ma:showField="CatchAllData" ma:web="c57787b5-91a4-4fe8-a5c4-0b14038a1a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8c131aad-e182-43c5-9790-8149cebcc4e5" xsi:nil="true"/>
    <lcf76f155ced4ddcb4097134ff3c332f xmlns="292bf7bd-ca94-411e-b77e-ed8fbc8799c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6874833-2EBA-46BF-9C4B-CD65E48A12F9}">
  <ds:schemaRefs>
    <ds:schemaRef ds:uri="http://schemas.microsoft.com/office/2006/metadata/longProperties"/>
  </ds:schemaRefs>
</ds:datastoreItem>
</file>

<file path=customXml/itemProps2.xml><?xml version="1.0" encoding="utf-8"?>
<ds:datastoreItem xmlns:ds="http://schemas.openxmlformats.org/officeDocument/2006/customXml" ds:itemID="{8E896A1A-8099-45FF-B963-B43DCE260829}">
  <ds:schemaRefs>
    <ds:schemaRef ds:uri="http://schemas.microsoft.com/sharepoint/v3/contenttype/forms"/>
  </ds:schemaRefs>
</ds:datastoreItem>
</file>

<file path=customXml/itemProps3.xml><?xml version="1.0" encoding="utf-8"?>
<ds:datastoreItem xmlns:ds="http://schemas.openxmlformats.org/officeDocument/2006/customXml" ds:itemID="{6F7D1F7C-07B2-4571-8C04-8B209E1317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7787b5-91a4-4fe8-a5c4-0b14038a1a11"/>
    <ds:schemaRef ds:uri="292bf7bd-ca94-411e-b77e-ed8fbc8799ca"/>
    <ds:schemaRef ds:uri="8c131aad-e182-43c5-9790-8149cebcc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BA58A13-3EA0-47EF-AD6C-CB72DF38551F}">
  <ds:schemaRefs>
    <ds:schemaRef ds:uri="http://schemas.microsoft.com/office/2006/documentManagement/types"/>
    <ds:schemaRef ds:uri="http://purl.org/dc/elements/1.1/"/>
    <ds:schemaRef ds:uri="http://purl.org/dc/terms/"/>
    <ds:schemaRef ds:uri="http://purl.org/dc/dcmitype/"/>
    <ds:schemaRef ds:uri="http://schemas.microsoft.com/office/infopath/2007/PartnerControls"/>
    <ds:schemaRef ds:uri="http://schemas.microsoft.com/office/2006/metadata/properties"/>
    <ds:schemaRef ds:uri="292bf7bd-ca94-411e-b77e-ed8fbc8799ca"/>
    <ds:schemaRef ds:uri="http://schemas.openxmlformats.org/package/2006/metadata/core-properties"/>
    <ds:schemaRef ds:uri="8c131aad-e182-43c5-9790-8149cebcc4e5"/>
    <ds:schemaRef ds:uri="c57787b5-91a4-4fe8-a5c4-0b14038a1a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Employer Contribution Estimator</vt:lpstr>
      <vt:lpstr>Working Variables-Must Hide</vt:lpstr>
      <vt:lpstr>ContYearMM</vt:lpstr>
      <vt:lpstr>'Employer Contribution Estimator'!Print_Area</vt:lpstr>
      <vt:lpstr>'Employer Contribution Estimator'!Print_Titles</vt:lpstr>
      <vt:lpstr>YMPEMM</vt:lpstr>
      <vt:lpstr>YMPEx7MM</vt:lpstr>
    </vt:vector>
  </TitlesOfParts>
  <Company>OMERS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Ellis Hou</dc:creator>
  <cp:lastModifiedBy>Herman Grewal</cp:lastModifiedBy>
  <cp:lastPrinted>2017-12-12T14:15:00Z</cp:lastPrinted>
  <dcterms:created xsi:type="dcterms:W3CDTF">2016-05-11T17:38:11Z</dcterms:created>
  <dcterms:modified xsi:type="dcterms:W3CDTF">2024-11-12T15:01:56Z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Jennifer Kong</vt:lpwstr>
  </property>
  <property fmtid="{D5CDD505-2E9C-101B-9397-08002B2CF9AE}" pid="3" name="Order">
    <vt:lpwstr>100.000000000000</vt:lpwstr>
  </property>
  <property fmtid="{D5CDD505-2E9C-101B-9397-08002B2CF9AE}" pid="4" name="display_urn:schemas-microsoft-com:office:office#Author">
    <vt:lpwstr>Ellis Hou</vt:lpwstr>
  </property>
  <property fmtid="{D5CDD505-2E9C-101B-9397-08002B2CF9AE}" pid="5" name="ContentTypeId">
    <vt:lpwstr>0x0101003558E6D5295D8C47AD60AD7ECFBB8153</vt:lpwstr>
  </property>
  <property fmtid="{D5CDD505-2E9C-101B-9397-08002B2CF9AE}" pid="6" name="MediaServiceImageTags">
    <vt:lpwstr/>
  </property>
</Properties>
</file>