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Files\99_History\2020\12_Dic\20201204\Simuladores\"/>
    </mc:Choice>
  </mc:AlternateContent>
  <bookViews>
    <workbookView xWindow="480" yWindow="105" windowWidth="17145" windowHeight="8535"/>
  </bookViews>
  <sheets>
    <sheet name="Simulador" sheetId="3" r:id="rId1"/>
  </sheets>
  <calcPr calcId="162913"/>
</workbook>
</file>

<file path=xl/calcChain.xml><?xml version="1.0" encoding="utf-8"?>
<calcChain xmlns="http://schemas.openxmlformats.org/spreadsheetml/2006/main">
  <c r="CF35" i="3" l="1"/>
  <c r="CG35" i="3" s="1"/>
  <c r="CF36" i="3"/>
  <c r="CF37" i="3"/>
  <c r="CG37" i="3" s="1"/>
  <c r="CF38" i="3"/>
  <c r="CG38" i="3" s="1"/>
  <c r="CF39" i="3"/>
  <c r="CG39" i="3" s="1"/>
  <c r="CF40" i="3"/>
  <c r="CF41" i="3"/>
  <c r="CG41" i="3" s="1"/>
  <c r="CF42" i="3"/>
  <c r="CG42" i="3" s="1"/>
  <c r="CF43" i="3"/>
  <c r="CG43" i="3" s="1"/>
  <c r="CF44" i="3"/>
  <c r="CG44" i="3" s="1"/>
  <c r="CF45" i="3"/>
  <c r="CG45" i="3" s="1"/>
  <c r="CF46" i="3"/>
  <c r="CG46" i="3" s="1"/>
  <c r="CF47" i="3"/>
  <c r="CG47" i="3" s="1"/>
  <c r="CF48" i="3"/>
  <c r="CG48" i="3" s="1"/>
  <c r="CF49" i="3"/>
  <c r="CG49" i="3" s="1"/>
  <c r="CF50" i="3"/>
  <c r="CG50" i="3" s="1"/>
  <c r="CF51" i="3"/>
  <c r="CG51" i="3" s="1"/>
  <c r="CF52" i="3"/>
  <c r="CF53" i="3"/>
  <c r="CG53" i="3" s="1"/>
  <c r="CF54" i="3"/>
  <c r="CG54" i="3" s="1"/>
  <c r="CF55" i="3"/>
  <c r="CG55" i="3" s="1"/>
  <c r="CF56" i="3"/>
  <c r="CG56" i="3" s="1"/>
  <c r="CF57" i="3"/>
  <c r="CG57" i="3" s="1"/>
  <c r="CF58" i="3"/>
  <c r="CG58" i="3" s="1"/>
  <c r="CF59" i="3"/>
  <c r="CG59" i="3" s="1"/>
  <c r="CF60" i="3"/>
  <c r="CG60" i="3" s="1"/>
  <c r="CF61" i="3"/>
  <c r="CG61" i="3" s="1"/>
  <c r="CF62" i="3"/>
  <c r="CG62" i="3" s="1"/>
  <c r="CF63" i="3"/>
  <c r="CG63" i="3" s="1"/>
  <c r="CF64" i="3"/>
  <c r="CF18" i="3"/>
  <c r="CG18" i="3" s="1"/>
  <c r="CF19" i="3"/>
  <c r="CG19" i="3" s="1"/>
  <c r="CF20" i="3"/>
  <c r="CG20" i="3" s="1"/>
  <c r="CF21" i="3"/>
  <c r="CG21" i="3" s="1"/>
  <c r="CF22" i="3"/>
  <c r="CG22" i="3" s="1"/>
  <c r="CF23" i="3"/>
  <c r="CG23" i="3" s="1"/>
  <c r="CF24" i="3"/>
  <c r="CG24" i="3" s="1"/>
  <c r="CF25" i="3"/>
  <c r="CG25" i="3" s="1"/>
  <c r="CF26" i="3"/>
  <c r="CG26" i="3" s="1"/>
  <c r="CF27" i="3"/>
  <c r="CG27" i="3" s="1"/>
  <c r="CF28" i="3"/>
  <c r="CF29" i="3"/>
  <c r="CG29" i="3" s="1"/>
  <c r="CF30" i="3"/>
  <c r="CG30" i="3" s="1"/>
  <c r="CF31" i="3"/>
  <c r="CG31" i="3" s="1"/>
  <c r="CF32" i="3"/>
  <c r="CG32" i="3" s="1"/>
  <c r="CF33" i="3"/>
  <c r="CG33" i="3" s="1"/>
  <c r="CF34" i="3"/>
  <c r="CF17" i="3"/>
  <c r="CG17" i="3" s="1"/>
  <c r="CD16" i="3"/>
  <c r="Q13" i="3" l="1"/>
  <c r="Q12" i="3"/>
  <c r="Q15" i="3" l="1"/>
  <c r="CE16" i="3" s="1"/>
  <c r="BM90" i="3"/>
  <c r="Q29" i="3"/>
  <c r="T31" i="3" s="1"/>
  <c r="BO28" i="3" l="1"/>
  <c r="BO29" i="3" s="1"/>
  <c r="BO30" i="3" s="1"/>
  <c r="BO31" i="3" s="1"/>
  <c r="BO32" i="3" s="1"/>
  <c r="BO33" i="3" s="1"/>
  <c r="BO34" i="3" s="1"/>
  <c r="BO35" i="3" s="1"/>
  <c r="BO36" i="3" s="1"/>
  <c r="BO37" i="3" s="1"/>
  <c r="BO38" i="3" s="1"/>
  <c r="BO39" i="3" s="1"/>
  <c r="BO40" i="3" s="1"/>
  <c r="BO41" i="3" s="1"/>
  <c r="BO42" i="3" s="1"/>
  <c r="BO43" i="3" s="1"/>
  <c r="BO44" i="3" s="1"/>
  <c r="BO45" i="3" s="1"/>
  <c r="BO46" i="3" s="1"/>
  <c r="BO47" i="3" s="1"/>
  <c r="BO48" i="3" s="1"/>
  <c r="BO49" i="3" s="1"/>
  <c r="BO50" i="3" s="1"/>
  <c r="BO51" i="3" s="1"/>
  <c r="BO52" i="3" s="1"/>
  <c r="BO53" i="3" s="1"/>
  <c r="BO54" i="3" s="1"/>
  <c r="BO55" i="3" s="1"/>
  <c r="BO56" i="3" s="1"/>
  <c r="BO57" i="3" s="1"/>
  <c r="BO58" i="3" s="1"/>
  <c r="BO59" i="3" s="1"/>
  <c r="BO60" i="3" s="1"/>
  <c r="BO61" i="3" s="1"/>
  <c r="BO62" i="3" s="1"/>
  <c r="BO63" i="3" s="1"/>
  <c r="BO64" i="3" s="1"/>
  <c r="BO65" i="3" s="1"/>
  <c r="BO66" i="3" s="1"/>
  <c r="BO67" i="3" s="1"/>
  <c r="BO68" i="3" s="1"/>
  <c r="BO69" i="3" s="1"/>
  <c r="BO70" i="3" s="1"/>
  <c r="BO71" i="3" s="1"/>
  <c r="BO72" i="3" s="1"/>
  <c r="BO73" i="3" s="1"/>
  <c r="BO74" i="3" s="1"/>
  <c r="BO75" i="3" s="1"/>
  <c r="BO76" i="3" s="1"/>
  <c r="BO77" i="3" s="1"/>
  <c r="BO78" i="3" s="1"/>
  <c r="BO79" i="3" s="1"/>
  <c r="BO80" i="3" s="1"/>
  <c r="BO81" i="3" s="1"/>
  <c r="BO82" i="3" s="1"/>
  <c r="BO83" i="3" s="1"/>
  <c r="BO84" i="3" s="1"/>
  <c r="BO85" i="3" s="1"/>
  <c r="BO86" i="3" s="1"/>
  <c r="BO87" i="3" s="1"/>
  <c r="BO88" i="3" s="1"/>
  <c r="BO89" i="3" s="1"/>
  <c r="BO90" i="3" s="1"/>
  <c r="BH28" i="3"/>
  <c r="BH29" i="3" s="1"/>
  <c r="BH30" i="3" s="1"/>
  <c r="BH31" i="3" s="1"/>
  <c r="BH32" i="3" s="1"/>
  <c r="BH33" i="3" s="1"/>
  <c r="BH34" i="3" s="1"/>
  <c r="BH35" i="3" s="1"/>
  <c r="BH36" i="3" s="1"/>
  <c r="BH37" i="3" s="1"/>
  <c r="BH38" i="3" s="1"/>
  <c r="BH39" i="3" s="1"/>
  <c r="BH40" i="3" s="1"/>
  <c r="BH41" i="3" s="1"/>
  <c r="BH42" i="3" s="1"/>
  <c r="BH43" i="3" s="1"/>
  <c r="BH44" i="3" s="1"/>
  <c r="BH45" i="3" s="1"/>
  <c r="BH46" i="3" s="1"/>
  <c r="BH47" i="3" s="1"/>
  <c r="BH48" i="3" s="1"/>
  <c r="BH49" i="3" s="1"/>
  <c r="BH50" i="3" s="1"/>
  <c r="BH51" i="3" s="1"/>
  <c r="BH52" i="3" s="1"/>
  <c r="BH53" i="3" s="1"/>
  <c r="BH54" i="3" s="1"/>
  <c r="BH55" i="3" s="1"/>
  <c r="BH56" i="3" s="1"/>
  <c r="BH57" i="3" s="1"/>
  <c r="BH58" i="3" s="1"/>
  <c r="BH59" i="3" s="1"/>
  <c r="BH60" i="3" s="1"/>
  <c r="BH61" i="3" s="1"/>
  <c r="BH62" i="3" s="1"/>
  <c r="BH63" i="3" s="1"/>
  <c r="BH64" i="3" s="1"/>
  <c r="BH65" i="3" s="1"/>
  <c r="BH66" i="3" s="1"/>
  <c r="BH67" i="3" s="1"/>
  <c r="BH68" i="3" s="1"/>
  <c r="BH69" i="3" s="1"/>
  <c r="BH70" i="3" s="1"/>
  <c r="BH71" i="3" s="1"/>
  <c r="BH72" i="3" s="1"/>
  <c r="BH73" i="3" s="1"/>
  <c r="BH74" i="3" s="1"/>
  <c r="BH75" i="3" s="1"/>
  <c r="BH76" i="3" s="1"/>
  <c r="BH77" i="3" s="1"/>
  <c r="BH78" i="3" s="1"/>
  <c r="BH79" i="3" s="1"/>
  <c r="BH80" i="3" s="1"/>
  <c r="BH81" i="3" s="1"/>
  <c r="BH82" i="3" s="1"/>
  <c r="BH83" i="3" s="1"/>
  <c r="BH84" i="3" s="1"/>
  <c r="BH85" i="3" s="1"/>
  <c r="BH86" i="3" s="1"/>
  <c r="BH87" i="3" s="1"/>
  <c r="BH88" i="3" s="1"/>
  <c r="BH89" i="3" s="1"/>
  <c r="BH90" i="3" s="1"/>
  <c r="BJ22" i="3"/>
  <c r="BI22" i="3" s="1"/>
  <c r="BI18" i="3"/>
  <c r="BJ18" i="3" s="1"/>
  <c r="BI17" i="3"/>
  <c r="BK27" i="3" s="1"/>
  <c r="BN27" i="3" s="1"/>
  <c r="BI16" i="3"/>
  <c r="BJ16" i="3" s="1"/>
  <c r="BJ27" i="3" s="1"/>
  <c r="BK28" i="3" l="1"/>
  <c r="BN28" i="3" s="1"/>
  <c r="BI27" i="3"/>
  <c r="BJ28" i="3"/>
  <c r="BI20" i="3"/>
  <c r="BQ18" i="3" s="1"/>
  <c r="BK29" i="3" l="1"/>
  <c r="BN29" i="3" s="1"/>
  <c r="BI28" i="3"/>
  <c r="BL28" i="3" s="1"/>
  <c r="BL27" i="3"/>
  <c r="BP27" i="3" s="1"/>
  <c r="BJ29" i="3"/>
  <c r="BP28" i="3" l="1"/>
  <c r="BM27" i="3"/>
  <c r="BK30" i="3"/>
  <c r="BN30" i="3" s="1"/>
  <c r="BI29" i="3"/>
  <c r="BL29" i="3" s="1"/>
  <c r="BJ30" i="3"/>
  <c r="BK31" i="3" l="1"/>
  <c r="BN31" i="3" s="1"/>
  <c r="BI30" i="3"/>
  <c r="BL30" i="3" s="1"/>
  <c r="BP29" i="3"/>
  <c r="BM28" i="3"/>
  <c r="BJ31" i="3"/>
  <c r="BP30" i="3" l="1"/>
  <c r="BM29" i="3"/>
  <c r="BK32" i="3"/>
  <c r="BN32" i="3" s="1"/>
  <c r="BI31" i="3"/>
  <c r="BJ32" i="3"/>
  <c r="BK33" i="3" l="1"/>
  <c r="BN33" i="3" s="1"/>
  <c r="BI32" i="3"/>
  <c r="BL32" i="3" s="1"/>
  <c r="BJ33" i="3"/>
  <c r="BP32" i="3" l="1"/>
  <c r="BM31" i="3"/>
  <c r="BK34" i="3"/>
  <c r="BN34" i="3" s="1"/>
  <c r="BI33" i="3"/>
  <c r="BL33" i="3" s="1"/>
  <c r="BJ34" i="3"/>
  <c r="BP33" i="3" l="1"/>
  <c r="BM32" i="3"/>
  <c r="BK35" i="3"/>
  <c r="BN35" i="3" s="1"/>
  <c r="BI34" i="3"/>
  <c r="BL34" i="3" s="1"/>
  <c r="BJ35" i="3"/>
  <c r="BP34" i="3" l="1"/>
  <c r="BM33" i="3"/>
  <c r="BK36" i="3"/>
  <c r="BN36" i="3" s="1"/>
  <c r="BI35" i="3"/>
  <c r="BL35" i="3" s="1"/>
  <c r="BJ36" i="3"/>
  <c r="BP35" i="3" l="1"/>
  <c r="BM34" i="3"/>
  <c r="BK37" i="3"/>
  <c r="BN37" i="3" s="1"/>
  <c r="BI36" i="3"/>
  <c r="BL36" i="3" s="1"/>
  <c r="BJ37" i="3"/>
  <c r="BP36" i="3" l="1"/>
  <c r="BM35" i="3"/>
  <c r="BK38" i="3"/>
  <c r="BN38" i="3" s="1"/>
  <c r="BI37" i="3"/>
  <c r="BL37" i="3" s="1"/>
  <c r="BJ38" i="3"/>
  <c r="BP37" i="3" l="1"/>
  <c r="BM36" i="3"/>
  <c r="BK39" i="3"/>
  <c r="BN39" i="3" s="1"/>
  <c r="BI38" i="3"/>
  <c r="BL38" i="3" s="1"/>
  <c r="BJ39" i="3"/>
  <c r="BP38" i="3" l="1"/>
  <c r="BM37" i="3"/>
  <c r="BK40" i="3"/>
  <c r="BN40" i="3" s="1"/>
  <c r="BI39" i="3"/>
  <c r="BL39" i="3" s="1"/>
  <c r="BJ40" i="3"/>
  <c r="BP39" i="3" l="1"/>
  <c r="BM38" i="3"/>
  <c r="BK41" i="3"/>
  <c r="BN41" i="3" s="1"/>
  <c r="BI40" i="3"/>
  <c r="BL40" i="3" s="1"/>
  <c r="BJ41" i="3"/>
  <c r="BP40" i="3" l="1"/>
  <c r="BM39" i="3"/>
  <c r="BK42" i="3"/>
  <c r="BN42" i="3" s="1"/>
  <c r="BI41" i="3"/>
  <c r="BL41" i="3" s="1"/>
  <c r="BJ42" i="3"/>
  <c r="BP41" i="3" l="1"/>
  <c r="BM40" i="3"/>
  <c r="BK43" i="3"/>
  <c r="BN43" i="3" s="1"/>
  <c r="BI42" i="3"/>
  <c r="BL42" i="3" s="1"/>
  <c r="BJ43" i="3"/>
  <c r="BP42" i="3" l="1"/>
  <c r="BM41" i="3"/>
  <c r="BK44" i="3"/>
  <c r="BN44" i="3" s="1"/>
  <c r="BI43" i="3"/>
  <c r="BJ44" i="3"/>
  <c r="BK45" i="3" l="1"/>
  <c r="BN45" i="3" s="1"/>
  <c r="BI44" i="3"/>
  <c r="BL44" i="3" s="1"/>
  <c r="BJ45" i="3"/>
  <c r="BP44" i="3" l="1"/>
  <c r="BM43" i="3"/>
  <c r="BK46" i="3"/>
  <c r="BN46" i="3" s="1"/>
  <c r="BI45" i="3"/>
  <c r="BL45" i="3" s="1"/>
  <c r="BJ46" i="3"/>
  <c r="BP45" i="3" l="1"/>
  <c r="BM44" i="3"/>
  <c r="BK47" i="3"/>
  <c r="BN47" i="3" s="1"/>
  <c r="BI46" i="3"/>
  <c r="BL46" i="3" s="1"/>
  <c r="BJ47" i="3"/>
  <c r="BP46" i="3" l="1"/>
  <c r="BM45" i="3"/>
  <c r="BK48" i="3"/>
  <c r="BN48" i="3" s="1"/>
  <c r="BI47" i="3"/>
  <c r="BL47" i="3" s="1"/>
  <c r="BJ48" i="3"/>
  <c r="BP47" i="3" l="1"/>
  <c r="BM46" i="3"/>
  <c r="BK49" i="3"/>
  <c r="BN49" i="3" s="1"/>
  <c r="BI48" i="3"/>
  <c r="BL48" i="3" s="1"/>
  <c r="BJ49" i="3"/>
  <c r="BP48" i="3" l="1"/>
  <c r="BM47" i="3"/>
  <c r="BK50" i="3"/>
  <c r="BN50" i="3" s="1"/>
  <c r="BI49" i="3"/>
  <c r="BL49" i="3" s="1"/>
  <c r="BJ50" i="3"/>
  <c r="BP49" i="3" l="1"/>
  <c r="BM48" i="3"/>
  <c r="BK51" i="3"/>
  <c r="BN51" i="3" s="1"/>
  <c r="BI50" i="3"/>
  <c r="BL50" i="3" s="1"/>
  <c r="BJ51" i="3"/>
  <c r="BP50" i="3" l="1"/>
  <c r="BM49" i="3"/>
  <c r="BK52" i="3"/>
  <c r="BN52" i="3" s="1"/>
  <c r="BI51" i="3"/>
  <c r="BL51" i="3" s="1"/>
  <c r="BJ52" i="3"/>
  <c r="BP51" i="3" l="1"/>
  <c r="BM50" i="3"/>
  <c r="BK53" i="3"/>
  <c r="BN53" i="3" s="1"/>
  <c r="BI52" i="3"/>
  <c r="BL52" i="3" s="1"/>
  <c r="BJ53" i="3"/>
  <c r="BP52" i="3" l="1"/>
  <c r="BM51" i="3"/>
  <c r="BK54" i="3"/>
  <c r="BN54" i="3" s="1"/>
  <c r="BI53" i="3"/>
  <c r="BL53" i="3" s="1"/>
  <c r="BJ54" i="3"/>
  <c r="BP53" i="3" l="1"/>
  <c r="BM52" i="3"/>
  <c r="BK55" i="3"/>
  <c r="BN55" i="3" s="1"/>
  <c r="BI54" i="3"/>
  <c r="BL54" i="3" s="1"/>
  <c r="BJ55" i="3"/>
  <c r="BP54" i="3" l="1"/>
  <c r="BM53" i="3"/>
  <c r="BK56" i="3"/>
  <c r="BN56" i="3" s="1"/>
  <c r="BI55" i="3"/>
  <c r="BJ56" i="3"/>
  <c r="BK57" i="3" l="1"/>
  <c r="BN57" i="3" s="1"/>
  <c r="BI56" i="3"/>
  <c r="BL56" i="3" s="1"/>
  <c r="BJ57" i="3"/>
  <c r="BP56" i="3" l="1"/>
  <c r="BM55" i="3"/>
  <c r="BK58" i="3"/>
  <c r="BN58" i="3" s="1"/>
  <c r="BI57" i="3"/>
  <c r="BL57" i="3" s="1"/>
  <c r="BJ58" i="3"/>
  <c r="BP57" i="3" l="1"/>
  <c r="BM56" i="3"/>
  <c r="BK59" i="3"/>
  <c r="BN59" i="3" s="1"/>
  <c r="BI58" i="3"/>
  <c r="BL58" i="3" s="1"/>
  <c r="BJ59" i="3"/>
  <c r="BP58" i="3" l="1"/>
  <c r="BM57" i="3"/>
  <c r="BK60" i="3"/>
  <c r="BN60" i="3" s="1"/>
  <c r="BI59" i="3"/>
  <c r="BL59" i="3" s="1"/>
  <c r="BJ60" i="3"/>
  <c r="BP59" i="3" l="1"/>
  <c r="BM58" i="3"/>
  <c r="BK61" i="3"/>
  <c r="BN61" i="3" s="1"/>
  <c r="BI60" i="3"/>
  <c r="BL60" i="3" s="1"/>
  <c r="BJ61" i="3"/>
  <c r="BP60" i="3" l="1"/>
  <c r="BM59" i="3"/>
  <c r="BK62" i="3"/>
  <c r="BN62" i="3" s="1"/>
  <c r="BI61" i="3"/>
  <c r="BL61" i="3" s="1"/>
  <c r="BJ62" i="3"/>
  <c r="BP61" i="3" l="1"/>
  <c r="BM60" i="3"/>
  <c r="BK63" i="3"/>
  <c r="BN63" i="3" s="1"/>
  <c r="BI62" i="3"/>
  <c r="BL62" i="3" s="1"/>
  <c r="BJ63" i="3"/>
  <c r="BP62" i="3" l="1"/>
  <c r="BM61" i="3"/>
  <c r="BK64" i="3"/>
  <c r="BN64" i="3" s="1"/>
  <c r="BI63" i="3"/>
  <c r="BL63" i="3" s="1"/>
  <c r="BJ64" i="3"/>
  <c r="BP63" i="3" l="1"/>
  <c r="BM62" i="3"/>
  <c r="BK65" i="3"/>
  <c r="BN65" i="3" s="1"/>
  <c r="BI64" i="3"/>
  <c r="BL64" i="3" s="1"/>
  <c r="BJ65" i="3"/>
  <c r="BP64" i="3" l="1"/>
  <c r="BM63" i="3"/>
  <c r="BK66" i="3"/>
  <c r="BN66" i="3" s="1"/>
  <c r="BI65" i="3"/>
  <c r="BL65" i="3" s="1"/>
  <c r="BJ66" i="3"/>
  <c r="BP65" i="3" l="1"/>
  <c r="BM64" i="3"/>
  <c r="BK67" i="3"/>
  <c r="BN67" i="3" s="1"/>
  <c r="BI66" i="3"/>
  <c r="BL66" i="3" s="1"/>
  <c r="BJ67" i="3"/>
  <c r="BP66" i="3" l="1"/>
  <c r="BM65" i="3"/>
  <c r="BK68" i="3"/>
  <c r="BN68" i="3" s="1"/>
  <c r="BI67" i="3"/>
  <c r="BJ68" i="3"/>
  <c r="BK69" i="3" l="1"/>
  <c r="BN69" i="3" s="1"/>
  <c r="BI68" i="3"/>
  <c r="BL68" i="3" s="1"/>
  <c r="BJ69" i="3"/>
  <c r="BP68" i="3" l="1"/>
  <c r="BM67" i="3"/>
  <c r="BK70" i="3"/>
  <c r="BN70" i="3" s="1"/>
  <c r="BI69" i="3"/>
  <c r="BL69" i="3" s="1"/>
  <c r="BJ70" i="3"/>
  <c r="BP69" i="3" l="1"/>
  <c r="BM68" i="3"/>
  <c r="BK71" i="3"/>
  <c r="BN71" i="3" s="1"/>
  <c r="BI70" i="3"/>
  <c r="BL70" i="3" s="1"/>
  <c r="BJ71" i="3"/>
  <c r="BP70" i="3" l="1"/>
  <c r="BM69" i="3"/>
  <c r="BK72" i="3"/>
  <c r="BN72" i="3" s="1"/>
  <c r="BI71" i="3"/>
  <c r="BL71" i="3" s="1"/>
  <c r="BJ72" i="3"/>
  <c r="BP71" i="3" l="1"/>
  <c r="BM70" i="3"/>
  <c r="BK73" i="3"/>
  <c r="BN73" i="3" s="1"/>
  <c r="BI72" i="3"/>
  <c r="BL72" i="3" s="1"/>
  <c r="BJ73" i="3"/>
  <c r="BP72" i="3" l="1"/>
  <c r="BM71" i="3"/>
  <c r="BK74" i="3"/>
  <c r="BN74" i="3" s="1"/>
  <c r="BI73" i="3"/>
  <c r="BL73" i="3" s="1"/>
  <c r="BJ74" i="3"/>
  <c r="BP73" i="3" l="1"/>
  <c r="BM72" i="3"/>
  <c r="BK75" i="3"/>
  <c r="BN75" i="3" s="1"/>
  <c r="BI74" i="3"/>
  <c r="BL74" i="3" s="1"/>
  <c r="BJ75" i="3"/>
  <c r="BP74" i="3" l="1"/>
  <c r="BM73" i="3"/>
  <c r="BK76" i="3"/>
  <c r="BN76" i="3" s="1"/>
  <c r="BJ76" i="3"/>
  <c r="BI75" i="3"/>
  <c r="BL75" i="3" s="1"/>
  <c r="BI76" i="3" l="1"/>
  <c r="BL76" i="3" s="1"/>
  <c r="BK77" i="3"/>
  <c r="BN77" i="3" s="1"/>
  <c r="BJ77" i="3"/>
  <c r="BP75" i="3"/>
  <c r="BM74" i="3"/>
  <c r="B50" i="3"/>
  <c r="BJ78" i="3" l="1"/>
  <c r="BK78" i="3"/>
  <c r="BN78" i="3" s="1"/>
  <c r="BI77" i="3"/>
  <c r="BL77" i="3" s="1"/>
  <c r="BM75" i="3"/>
  <c r="BP76" i="3"/>
  <c r="B51" i="3"/>
  <c r="BM76" i="3" l="1"/>
  <c r="BP77" i="3"/>
  <c r="BK79" i="3"/>
  <c r="BJ79" i="3"/>
  <c r="BI78" i="3"/>
  <c r="BL78" i="3" s="1"/>
  <c r="B52" i="3"/>
  <c r="BJ80" i="3" l="1"/>
  <c r="BI79" i="3"/>
  <c r="BL79" i="3" s="1"/>
  <c r="BK80" i="3"/>
  <c r="BN79" i="3"/>
  <c r="BM77" i="3"/>
  <c r="BP78" i="3"/>
  <c r="B53" i="3"/>
  <c r="BK81" i="3" l="1"/>
  <c r="BN80" i="3"/>
  <c r="BM78" i="3"/>
  <c r="BP79" i="3"/>
  <c r="BI80" i="3"/>
  <c r="BL80" i="3" s="1"/>
  <c r="BJ81" i="3"/>
  <c r="B54" i="3"/>
  <c r="BJ82" i="3" l="1"/>
  <c r="BI81" i="3"/>
  <c r="BL81" i="3" s="1"/>
  <c r="BM79" i="3"/>
  <c r="BP80" i="3"/>
  <c r="BK82" i="3"/>
  <c r="BN82" i="3" s="1"/>
  <c r="BN81" i="3"/>
  <c r="B55" i="3"/>
  <c r="BM80" i="3" l="1"/>
  <c r="BP81" i="3"/>
  <c r="BI82" i="3"/>
  <c r="BL82" i="3" s="1"/>
  <c r="BJ83" i="3"/>
  <c r="BK83" i="3"/>
  <c r="B56" i="3"/>
  <c r="BI83" i="3" l="1"/>
  <c r="BL83" i="3" s="1"/>
  <c r="BJ84" i="3"/>
  <c r="BM81" i="3"/>
  <c r="BP82" i="3"/>
  <c r="BK84" i="3"/>
  <c r="BN84" i="3" s="1"/>
  <c r="BN83" i="3"/>
  <c r="B57" i="3"/>
  <c r="BK85" i="3" l="1"/>
  <c r="BN85" i="3" s="1"/>
  <c r="BI84" i="3"/>
  <c r="BL84" i="3" s="1"/>
  <c r="BJ85" i="3"/>
  <c r="BM82" i="3"/>
  <c r="BP83" i="3"/>
  <c r="B58" i="3"/>
  <c r="BK86" i="3" l="1"/>
  <c r="BN86" i="3" s="1"/>
  <c r="BI85" i="3"/>
  <c r="BL85" i="3" s="1"/>
  <c r="BJ86" i="3"/>
  <c r="BM83" i="3"/>
  <c r="BP84" i="3"/>
  <c r="B59" i="3"/>
  <c r="BM84" i="3" l="1"/>
  <c r="BP85" i="3"/>
  <c r="BI86" i="3"/>
  <c r="BL86" i="3" s="1"/>
  <c r="BJ87" i="3"/>
  <c r="BK87" i="3"/>
  <c r="BN87" i="3" s="1"/>
  <c r="B60" i="3"/>
  <c r="BI87" i="3" l="1"/>
  <c r="BL87" i="3" s="1"/>
  <c r="BJ88" i="3"/>
  <c r="BK88" i="3"/>
  <c r="BN88" i="3" s="1"/>
  <c r="BM85" i="3"/>
  <c r="BP86" i="3"/>
  <c r="B61" i="3"/>
  <c r="BJ89" i="3" l="1"/>
  <c r="BK89" i="3"/>
  <c r="BN89" i="3" s="1"/>
  <c r="BI88" i="3"/>
  <c r="BL88" i="3" s="1"/>
  <c r="BM86" i="3"/>
  <c r="BP87" i="3"/>
  <c r="B62" i="3"/>
  <c r="BI89" i="3" l="1"/>
  <c r="BL89" i="3" s="1"/>
  <c r="BJ90" i="3"/>
  <c r="BK90" i="3"/>
  <c r="BN90" i="3" s="1"/>
  <c r="BM87" i="3"/>
  <c r="BP88" i="3"/>
  <c r="B63" i="3"/>
  <c r="BI90" i="3" l="1"/>
  <c r="BL90" i="3" s="1"/>
  <c r="BP90" i="3" s="1"/>
  <c r="BM88" i="3"/>
  <c r="BP89" i="3"/>
  <c r="B64" i="3"/>
  <c r="BM89" i="3" l="1"/>
  <c r="B65" i="3"/>
  <c r="B66" i="3" l="1"/>
  <c r="B67" i="3" l="1"/>
  <c r="B68" i="3" l="1"/>
  <c r="B69" i="3" l="1"/>
  <c r="C49" i="3"/>
  <c r="B70" i="3" l="1"/>
  <c r="B71" i="3" l="1"/>
  <c r="B72" i="3" l="1"/>
  <c r="B73" i="3" l="1"/>
  <c r="B74" i="3" l="1"/>
  <c r="B75" i="3" l="1"/>
  <c r="B76" i="3" l="1"/>
  <c r="B77" i="3" l="1"/>
  <c r="B78" i="3" l="1"/>
  <c r="B79" i="3" l="1"/>
  <c r="B80" i="3" l="1"/>
  <c r="B81" i="3" l="1"/>
  <c r="B82" i="3" l="1"/>
  <c r="B83" i="3" l="1"/>
  <c r="B84" i="3" l="1"/>
  <c r="B85" i="3" l="1"/>
  <c r="B86" i="3" l="1"/>
  <c r="B87" i="3" l="1"/>
  <c r="B88" i="3" l="1"/>
  <c r="B89" i="3" l="1"/>
  <c r="B90" i="3" l="1"/>
  <c r="B91" i="3" l="1"/>
  <c r="B92" i="3" l="1"/>
  <c r="B93" i="3" l="1"/>
  <c r="B94" i="3" l="1"/>
  <c r="B95" i="3" l="1"/>
  <c r="B96" i="3" l="1"/>
  <c r="BL55" i="3" l="1"/>
  <c r="BL43" i="3"/>
  <c r="BL67" i="3"/>
  <c r="BL31" i="3"/>
  <c r="BP31" i="3" l="1"/>
  <c r="BM30" i="3"/>
  <c r="BP67" i="3"/>
  <c r="BM66" i="3"/>
  <c r="BP43" i="3"/>
  <c r="BM42" i="3"/>
  <c r="BP55" i="3"/>
  <c r="BM54" i="3"/>
  <c r="BQ22" i="3"/>
  <c r="Q25" i="3" s="1"/>
  <c r="BQ23" i="3" l="1"/>
  <c r="D49" i="3" l="1"/>
  <c r="AW16" i="3" l="1"/>
  <c r="AZ16" i="3" s="1"/>
  <c r="CD17" i="3"/>
  <c r="BB16" i="3"/>
  <c r="E49" i="3"/>
  <c r="F49" i="3" s="1"/>
  <c r="G49" i="3" s="1"/>
  <c r="C50" i="3"/>
  <c r="D50" i="3" s="1"/>
  <c r="CD18" i="3" l="1"/>
  <c r="E50" i="3"/>
  <c r="AY16" i="3"/>
  <c r="AX16" i="3"/>
  <c r="S49" i="3"/>
  <c r="Q49" i="3"/>
  <c r="T35" i="3"/>
  <c r="F50" i="3" l="1"/>
  <c r="G50" i="3" s="1"/>
  <c r="J50" i="3"/>
  <c r="BA16" i="3"/>
  <c r="BC16" i="3" s="1"/>
  <c r="C51" i="3"/>
  <c r="D51" i="3" s="1"/>
  <c r="CD19" i="3" s="1"/>
  <c r="AW17" i="3"/>
  <c r="AZ17" i="3" s="1"/>
  <c r="BB17" i="3" l="1"/>
  <c r="AX17" i="3"/>
  <c r="AY17" i="3"/>
  <c r="BA17" i="3" l="1"/>
  <c r="BC17" i="3" s="1"/>
  <c r="C52" i="3" l="1"/>
  <c r="D52" i="3" s="1"/>
  <c r="CD20" i="3" s="1"/>
  <c r="E51" i="3"/>
  <c r="AW18" i="3"/>
  <c r="F51" i="3" l="1"/>
  <c r="G51" i="3" s="1"/>
  <c r="J51" i="3"/>
  <c r="AZ18" i="3"/>
  <c r="BB18" i="3"/>
  <c r="AY18" i="3"/>
  <c r="AX18" i="3"/>
  <c r="BA18" i="3" l="1"/>
  <c r="BC18" i="3" s="1"/>
  <c r="C53" i="3"/>
  <c r="D53" i="3" s="1"/>
  <c r="CD21" i="3" s="1"/>
  <c r="E52" i="3"/>
  <c r="AW19" i="3"/>
  <c r="F52" i="3" l="1"/>
  <c r="G52" i="3" s="1"/>
  <c r="J52" i="3"/>
  <c r="AZ19" i="3"/>
  <c r="AY19" i="3"/>
  <c r="BB19" i="3"/>
  <c r="AX19" i="3"/>
  <c r="BA19" i="3" s="1"/>
  <c r="BC19" i="3" l="1"/>
  <c r="C54" i="3"/>
  <c r="D54" i="3" s="1"/>
  <c r="CD22" i="3" s="1"/>
  <c r="E53" i="3"/>
  <c r="AW20" i="3"/>
  <c r="F53" i="3" l="1"/>
  <c r="G53" i="3" s="1"/>
  <c r="J53" i="3"/>
  <c r="AZ20" i="3"/>
  <c r="BB20" i="3"/>
  <c r="BC20" i="3" s="1"/>
  <c r="AY20" i="3"/>
  <c r="AX20" i="3"/>
  <c r="BA20" i="3" l="1"/>
  <c r="C55" i="3"/>
  <c r="D55" i="3" s="1"/>
  <c r="CD23" i="3" s="1"/>
  <c r="E54" i="3"/>
  <c r="AW21" i="3"/>
  <c r="F54" i="3" l="1"/>
  <c r="G54" i="3" s="1"/>
  <c r="J54" i="3"/>
  <c r="AZ21" i="3"/>
  <c r="BB21" i="3"/>
  <c r="BC21" i="3" s="1"/>
  <c r="AX21" i="3"/>
  <c r="BA21" i="3" s="1"/>
  <c r="AY21" i="3"/>
  <c r="AW22" i="3" l="1"/>
  <c r="E55" i="3"/>
  <c r="C56" i="3"/>
  <c r="D56" i="3" s="1"/>
  <c r="CD24" i="3" s="1"/>
  <c r="F55" i="3" l="1"/>
  <c r="G55" i="3" s="1"/>
  <c r="J55" i="3"/>
  <c r="AY22" i="3"/>
  <c r="AX22" i="3"/>
  <c r="BB22" i="3"/>
  <c r="BC22" i="3" s="1"/>
  <c r="AZ22" i="3"/>
  <c r="BA22" i="3" l="1"/>
  <c r="C57" i="3"/>
  <c r="D57" i="3" s="1"/>
  <c r="CD25" i="3" s="1"/>
  <c r="E56" i="3"/>
  <c r="AW23" i="3"/>
  <c r="F56" i="3" l="1"/>
  <c r="G56" i="3" s="1"/>
  <c r="J56" i="3"/>
  <c r="AZ23" i="3"/>
  <c r="BB23" i="3"/>
  <c r="BC23" i="3" s="1"/>
  <c r="AX23" i="3"/>
  <c r="AY23" i="3"/>
  <c r="BA23" i="3" l="1"/>
  <c r="C58" i="3"/>
  <c r="D58" i="3" s="1"/>
  <c r="CD26" i="3" s="1"/>
  <c r="E57" i="3"/>
  <c r="AW24" i="3"/>
  <c r="F57" i="3" l="1"/>
  <c r="G57" i="3" s="1"/>
  <c r="J57" i="3"/>
  <c r="BB24" i="3"/>
  <c r="BC24" i="3" s="1"/>
  <c r="AZ24" i="3"/>
  <c r="AY24" i="3"/>
  <c r="AX24" i="3"/>
  <c r="BA24" i="3" l="1"/>
  <c r="C59" i="3"/>
  <c r="D59" i="3" s="1"/>
  <c r="CD27" i="3" s="1"/>
  <c r="E58" i="3"/>
  <c r="AW25" i="3"/>
  <c r="F58" i="3" l="1"/>
  <c r="G58" i="3" s="1"/>
  <c r="J58" i="3"/>
  <c r="AX25" i="3"/>
  <c r="AZ25" i="3"/>
  <c r="AY25" i="3"/>
  <c r="BB25" i="3"/>
  <c r="BC25" i="3" s="1"/>
  <c r="BA25" i="3" l="1"/>
  <c r="C60" i="3"/>
  <c r="D60" i="3" s="1"/>
  <c r="CD28" i="3" s="1"/>
  <c r="AW26" i="3"/>
  <c r="E59" i="3"/>
  <c r="F59" i="3" l="1"/>
  <c r="G59" i="3" s="1"/>
  <c r="J59" i="3"/>
  <c r="AX26" i="3"/>
  <c r="BA26" i="3" s="1"/>
  <c r="AY26" i="3"/>
  <c r="BB26" i="3"/>
  <c r="BC26" i="3" s="1"/>
  <c r="AZ26" i="3"/>
  <c r="C61" i="3" l="1"/>
  <c r="D61" i="3" s="1"/>
  <c r="CD29" i="3" s="1"/>
  <c r="E60" i="3"/>
  <c r="AW27" i="3"/>
  <c r="F60" i="3" l="1"/>
  <c r="G60" i="3" s="1"/>
  <c r="J60" i="3"/>
  <c r="AX27" i="3"/>
  <c r="BA27" i="3" s="1"/>
  <c r="BB27" i="3"/>
  <c r="BC27" i="3" s="1"/>
  <c r="AZ27" i="3"/>
  <c r="AY27" i="3"/>
  <c r="AW28" i="3" l="1"/>
  <c r="AZ28" i="3" s="1"/>
  <c r="E61" i="3"/>
  <c r="C62" i="3"/>
  <c r="D62" i="3" s="1"/>
  <c r="CD30" i="3" s="1"/>
  <c r="F61" i="3" l="1"/>
  <c r="G61" i="3" s="1"/>
  <c r="J61" i="3"/>
  <c r="AX28" i="3"/>
  <c r="BA28" i="3" s="1"/>
  <c r="AY28" i="3"/>
  <c r="BB28" i="3"/>
  <c r="BC28" i="3" l="1"/>
  <c r="AW29" i="3" l="1"/>
  <c r="BB29" i="3" s="1"/>
  <c r="E62" i="3"/>
  <c r="F62" i="3" l="1"/>
  <c r="G62" i="3" s="1"/>
  <c r="J62" i="3"/>
  <c r="AX29" i="3"/>
  <c r="BA29" i="3" s="1"/>
  <c r="BC29" i="3" s="1"/>
  <c r="AY29" i="3"/>
  <c r="AZ29" i="3"/>
  <c r="C63" i="3"/>
  <c r="D63" i="3" l="1"/>
  <c r="AW30" i="3" l="1"/>
  <c r="AZ30" i="3" s="1"/>
  <c r="CD31" i="3"/>
  <c r="E63" i="3"/>
  <c r="C64" i="3"/>
  <c r="D64" i="3" s="1"/>
  <c r="F63" i="3" l="1"/>
  <c r="G63" i="3" s="1"/>
  <c r="J63" i="3"/>
  <c r="AX30" i="3"/>
  <c r="BA30" i="3" s="1"/>
  <c r="AY30" i="3"/>
  <c r="C65" i="3"/>
  <c r="D65" i="3" s="1"/>
  <c r="CD33" i="3" s="1"/>
  <c r="CD32" i="3"/>
  <c r="BB30" i="3"/>
  <c r="E64" i="3"/>
  <c r="AW31" i="3"/>
  <c r="AZ31" i="3" s="1"/>
  <c r="BC30" i="3" l="1"/>
  <c r="F64" i="3"/>
  <c r="G64" i="3" s="1"/>
  <c r="J64" i="3"/>
  <c r="AX31" i="3"/>
  <c r="BA31" i="3" s="1"/>
  <c r="AY31" i="3"/>
  <c r="BB31" i="3"/>
  <c r="AW32" i="3"/>
  <c r="E65" i="3"/>
  <c r="C66" i="3"/>
  <c r="D66" i="3" s="1"/>
  <c r="CD34" i="3" s="1"/>
  <c r="F65" i="3" l="1"/>
  <c r="G65" i="3" s="1"/>
  <c r="J65" i="3"/>
  <c r="BC31" i="3"/>
  <c r="AY32" i="3"/>
  <c r="AZ32" i="3"/>
  <c r="BB32" i="3"/>
  <c r="AX32" i="3"/>
  <c r="BA32" i="3" s="1"/>
  <c r="BC32" i="3" l="1"/>
  <c r="E66" i="3"/>
  <c r="C67" i="3"/>
  <c r="D67" i="3" s="1"/>
  <c r="CD35" i="3" s="1"/>
  <c r="AW33" i="3"/>
  <c r="F66" i="3" l="1"/>
  <c r="G66" i="3" s="1"/>
  <c r="J66" i="3"/>
  <c r="BB33" i="3"/>
  <c r="BC33" i="3" s="1"/>
  <c r="AZ33" i="3"/>
  <c r="AY33" i="3"/>
  <c r="AX33" i="3"/>
  <c r="BA33" i="3" s="1"/>
  <c r="C68" i="3" l="1"/>
  <c r="D68" i="3" s="1"/>
  <c r="CD36" i="3" s="1"/>
  <c r="AW34" i="3"/>
  <c r="E67" i="3"/>
  <c r="F67" i="3" l="1"/>
  <c r="G67" i="3" s="1"/>
  <c r="J67" i="3"/>
  <c r="BB34" i="3"/>
  <c r="BC34" i="3" s="1"/>
  <c r="AX34" i="3"/>
  <c r="BA34" i="3" s="1"/>
  <c r="AZ34" i="3"/>
  <c r="AY34" i="3"/>
  <c r="AW35" i="3" l="1"/>
  <c r="C69" i="3"/>
  <c r="D69" i="3" s="1"/>
  <c r="CD37" i="3" s="1"/>
  <c r="E68" i="3"/>
  <c r="F68" i="3" l="1"/>
  <c r="G68" i="3" s="1"/>
  <c r="J68" i="3"/>
  <c r="BB35" i="3"/>
  <c r="BC35" i="3" s="1"/>
  <c r="AZ35" i="3"/>
  <c r="AX35" i="3"/>
  <c r="BA35" i="3" s="1"/>
  <c r="AY35" i="3"/>
  <c r="C70" i="3" l="1"/>
  <c r="D70" i="3" s="1"/>
  <c r="CD38" i="3" s="1"/>
  <c r="AW36" i="3"/>
  <c r="E69" i="3"/>
  <c r="J69" i="3" l="1"/>
  <c r="F69" i="3"/>
  <c r="G69" i="3" s="1"/>
  <c r="BB36" i="3"/>
  <c r="BC36" i="3" s="1"/>
  <c r="AZ36" i="3"/>
  <c r="AY36" i="3"/>
  <c r="AX36" i="3"/>
  <c r="BA36" i="3" s="1"/>
  <c r="AW37" i="3" l="1"/>
  <c r="E70" i="3"/>
  <c r="C71" i="3"/>
  <c r="D71" i="3" s="1"/>
  <c r="CD39" i="3" s="1"/>
  <c r="F70" i="3" l="1"/>
  <c r="G70" i="3" s="1"/>
  <c r="J70" i="3"/>
  <c r="AZ37" i="3"/>
  <c r="BB37" i="3"/>
  <c r="BC37" i="3" s="1"/>
  <c r="AX37" i="3"/>
  <c r="BA37" i="3" s="1"/>
  <c r="AY37" i="3"/>
  <c r="C72" i="3" l="1"/>
  <c r="D72" i="3" s="1"/>
  <c r="CD40" i="3" s="1"/>
  <c r="AW38" i="3"/>
  <c r="E71" i="3"/>
  <c r="F71" i="3" l="1"/>
  <c r="G71" i="3" s="1"/>
  <c r="J71" i="3"/>
  <c r="AX38" i="3"/>
  <c r="BA38" i="3" s="1"/>
  <c r="AY38" i="3"/>
  <c r="AZ38" i="3"/>
  <c r="BB38" i="3"/>
  <c r="BC38" i="3" s="1"/>
  <c r="AW39" i="3" l="1"/>
  <c r="E72" i="3"/>
  <c r="C73" i="3"/>
  <c r="D73" i="3" s="1"/>
  <c r="CD41" i="3" s="1"/>
  <c r="J72" i="3" l="1"/>
  <c r="F72" i="3"/>
  <c r="G72" i="3" s="1"/>
  <c r="AZ39" i="3"/>
  <c r="AX39" i="3"/>
  <c r="BA39" i="3" s="1"/>
  <c r="AY39" i="3"/>
  <c r="BB39" i="3"/>
  <c r="BC39" i="3" s="1"/>
  <c r="E73" i="3" l="1"/>
  <c r="C74" i="3"/>
  <c r="D74" i="3" s="1"/>
  <c r="CD42" i="3" s="1"/>
  <c r="AW40" i="3"/>
  <c r="J73" i="3" l="1"/>
  <c r="F73" i="3"/>
  <c r="G73" i="3" s="1"/>
  <c r="BB40" i="3"/>
  <c r="AZ40" i="3"/>
  <c r="AY40" i="3"/>
  <c r="AX40" i="3"/>
  <c r="BA40" i="3" s="1"/>
  <c r="BC40" i="3" l="1"/>
  <c r="AW41" i="3" s="1"/>
  <c r="AY41" i="3" s="1"/>
  <c r="C75" i="3"/>
  <c r="D75" i="3" s="1"/>
  <c r="CD43" i="3" s="1"/>
  <c r="BB41" i="3" l="1"/>
  <c r="AZ41" i="3"/>
  <c r="AX41" i="3"/>
  <c r="BA41" i="3" s="1"/>
  <c r="E74" i="3"/>
  <c r="F74" i="3" l="1"/>
  <c r="G74" i="3" s="1"/>
  <c r="J74" i="3"/>
  <c r="BC41" i="3"/>
  <c r="C76" i="3" s="1"/>
  <c r="D76" i="3" s="1"/>
  <c r="CD44" i="3" s="1"/>
  <c r="E75" i="3"/>
  <c r="AW42" i="3"/>
  <c r="AZ42" i="3" s="1"/>
  <c r="J75" i="3" l="1"/>
  <c r="F75" i="3"/>
  <c r="G75" i="3" s="1"/>
  <c r="AX42" i="3"/>
  <c r="BA42" i="3" s="1"/>
  <c r="BB42" i="3"/>
  <c r="AY42" i="3"/>
  <c r="BC42" i="3" l="1"/>
  <c r="E76" i="3" s="1"/>
  <c r="C77" i="3"/>
  <c r="D77" i="3" s="1"/>
  <c r="CD45" i="3" s="1"/>
  <c r="AW43" i="3"/>
  <c r="AZ43" i="3" s="1"/>
  <c r="F76" i="3" l="1"/>
  <c r="G76" i="3" s="1"/>
  <c r="J76" i="3"/>
  <c r="AX43" i="3"/>
  <c r="BA43" i="3" s="1"/>
  <c r="BB43" i="3"/>
  <c r="AY43" i="3"/>
  <c r="BC43" i="3" l="1"/>
  <c r="AW44" i="3" s="1"/>
  <c r="AX44" i="3" s="1"/>
  <c r="BA44" i="3" s="1"/>
  <c r="C78" i="3"/>
  <c r="D78" i="3" s="1"/>
  <c r="CD46" i="3" s="1"/>
  <c r="E77" i="3"/>
  <c r="F77" i="3" l="1"/>
  <c r="G77" i="3" s="1"/>
  <c r="J77" i="3"/>
  <c r="AY44" i="3"/>
  <c r="AZ44" i="3"/>
  <c r="BB44" i="3"/>
  <c r="BC44" i="3" s="1"/>
  <c r="AW45" i="3"/>
  <c r="AZ45" i="3" s="1"/>
  <c r="C79" i="3"/>
  <c r="D79" i="3" s="1"/>
  <c r="CD47" i="3" s="1"/>
  <c r="E78" i="3"/>
  <c r="J78" i="3" l="1"/>
  <c r="F78" i="3"/>
  <c r="G78" i="3" s="1"/>
  <c r="AX45" i="3"/>
  <c r="BA45" i="3" s="1"/>
  <c r="BB45" i="3"/>
  <c r="BC45" i="3" s="1"/>
  <c r="AY45" i="3"/>
  <c r="AW46" i="3"/>
  <c r="E79" i="3"/>
  <c r="C80" i="3"/>
  <c r="D80" i="3" s="1"/>
  <c r="CD48" i="3" s="1"/>
  <c r="F79" i="3" l="1"/>
  <c r="G79" i="3" s="1"/>
  <c r="J79" i="3"/>
  <c r="BB46" i="3"/>
  <c r="BC46" i="3" s="1"/>
  <c r="AX46" i="3"/>
  <c r="BA46" i="3" s="1"/>
  <c r="AY46" i="3"/>
  <c r="AZ46" i="3"/>
  <c r="AW47" i="3" l="1"/>
  <c r="E80" i="3"/>
  <c r="C81" i="3"/>
  <c r="D81" i="3" s="1"/>
  <c r="CD49" i="3" s="1"/>
  <c r="J80" i="3" l="1"/>
  <c r="F80" i="3"/>
  <c r="G80" i="3" s="1"/>
  <c r="BB47" i="3"/>
  <c r="BC47" i="3" s="1"/>
  <c r="AX47" i="3"/>
  <c r="BA47" i="3" s="1"/>
  <c r="AY47" i="3"/>
  <c r="AZ47" i="3"/>
  <c r="AW48" i="3" l="1"/>
  <c r="E81" i="3"/>
  <c r="C82" i="3"/>
  <c r="D82" i="3" s="1"/>
  <c r="CD50" i="3" s="1"/>
  <c r="F81" i="3" l="1"/>
  <c r="G81" i="3" s="1"/>
  <c r="J81" i="3"/>
  <c r="BB48" i="3"/>
  <c r="BC48" i="3" s="1"/>
  <c r="AX48" i="3"/>
  <c r="BA48" i="3" s="1"/>
  <c r="AZ48" i="3"/>
  <c r="AY48" i="3"/>
  <c r="AW49" i="3" l="1"/>
  <c r="E82" i="3"/>
  <c r="C83" i="3"/>
  <c r="D83" i="3" s="1"/>
  <c r="CD51" i="3" s="1"/>
  <c r="F82" i="3" l="1"/>
  <c r="G82" i="3" s="1"/>
  <c r="J82" i="3"/>
  <c r="BB49" i="3"/>
  <c r="BC49" i="3" s="1"/>
  <c r="AX49" i="3"/>
  <c r="BA49" i="3" s="1"/>
  <c r="AZ49" i="3"/>
  <c r="AY49" i="3"/>
  <c r="AW50" i="3" l="1"/>
  <c r="E83" i="3"/>
  <c r="C84" i="3"/>
  <c r="D84" i="3" s="1"/>
  <c r="CD52" i="3" s="1"/>
  <c r="J83" i="3" l="1"/>
  <c r="F83" i="3"/>
  <c r="G83" i="3" s="1"/>
  <c r="BB50" i="3"/>
  <c r="BC50" i="3" s="1"/>
  <c r="AY50" i="3"/>
  <c r="AZ50" i="3"/>
  <c r="AX50" i="3"/>
  <c r="BA50" i="3" s="1"/>
  <c r="AW51" i="3" l="1"/>
  <c r="E84" i="3"/>
  <c r="C85" i="3"/>
  <c r="D85" i="3" s="1"/>
  <c r="CD53" i="3" s="1"/>
  <c r="F84" i="3" l="1"/>
  <c r="G84" i="3" s="1"/>
  <c r="J84" i="3"/>
  <c r="BB51" i="3"/>
  <c r="AY51" i="3"/>
  <c r="AZ51" i="3"/>
  <c r="AX51" i="3"/>
  <c r="BA51" i="3" l="1"/>
  <c r="BC51" i="3"/>
  <c r="E85" i="3" s="1"/>
  <c r="F85" i="3" l="1"/>
  <c r="G85" i="3" s="1"/>
  <c r="J85" i="3"/>
  <c r="C86" i="3"/>
  <c r="D86" i="3" s="1"/>
  <c r="CD54" i="3" s="1"/>
  <c r="AW52" i="3"/>
  <c r="AY52" i="3" s="1"/>
  <c r="AZ52" i="3" l="1"/>
  <c r="AX52" i="3"/>
  <c r="BA52" i="3" s="1"/>
  <c r="BB52" i="3"/>
  <c r="BC52" i="3" l="1"/>
  <c r="C87" i="3" s="1"/>
  <c r="D87" i="3" s="1"/>
  <c r="CD55" i="3" s="1"/>
  <c r="E86" i="3" l="1"/>
  <c r="AW53" i="3"/>
  <c r="BB53" i="3" s="1"/>
  <c r="F86" i="3" l="1"/>
  <c r="G86" i="3" s="1"/>
  <c r="J86" i="3"/>
  <c r="AZ53" i="3"/>
  <c r="AY53" i="3"/>
  <c r="AX53" i="3"/>
  <c r="BA53" i="3" l="1"/>
  <c r="BC53" i="3" s="1"/>
  <c r="E87" i="3"/>
  <c r="AW54" i="3"/>
  <c r="AZ54" i="3" s="1"/>
  <c r="C88" i="3"/>
  <c r="D88" i="3" s="1"/>
  <c r="CD56" i="3" s="1"/>
  <c r="F87" i="3" l="1"/>
  <c r="G87" i="3" s="1"/>
  <c r="J87" i="3"/>
  <c r="BB54" i="3"/>
  <c r="AY54" i="3"/>
  <c r="AX54" i="3"/>
  <c r="BA54" i="3" l="1"/>
  <c r="BC54" i="3" s="1"/>
  <c r="E88" i="3" s="1"/>
  <c r="AW55" i="3"/>
  <c r="AX55" i="3" s="1"/>
  <c r="C89" i="3"/>
  <c r="D89" i="3" s="1"/>
  <c r="CD57" i="3" s="1"/>
  <c r="J88" i="3" l="1"/>
  <c r="F88" i="3"/>
  <c r="G88" i="3" s="1"/>
  <c r="AZ55" i="3"/>
  <c r="BB55" i="3"/>
  <c r="AY55" i="3"/>
  <c r="BA55" i="3" s="1"/>
  <c r="BC55" i="3" l="1"/>
  <c r="E89" i="3" s="1"/>
  <c r="C90" i="3"/>
  <c r="D90" i="3" s="1"/>
  <c r="CD58" i="3" s="1"/>
  <c r="AW56" i="3"/>
  <c r="AX56" i="3" s="1"/>
  <c r="J89" i="3" l="1"/>
  <c r="F89" i="3"/>
  <c r="G89" i="3" s="1"/>
  <c r="BB56" i="3"/>
  <c r="AY56" i="3"/>
  <c r="BA56" i="3" s="1"/>
  <c r="AZ56" i="3"/>
  <c r="BC56" i="3" l="1"/>
  <c r="C91" i="3" s="1"/>
  <c r="D91" i="3" s="1"/>
  <c r="CD59" i="3" s="1"/>
  <c r="E90" i="3"/>
  <c r="AW57" i="3"/>
  <c r="AX57" i="3" s="1"/>
  <c r="J90" i="3" l="1"/>
  <c r="F90" i="3"/>
  <c r="G90" i="3" s="1"/>
  <c r="BB57" i="3"/>
  <c r="BC57" i="3" s="1"/>
  <c r="E91" i="3" s="1"/>
  <c r="AY57" i="3"/>
  <c r="BA57" i="3" s="1"/>
  <c r="AZ57" i="3"/>
  <c r="J91" i="3" l="1"/>
  <c r="F91" i="3"/>
  <c r="G91" i="3" s="1"/>
  <c r="AW58" i="3"/>
  <c r="AZ58" i="3" s="1"/>
  <c r="C92" i="3"/>
  <c r="D92" i="3" s="1"/>
  <c r="CD60" i="3" s="1"/>
  <c r="AX58" i="3" l="1"/>
  <c r="BB58" i="3"/>
  <c r="BC58" i="3" s="1"/>
  <c r="E92" i="3" s="1"/>
  <c r="AY58" i="3"/>
  <c r="F92" i="3" l="1"/>
  <c r="G92" i="3" s="1"/>
  <c r="J92" i="3"/>
  <c r="BA58" i="3"/>
  <c r="AW59" i="3"/>
  <c r="AZ59" i="3" s="1"/>
  <c r="C93" i="3"/>
  <c r="D93" i="3" s="1"/>
  <c r="CD61" i="3" s="1"/>
  <c r="AX59" i="3" l="1"/>
  <c r="BB59" i="3"/>
  <c r="BC59" i="3" s="1"/>
  <c r="AW60" i="3" s="1"/>
  <c r="AY59" i="3"/>
  <c r="BA59" i="3" l="1"/>
  <c r="E93" i="3"/>
  <c r="C94" i="3"/>
  <c r="D94" i="3" s="1"/>
  <c r="CD62" i="3" s="1"/>
  <c r="BB60" i="3"/>
  <c r="BC60" i="3" s="1"/>
  <c r="AX60" i="3"/>
  <c r="AZ60" i="3"/>
  <c r="AY60" i="3"/>
  <c r="F93" i="3" l="1"/>
  <c r="G93" i="3" s="1"/>
  <c r="J93" i="3"/>
  <c r="BA60" i="3"/>
  <c r="AW61" i="3"/>
  <c r="E94" i="3"/>
  <c r="C95" i="3"/>
  <c r="D95" i="3" s="1"/>
  <c r="CD63" i="3" s="1"/>
  <c r="F94" i="3" l="1"/>
  <c r="G94" i="3" s="1"/>
  <c r="J94" i="3"/>
  <c r="BB61" i="3"/>
  <c r="BC61" i="3" s="1"/>
  <c r="AX61" i="3"/>
  <c r="AZ61" i="3"/>
  <c r="AY61" i="3"/>
  <c r="BA61" i="3" l="1"/>
  <c r="AW62" i="3"/>
  <c r="E95" i="3"/>
  <c r="C96" i="3"/>
  <c r="D96" i="3" s="1"/>
  <c r="CD64" i="3" s="1"/>
  <c r="J95" i="3" l="1"/>
  <c r="F95" i="3"/>
  <c r="G95" i="3" s="1"/>
  <c r="BB62" i="3"/>
  <c r="BC62" i="3" s="1"/>
  <c r="AZ62" i="3"/>
  <c r="AY62" i="3"/>
  <c r="AX62" i="3"/>
  <c r="BA62" i="3" l="1"/>
  <c r="AW63" i="3"/>
  <c r="E96" i="3"/>
  <c r="J96" i="3" l="1"/>
  <c r="F96" i="3"/>
  <c r="G96" i="3" s="1"/>
  <c r="H49" i="3" s="1"/>
  <c r="H50" i="3" s="1"/>
  <c r="H51" i="3" s="1"/>
  <c r="H52" i="3" s="1"/>
  <c r="H53" i="3" s="1"/>
  <c r="H54" i="3" s="1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H89" i="3" s="1"/>
  <c r="H90" i="3" s="1"/>
  <c r="H91" i="3" s="1"/>
  <c r="H92" i="3" s="1"/>
  <c r="H93" i="3" s="1"/>
  <c r="H94" i="3" s="1"/>
  <c r="H95" i="3" s="1"/>
  <c r="H96" i="3" s="1"/>
  <c r="BB63" i="3"/>
  <c r="AZ63" i="3"/>
  <c r="AY63" i="3"/>
  <c r="AX63" i="3"/>
  <c r="BA63" i="3" l="1"/>
  <c r="BC63" i="3" s="1"/>
  <c r="H97" i="3" l="1"/>
  <c r="I49" i="3" s="1"/>
  <c r="J49" i="3" l="1"/>
  <c r="K49" i="3" s="1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l="1"/>
  <c r="K70" i="3" s="1"/>
  <c r="K71" i="3" s="1"/>
  <c r="K72" i="3" s="1"/>
  <c r="K73" i="3" s="1"/>
  <c r="K74" i="3" s="1"/>
  <c r="K75" i="3" s="1"/>
  <c r="K76" i="3" s="1"/>
  <c r="K77" i="3" s="1"/>
  <c r="K78" i="3" s="1"/>
  <c r="K79" i="3" s="1"/>
  <c r="K80" i="3" s="1"/>
  <c r="K81" i="3" s="1"/>
  <c r="K82" i="3" s="1"/>
  <c r="K83" i="3" s="1"/>
  <c r="K84" i="3" s="1"/>
  <c r="K85" i="3" s="1"/>
  <c r="K86" i="3" s="1"/>
  <c r="K87" i="3" s="1"/>
  <c r="K88" i="3" s="1"/>
  <c r="K89" i="3" s="1"/>
  <c r="K90" i="3" s="1"/>
  <c r="K91" i="3" s="1"/>
  <c r="K92" i="3" s="1"/>
  <c r="K93" i="3" s="1"/>
  <c r="K94" i="3" s="1"/>
  <c r="K95" i="3" s="1"/>
  <c r="K96" i="3" s="1"/>
  <c r="L49" i="3" s="1"/>
  <c r="L50" i="3" l="1"/>
  <c r="L51" i="3" s="1"/>
  <c r="L52" i="3" s="1"/>
  <c r="L53" i="3" s="1"/>
  <c r="L54" i="3" s="1"/>
  <c r="L55" i="3" s="1"/>
  <c r="L56" i="3" s="1"/>
  <c r="L57" i="3" s="1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L95" i="3" s="1"/>
  <c r="L96" i="3" s="1"/>
  <c r="CG34" i="3" l="1"/>
  <c r="L97" i="3"/>
  <c r="M49" i="3" s="1"/>
  <c r="O49" i="3" l="1"/>
  <c r="T49" i="3" s="1"/>
  <c r="CE17" i="3" s="1"/>
  <c r="N49" i="3" l="1"/>
  <c r="S50" i="3" s="1"/>
  <c r="Q50" i="3" l="1"/>
  <c r="O50" i="3" s="1"/>
  <c r="T50" i="3" l="1"/>
  <c r="N50" i="3"/>
  <c r="Q51" i="3" l="1"/>
  <c r="S51" i="3"/>
  <c r="CE18" i="3"/>
  <c r="O51" i="3" l="1"/>
  <c r="T51" i="3" l="1"/>
  <c r="N51" i="3"/>
  <c r="Q52" i="3" l="1"/>
  <c r="S52" i="3"/>
  <c r="CE19" i="3"/>
  <c r="O52" i="3" l="1"/>
  <c r="T52" i="3" l="1"/>
  <c r="N52" i="3"/>
  <c r="Q53" i="3" l="1"/>
  <c r="S53" i="3"/>
  <c r="CE20" i="3"/>
  <c r="O53" i="3" l="1"/>
  <c r="T53" i="3" l="1"/>
  <c r="N53" i="3"/>
  <c r="S54" i="3" l="1"/>
  <c r="Q54" i="3"/>
  <c r="CE21" i="3"/>
  <c r="O54" i="3" l="1"/>
  <c r="T54" i="3" l="1"/>
  <c r="CE22" i="3" s="1"/>
  <c r="N54" i="3"/>
  <c r="S55" i="3" l="1"/>
  <c r="Q55" i="3"/>
  <c r="O55" i="3" l="1"/>
  <c r="T55" i="3" s="1"/>
  <c r="CE23" i="3" s="1"/>
  <c r="N55" i="3" l="1"/>
  <c r="Q56" i="3" s="1"/>
  <c r="S56" i="3" l="1"/>
  <c r="O56" i="3" s="1"/>
  <c r="T56" i="3" l="1"/>
  <c r="CE24" i="3" s="1"/>
  <c r="N56" i="3"/>
  <c r="S57" i="3" s="1"/>
  <c r="Q57" i="3" l="1"/>
  <c r="O57" i="3" s="1"/>
  <c r="T57" i="3" s="1"/>
  <c r="CE25" i="3" s="1"/>
  <c r="N57" i="3" l="1"/>
  <c r="S58" i="3" s="1"/>
  <c r="Q58" i="3" l="1"/>
  <c r="O58" i="3" s="1"/>
  <c r="T58" i="3" s="1"/>
  <c r="CE26" i="3" s="1"/>
  <c r="N58" i="3" l="1"/>
  <c r="Q59" i="3" s="1"/>
  <c r="S59" i="3" l="1"/>
  <c r="O59" i="3" s="1"/>
  <c r="T59" i="3" l="1"/>
  <c r="CE27" i="3" s="1"/>
  <c r="N59" i="3"/>
  <c r="Q60" i="3" s="1"/>
  <c r="S60" i="3" l="1"/>
  <c r="O60" i="3" s="1"/>
  <c r="T60" i="3" s="1"/>
  <c r="CE28" i="3" s="1"/>
  <c r="CG28" i="3" s="1"/>
  <c r="N60" i="3" l="1"/>
  <c r="Q61" i="3" s="1"/>
  <c r="S61" i="3" l="1"/>
  <c r="O61" i="3" s="1"/>
  <c r="T61" i="3" s="1"/>
  <c r="CE29" i="3" s="1"/>
  <c r="N61" i="3" l="1"/>
  <c r="S62" i="3" s="1"/>
  <c r="Q62" i="3" l="1"/>
  <c r="O62" i="3" s="1"/>
  <c r="T62" i="3" s="1"/>
  <c r="CE30" i="3" s="1"/>
  <c r="N62" i="3" l="1"/>
  <c r="Q63" i="3" l="1"/>
  <c r="S63" i="3"/>
  <c r="O63" i="3" l="1"/>
  <c r="T63" i="3" s="1"/>
  <c r="CE31" i="3" s="1"/>
  <c r="N63" i="3" l="1"/>
  <c r="Q64" i="3" s="1"/>
  <c r="S64" i="3" l="1"/>
  <c r="O64" i="3" s="1"/>
  <c r="T64" i="3" l="1"/>
  <c r="CE32" i="3" s="1"/>
  <c r="N64" i="3"/>
  <c r="S65" i="3" s="1"/>
  <c r="Q65" i="3" l="1"/>
  <c r="O65" i="3" s="1"/>
  <c r="T65" i="3" l="1"/>
  <c r="CE33" i="3" s="1"/>
  <c r="N65" i="3"/>
  <c r="Q66" i="3" l="1"/>
  <c r="S66" i="3"/>
  <c r="O66" i="3" l="1"/>
  <c r="T66" i="3" s="1"/>
  <c r="CE34" i="3" s="1"/>
  <c r="N66" i="3" l="1"/>
  <c r="Q67" i="3" s="1"/>
  <c r="S67" i="3" l="1"/>
  <c r="O67" i="3" s="1"/>
  <c r="T67" i="3" l="1"/>
  <c r="N67" i="3"/>
  <c r="CE35" i="3" l="1"/>
  <c r="S68" i="3"/>
  <c r="Q68" i="3"/>
  <c r="O68" i="3" s="1"/>
  <c r="N68" i="3" l="1"/>
  <c r="T68" i="3"/>
  <c r="Q69" i="3" l="1"/>
  <c r="S69" i="3"/>
  <c r="CE36" i="3"/>
  <c r="CG36" i="3" s="1"/>
  <c r="O69" i="3" l="1"/>
  <c r="T69" i="3" l="1"/>
  <c r="N69" i="3"/>
  <c r="S70" i="3" l="1"/>
  <c r="Q70" i="3"/>
  <c r="CE37" i="3"/>
  <c r="O70" i="3" l="1"/>
  <c r="T70" i="3" l="1"/>
  <c r="N70" i="3"/>
  <c r="Q71" i="3" l="1"/>
  <c r="S71" i="3"/>
  <c r="CE38" i="3"/>
  <c r="O71" i="3" l="1"/>
  <c r="T71" i="3" l="1"/>
  <c r="N71" i="3"/>
  <c r="S72" i="3" l="1"/>
  <c r="Q72" i="3"/>
  <c r="CE39" i="3"/>
  <c r="O72" i="3" l="1"/>
  <c r="T72" i="3" l="1"/>
  <c r="N72" i="3"/>
  <c r="S73" i="3" l="1"/>
  <c r="Q73" i="3"/>
  <c r="CE40" i="3"/>
  <c r="CG40" i="3" s="1"/>
  <c r="O73" i="3" l="1"/>
  <c r="N73" i="3" s="1"/>
  <c r="S74" i="3" s="1"/>
  <c r="T73" i="3" l="1"/>
  <c r="CE41" i="3" s="1"/>
  <c r="Q74" i="3"/>
  <c r="O74" i="3" s="1"/>
  <c r="T74" i="3" s="1"/>
  <c r="CE42" i="3" s="1"/>
  <c r="N74" i="3" l="1"/>
  <c r="Q75" i="3" s="1"/>
  <c r="S75" i="3" l="1"/>
  <c r="O75" i="3" s="1"/>
  <c r="T75" i="3" s="1"/>
  <c r="CE43" i="3" s="1"/>
  <c r="N75" i="3" l="1"/>
  <c r="S76" i="3" l="1"/>
  <c r="Q76" i="3"/>
  <c r="O76" i="3" l="1"/>
  <c r="T76" i="3" s="1"/>
  <c r="CE44" i="3" s="1"/>
  <c r="N76" i="3" l="1"/>
  <c r="S77" i="3" s="1"/>
  <c r="Q77" i="3" l="1"/>
  <c r="O77" i="3" s="1"/>
  <c r="T77" i="3" l="1"/>
  <c r="CE45" i="3" s="1"/>
  <c r="N77" i="3"/>
  <c r="S78" i="3" l="1"/>
  <c r="Q78" i="3"/>
  <c r="O78" i="3" l="1"/>
  <c r="T78" i="3" s="1"/>
  <c r="CE46" i="3" s="1"/>
  <c r="N78" i="3" l="1"/>
  <c r="Q79" i="3" s="1"/>
  <c r="S79" i="3" l="1"/>
  <c r="O79" i="3" s="1"/>
  <c r="T79" i="3" s="1"/>
  <c r="CE47" i="3" s="1"/>
  <c r="N79" i="3" l="1"/>
  <c r="Q80" i="3" s="1"/>
  <c r="S80" i="3" l="1"/>
  <c r="O80" i="3" s="1"/>
  <c r="T80" i="3" s="1"/>
  <c r="CE48" i="3" s="1"/>
  <c r="N80" i="3" l="1"/>
  <c r="S81" i="3" s="1"/>
  <c r="Q81" i="3" l="1"/>
  <c r="O81" i="3" s="1"/>
  <c r="N81" i="3" s="1"/>
  <c r="S82" i="3" s="1"/>
  <c r="Q82" i="3" l="1"/>
  <c r="O82" i="3" s="1"/>
  <c r="T82" i="3" s="1"/>
  <c r="CE50" i="3" s="1"/>
  <c r="T81" i="3"/>
  <c r="CE49" i="3" s="1"/>
  <c r="N82" i="3" l="1"/>
  <c r="S83" i="3" s="1"/>
  <c r="Q83" i="3" l="1"/>
  <c r="O83" i="3" s="1"/>
  <c r="T83" i="3" l="1"/>
  <c r="CE51" i="3" s="1"/>
  <c r="N83" i="3"/>
  <c r="Q84" i="3" l="1"/>
  <c r="S84" i="3"/>
  <c r="O84" i="3" l="1"/>
  <c r="T84" i="3" s="1"/>
  <c r="CE52" i="3" s="1"/>
  <c r="CG52" i="3" s="1"/>
  <c r="N84" i="3" l="1"/>
  <c r="Q85" i="3" s="1"/>
  <c r="S85" i="3" l="1"/>
  <c r="O85" i="3" s="1"/>
  <c r="T85" i="3" s="1"/>
  <c r="CE53" i="3" s="1"/>
  <c r="N85" i="3" l="1"/>
  <c r="S86" i="3" s="1"/>
  <c r="Q86" i="3" l="1"/>
  <c r="O86" i="3" s="1"/>
  <c r="T86" i="3" s="1"/>
  <c r="CE54" i="3" s="1"/>
  <c r="N86" i="3" l="1"/>
  <c r="Q87" i="3" s="1"/>
  <c r="S87" i="3" l="1"/>
  <c r="O87" i="3" s="1"/>
  <c r="N87" i="3" s="1"/>
  <c r="T87" i="3" l="1"/>
  <c r="CE55" i="3" s="1"/>
  <c r="S88" i="3"/>
  <c r="Q88" i="3"/>
  <c r="O88" i="3" l="1"/>
  <c r="T88" i="3" s="1"/>
  <c r="CE56" i="3" s="1"/>
  <c r="N88" i="3" l="1"/>
  <c r="Q89" i="3" s="1"/>
  <c r="S89" i="3" l="1"/>
  <c r="O89" i="3" s="1"/>
  <c r="N89" i="3" s="1"/>
  <c r="T89" i="3" l="1"/>
  <c r="CE57" i="3" s="1"/>
  <c r="S90" i="3"/>
  <c r="Q90" i="3"/>
  <c r="O90" i="3" l="1"/>
  <c r="T90" i="3" s="1"/>
  <c r="CE58" i="3" s="1"/>
  <c r="N90" i="3" l="1"/>
  <c r="S91" i="3" s="1"/>
  <c r="Q91" i="3"/>
  <c r="O91" i="3" l="1"/>
  <c r="T91" i="3" s="1"/>
  <c r="CE59" i="3" s="1"/>
  <c r="N91" i="3" l="1"/>
  <c r="Q92" i="3" s="1"/>
  <c r="S92" i="3" l="1"/>
  <c r="O92" i="3" s="1"/>
  <c r="T92" i="3" l="1"/>
  <c r="CE60" i="3" s="1"/>
  <c r="N92" i="3"/>
  <c r="Q93" i="3" l="1"/>
  <c r="S93" i="3"/>
  <c r="O93" i="3" l="1"/>
  <c r="T93" i="3" s="1"/>
  <c r="CE61" i="3" s="1"/>
  <c r="N93" i="3" l="1"/>
  <c r="S94" i="3" s="1"/>
  <c r="Q94" i="3" l="1"/>
  <c r="O94" i="3" s="1"/>
  <c r="T94" i="3" l="1"/>
  <c r="N94" i="3"/>
  <c r="S95" i="3" l="1"/>
  <c r="Q95" i="3"/>
  <c r="CE62" i="3"/>
  <c r="O95" i="3" l="1"/>
  <c r="N95" i="3" s="1"/>
  <c r="Q96" i="3" s="1"/>
  <c r="Q97" i="3" s="1"/>
  <c r="O96" i="3" l="1"/>
  <c r="O97" i="3" s="1"/>
  <c r="T95" i="3"/>
  <c r="CE63" i="3" s="1"/>
  <c r="S96" i="3"/>
  <c r="S97" i="3" s="1"/>
  <c r="N96" i="3" l="1"/>
  <c r="T96" i="3"/>
  <c r="CE64" i="3" l="1"/>
  <c r="CG64" i="3" s="1"/>
  <c r="Q32" i="3" s="1"/>
  <c r="T97" i="3"/>
</calcChain>
</file>

<file path=xl/sharedStrings.xml><?xml version="1.0" encoding="utf-8"?>
<sst xmlns="http://schemas.openxmlformats.org/spreadsheetml/2006/main" count="114" uniqueCount="94">
  <si>
    <t>Dias</t>
  </si>
  <si>
    <t>Paso 1</t>
  </si>
  <si>
    <t>Paso2</t>
  </si>
  <si>
    <t>Paso3</t>
  </si>
  <si>
    <t>FECHA DE PAGO</t>
  </si>
  <si>
    <t>OPCIONES FECHA DE PAGO</t>
  </si>
  <si>
    <t>PERIODO DE GRACIA</t>
  </si>
  <si>
    <t>CALENDARIO</t>
  </si>
  <si>
    <t>CÓDIGO</t>
  </si>
  <si>
    <t>DIA</t>
  </si>
  <si>
    <t>MES</t>
  </si>
  <si>
    <t>AÑO</t>
  </si>
  <si>
    <t>PLAZO</t>
  </si>
  <si>
    <t>TASA NOMINAL ANUAL</t>
  </si>
  <si>
    <t>DÍAS AÑO</t>
  </si>
  <si>
    <t>TOTAL TASA</t>
  </si>
  <si>
    <t>DIAS</t>
  </si>
  <si>
    <t>Capital Insoluto</t>
  </si>
  <si>
    <t>CRONOGRAMA DEL CLIENTE</t>
  </si>
  <si>
    <t>VALOR CUOTA</t>
  </si>
  <si>
    <t>Fecha Inicia de cuota</t>
  </si>
  <si>
    <t>ARMADO DE CRONOGRAMA</t>
  </si>
  <si>
    <t>Mes de solicitud</t>
  </si>
  <si>
    <t>Año de solicitud</t>
  </si>
  <si>
    <t>Día Seleccionado</t>
  </si>
  <si>
    <t>Fecha inicial de Pago</t>
  </si>
  <si>
    <t>Restricción días</t>
  </si>
  <si>
    <t>Días entre fecha de desembolso y fecha inicial</t>
  </si>
  <si>
    <t>Periodo de Gracia</t>
  </si>
  <si>
    <t>DIAS TRANSCURRIDOS ENTRE DESEMBOLSO Y PRIMER VCTO</t>
  </si>
  <si>
    <t>MES ANTERIOR</t>
  </si>
  <si>
    <t>MES SIGUIENTE</t>
  </si>
  <si>
    <t>01</t>
  </si>
  <si>
    <t>04</t>
  </si>
  <si>
    <t>05</t>
  </si>
  <si>
    <t>06</t>
  </si>
  <si>
    <t>07</t>
  </si>
  <si>
    <t>08</t>
  </si>
  <si>
    <t>09</t>
  </si>
  <si>
    <t>02</t>
  </si>
  <si>
    <t>03</t>
  </si>
  <si>
    <t>ES BISIESTO</t>
  </si>
  <si>
    <t>Años Bisiestos</t>
  </si>
  <si>
    <t>DIVISIBLE 4</t>
  </si>
  <si>
    <t>DIVISIBLE 100</t>
  </si>
  <si>
    <t>DIVISIBLE 400</t>
  </si>
  <si>
    <t>Orden de cuota</t>
  </si>
  <si>
    <t>EMI inicial</t>
  </si>
  <si>
    <t>EMI FINAL</t>
  </si>
  <si>
    <t>Intereses primer mes</t>
  </si>
  <si>
    <t>FECHA DE PAGO SIGUIENTE</t>
  </si>
  <si>
    <t>SI</t>
  </si>
  <si>
    <t>NO</t>
  </si>
  <si>
    <t>CALCULO TCEA</t>
  </si>
  <si>
    <t>VENCIMIENTO</t>
  </si>
  <si>
    <t>VALOR</t>
  </si>
  <si>
    <t>TIR</t>
  </si>
  <si>
    <r>
      <t>SIMULADOR PRÉSTAMO EFECTIVO</t>
    </r>
    <r>
      <rPr>
        <b/>
        <sz val="15"/>
        <color theme="0"/>
        <rFont val="Calibri"/>
        <family val="2"/>
        <scheme val="minor"/>
      </rPr>
      <t>____</t>
    </r>
  </si>
  <si>
    <t>SOLES</t>
  </si>
  <si>
    <t>MONEDA:</t>
  </si>
  <si>
    <t>MONTO A DESEMBOLSAR:</t>
  </si>
  <si>
    <t>SEGURO DE VIDA:</t>
  </si>
  <si>
    <t>SEGURO DE DESEMPLEO:</t>
  </si>
  <si>
    <t>Seleccionar una opción (Si/No)</t>
  </si>
  <si>
    <t>Ingresar fecha de venta: dd/mm/aaaa</t>
  </si>
  <si>
    <t>TASA EFECTIVA ANUAL (TEA) FIJA:</t>
  </si>
  <si>
    <t>TASA DE COSTO EFECTIVO ANUAL (TCEA):</t>
  </si>
  <si>
    <t>FECHA PRIMER VENCIMIENTO:</t>
  </si>
  <si>
    <t>PERIODO DE GRACIA:</t>
  </si>
  <si>
    <t>DÍA DE PAGO:</t>
  </si>
  <si>
    <t>FECHA DE DESEMBOLSO:</t>
  </si>
  <si>
    <t>MONTO A FINANCIAR:</t>
  </si>
  <si>
    <t>NOTA:</t>
  </si>
  <si>
    <t>NÚMERO CUOTAS</t>
  </si>
  <si>
    <t>FECHA VENCIMIENTO CUOTA</t>
  </si>
  <si>
    <t>AMORTIZACIÓN</t>
  </si>
  <si>
    <t>INTERÉS</t>
  </si>
  <si>
    <t>SEG. DESGRAV.</t>
  </si>
  <si>
    <t xml:space="preserve">El otorgamiento del préstamo y tasa están sujetos a evaluación crediticia. </t>
  </si>
  <si>
    <t xml:space="preserve">Los datos emitidos por este simulador son referenciales. </t>
  </si>
  <si>
    <t xml:space="preserve">La simulación no incluye el ITF (0.005%). </t>
  </si>
  <si>
    <t xml:space="preserve">La tasa de interés es fija. </t>
  </si>
  <si>
    <t xml:space="preserve">El pago a realizarse será de manera mensual, según el número de cuotas elegidas. </t>
  </si>
  <si>
    <t xml:space="preserve">El cliente puede endosar sus pólizas de seguros a favor de Banco Falabella, sujeto </t>
  </si>
  <si>
    <t>a comisión que podrá encontrar en nuestro tarifario en: www.bancofalabella.pe</t>
  </si>
  <si>
    <t>NÚMERO DE CUOTAS:</t>
  </si>
  <si>
    <t>Ingresar fecha de pago de tarjeta CMR</t>
  </si>
  <si>
    <r>
      <t>Inicio vigencia: 20201128</t>
    </r>
    <r>
      <rPr>
        <b/>
        <sz val="9"/>
        <color theme="0"/>
        <rFont val="Calibri"/>
        <family val="2"/>
        <scheme val="minor"/>
      </rPr>
      <t>_______</t>
    </r>
  </si>
  <si>
    <r>
      <t>Fecha ult. Act.: 20201128</t>
    </r>
    <r>
      <rPr>
        <b/>
        <sz val="9"/>
        <color theme="0"/>
        <rFont val="Calibri"/>
        <family val="2"/>
        <scheme val="minor"/>
      </rPr>
      <t>_______</t>
    </r>
  </si>
  <si>
    <t>Ingresar monto</t>
  </si>
  <si>
    <t>Seleccionar una opción</t>
  </si>
  <si>
    <t>Ingresar # cuotas en meses</t>
  </si>
  <si>
    <t>Ingresar tasa anual</t>
  </si>
  <si>
    <t>SEGURO DE DESGRAVAMEN (ANUAL):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</si>
</sst>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S/&quot;* #,##0.00_-;\-&quot;S/&quot;* #,##0.00_-;_-&quot;S/&quot;* &quot;-&quot;??_-;_-@_-"/>
    <numFmt numFmtId="164" formatCode="0.00000000000000000000"/>
  </numFmts>
  <fonts count="19" x14ac:knownFonts="1">
    <font>
      <sz val="9"/>
      <color theme="1"/>
      <name val="Segoe U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Segoe UI"/>
      <family val="2"/>
      <charset val="1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6EDBD"/>
        <bgColor indexed="64"/>
      </patternFill>
    </fill>
  </fills>
  <borders count="1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9" fontId="12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2" applyFont="1"/>
    <xf numFmtId="0" fontId="9" fillId="0" borderId="0" xfId="2" applyFont="1" applyAlignment="1">
      <alignment horizontal="center" vertical="center"/>
    </xf>
    <xf numFmtId="0" fontId="3" fillId="0" borderId="0" xfId="0" applyFont="1" applyFill="1"/>
    <xf numFmtId="0" fontId="4" fillId="0" borderId="0" xfId="0" applyFont="1" applyFill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center"/>
    </xf>
    <xf numFmtId="0" fontId="3" fillId="6" borderId="0" xfId="0" applyFont="1" applyFill="1"/>
    <xf numFmtId="0" fontId="8" fillId="7" borderId="0" xfId="2" applyFont="1" applyFill="1" applyAlignment="1">
      <alignment horizontal="center"/>
    </xf>
    <xf numFmtId="14" fontId="8" fillId="7" borderId="0" xfId="2" applyNumberFormat="1" applyFont="1" applyFill="1" applyAlignment="1">
      <alignment horizontal="center"/>
    </xf>
    <xf numFmtId="0" fontId="3" fillId="7" borderId="0" xfId="0" applyFont="1" applyFill="1"/>
    <xf numFmtId="0" fontId="11" fillId="3" borderId="0" xfId="2" applyFont="1" applyFill="1" applyAlignment="1">
      <alignment horizontal="center"/>
    </xf>
    <xf numFmtId="4" fontId="3" fillId="0" borderId="0" xfId="0" applyNumberFormat="1" applyFont="1"/>
    <xf numFmtId="0" fontId="4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2" fontId="8" fillId="7" borderId="0" xfId="2" applyNumberFormat="1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1" fontId="8" fillId="7" borderId="0" xfId="2" applyNumberFormat="1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10" fontId="3" fillId="0" borderId="0" xfId="3" applyNumberFormat="1" applyFont="1"/>
    <xf numFmtId="14" fontId="3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4" fillId="0" borderId="0" xfId="0" applyFont="1" applyFill="1"/>
    <xf numFmtId="3" fontId="13" fillId="0" borderId="0" xfId="0" applyNumberFormat="1" applyFont="1" applyFill="1"/>
    <xf numFmtId="3" fontId="15" fillId="4" borderId="0" xfId="0" applyNumberFormat="1" applyFont="1" applyFill="1"/>
    <xf numFmtId="0" fontId="6" fillId="0" borderId="1" xfId="1" applyFont="1" applyBorder="1"/>
    <xf numFmtId="14" fontId="3" fillId="0" borderId="1" xfId="0" applyNumberFormat="1" applyFont="1" applyBorder="1"/>
    <xf numFmtId="14" fontId="3" fillId="0" borderId="1" xfId="0" applyNumberFormat="1" applyFont="1" applyBorder="1" applyAlignment="1">
      <alignment horizontal="right"/>
    </xf>
    <xf numFmtId="164" fontId="6" fillId="0" borderId="1" xfId="1" applyNumberFormat="1" applyFont="1" applyBorder="1"/>
    <xf numFmtId="4" fontId="5" fillId="0" borderId="1" xfId="1" applyNumberFormat="1" applyFont="1" applyBorder="1"/>
    <xf numFmtId="4" fontId="3" fillId="0" borderId="1" xfId="0" applyNumberFormat="1" applyFont="1" applyBorder="1"/>
    <xf numFmtId="0" fontId="5" fillId="0" borderId="1" xfId="1" applyFont="1" applyBorder="1"/>
    <xf numFmtId="2" fontId="6" fillId="0" borderId="1" xfId="1" applyNumberFormat="1" applyFont="1" applyBorder="1"/>
    <xf numFmtId="0" fontId="3" fillId="0" borderId="1" xfId="0" applyFont="1" applyBorder="1"/>
    <xf numFmtId="4" fontId="3" fillId="0" borderId="2" xfId="0" applyNumberFormat="1" applyFont="1" applyBorder="1"/>
    <xf numFmtId="4" fontId="4" fillId="8" borderId="1" xfId="0" applyNumberFormat="1" applyFont="1" applyFill="1" applyBorder="1"/>
    <xf numFmtId="0" fontId="3" fillId="8" borderId="2" xfId="0" applyFont="1" applyFill="1" applyBorder="1"/>
    <xf numFmtId="0" fontId="3" fillId="8" borderId="3" xfId="0" applyFont="1" applyFill="1" applyBorder="1"/>
    <xf numFmtId="164" fontId="3" fillId="8" borderId="3" xfId="0" applyNumberFormat="1" applyFont="1" applyFill="1" applyBorder="1"/>
    <xf numFmtId="0" fontId="3" fillId="8" borderId="4" xfId="0" applyFont="1" applyFill="1" applyBorder="1"/>
    <xf numFmtId="0" fontId="5" fillId="10" borderId="1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left" indent="1"/>
    </xf>
    <xf numFmtId="0" fontId="3" fillId="8" borderId="5" xfId="0" applyFont="1" applyFill="1" applyBorder="1"/>
    <xf numFmtId="0" fontId="3" fillId="8" borderId="6" xfId="0" applyFont="1" applyFill="1" applyBorder="1"/>
    <xf numFmtId="0" fontId="4" fillId="8" borderId="7" xfId="0" applyFont="1" applyFill="1" applyBorder="1" applyAlignment="1">
      <alignment horizontal="left" indent="2"/>
    </xf>
    <xf numFmtId="0" fontId="3" fillId="8" borderId="0" xfId="0" applyFont="1" applyFill="1" applyBorder="1"/>
    <xf numFmtId="0" fontId="4" fillId="8" borderId="7" xfId="0" applyFont="1" applyFill="1" applyBorder="1" applyAlignment="1">
      <alignment horizontal="left" vertical="center" indent="2"/>
    </xf>
    <xf numFmtId="0" fontId="4" fillId="0" borderId="7" xfId="0" applyFont="1" applyBorder="1" applyAlignment="1">
      <alignment horizontal="left" indent="2"/>
    </xf>
    <xf numFmtId="0" fontId="3" fillId="0" borderId="0" xfId="0" applyFont="1" applyBorder="1"/>
    <xf numFmtId="0" fontId="4" fillId="8" borderId="0" xfId="0" applyFont="1" applyFill="1" applyBorder="1"/>
    <xf numFmtId="0" fontId="3" fillId="0" borderId="0" xfId="0" applyFont="1" applyFill="1" applyBorder="1"/>
    <xf numFmtId="0" fontId="4" fillId="8" borderId="0" xfId="0" applyFont="1" applyFill="1" applyBorder="1" applyAlignment="1"/>
    <xf numFmtId="16" fontId="3" fillId="0" borderId="0" xfId="0" applyNumberFormat="1" applyFont="1" applyBorder="1"/>
    <xf numFmtId="14" fontId="3" fillId="0" borderId="0" xfId="0" applyNumberFormat="1" applyFont="1" applyFill="1" applyBorder="1"/>
    <xf numFmtId="10" fontId="3" fillId="0" borderId="0" xfId="0" applyNumberFormat="1" applyFont="1" applyFill="1" applyBorder="1"/>
    <xf numFmtId="14" fontId="4" fillId="0" borderId="0" xfId="0" applyNumberFormat="1" applyFont="1" applyFill="1" applyBorder="1"/>
    <xf numFmtId="0" fontId="3" fillId="8" borderId="8" xfId="0" applyFont="1" applyFill="1" applyBorder="1"/>
    <xf numFmtId="0" fontId="3" fillId="8" borderId="9" xfId="0" applyFont="1" applyFill="1" applyBorder="1"/>
    <xf numFmtId="0" fontId="3" fillId="0" borderId="9" xfId="0" applyFont="1" applyBorder="1"/>
    <xf numFmtId="0" fontId="4" fillId="0" borderId="0" xfId="0" applyFont="1" applyBorder="1"/>
    <xf numFmtId="14" fontId="4" fillId="0" borderId="1" xfId="0" applyNumberFormat="1" applyFont="1" applyFill="1" applyBorder="1" applyProtection="1">
      <protection locked="0"/>
    </xf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10" fontId="4" fillId="0" borderId="1" xfId="0" applyNumberFormat="1" applyFont="1" applyFill="1" applyBorder="1" applyProtection="1">
      <protection locked="0"/>
    </xf>
    <xf numFmtId="10" fontId="4" fillId="9" borderId="0" xfId="0" applyNumberFormat="1" applyFont="1" applyFill="1"/>
    <xf numFmtId="0" fontId="4" fillId="0" borderId="2" xfId="0" applyFont="1" applyFill="1" applyBorder="1" applyAlignment="1" applyProtection="1">
      <alignment horizontal="center" vertical="center"/>
      <protection locked="0"/>
    </xf>
    <xf numFmtId="4" fontId="4" fillId="8" borderId="2" xfId="0" applyNumberFormat="1" applyFont="1" applyFill="1" applyBorder="1"/>
    <xf numFmtId="4" fontId="3" fillId="0" borderId="4" xfId="0" applyNumberFormat="1" applyFont="1" applyBorder="1"/>
    <xf numFmtId="4" fontId="4" fillId="8" borderId="4" xfId="0" applyNumberFormat="1" applyFont="1" applyFill="1" applyBorder="1"/>
    <xf numFmtId="0" fontId="3" fillId="11" borderId="6" xfId="0" applyFont="1" applyFill="1" applyBorder="1"/>
    <xf numFmtId="0" fontId="3" fillId="11" borderId="0" xfId="0" applyFont="1" applyFill="1" applyBorder="1"/>
    <xf numFmtId="0" fontId="4" fillId="11" borderId="0" xfId="0" applyFont="1" applyFill="1" applyBorder="1"/>
    <xf numFmtId="0" fontId="3" fillId="11" borderId="9" xfId="0" applyFont="1" applyFill="1" applyBorder="1"/>
    <xf numFmtId="4" fontId="4" fillId="11" borderId="9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right"/>
    </xf>
    <xf numFmtId="10" fontId="4" fillId="11" borderId="6" xfId="0" applyNumberFormat="1" applyFont="1" applyFill="1" applyBorder="1"/>
    <xf numFmtId="10" fontId="4" fillId="11" borderId="0" xfId="0" applyNumberFormat="1" applyFont="1" applyFill="1" applyBorder="1"/>
    <xf numFmtId="0" fontId="4" fillId="8" borderId="7" xfId="0" applyFont="1" applyFill="1" applyBorder="1" applyAlignment="1">
      <alignment horizontal="left" vertical="center" indent="3"/>
    </xf>
    <xf numFmtId="0" fontId="4" fillId="8" borderId="7" xfId="0" applyFont="1" applyFill="1" applyBorder="1" applyAlignment="1">
      <alignment horizontal="left" indent="3"/>
    </xf>
    <xf numFmtId="4" fontId="4" fillId="8" borderId="3" xfId="0" applyNumberFormat="1" applyFont="1" applyFill="1" applyBorder="1"/>
    <xf numFmtId="0" fontId="5" fillId="10" borderId="1" xfId="1" applyFont="1" applyFill="1" applyBorder="1"/>
    <xf numFmtId="164" fontId="5" fillId="10" borderId="1" xfId="1" applyNumberFormat="1" applyFont="1" applyFill="1" applyBorder="1"/>
    <xf numFmtId="0" fontId="4" fillId="8" borderId="2" xfId="0" applyFont="1" applyFill="1" applyBorder="1" applyAlignment="1">
      <alignment horizontal="left" indent="1"/>
    </xf>
    <xf numFmtId="0" fontId="3" fillId="0" borderId="6" xfId="0" applyFont="1" applyBorder="1"/>
    <xf numFmtId="0" fontId="13" fillId="0" borderId="6" xfId="0" applyFont="1" applyBorder="1"/>
    <xf numFmtId="4" fontId="13" fillId="0" borderId="11" xfId="0" applyNumberFormat="1" applyFont="1" applyBorder="1"/>
    <xf numFmtId="0" fontId="13" fillId="0" borderId="0" xfId="0" applyFont="1" applyBorder="1"/>
    <xf numFmtId="4" fontId="13" fillId="0" borderId="12" xfId="0" applyNumberFormat="1" applyFont="1" applyBorder="1"/>
    <xf numFmtId="0" fontId="13" fillId="0" borderId="9" xfId="0" applyFont="1" applyBorder="1"/>
    <xf numFmtId="4" fontId="13" fillId="0" borderId="13" xfId="0" applyNumberFormat="1" applyFont="1" applyBorder="1"/>
    <xf numFmtId="0" fontId="3" fillId="0" borderId="5" xfId="0" applyFont="1" applyBorder="1" applyAlignment="1">
      <alignment horizontal="left" indent="1"/>
    </xf>
    <xf numFmtId="0" fontId="3" fillId="0" borderId="7" xfId="0" applyFont="1" applyBorder="1" applyAlignment="1">
      <alignment horizontal="left" indent="1"/>
    </xf>
    <xf numFmtId="44" fontId="4" fillId="0" borderId="10" xfId="0" applyNumberFormat="1" applyFont="1" applyFill="1" applyBorder="1" applyAlignment="1" applyProtection="1">
      <alignment vertical="center"/>
      <protection locked="0"/>
    </xf>
    <xf numFmtId="44" fontId="4" fillId="0" borderId="0" xfId="0" applyNumberFormat="1" applyFont="1"/>
    <xf numFmtId="44" fontId="4" fillId="11" borderId="6" xfId="0" applyNumberFormat="1" applyFont="1" applyFill="1" applyBorder="1" applyAlignment="1">
      <alignment vertical="center"/>
    </xf>
    <xf numFmtId="44" fontId="4" fillId="11" borderId="0" xfId="0" applyNumberFormat="1" applyFont="1" applyFill="1" applyBorder="1" applyAlignment="1">
      <alignment vertical="center"/>
    </xf>
    <xf numFmtId="44" fontId="4" fillId="11" borderId="0" xfId="0" applyNumberFormat="1" applyFont="1" applyFill="1" applyBorder="1"/>
    <xf numFmtId="0" fontId="3" fillId="11" borderId="11" xfId="0" applyFont="1" applyFill="1" applyBorder="1" applyProtection="1"/>
    <xf numFmtId="0" fontId="3" fillId="11" borderId="12" xfId="0" applyFont="1" applyFill="1" applyBorder="1" applyProtection="1"/>
    <xf numFmtId="4" fontId="4" fillId="11" borderId="12" xfId="0" applyNumberFormat="1" applyFont="1" applyFill="1" applyBorder="1" applyAlignment="1" applyProtection="1">
      <alignment horizontal="center" vertical="center"/>
    </xf>
    <xf numFmtId="4" fontId="4" fillId="11" borderId="12" xfId="0" applyNumberFormat="1" applyFont="1" applyFill="1" applyBorder="1" applyAlignment="1" applyProtection="1">
      <alignment vertical="center"/>
    </xf>
    <xf numFmtId="4" fontId="4" fillId="8" borderId="12" xfId="0" applyNumberFormat="1" applyFont="1" applyFill="1" applyBorder="1" applyProtection="1"/>
    <xf numFmtId="0" fontId="4" fillId="11" borderId="12" xfId="0" applyFont="1" applyFill="1" applyBorder="1" applyProtection="1"/>
    <xf numFmtId="4" fontId="4" fillId="11" borderId="12" xfId="0" applyNumberFormat="1" applyFont="1" applyFill="1" applyBorder="1" applyProtection="1"/>
    <xf numFmtId="14" fontId="4" fillId="11" borderId="12" xfId="0" applyNumberFormat="1" applyFont="1" applyFill="1" applyBorder="1" applyProtection="1"/>
    <xf numFmtId="0" fontId="4" fillId="11" borderId="12" xfId="0" applyFont="1" applyFill="1" applyBorder="1" applyAlignment="1" applyProtection="1">
      <alignment horizontal="right"/>
    </xf>
    <xf numFmtId="10" fontId="4" fillId="11" borderId="12" xfId="0" applyNumberFormat="1" applyFont="1" applyFill="1" applyBorder="1" applyProtection="1"/>
    <xf numFmtId="0" fontId="3" fillId="11" borderId="13" xfId="0" applyFont="1" applyFill="1" applyBorder="1" applyProtection="1"/>
    <xf numFmtId="0" fontId="3" fillId="11" borderId="5" xfId="0" applyFont="1" applyFill="1" applyBorder="1" applyProtection="1"/>
    <xf numFmtId="0" fontId="3" fillId="11" borderId="7" xfId="0" applyFont="1" applyFill="1" applyBorder="1" applyProtection="1"/>
    <xf numFmtId="0" fontId="4" fillId="11" borderId="7" xfId="0" applyFont="1" applyFill="1" applyBorder="1" applyProtection="1"/>
    <xf numFmtId="0" fontId="4" fillId="0" borderId="7" xfId="0" applyFont="1" applyBorder="1" applyProtection="1"/>
    <xf numFmtId="4" fontId="4" fillId="11" borderId="7" xfId="0" applyNumberFormat="1" applyFont="1" applyFill="1" applyBorder="1" applyAlignment="1" applyProtection="1">
      <alignment vertical="center"/>
    </xf>
    <xf numFmtId="0" fontId="3" fillId="11" borderId="8" xfId="0" applyFont="1" applyFill="1" applyBorder="1" applyProtection="1"/>
    <xf numFmtId="0" fontId="3" fillId="0" borderId="8" xfId="0" applyFont="1" applyBorder="1" applyAlignment="1">
      <alignment horizontal="left" indent="1"/>
    </xf>
    <xf numFmtId="0" fontId="4" fillId="0" borderId="0" xfId="0" applyFont="1" applyAlignment="1">
      <alignment horizontal="center" vertical="center"/>
    </xf>
    <xf numFmtId="0" fontId="5" fillId="10" borderId="1" xfId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9" fillId="0" borderId="0" xfId="2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10" borderId="2" xfId="1" applyFont="1" applyFill="1" applyBorder="1" applyAlignment="1">
      <alignment horizontal="center" vertical="center" wrapText="1"/>
    </xf>
    <xf numFmtId="0" fontId="5" fillId="10" borderId="4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_Amortized_Loan_schedule_calculation" xfId="1"/>
    <cellStyle name="Porcentaje" xfId="3" builtinId="5"/>
  </cellStyles>
  <dxfs count="0"/>
  <tableStyles count="0" defaultTableStyle="TableStyleMedium2" defaultPivotStyle="PivotStyleLight16"/>
  <colors>
    <mruColors>
      <color rgb="FFD6EDBD"/>
      <color rgb="FFC0EBAB"/>
      <color rgb="FFC9E7A7"/>
      <color rgb="FFCCFFCC"/>
      <color rgb="FF7DFFB8"/>
      <color rgb="FFA8C36B"/>
      <color rgb="FF93D3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47624</xdr:colOff>
      <xdr:row>3</xdr:row>
      <xdr:rowOff>76276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14574" cy="54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WG99"/>
  <sheetViews>
    <sheetView showGridLines="0" tabSelected="1" zoomScaleNormal="100" workbookViewId="0">
      <selection activeCell="Q10" sqref="Q10"/>
    </sheetView>
  </sheetViews>
  <sheetFormatPr baseColWidth="10" defaultColWidth="0" defaultRowHeight="12" zeroHeight="1" x14ac:dyDescent="0.2"/>
  <cols>
    <col min="1" max="1" width="12.1640625" style="1" customWidth="1"/>
    <col min="2" max="2" width="10.1640625" style="1" customWidth="1"/>
    <col min="3" max="3" width="16.5" style="1" hidden="1" customWidth="1"/>
    <col min="4" max="4" width="17.33203125" style="1" customWidth="1"/>
    <col min="5" max="5" width="17.33203125" style="1" hidden="1" customWidth="1"/>
    <col min="6" max="7" width="23" style="1" hidden="1" customWidth="1"/>
    <col min="8" max="8" width="26.6640625" style="1" hidden="1" customWidth="1"/>
    <col min="9" max="9" width="12.33203125" style="1" hidden="1" customWidth="1"/>
    <col min="10" max="11" width="23" style="1" hidden="1" customWidth="1"/>
    <col min="12" max="12" width="26.6640625" style="1" hidden="1" customWidth="1"/>
    <col min="13" max="13" width="12.33203125" style="1" hidden="1" customWidth="1"/>
    <col min="14" max="14" width="14" style="1" hidden="1" customWidth="1"/>
    <col min="15" max="15" width="12" style="1" customWidth="1"/>
    <col min="16" max="16" width="1.83203125" style="1" customWidth="1"/>
    <col min="17" max="17" width="14" style="1" customWidth="1"/>
    <col min="18" max="18" width="1.83203125" style="1" customWidth="1"/>
    <col min="19" max="20" width="12.6640625" style="1" customWidth="1"/>
    <col min="21" max="21" width="12.1640625" style="1" customWidth="1"/>
    <col min="22" max="48" width="10.6640625" style="1" hidden="1"/>
    <col min="49" max="49" width="10.6640625" style="9" hidden="1"/>
    <col min="50" max="53" width="13.33203125" style="9" hidden="1"/>
    <col min="54" max="59" width="10.6640625" style="1" hidden="1"/>
    <col min="60" max="60" width="20.6640625" style="1" hidden="1"/>
    <col min="61" max="63" width="10.6640625" style="1" hidden="1"/>
    <col min="64" max="65" width="13" style="1" hidden="1"/>
    <col min="66" max="66" width="21.5" style="1" hidden="1"/>
    <col min="67" max="67" width="10.6640625" style="1" hidden="1"/>
    <col min="68" max="68" width="23.33203125" style="1" hidden="1"/>
    <col min="69" max="69" width="12.5" style="1" hidden="1"/>
    <col min="70" max="72" width="10.6640625" style="1" hidden="1"/>
    <col min="73" max="73" width="14.1640625" style="1" hidden="1"/>
    <col min="74" max="74" width="14.6640625" style="1" hidden="1"/>
    <col min="75" max="81" width="10.6640625" style="1" hidden="1"/>
    <col min="82" max="82" width="13.33203125" style="25" hidden="1"/>
    <col min="83" max="270" width="10.6640625" style="1" hidden="1"/>
    <col min="271" max="271" width="10.5" style="1" hidden="1"/>
    <col min="272" max="272" width="11.6640625" style="1" hidden="1"/>
    <col min="273" max="273" width="16.1640625" style="1" hidden="1"/>
    <col min="274" max="274" width="11.5" style="1" hidden="1"/>
    <col min="275" max="276" width="23" style="1" hidden="1"/>
    <col min="277" max="277" width="24" style="1" hidden="1"/>
    <col min="278" max="278" width="12.33203125" style="1" hidden="1"/>
    <col min="279" max="280" width="10.6640625" style="1" hidden="1"/>
    <col min="281" max="281" width="12" style="1" hidden="1"/>
    <col min="282" max="526" width="10.6640625" style="1" hidden="1"/>
    <col min="527" max="527" width="10.5" style="1" hidden="1"/>
    <col min="528" max="528" width="11.6640625" style="1" hidden="1"/>
    <col min="529" max="529" width="16.1640625" style="1" hidden="1"/>
    <col min="530" max="530" width="11.5" style="1" hidden="1"/>
    <col min="531" max="532" width="23" style="1" hidden="1"/>
    <col min="533" max="533" width="24" style="1" hidden="1"/>
    <col min="534" max="534" width="12.33203125" style="1" hidden="1"/>
    <col min="535" max="536" width="10.6640625" style="1" hidden="1"/>
    <col min="537" max="537" width="12" style="1" hidden="1"/>
    <col min="538" max="782" width="10.6640625" style="1" hidden="1"/>
    <col min="783" max="783" width="10.5" style="1" hidden="1"/>
    <col min="784" max="784" width="11.6640625" style="1" hidden="1"/>
    <col min="785" max="785" width="16.1640625" style="1" hidden="1"/>
    <col min="786" max="786" width="11.5" style="1" hidden="1"/>
    <col min="787" max="788" width="23" style="1" hidden="1"/>
    <col min="789" max="789" width="24" style="1" hidden="1"/>
    <col min="790" max="790" width="12.33203125" style="1" hidden="1"/>
    <col min="791" max="792" width="10.6640625" style="1" hidden="1"/>
    <col min="793" max="793" width="12" style="1" hidden="1"/>
    <col min="794" max="1038" width="10.6640625" style="1" hidden="1"/>
    <col min="1039" max="1039" width="10.5" style="1" hidden="1"/>
    <col min="1040" max="1040" width="11.6640625" style="1" hidden="1"/>
    <col min="1041" max="1041" width="16.1640625" style="1" hidden="1"/>
    <col min="1042" max="1042" width="11.5" style="1" hidden="1"/>
    <col min="1043" max="1044" width="23" style="1" hidden="1"/>
    <col min="1045" max="1045" width="24" style="1" hidden="1"/>
    <col min="1046" max="1046" width="12.33203125" style="1" hidden="1"/>
    <col min="1047" max="1048" width="10.6640625" style="1" hidden="1"/>
    <col min="1049" max="1049" width="12" style="1" hidden="1"/>
    <col min="1050" max="1294" width="10.6640625" style="1" hidden="1"/>
    <col min="1295" max="1295" width="10.5" style="1" hidden="1"/>
    <col min="1296" max="1296" width="11.6640625" style="1" hidden="1"/>
    <col min="1297" max="1297" width="16.1640625" style="1" hidden="1"/>
    <col min="1298" max="1298" width="11.5" style="1" hidden="1"/>
    <col min="1299" max="1300" width="23" style="1" hidden="1"/>
    <col min="1301" max="1301" width="24" style="1" hidden="1"/>
    <col min="1302" max="1302" width="12.33203125" style="1" hidden="1"/>
    <col min="1303" max="1304" width="10.6640625" style="1" hidden="1"/>
    <col min="1305" max="1305" width="12" style="1" hidden="1"/>
    <col min="1306" max="1550" width="10.6640625" style="1" hidden="1"/>
    <col min="1551" max="1551" width="10.5" style="1" hidden="1"/>
    <col min="1552" max="1552" width="11.6640625" style="1" hidden="1"/>
    <col min="1553" max="1553" width="16.1640625" style="1" hidden="1"/>
    <col min="1554" max="1554" width="11.5" style="1" hidden="1"/>
    <col min="1555" max="1556" width="23" style="1" hidden="1"/>
    <col min="1557" max="1557" width="24" style="1" hidden="1"/>
    <col min="1558" max="1558" width="12.33203125" style="1" hidden="1"/>
    <col min="1559" max="1560" width="10.6640625" style="1" hidden="1"/>
    <col min="1561" max="1561" width="12" style="1" hidden="1"/>
    <col min="1562" max="1806" width="10.6640625" style="1" hidden="1"/>
    <col min="1807" max="1807" width="10.5" style="1" hidden="1"/>
    <col min="1808" max="1808" width="11.6640625" style="1" hidden="1"/>
    <col min="1809" max="1809" width="16.1640625" style="1" hidden="1"/>
    <col min="1810" max="1810" width="11.5" style="1" hidden="1"/>
    <col min="1811" max="1812" width="23" style="1" hidden="1"/>
    <col min="1813" max="1813" width="24" style="1" hidden="1"/>
    <col min="1814" max="1814" width="12.33203125" style="1" hidden="1"/>
    <col min="1815" max="1816" width="10.6640625" style="1" hidden="1"/>
    <col min="1817" max="1817" width="12" style="1" hidden="1"/>
    <col min="1818" max="2062" width="10.6640625" style="1" hidden="1"/>
    <col min="2063" max="2063" width="10.5" style="1" hidden="1"/>
    <col min="2064" max="2064" width="11.6640625" style="1" hidden="1"/>
    <col min="2065" max="2065" width="16.1640625" style="1" hidden="1"/>
    <col min="2066" max="2066" width="11.5" style="1" hidden="1"/>
    <col min="2067" max="2068" width="23" style="1" hidden="1"/>
    <col min="2069" max="2069" width="24" style="1" hidden="1"/>
    <col min="2070" max="2070" width="12.33203125" style="1" hidden="1"/>
    <col min="2071" max="2072" width="10.6640625" style="1" hidden="1"/>
    <col min="2073" max="2073" width="12" style="1" hidden="1"/>
    <col min="2074" max="2318" width="10.6640625" style="1" hidden="1"/>
    <col min="2319" max="2319" width="10.5" style="1" hidden="1"/>
    <col min="2320" max="2320" width="11.6640625" style="1" hidden="1"/>
    <col min="2321" max="2321" width="16.1640625" style="1" hidden="1"/>
    <col min="2322" max="2322" width="11.5" style="1" hidden="1"/>
    <col min="2323" max="2324" width="23" style="1" hidden="1"/>
    <col min="2325" max="2325" width="24" style="1" hidden="1"/>
    <col min="2326" max="2326" width="12.33203125" style="1" hidden="1"/>
    <col min="2327" max="2328" width="10.6640625" style="1" hidden="1"/>
    <col min="2329" max="2329" width="12" style="1" hidden="1"/>
    <col min="2330" max="2574" width="10.6640625" style="1" hidden="1"/>
    <col min="2575" max="2575" width="10.5" style="1" hidden="1"/>
    <col min="2576" max="2576" width="11.6640625" style="1" hidden="1"/>
    <col min="2577" max="2577" width="16.1640625" style="1" hidden="1"/>
    <col min="2578" max="2578" width="11.5" style="1" hidden="1"/>
    <col min="2579" max="2580" width="23" style="1" hidden="1"/>
    <col min="2581" max="2581" width="24" style="1" hidden="1"/>
    <col min="2582" max="2582" width="12.33203125" style="1" hidden="1"/>
    <col min="2583" max="2584" width="10.6640625" style="1" hidden="1"/>
    <col min="2585" max="2585" width="12" style="1" hidden="1"/>
    <col min="2586" max="2830" width="10.6640625" style="1" hidden="1"/>
    <col min="2831" max="2831" width="10.5" style="1" hidden="1"/>
    <col min="2832" max="2832" width="11.6640625" style="1" hidden="1"/>
    <col min="2833" max="2833" width="16.1640625" style="1" hidden="1"/>
    <col min="2834" max="2834" width="11.5" style="1" hidden="1"/>
    <col min="2835" max="2836" width="23" style="1" hidden="1"/>
    <col min="2837" max="2837" width="24" style="1" hidden="1"/>
    <col min="2838" max="2838" width="12.33203125" style="1" hidden="1"/>
    <col min="2839" max="2840" width="10.6640625" style="1" hidden="1"/>
    <col min="2841" max="2841" width="12" style="1" hidden="1"/>
    <col min="2842" max="3086" width="10.6640625" style="1" hidden="1"/>
    <col min="3087" max="3087" width="10.5" style="1" hidden="1"/>
    <col min="3088" max="3088" width="11.6640625" style="1" hidden="1"/>
    <col min="3089" max="3089" width="16.1640625" style="1" hidden="1"/>
    <col min="3090" max="3090" width="11.5" style="1" hidden="1"/>
    <col min="3091" max="3092" width="23" style="1" hidden="1"/>
    <col min="3093" max="3093" width="24" style="1" hidden="1"/>
    <col min="3094" max="3094" width="12.33203125" style="1" hidden="1"/>
    <col min="3095" max="3096" width="10.6640625" style="1" hidden="1"/>
    <col min="3097" max="3097" width="12" style="1" hidden="1"/>
    <col min="3098" max="3342" width="10.6640625" style="1" hidden="1"/>
    <col min="3343" max="3343" width="10.5" style="1" hidden="1"/>
    <col min="3344" max="3344" width="11.6640625" style="1" hidden="1"/>
    <col min="3345" max="3345" width="16.1640625" style="1" hidden="1"/>
    <col min="3346" max="3346" width="11.5" style="1" hidden="1"/>
    <col min="3347" max="3348" width="23" style="1" hidden="1"/>
    <col min="3349" max="3349" width="24" style="1" hidden="1"/>
    <col min="3350" max="3350" width="12.33203125" style="1" hidden="1"/>
    <col min="3351" max="3352" width="10.6640625" style="1" hidden="1"/>
    <col min="3353" max="3353" width="12" style="1" hidden="1"/>
    <col min="3354" max="3598" width="10.6640625" style="1" hidden="1"/>
    <col min="3599" max="3599" width="10.5" style="1" hidden="1"/>
    <col min="3600" max="3600" width="11.6640625" style="1" hidden="1"/>
    <col min="3601" max="3601" width="16.1640625" style="1" hidden="1"/>
    <col min="3602" max="3602" width="11.5" style="1" hidden="1"/>
    <col min="3603" max="3604" width="23" style="1" hidden="1"/>
    <col min="3605" max="3605" width="24" style="1" hidden="1"/>
    <col min="3606" max="3606" width="12.33203125" style="1" hidden="1"/>
    <col min="3607" max="3608" width="10.6640625" style="1" hidden="1"/>
    <col min="3609" max="3609" width="12" style="1" hidden="1"/>
    <col min="3610" max="3854" width="10.6640625" style="1" hidden="1"/>
    <col min="3855" max="3855" width="10.5" style="1" hidden="1"/>
    <col min="3856" max="3856" width="11.6640625" style="1" hidden="1"/>
    <col min="3857" max="3857" width="16.1640625" style="1" hidden="1"/>
    <col min="3858" max="3858" width="11.5" style="1" hidden="1"/>
    <col min="3859" max="3860" width="23" style="1" hidden="1"/>
    <col min="3861" max="3861" width="24" style="1" hidden="1"/>
    <col min="3862" max="3862" width="12.33203125" style="1" hidden="1"/>
    <col min="3863" max="3864" width="10.6640625" style="1" hidden="1"/>
    <col min="3865" max="3865" width="12" style="1" hidden="1"/>
    <col min="3866" max="4110" width="10.6640625" style="1" hidden="1"/>
    <col min="4111" max="4111" width="10.5" style="1" hidden="1"/>
    <col min="4112" max="4112" width="11.6640625" style="1" hidden="1"/>
    <col min="4113" max="4113" width="16.1640625" style="1" hidden="1"/>
    <col min="4114" max="4114" width="11.5" style="1" hidden="1"/>
    <col min="4115" max="4116" width="23" style="1" hidden="1"/>
    <col min="4117" max="4117" width="24" style="1" hidden="1"/>
    <col min="4118" max="4118" width="12.33203125" style="1" hidden="1"/>
    <col min="4119" max="4120" width="10.6640625" style="1" hidden="1"/>
    <col min="4121" max="4121" width="12" style="1" hidden="1"/>
    <col min="4122" max="4366" width="10.6640625" style="1" hidden="1"/>
    <col min="4367" max="4367" width="10.5" style="1" hidden="1"/>
    <col min="4368" max="4368" width="11.6640625" style="1" hidden="1"/>
    <col min="4369" max="4369" width="16.1640625" style="1" hidden="1"/>
    <col min="4370" max="4370" width="11.5" style="1" hidden="1"/>
    <col min="4371" max="4372" width="23" style="1" hidden="1"/>
    <col min="4373" max="4373" width="24" style="1" hidden="1"/>
    <col min="4374" max="4374" width="12.33203125" style="1" hidden="1"/>
    <col min="4375" max="4376" width="10.6640625" style="1" hidden="1"/>
    <col min="4377" max="4377" width="12" style="1" hidden="1"/>
    <col min="4378" max="4622" width="10.6640625" style="1" hidden="1"/>
    <col min="4623" max="4623" width="10.5" style="1" hidden="1"/>
    <col min="4624" max="4624" width="11.6640625" style="1" hidden="1"/>
    <col min="4625" max="4625" width="16.1640625" style="1" hidden="1"/>
    <col min="4626" max="4626" width="11.5" style="1" hidden="1"/>
    <col min="4627" max="4628" width="23" style="1" hidden="1"/>
    <col min="4629" max="4629" width="24" style="1" hidden="1"/>
    <col min="4630" max="4630" width="12.33203125" style="1" hidden="1"/>
    <col min="4631" max="4632" width="10.6640625" style="1" hidden="1"/>
    <col min="4633" max="4633" width="12" style="1" hidden="1"/>
    <col min="4634" max="4878" width="10.6640625" style="1" hidden="1"/>
    <col min="4879" max="4879" width="10.5" style="1" hidden="1"/>
    <col min="4880" max="4880" width="11.6640625" style="1" hidden="1"/>
    <col min="4881" max="4881" width="16.1640625" style="1" hidden="1"/>
    <col min="4882" max="4882" width="11.5" style="1" hidden="1"/>
    <col min="4883" max="4884" width="23" style="1" hidden="1"/>
    <col min="4885" max="4885" width="24" style="1" hidden="1"/>
    <col min="4886" max="4886" width="12.33203125" style="1" hidden="1"/>
    <col min="4887" max="4888" width="10.6640625" style="1" hidden="1"/>
    <col min="4889" max="4889" width="12" style="1" hidden="1"/>
    <col min="4890" max="5134" width="10.6640625" style="1" hidden="1"/>
    <col min="5135" max="5135" width="10.5" style="1" hidden="1"/>
    <col min="5136" max="5136" width="11.6640625" style="1" hidden="1"/>
    <col min="5137" max="5137" width="16.1640625" style="1" hidden="1"/>
    <col min="5138" max="5138" width="11.5" style="1" hidden="1"/>
    <col min="5139" max="5140" width="23" style="1" hidden="1"/>
    <col min="5141" max="5141" width="24" style="1" hidden="1"/>
    <col min="5142" max="5142" width="12.33203125" style="1" hidden="1"/>
    <col min="5143" max="5144" width="10.6640625" style="1" hidden="1"/>
    <col min="5145" max="5145" width="12" style="1" hidden="1"/>
    <col min="5146" max="5390" width="10.6640625" style="1" hidden="1"/>
    <col min="5391" max="5391" width="10.5" style="1" hidden="1"/>
    <col min="5392" max="5392" width="11.6640625" style="1" hidden="1"/>
    <col min="5393" max="5393" width="16.1640625" style="1" hidden="1"/>
    <col min="5394" max="5394" width="11.5" style="1" hidden="1"/>
    <col min="5395" max="5396" width="23" style="1" hidden="1"/>
    <col min="5397" max="5397" width="24" style="1" hidden="1"/>
    <col min="5398" max="5398" width="12.33203125" style="1" hidden="1"/>
    <col min="5399" max="5400" width="10.6640625" style="1" hidden="1"/>
    <col min="5401" max="5401" width="12" style="1" hidden="1"/>
    <col min="5402" max="5646" width="10.6640625" style="1" hidden="1"/>
    <col min="5647" max="5647" width="10.5" style="1" hidden="1"/>
    <col min="5648" max="5648" width="11.6640625" style="1" hidden="1"/>
    <col min="5649" max="5649" width="16.1640625" style="1" hidden="1"/>
    <col min="5650" max="5650" width="11.5" style="1" hidden="1"/>
    <col min="5651" max="5652" width="23" style="1" hidden="1"/>
    <col min="5653" max="5653" width="24" style="1" hidden="1"/>
    <col min="5654" max="5654" width="12.33203125" style="1" hidden="1"/>
    <col min="5655" max="5656" width="10.6640625" style="1" hidden="1"/>
    <col min="5657" max="5657" width="12" style="1" hidden="1"/>
    <col min="5658" max="5902" width="10.6640625" style="1" hidden="1"/>
    <col min="5903" max="5903" width="10.5" style="1" hidden="1"/>
    <col min="5904" max="5904" width="11.6640625" style="1" hidden="1"/>
    <col min="5905" max="5905" width="16.1640625" style="1" hidden="1"/>
    <col min="5906" max="5906" width="11.5" style="1" hidden="1"/>
    <col min="5907" max="5908" width="23" style="1" hidden="1"/>
    <col min="5909" max="5909" width="24" style="1" hidden="1"/>
    <col min="5910" max="5910" width="12.33203125" style="1" hidden="1"/>
    <col min="5911" max="5912" width="10.6640625" style="1" hidden="1"/>
    <col min="5913" max="5913" width="12" style="1" hidden="1"/>
    <col min="5914" max="6158" width="10.6640625" style="1" hidden="1"/>
    <col min="6159" max="6159" width="10.5" style="1" hidden="1"/>
    <col min="6160" max="6160" width="11.6640625" style="1" hidden="1"/>
    <col min="6161" max="6161" width="16.1640625" style="1" hidden="1"/>
    <col min="6162" max="6162" width="11.5" style="1" hidden="1"/>
    <col min="6163" max="6164" width="23" style="1" hidden="1"/>
    <col min="6165" max="6165" width="24" style="1" hidden="1"/>
    <col min="6166" max="6166" width="12.33203125" style="1" hidden="1"/>
    <col min="6167" max="6168" width="10.6640625" style="1" hidden="1"/>
    <col min="6169" max="6169" width="12" style="1" hidden="1"/>
    <col min="6170" max="6414" width="10.6640625" style="1" hidden="1"/>
    <col min="6415" max="6415" width="10.5" style="1" hidden="1"/>
    <col min="6416" max="6416" width="11.6640625" style="1" hidden="1"/>
    <col min="6417" max="6417" width="16.1640625" style="1" hidden="1"/>
    <col min="6418" max="6418" width="11.5" style="1" hidden="1"/>
    <col min="6419" max="6420" width="23" style="1" hidden="1"/>
    <col min="6421" max="6421" width="24" style="1" hidden="1"/>
    <col min="6422" max="6422" width="12.33203125" style="1" hidden="1"/>
    <col min="6423" max="6424" width="10.6640625" style="1" hidden="1"/>
    <col min="6425" max="6425" width="12" style="1" hidden="1"/>
    <col min="6426" max="6670" width="10.6640625" style="1" hidden="1"/>
    <col min="6671" max="6671" width="10.5" style="1" hidden="1"/>
    <col min="6672" max="6672" width="11.6640625" style="1" hidden="1"/>
    <col min="6673" max="6673" width="16.1640625" style="1" hidden="1"/>
    <col min="6674" max="6674" width="11.5" style="1" hidden="1"/>
    <col min="6675" max="6676" width="23" style="1" hidden="1"/>
    <col min="6677" max="6677" width="24" style="1" hidden="1"/>
    <col min="6678" max="6678" width="12.33203125" style="1" hidden="1"/>
    <col min="6679" max="6680" width="10.6640625" style="1" hidden="1"/>
    <col min="6681" max="6681" width="12" style="1" hidden="1"/>
    <col min="6682" max="6926" width="10.6640625" style="1" hidden="1"/>
    <col min="6927" max="6927" width="10.5" style="1" hidden="1"/>
    <col min="6928" max="6928" width="11.6640625" style="1" hidden="1"/>
    <col min="6929" max="6929" width="16.1640625" style="1" hidden="1"/>
    <col min="6930" max="6930" width="11.5" style="1" hidden="1"/>
    <col min="6931" max="6932" width="23" style="1" hidden="1"/>
    <col min="6933" max="6933" width="24" style="1" hidden="1"/>
    <col min="6934" max="6934" width="12.33203125" style="1" hidden="1"/>
    <col min="6935" max="6936" width="10.6640625" style="1" hidden="1"/>
    <col min="6937" max="6937" width="12" style="1" hidden="1"/>
    <col min="6938" max="7182" width="10.6640625" style="1" hidden="1"/>
    <col min="7183" max="7183" width="10.5" style="1" hidden="1"/>
    <col min="7184" max="7184" width="11.6640625" style="1" hidden="1"/>
    <col min="7185" max="7185" width="16.1640625" style="1" hidden="1"/>
    <col min="7186" max="7186" width="11.5" style="1" hidden="1"/>
    <col min="7187" max="7188" width="23" style="1" hidden="1"/>
    <col min="7189" max="7189" width="24" style="1" hidden="1"/>
    <col min="7190" max="7190" width="12.33203125" style="1" hidden="1"/>
    <col min="7191" max="7192" width="10.6640625" style="1" hidden="1"/>
    <col min="7193" max="7193" width="12" style="1" hidden="1"/>
    <col min="7194" max="7438" width="10.6640625" style="1" hidden="1"/>
    <col min="7439" max="7439" width="10.5" style="1" hidden="1"/>
    <col min="7440" max="7440" width="11.6640625" style="1" hidden="1"/>
    <col min="7441" max="7441" width="16.1640625" style="1" hidden="1"/>
    <col min="7442" max="7442" width="11.5" style="1" hidden="1"/>
    <col min="7443" max="7444" width="23" style="1" hidden="1"/>
    <col min="7445" max="7445" width="24" style="1" hidden="1"/>
    <col min="7446" max="7446" width="12.33203125" style="1" hidden="1"/>
    <col min="7447" max="7448" width="10.6640625" style="1" hidden="1"/>
    <col min="7449" max="7449" width="12" style="1" hidden="1"/>
    <col min="7450" max="7694" width="10.6640625" style="1" hidden="1"/>
    <col min="7695" max="7695" width="10.5" style="1" hidden="1"/>
    <col min="7696" max="7696" width="11.6640625" style="1" hidden="1"/>
    <col min="7697" max="7697" width="16.1640625" style="1" hidden="1"/>
    <col min="7698" max="7698" width="11.5" style="1" hidden="1"/>
    <col min="7699" max="7700" width="23" style="1" hidden="1"/>
    <col min="7701" max="7701" width="24" style="1" hidden="1"/>
    <col min="7702" max="7702" width="12.33203125" style="1" hidden="1"/>
    <col min="7703" max="7704" width="10.6640625" style="1" hidden="1"/>
    <col min="7705" max="7705" width="12" style="1" hidden="1"/>
    <col min="7706" max="7950" width="10.6640625" style="1" hidden="1"/>
    <col min="7951" max="7951" width="10.5" style="1" hidden="1"/>
    <col min="7952" max="7952" width="11.6640625" style="1" hidden="1"/>
    <col min="7953" max="7953" width="16.1640625" style="1" hidden="1"/>
    <col min="7954" max="7954" width="11.5" style="1" hidden="1"/>
    <col min="7955" max="7956" width="23" style="1" hidden="1"/>
    <col min="7957" max="7957" width="24" style="1" hidden="1"/>
    <col min="7958" max="7958" width="12.33203125" style="1" hidden="1"/>
    <col min="7959" max="7960" width="10.6640625" style="1" hidden="1"/>
    <col min="7961" max="7961" width="12" style="1" hidden="1"/>
    <col min="7962" max="8206" width="10.6640625" style="1" hidden="1"/>
    <col min="8207" max="8207" width="10.5" style="1" hidden="1"/>
    <col min="8208" max="8208" width="11.6640625" style="1" hidden="1"/>
    <col min="8209" max="8209" width="16.1640625" style="1" hidden="1"/>
    <col min="8210" max="8210" width="11.5" style="1" hidden="1"/>
    <col min="8211" max="8212" width="23" style="1" hidden="1"/>
    <col min="8213" max="8213" width="24" style="1" hidden="1"/>
    <col min="8214" max="8214" width="12.33203125" style="1" hidden="1"/>
    <col min="8215" max="8216" width="10.6640625" style="1" hidden="1"/>
    <col min="8217" max="8217" width="12" style="1" hidden="1"/>
    <col min="8218" max="8462" width="10.6640625" style="1" hidden="1"/>
    <col min="8463" max="8463" width="10.5" style="1" hidden="1"/>
    <col min="8464" max="8464" width="11.6640625" style="1" hidden="1"/>
    <col min="8465" max="8465" width="16.1640625" style="1" hidden="1"/>
    <col min="8466" max="8466" width="11.5" style="1" hidden="1"/>
    <col min="8467" max="8468" width="23" style="1" hidden="1"/>
    <col min="8469" max="8469" width="24" style="1" hidden="1"/>
    <col min="8470" max="8470" width="12.33203125" style="1" hidden="1"/>
    <col min="8471" max="8472" width="10.6640625" style="1" hidden="1"/>
    <col min="8473" max="8473" width="12" style="1" hidden="1"/>
    <col min="8474" max="8718" width="10.6640625" style="1" hidden="1"/>
    <col min="8719" max="8719" width="10.5" style="1" hidden="1"/>
    <col min="8720" max="8720" width="11.6640625" style="1" hidden="1"/>
    <col min="8721" max="8721" width="16.1640625" style="1" hidden="1"/>
    <col min="8722" max="8722" width="11.5" style="1" hidden="1"/>
    <col min="8723" max="8724" width="23" style="1" hidden="1"/>
    <col min="8725" max="8725" width="24" style="1" hidden="1"/>
    <col min="8726" max="8726" width="12.33203125" style="1" hidden="1"/>
    <col min="8727" max="8728" width="10.6640625" style="1" hidden="1"/>
    <col min="8729" max="8729" width="12" style="1" hidden="1"/>
    <col min="8730" max="8974" width="10.6640625" style="1" hidden="1"/>
    <col min="8975" max="8975" width="10.5" style="1" hidden="1"/>
    <col min="8976" max="8976" width="11.6640625" style="1" hidden="1"/>
    <col min="8977" max="8977" width="16.1640625" style="1" hidden="1"/>
    <col min="8978" max="8978" width="11.5" style="1" hidden="1"/>
    <col min="8979" max="8980" width="23" style="1" hidden="1"/>
    <col min="8981" max="8981" width="24" style="1" hidden="1"/>
    <col min="8982" max="8982" width="12.33203125" style="1" hidden="1"/>
    <col min="8983" max="8984" width="10.6640625" style="1" hidden="1"/>
    <col min="8985" max="8985" width="12" style="1" hidden="1"/>
    <col min="8986" max="9230" width="10.6640625" style="1" hidden="1"/>
    <col min="9231" max="9231" width="10.5" style="1" hidden="1"/>
    <col min="9232" max="9232" width="11.6640625" style="1" hidden="1"/>
    <col min="9233" max="9233" width="16.1640625" style="1" hidden="1"/>
    <col min="9234" max="9234" width="11.5" style="1" hidden="1"/>
    <col min="9235" max="9236" width="23" style="1" hidden="1"/>
    <col min="9237" max="9237" width="24" style="1" hidden="1"/>
    <col min="9238" max="9238" width="12.33203125" style="1" hidden="1"/>
    <col min="9239" max="9240" width="10.6640625" style="1" hidden="1"/>
    <col min="9241" max="9241" width="12" style="1" hidden="1"/>
    <col min="9242" max="9486" width="10.6640625" style="1" hidden="1"/>
    <col min="9487" max="9487" width="10.5" style="1" hidden="1"/>
    <col min="9488" max="9488" width="11.6640625" style="1" hidden="1"/>
    <col min="9489" max="9489" width="16.1640625" style="1" hidden="1"/>
    <col min="9490" max="9490" width="11.5" style="1" hidden="1"/>
    <col min="9491" max="9492" width="23" style="1" hidden="1"/>
    <col min="9493" max="9493" width="24" style="1" hidden="1"/>
    <col min="9494" max="9494" width="12.33203125" style="1" hidden="1"/>
    <col min="9495" max="9496" width="10.6640625" style="1" hidden="1"/>
    <col min="9497" max="9497" width="12" style="1" hidden="1"/>
    <col min="9498" max="9742" width="10.6640625" style="1" hidden="1"/>
    <col min="9743" max="9743" width="10.5" style="1" hidden="1"/>
    <col min="9744" max="9744" width="11.6640625" style="1" hidden="1"/>
    <col min="9745" max="9745" width="16.1640625" style="1" hidden="1"/>
    <col min="9746" max="9746" width="11.5" style="1" hidden="1"/>
    <col min="9747" max="9748" width="23" style="1" hidden="1"/>
    <col min="9749" max="9749" width="24" style="1" hidden="1"/>
    <col min="9750" max="9750" width="12.33203125" style="1" hidden="1"/>
    <col min="9751" max="9752" width="10.6640625" style="1" hidden="1"/>
    <col min="9753" max="9753" width="12" style="1" hidden="1"/>
    <col min="9754" max="9998" width="10.6640625" style="1" hidden="1"/>
    <col min="9999" max="9999" width="10.5" style="1" hidden="1"/>
    <col min="10000" max="10000" width="11.6640625" style="1" hidden="1"/>
    <col min="10001" max="10001" width="16.1640625" style="1" hidden="1"/>
    <col min="10002" max="10002" width="11.5" style="1" hidden="1"/>
    <col min="10003" max="10004" width="23" style="1" hidden="1"/>
    <col min="10005" max="10005" width="24" style="1" hidden="1"/>
    <col min="10006" max="10006" width="12.33203125" style="1" hidden="1"/>
    <col min="10007" max="10008" width="10.6640625" style="1" hidden="1"/>
    <col min="10009" max="10009" width="12" style="1" hidden="1"/>
    <col min="10010" max="10254" width="10.6640625" style="1" hidden="1"/>
    <col min="10255" max="10255" width="10.5" style="1" hidden="1"/>
    <col min="10256" max="10256" width="11.6640625" style="1" hidden="1"/>
    <col min="10257" max="10257" width="16.1640625" style="1" hidden="1"/>
    <col min="10258" max="10258" width="11.5" style="1" hidden="1"/>
    <col min="10259" max="10260" width="23" style="1" hidden="1"/>
    <col min="10261" max="10261" width="24" style="1" hidden="1"/>
    <col min="10262" max="10262" width="12.33203125" style="1" hidden="1"/>
    <col min="10263" max="10264" width="10.6640625" style="1" hidden="1"/>
    <col min="10265" max="10265" width="12" style="1" hidden="1"/>
    <col min="10266" max="10510" width="10.6640625" style="1" hidden="1"/>
    <col min="10511" max="10511" width="10.5" style="1" hidden="1"/>
    <col min="10512" max="10512" width="11.6640625" style="1" hidden="1"/>
    <col min="10513" max="10513" width="16.1640625" style="1" hidden="1"/>
    <col min="10514" max="10514" width="11.5" style="1" hidden="1"/>
    <col min="10515" max="10516" width="23" style="1" hidden="1"/>
    <col min="10517" max="10517" width="24" style="1" hidden="1"/>
    <col min="10518" max="10518" width="12.33203125" style="1" hidden="1"/>
    <col min="10519" max="10520" width="10.6640625" style="1" hidden="1"/>
    <col min="10521" max="10521" width="12" style="1" hidden="1"/>
    <col min="10522" max="10766" width="10.6640625" style="1" hidden="1"/>
    <col min="10767" max="10767" width="10.5" style="1" hidden="1"/>
    <col min="10768" max="10768" width="11.6640625" style="1" hidden="1"/>
    <col min="10769" max="10769" width="16.1640625" style="1" hidden="1"/>
    <col min="10770" max="10770" width="11.5" style="1" hidden="1"/>
    <col min="10771" max="10772" width="23" style="1" hidden="1"/>
    <col min="10773" max="10773" width="24" style="1" hidden="1"/>
    <col min="10774" max="10774" width="12.33203125" style="1" hidden="1"/>
    <col min="10775" max="10776" width="10.6640625" style="1" hidden="1"/>
    <col min="10777" max="10777" width="12" style="1" hidden="1"/>
    <col min="10778" max="11022" width="10.6640625" style="1" hidden="1"/>
    <col min="11023" max="11023" width="10.5" style="1" hidden="1"/>
    <col min="11024" max="11024" width="11.6640625" style="1" hidden="1"/>
    <col min="11025" max="11025" width="16.1640625" style="1" hidden="1"/>
    <col min="11026" max="11026" width="11.5" style="1" hidden="1"/>
    <col min="11027" max="11028" width="23" style="1" hidden="1"/>
    <col min="11029" max="11029" width="24" style="1" hidden="1"/>
    <col min="11030" max="11030" width="12.33203125" style="1" hidden="1"/>
    <col min="11031" max="11032" width="10.6640625" style="1" hidden="1"/>
    <col min="11033" max="11033" width="12" style="1" hidden="1"/>
    <col min="11034" max="11278" width="10.6640625" style="1" hidden="1"/>
    <col min="11279" max="11279" width="10.5" style="1" hidden="1"/>
    <col min="11280" max="11280" width="11.6640625" style="1" hidden="1"/>
    <col min="11281" max="11281" width="16.1640625" style="1" hidden="1"/>
    <col min="11282" max="11282" width="11.5" style="1" hidden="1"/>
    <col min="11283" max="11284" width="23" style="1" hidden="1"/>
    <col min="11285" max="11285" width="24" style="1" hidden="1"/>
    <col min="11286" max="11286" width="12.33203125" style="1" hidden="1"/>
    <col min="11287" max="11288" width="10.6640625" style="1" hidden="1"/>
    <col min="11289" max="11289" width="12" style="1" hidden="1"/>
    <col min="11290" max="11534" width="10.6640625" style="1" hidden="1"/>
    <col min="11535" max="11535" width="10.5" style="1" hidden="1"/>
    <col min="11536" max="11536" width="11.6640625" style="1" hidden="1"/>
    <col min="11537" max="11537" width="16.1640625" style="1" hidden="1"/>
    <col min="11538" max="11538" width="11.5" style="1" hidden="1"/>
    <col min="11539" max="11540" width="23" style="1" hidden="1"/>
    <col min="11541" max="11541" width="24" style="1" hidden="1"/>
    <col min="11542" max="11542" width="12.33203125" style="1" hidden="1"/>
    <col min="11543" max="11544" width="10.6640625" style="1" hidden="1"/>
    <col min="11545" max="11545" width="12" style="1" hidden="1"/>
    <col min="11546" max="11790" width="10.6640625" style="1" hidden="1"/>
    <col min="11791" max="11791" width="10.5" style="1" hidden="1"/>
    <col min="11792" max="11792" width="11.6640625" style="1" hidden="1"/>
    <col min="11793" max="11793" width="16.1640625" style="1" hidden="1"/>
    <col min="11794" max="11794" width="11.5" style="1" hidden="1"/>
    <col min="11795" max="11796" width="23" style="1" hidden="1"/>
    <col min="11797" max="11797" width="24" style="1" hidden="1"/>
    <col min="11798" max="11798" width="12.33203125" style="1" hidden="1"/>
    <col min="11799" max="11800" width="10.6640625" style="1" hidden="1"/>
    <col min="11801" max="11801" width="12" style="1" hidden="1"/>
    <col min="11802" max="12046" width="10.6640625" style="1" hidden="1"/>
    <col min="12047" max="12047" width="10.5" style="1" hidden="1"/>
    <col min="12048" max="12048" width="11.6640625" style="1" hidden="1"/>
    <col min="12049" max="12049" width="16.1640625" style="1" hidden="1"/>
    <col min="12050" max="12050" width="11.5" style="1" hidden="1"/>
    <col min="12051" max="12052" width="23" style="1" hidden="1"/>
    <col min="12053" max="12053" width="24" style="1" hidden="1"/>
    <col min="12054" max="12054" width="12.33203125" style="1" hidden="1"/>
    <col min="12055" max="12056" width="10.6640625" style="1" hidden="1"/>
    <col min="12057" max="12057" width="12" style="1" hidden="1"/>
    <col min="12058" max="12302" width="10.6640625" style="1" hidden="1"/>
    <col min="12303" max="12303" width="10.5" style="1" hidden="1"/>
    <col min="12304" max="12304" width="11.6640625" style="1" hidden="1"/>
    <col min="12305" max="12305" width="16.1640625" style="1" hidden="1"/>
    <col min="12306" max="12306" width="11.5" style="1" hidden="1"/>
    <col min="12307" max="12308" width="23" style="1" hidden="1"/>
    <col min="12309" max="12309" width="24" style="1" hidden="1"/>
    <col min="12310" max="12310" width="12.33203125" style="1" hidden="1"/>
    <col min="12311" max="12312" width="10.6640625" style="1" hidden="1"/>
    <col min="12313" max="12313" width="12" style="1" hidden="1"/>
    <col min="12314" max="12558" width="10.6640625" style="1" hidden="1"/>
    <col min="12559" max="12559" width="10.5" style="1" hidden="1"/>
    <col min="12560" max="12560" width="11.6640625" style="1" hidden="1"/>
    <col min="12561" max="12561" width="16.1640625" style="1" hidden="1"/>
    <col min="12562" max="12562" width="11.5" style="1" hidden="1"/>
    <col min="12563" max="12564" width="23" style="1" hidden="1"/>
    <col min="12565" max="12565" width="24" style="1" hidden="1"/>
    <col min="12566" max="12566" width="12.33203125" style="1" hidden="1"/>
    <col min="12567" max="12568" width="10.6640625" style="1" hidden="1"/>
    <col min="12569" max="12569" width="12" style="1" hidden="1"/>
    <col min="12570" max="12814" width="10.6640625" style="1" hidden="1"/>
    <col min="12815" max="12815" width="10.5" style="1" hidden="1"/>
    <col min="12816" max="12816" width="11.6640625" style="1" hidden="1"/>
    <col min="12817" max="12817" width="16.1640625" style="1" hidden="1"/>
    <col min="12818" max="12818" width="11.5" style="1" hidden="1"/>
    <col min="12819" max="12820" width="23" style="1" hidden="1"/>
    <col min="12821" max="12821" width="24" style="1" hidden="1"/>
    <col min="12822" max="12822" width="12.33203125" style="1" hidden="1"/>
    <col min="12823" max="12824" width="10.6640625" style="1" hidden="1"/>
    <col min="12825" max="12825" width="12" style="1" hidden="1"/>
    <col min="12826" max="13070" width="10.6640625" style="1" hidden="1"/>
    <col min="13071" max="13071" width="10.5" style="1" hidden="1"/>
    <col min="13072" max="13072" width="11.6640625" style="1" hidden="1"/>
    <col min="13073" max="13073" width="16.1640625" style="1" hidden="1"/>
    <col min="13074" max="13074" width="11.5" style="1" hidden="1"/>
    <col min="13075" max="13076" width="23" style="1" hidden="1"/>
    <col min="13077" max="13077" width="24" style="1" hidden="1"/>
    <col min="13078" max="13078" width="12.33203125" style="1" hidden="1"/>
    <col min="13079" max="13080" width="10.6640625" style="1" hidden="1"/>
    <col min="13081" max="13081" width="12" style="1" hidden="1"/>
    <col min="13082" max="13326" width="10.6640625" style="1" hidden="1"/>
    <col min="13327" max="13327" width="10.5" style="1" hidden="1"/>
    <col min="13328" max="13328" width="11.6640625" style="1" hidden="1"/>
    <col min="13329" max="13329" width="16.1640625" style="1" hidden="1"/>
    <col min="13330" max="13330" width="11.5" style="1" hidden="1"/>
    <col min="13331" max="13332" width="23" style="1" hidden="1"/>
    <col min="13333" max="13333" width="24" style="1" hidden="1"/>
    <col min="13334" max="13334" width="12.33203125" style="1" hidden="1"/>
    <col min="13335" max="13336" width="10.6640625" style="1" hidden="1"/>
    <col min="13337" max="13337" width="12" style="1" hidden="1"/>
    <col min="13338" max="13582" width="10.6640625" style="1" hidden="1"/>
    <col min="13583" max="13583" width="10.5" style="1" hidden="1"/>
    <col min="13584" max="13584" width="11.6640625" style="1" hidden="1"/>
    <col min="13585" max="13585" width="16.1640625" style="1" hidden="1"/>
    <col min="13586" max="13586" width="11.5" style="1" hidden="1"/>
    <col min="13587" max="13588" width="23" style="1" hidden="1"/>
    <col min="13589" max="13589" width="24" style="1" hidden="1"/>
    <col min="13590" max="13590" width="12.33203125" style="1" hidden="1"/>
    <col min="13591" max="13592" width="10.6640625" style="1" hidden="1"/>
    <col min="13593" max="13593" width="12" style="1" hidden="1"/>
    <col min="13594" max="13838" width="10.6640625" style="1" hidden="1"/>
    <col min="13839" max="13839" width="10.5" style="1" hidden="1"/>
    <col min="13840" max="13840" width="11.6640625" style="1" hidden="1"/>
    <col min="13841" max="13841" width="16.1640625" style="1" hidden="1"/>
    <col min="13842" max="13842" width="11.5" style="1" hidden="1"/>
    <col min="13843" max="13844" width="23" style="1" hidden="1"/>
    <col min="13845" max="13845" width="24" style="1" hidden="1"/>
    <col min="13846" max="13846" width="12.33203125" style="1" hidden="1"/>
    <col min="13847" max="13848" width="10.6640625" style="1" hidden="1"/>
    <col min="13849" max="13849" width="12" style="1" hidden="1"/>
    <col min="13850" max="14094" width="10.6640625" style="1" hidden="1"/>
    <col min="14095" max="14095" width="10.5" style="1" hidden="1"/>
    <col min="14096" max="14096" width="11.6640625" style="1" hidden="1"/>
    <col min="14097" max="14097" width="16.1640625" style="1" hidden="1"/>
    <col min="14098" max="14098" width="11.5" style="1" hidden="1"/>
    <col min="14099" max="14100" width="23" style="1" hidden="1"/>
    <col min="14101" max="14101" width="24" style="1" hidden="1"/>
    <col min="14102" max="14102" width="12.33203125" style="1" hidden="1"/>
    <col min="14103" max="14104" width="10.6640625" style="1" hidden="1"/>
    <col min="14105" max="14105" width="12" style="1" hidden="1"/>
    <col min="14106" max="14350" width="10.6640625" style="1" hidden="1"/>
    <col min="14351" max="14351" width="10.5" style="1" hidden="1"/>
    <col min="14352" max="14352" width="11.6640625" style="1" hidden="1"/>
    <col min="14353" max="14353" width="16.1640625" style="1" hidden="1"/>
    <col min="14354" max="14354" width="11.5" style="1" hidden="1"/>
    <col min="14355" max="14356" width="23" style="1" hidden="1"/>
    <col min="14357" max="14357" width="24" style="1" hidden="1"/>
    <col min="14358" max="14358" width="12.33203125" style="1" hidden="1"/>
    <col min="14359" max="14360" width="10.6640625" style="1" hidden="1"/>
    <col min="14361" max="14361" width="12" style="1" hidden="1"/>
    <col min="14362" max="14606" width="10.6640625" style="1" hidden="1"/>
    <col min="14607" max="14607" width="10.5" style="1" hidden="1"/>
    <col min="14608" max="14608" width="11.6640625" style="1" hidden="1"/>
    <col min="14609" max="14609" width="16.1640625" style="1" hidden="1"/>
    <col min="14610" max="14610" width="11.5" style="1" hidden="1"/>
    <col min="14611" max="14612" width="23" style="1" hidden="1"/>
    <col min="14613" max="14613" width="24" style="1" hidden="1"/>
    <col min="14614" max="14614" width="12.33203125" style="1" hidden="1"/>
    <col min="14615" max="14616" width="10.6640625" style="1" hidden="1"/>
    <col min="14617" max="14617" width="12" style="1" hidden="1"/>
    <col min="14618" max="14862" width="10.6640625" style="1" hidden="1"/>
    <col min="14863" max="14863" width="10.5" style="1" hidden="1"/>
    <col min="14864" max="14864" width="11.6640625" style="1" hidden="1"/>
    <col min="14865" max="14865" width="16.1640625" style="1" hidden="1"/>
    <col min="14866" max="14866" width="11.5" style="1" hidden="1"/>
    <col min="14867" max="14868" width="23" style="1" hidden="1"/>
    <col min="14869" max="14869" width="24" style="1" hidden="1"/>
    <col min="14870" max="14870" width="12.33203125" style="1" hidden="1"/>
    <col min="14871" max="14872" width="10.6640625" style="1" hidden="1"/>
    <col min="14873" max="14873" width="12" style="1" hidden="1"/>
    <col min="14874" max="15118" width="10.6640625" style="1" hidden="1"/>
    <col min="15119" max="15119" width="10.5" style="1" hidden="1"/>
    <col min="15120" max="15120" width="11.6640625" style="1" hidden="1"/>
    <col min="15121" max="15121" width="16.1640625" style="1" hidden="1"/>
    <col min="15122" max="15122" width="11.5" style="1" hidden="1"/>
    <col min="15123" max="15124" width="23" style="1" hidden="1"/>
    <col min="15125" max="15125" width="24" style="1" hidden="1"/>
    <col min="15126" max="15126" width="12.33203125" style="1" hidden="1"/>
    <col min="15127" max="15128" width="10.6640625" style="1" hidden="1"/>
    <col min="15129" max="15129" width="12" style="1" hidden="1"/>
    <col min="15130" max="15374" width="10.6640625" style="1" hidden="1"/>
    <col min="15375" max="15375" width="10.5" style="1" hidden="1"/>
    <col min="15376" max="15376" width="11.6640625" style="1" hidden="1"/>
    <col min="15377" max="15377" width="16.1640625" style="1" hidden="1"/>
    <col min="15378" max="15378" width="11.5" style="1" hidden="1"/>
    <col min="15379" max="15380" width="23" style="1" hidden="1"/>
    <col min="15381" max="15381" width="24" style="1" hidden="1"/>
    <col min="15382" max="15382" width="12.33203125" style="1" hidden="1"/>
    <col min="15383" max="15384" width="10.6640625" style="1" hidden="1"/>
    <col min="15385" max="15385" width="12" style="1" hidden="1"/>
    <col min="15386" max="15630" width="10.6640625" style="1" hidden="1"/>
    <col min="15631" max="15631" width="10.5" style="1" hidden="1"/>
    <col min="15632" max="15632" width="11.6640625" style="1" hidden="1"/>
    <col min="15633" max="15633" width="16.1640625" style="1" hidden="1"/>
    <col min="15634" max="15634" width="11.5" style="1" hidden="1"/>
    <col min="15635" max="15636" width="23" style="1" hidden="1"/>
    <col min="15637" max="15637" width="24" style="1" hidden="1"/>
    <col min="15638" max="15638" width="12.33203125" style="1" hidden="1"/>
    <col min="15639" max="15640" width="10.6640625" style="1" hidden="1"/>
    <col min="15641" max="15641" width="12" style="1" hidden="1"/>
    <col min="15642" max="15886" width="10.6640625" style="1" hidden="1"/>
    <col min="15887" max="15887" width="10.5" style="1" hidden="1"/>
    <col min="15888" max="15888" width="11.6640625" style="1" hidden="1"/>
    <col min="15889" max="15889" width="16.1640625" style="1" hidden="1"/>
    <col min="15890" max="15890" width="11.5" style="1" hidden="1"/>
    <col min="15891" max="15892" width="23" style="1" hidden="1"/>
    <col min="15893" max="15893" width="24" style="1" hidden="1"/>
    <col min="15894" max="15894" width="12.33203125" style="1" hidden="1"/>
    <col min="15895" max="15896" width="10.6640625" style="1" hidden="1"/>
    <col min="15897" max="15897" width="12" style="1" hidden="1"/>
    <col min="15898" max="16142" width="10.6640625" style="1" hidden="1"/>
    <col min="16143" max="16143" width="10.5" style="1" hidden="1"/>
    <col min="16144" max="16144" width="11.6640625" style="1" hidden="1"/>
    <col min="16145" max="16145" width="16.1640625" style="1" hidden="1"/>
    <col min="16146" max="16146" width="11.5" style="1" hidden="1"/>
    <col min="16147" max="16148" width="23" style="1" hidden="1"/>
    <col min="16149" max="16149" width="24" style="1" hidden="1"/>
    <col min="16150" max="16150" width="12.33203125" style="1" hidden="1"/>
    <col min="16151" max="16152" width="10.6640625" style="1" hidden="1"/>
    <col min="16153" max="16153" width="12" style="1" hidden="1"/>
    <col min="16154" max="16384" width="10.6640625" style="1" hidden="1"/>
  </cols>
  <sheetData>
    <row r="1" spans="2:85" ht="5.25" customHeight="1" x14ac:dyDescent="0.2"/>
    <row r="2" spans="2:85" ht="19.5" x14ac:dyDescent="0.3">
      <c r="U2" s="51" t="s">
        <v>57</v>
      </c>
    </row>
    <row r="3" spans="2:85" x14ac:dyDescent="0.2">
      <c r="U3" s="53"/>
    </row>
    <row r="4" spans="2:85" x14ac:dyDescent="0.2">
      <c r="U4" s="52" t="s">
        <v>87</v>
      </c>
    </row>
    <row r="5" spans="2:85" x14ac:dyDescent="0.2">
      <c r="U5" s="52" t="s">
        <v>88</v>
      </c>
    </row>
    <row r="6" spans="2:85" x14ac:dyDescent="0.2">
      <c r="U6" s="52"/>
    </row>
    <row r="7" spans="2:85" ht="6" customHeight="1" x14ac:dyDescent="0.2">
      <c r="P7" s="123"/>
      <c r="Q7" s="84"/>
      <c r="R7" s="112"/>
    </row>
    <row r="8" spans="2:85" ht="6" customHeight="1" x14ac:dyDescent="0.2">
      <c r="B8" s="57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124"/>
      <c r="Q8" s="85"/>
      <c r="R8" s="113"/>
    </row>
    <row r="9" spans="2:85" x14ac:dyDescent="0.2">
      <c r="B9" s="59" t="s">
        <v>59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124"/>
      <c r="Q9" s="88" t="s">
        <v>58</v>
      </c>
      <c r="R9" s="114"/>
    </row>
    <row r="10" spans="2:85" ht="12.75" customHeight="1" x14ac:dyDescent="0.2">
      <c r="B10" s="61" t="s">
        <v>60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4"/>
      <c r="P10" s="125"/>
      <c r="Q10" s="107">
        <v>1000</v>
      </c>
      <c r="R10" s="115"/>
      <c r="S10" s="56" t="s">
        <v>89</v>
      </c>
    </row>
    <row r="11" spans="2:85" hidden="1" x14ac:dyDescent="0.2"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74"/>
      <c r="P11" s="126"/>
      <c r="Q11" s="108"/>
      <c r="R11" s="116"/>
    </row>
    <row r="12" spans="2:85" ht="12.75" customHeight="1" x14ac:dyDescent="0.2">
      <c r="B12" s="92" t="s">
        <v>61</v>
      </c>
      <c r="C12" s="60"/>
      <c r="D12" s="60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80" t="s">
        <v>52</v>
      </c>
      <c r="P12" s="127"/>
      <c r="Q12" s="109">
        <f>+IF(O12="SI",(Q10*3%),0)</f>
        <v>0</v>
      </c>
      <c r="R12" s="115"/>
      <c r="S12" s="56" t="s">
        <v>63</v>
      </c>
    </row>
    <row r="13" spans="2:85" ht="12.75" customHeight="1" x14ac:dyDescent="0.2">
      <c r="B13" s="93" t="s">
        <v>62</v>
      </c>
      <c r="C13" s="60"/>
      <c r="D13" s="60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80" t="s">
        <v>52</v>
      </c>
      <c r="P13" s="127"/>
      <c r="Q13" s="110">
        <f>+IF(O13="SI",(Q10*2%),0)</f>
        <v>0</v>
      </c>
      <c r="R13" s="115"/>
      <c r="S13" s="56" t="s">
        <v>63</v>
      </c>
    </row>
    <row r="14" spans="2:85" hidden="1" x14ac:dyDescent="0.2">
      <c r="B14" s="59"/>
      <c r="C14" s="60"/>
      <c r="D14" s="60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74"/>
      <c r="P14" s="125"/>
      <c r="Q14" s="111"/>
      <c r="R14" s="117"/>
      <c r="S14" s="29"/>
      <c r="AN14" s="137" t="s">
        <v>5</v>
      </c>
      <c r="AO14" s="137"/>
      <c r="AQ14" s="137" t="s">
        <v>6</v>
      </c>
      <c r="AR14" s="137"/>
      <c r="AT14" s="137" t="s">
        <v>12</v>
      </c>
      <c r="AV14" s="136" t="s">
        <v>21</v>
      </c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CD14" s="130" t="s">
        <v>53</v>
      </c>
      <c r="CE14" s="130"/>
      <c r="CF14" s="130"/>
    </row>
    <row r="15" spans="2:85" ht="12.75" customHeight="1" x14ac:dyDescent="0.2">
      <c r="B15" s="59" t="s">
        <v>71</v>
      </c>
      <c r="C15" s="64"/>
      <c r="D15" s="60"/>
      <c r="E15" s="65"/>
      <c r="F15" s="65"/>
      <c r="G15" s="65"/>
      <c r="H15" s="65"/>
      <c r="I15" s="65"/>
      <c r="J15" s="65"/>
      <c r="K15" s="65"/>
      <c r="L15" s="65"/>
      <c r="M15" s="65"/>
      <c r="N15" s="63"/>
      <c r="O15" s="64"/>
      <c r="P15" s="125"/>
      <c r="Q15" s="111">
        <f>+Q10+Q12+Q13</f>
        <v>1000</v>
      </c>
      <c r="R15" s="118"/>
      <c r="S15" s="7"/>
      <c r="T15" s="7"/>
      <c r="AN15" s="137"/>
      <c r="AO15" s="137"/>
      <c r="AQ15" s="137"/>
      <c r="AR15" s="137"/>
      <c r="AT15" s="137"/>
      <c r="AW15" s="18" t="s">
        <v>11</v>
      </c>
      <c r="AX15" s="18" t="s">
        <v>43</v>
      </c>
      <c r="AY15" s="18" t="s">
        <v>44</v>
      </c>
      <c r="AZ15" s="18" t="s">
        <v>45</v>
      </c>
      <c r="BA15" s="18" t="s">
        <v>41</v>
      </c>
      <c r="BB15" s="18" t="s">
        <v>10</v>
      </c>
      <c r="BC15" s="18" t="s">
        <v>16</v>
      </c>
      <c r="BD15" s="18"/>
      <c r="BE15" s="18" t="s">
        <v>10</v>
      </c>
      <c r="BF15" s="18" t="s">
        <v>16</v>
      </c>
      <c r="CD15" s="24" t="s">
        <v>54</v>
      </c>
      <c r="CE15" s="24" t="s">
        <v>55</v>
      </c>
      <c r="CG15" s="1" t="s">
        <v>56</v>
      </c>
    </row>
    <row r="16" spans="2:85" ht="6" customHeight="1" x14ac:dyDescent="0.2">
      <c r="B16" s="59"/>
      <c r="C16" s="64"/>
      <c r="D16" s="60"/>
      <c r="E16" s="65"/>
      <c r="F16" s="65"/>
      <c r="G16" s="65"/>
      <c r="H16" s="65"/>
      <c r="I16" s="65"/>
      <c r="J16" s="65"/>
      <c r="K16" s="65"/>
      <c r="L16" s="65"/>
      <c r="M16" s="65"/>
      <c r="N16" s="63"/>
      <c r="O16" s="64"/>
      <c r="P16" s="125"/>
      <c r="Q16" s="86"/>
      <c r="R16" s="117"/>
      <c r="S16" s="7"/>
      <c r="T16" s="7"/>
      <c r="AN16" s="1">
        <v>5</v>
      </c>
      <c r="AQ16" s="1">
        <v>0</v>
      </c>
      <c r="AR16" s="1">
        <v>0</v>
      </c>
      <c r="AT16" s="1">
        <v>2</v>
      </c>
      <c r="AV16" s="1">
        <v>1</v>
      </c>
      <c r="AW16" s="9">
        <f t="shared" ref="AW16:AW63" si="0">IF(B49=" "," ",YEAR(D49))</f>
        <v>2021</v>
      </c>
      <c r="AX16" s="9">
        <f>IF(AW16=" "," ",(MOD(AW16,4)))</f>
        <v>1</v>
      </c>
      <c r="AY16" s="9">
        <f>IF(AW16=" "," ",(MOD(AW16,100)))</f>
        <v>21</v>
      </c>
      <c r="AZ16" s="9">
        <f>IF(AW16=" "," ",(MOD(AW16,400)))</f>
        <v>21</v>
      </c>
      <c r="BA16" s="9">
        <f>+IF(AW16=" "," ",(IF(AX16=0,IF(AY16=0,IF(AZ16=0,1,0),1),0)))</f>
        <v>0</v>
      </c>
      <c r="BB16" s="1">
        <f>MONTH(D49)</f>
        <v>1</v>
      </c>
      <c r="BC16" s="1">
        <f>IF(BB16=" "," ",IF(BB16=2,IF(BA16=1,29,28),VLOOKUP(BB16,$BE$16:$BF$27,2,0)))</f>
        <v>31</v>
      </c>
      <c r="BE16" s="1">
        <v>1</v>
      </c>
      <c r="BF16" s="7">
        <v>31</v>
      </c>
      <c r="BH16" s="1" t="s">
        <v>22</v>
      </c>
      <c r="BI16" s="10">
        <f>MONTH(Q17)</f>
        <v>12</v>
      </c>
      <c r="BJ16" s="9">
        <f>+IF(BI16&lt;10,CONCATENATE(0,BI16),BI16)</f>
        <v>12</v>
      </c>
      <c r="BL16" s="134" t="s">
        <v>26</v>
      </c>
      <c r="BM16" s="134"/>
      <c r="BN16" s="134"/>
      <c r="BO16" s="134"/>
      <c r="BP16" s="134"/>
      <c r="BQ16" s="11">
        <v>25</v>
      </c>
      <c r="BU16" s="18" t="s">
        <v>30</v>
      </c>
      <c r="BV16" s="18" t="s">
        <v>31</v>
      </c>
      <c r="BX16" s="1" t="s">
        <v>42</v>
      </c>
      <c r="CB16" s="1" t="s">
        <v>51</v>
      </c>
      <c r="CC16" s="1">
        <v>0</v>
      </c>
      <c r="CD16" s="26">
        <f>+Q17</f>
        <v>44166</v>
      </c>
      <c r="CE16" s="27">
        <f>-Q15</f>
        <v>-1000</v>
      </c>
    </row>
    <row r="17" spans="1:85" ht="12.75" customHeight="1" x14ac:dyDescent="0.2">
      <c r="B17" s="59" t="s">
        <v>70</v>
      </c>
      <c r="C17" s="66"/>
      <c r="D17" s="60"/>
      <c r="E17" s="67"/>
      <c r="F17" s="63"/>
      <c r="G17" s="63"/>
      <c r="H17" s="63"/>
      <c r="I17" s="63"/>
      <c r="J17" s="63"/>
      <c r="K17" s="63"/>
      <c r="L17" s="63"/>
      <c r="M17" s="63"/>
      <c r="N17" s="63"/>
      <c r="O17" s="64"/>
      <c r="P17" s="125"/>
      <c r="Q17" s="75">
        <v>44166</v>
      </c>
      <c r="R17" s="119"/>
      <c r="S17" s="56" t="s">
        <v>64</v>
      </c>
      <c r="AN17" s="1">
        <v>10</v>
      </c>
      <c r="AQ17" s="1">
        <v>1</v>
      </c>
      <c r="AR17" s="1">
        <v>1</v>
      </c>
      <c r="AT17" s="1">
        <v>3</v>
      </c>
      <c r="AV17" s="1">
        <v>2</v>
      </c>
      <c r="AW17" s="9">
        <f t="shared" si="0"/>
        <v>2021</v>
      </c>
      <c r="AX17" s="9">
        <f t="shared" ref="AX17:AX63" si="1">IF(AW17=" "," ",(MOD(AW17,4)))</f>
        <v>1</v>
      </c>
      <c r="AY17" s="9">
        <f t="shared" ref="AY17:AY63" si="2">IF(AW17=" "," ",(MOD(AW17,100)))</f>
        <v>21</v>
      </c>
      <c r="AZ17" s="9">
        <f t="shared" ref="AZ17:AZ63" si="3">IF(AW17=" "," ",(MOD(AW17,400)))</f>
        <v>21</v>
      </c>
      <c r="BA17" s="9">
        <f t="shared" ref="BA17:BA63" si="4">+IF(AW17=" "," ",(IF(AX17=0,IF(AY17=0,IF(AZ17=0,1,0),1),0)))</f>
        <v>0</v>
      </c>
      <c r="BB17" s="1">
        <f>+IF(AW17=" "," ",IF(BB16=12,1,(BB16+1)))</f>
        <v>2</v>
      </c>
      <c r="BC17" s="1">
        <f t="shared" ref="BC17:BC63" si="5">IF(BB17=" "," ",IF(BB17=2,IF(BA17=1,29,28),VLOOKUP(BB17,$BE$16:$BF$27,2,0)))</f>
        <v>28</v>
      </c>
      <c r="BE17" s="1">
        <v>2</v>
      </c>
      <c r="BF17" s="7">
        <v>28</v>
      </c>
      <c r="BH17" s="1" t="s">
        <v>23</v>
      </c>
      <c r="BI17" s="9">
        <f>YEAR(Q17)</f>
        <v>2020</v>
      </c>
      <c r="BL17" s="133" t="s">
        <v>27</v>
      </c>
      <c r="BM17" s="133"/>
      <c r="BN17" s="133"/>
      <c r="BO17" s="133"/>
      <c r="BP17" s="133"/>
      <c r="BT17" s="1">
        <v>1</v>
      </c>
      <c r="BU17" s="10" t="s">
        <v>32</v>
      </c>
      <c r="BV17" s="10" t="s">
        <v>39</v>
      </c>
      <c r="BX17" s="1">
        <v>2020</v>
      </c>
      <c r="BY17" s="1">
        <v>1</v>
      </c>
      <c r="CB17" s="1" t="s">
        <v>52</v>
      </c>
      <c r="CC17" s="1">
        <v>1</v>
      </c>
      <c r="CD17" s="25" t="str">
        <f t="shared" ref="CD17:CD64" si="6">+IF(B49=" "," ",D49)</f>
        <v>10/01/2021</v>
      </c>
      <c r="CE17" s="1">
        <f t="shared" ref="CE17:CE64" si="7">+IF(B49=" "," ",T49)</f>
        <v>101.07999999999998</v>
      </c>
      <c r="CF17" s="1" t="str">
        <f t="shared" ref="CF17:CF64" si="8">+IF(CC17=$Q$23,1," ")</f>
        <v xml:space="preserve"> </v>
      </c>
      <c r="CG17" s="1" t="str">
        <f>+IF(CF17=1,XIRR($CE$16:CE17,$CD$16:CD17,0.01)," ")</f>
        <v xml:space="preserve"> </v>
      </c>
    </row>
    <row r="18" spans="1:85" hidden="1" x14ac:dyDescent="0.2">
      <c r="B18" s="59"/>
      <c r="C18" s="64"/>
      <c r="D18" s="60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4"/>
      <c r="P18" s="125"/>
      <c r="Q18" s="76"/>
      <c r="R18" s="117"/>
      <c r="AN18" s="1">
        <v>15</v>
      </c>
      <c r="AQ18" s="1">
        <v>2</v>
      </c>
      <c r="AR18" s="1">
        <v>2</v>
      </c>
      <c r="AT18" s="1">
        <v>4</v>
      </c>
      <c r="AV18" s="1">
        <v>3</v>
      </c>
      <c r="AW18" s="9">
        <f t="shared" si="0"/>
        <v>2021</v>
      </c>
      <c r="AX18" s="9">
        <f t="shared" si="1"/>
        <v>1</v>
      </c>
      <c r="AY18" s="9">
        <f t="shared" si="2"/>
        <v>21</v>
      </c>
      <c r="AZ18" s="9">
        <f t="shared" si="3"/>
        <v>21</v>
      </c>
      <c r="BA18" s="9">
        <f t="shared" si="4"/>
        <v>0</v>
      </c>
      <c r="BB18" s="1">
        <f t="shared" ref="BB18:BB63" si="9">+IF(AW18=" "," ",IF(BB17=12,1,(BB17+1)))</f>
        <v>3</v>
      </c>
      <c r="BC18" s="1">
        <f t="shared" si="5"/>
        <v>31</v>
      </c>
      <c r="BE18" s="1">
        <v>3</v>
      </c>
      <c r="BF18" s="7">
        <v>31</v>
      </c>
      <c r="BH18" s="1" t="s">
        <v>24</v>
      </c>
      <c r="BI18" s="9">
        <f>+Q19</f>
        <v>10</v>
      </c>
      <c r="BJ18" s="9">
        <f>+IF(BI18&lt;10,CONCATENATE(0,BI18),BI18)</f>
        <v>10</v>
      </c>
      <c r="BL18" s="133"/>
      <c r="BM18" s="133"/>
      <c r="BN18" s="133"/>
      <c r="BO18" s="133"/>
      <c r="BP18" s="133"/>
      <c r="BQ18" s="12">
        <f>_xlfn.DAYS(BI20,Q17)</f>
        <v>9</v>
      </c>
      <c r="BT18" s="1">
        <v>2</v>
      </c>
      <c r="BU18" s="10" t="s">
        <v>39</v>
      </c>
      <c r="BV18" s="10" t="s">
        <v>40</v>
      </c>
      <c r="BX18" s="1">
        <v>2024</v>
      </c>
      <c r="BY18" s="1">
        <v>1</v>
      </c>
      <c r="CC18" s="1">
        <v>2</v>
      </c>
      <c r="CD18" s="25" t="str">
        <f t="shared" si="6"/>
        <v>10/02/2021</v>
      </c>
      <c r="CE18" s="1">
        <f t="shared" si="7"/>
        <v>101.08</v>
      </c>
      <c r="CF18" s="1" t="str">
        <f t="shared" si="8"/>
        <v xml:space="preserve"> </v>
      </c>
      <c r="CG18" s="1" t="str">
        <f>+IF(CF18=1,XIRR($CE$16:CE18,$CD$16:CD18,0.01)," ")</f>
        <v xml:space="preserve"> </v>
      </c>
    </row>
    <row r="19" spans="1:85" ht="12.75" customHeight="1" x14ac:dyDescent="0.2">
      <c r="B19" s="59" t="s">
        <v>69</v>
      </c>
      <c r="C19" s="64"/>
      <c r="D19" s="60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4"/>
      <c r="P19" s="125"/>
      <c r="Q19" s="77">
        <v>10</v>
      </c>
      <c r="R19" s="117"/>
      <c r="S19" s="56" t="s">
        <v>86</v>
      </c>
      <c r="AN19" s="1">
        <v>20</v>
      </c>
      <c r="AQ19" s="1">
        <v>3</v>
      </c>
      <c r="AR19" s="1">
        <v>3</v>
      </c>
      <c r="AT19" s="7">
        <v>5</v>
      </c>
      <c r="AV19" s="1">
        <v>4</v>
      </c>
      <c r="AW19" s="9">
        <f t="shared" si="0"/>
        <v>2021</v>
      </c>
      <c r="AX19" s="9">
        <f t="shared" si="1"/>
        <v>1</v>
      </c>
      <c r="AY19" s="9">
        <f t="shared" si="2"/>
        <v>21</v>
      </c>
      <c r="AZ19" s="9">
        <f t="shared" si="3"/>
        <v>21</v>
      </c>
      <c r="BA19" s="9">
        <f t="shared" si="4"/>
        <v>0</v>
      </c>
      <c r="BB19" s="1">
        <f t="shared" si="9"/>
        <v>4</v>
      </c>
      <c r="BC19" s="1">
        <f t="shared" si="5"/>
        <v>30</v>
      </c>
      <c r="BE19" s="1">
        <v>4</v>
      </c>
      <c r="BF19" s="7">
        <v>30</v>
      </c>
      <c r="BT19" s="1">
        <v>3</v>
      </c>
      <c r="BU19" s="10" t="s">
        <v>40</v>
      </c>
      <c r="BV19" s="10" t="s">
        <v>33</v>
      </c>
      <c r="BX19" s="1">
        <v>2028</v>
      </c>
      <c r="BY19" s="1">
        <v>1</v>
      </c>
      <c r="CC19" s="1">
        <v>3</v>
      </c>
      <c r="CD19" s="25" t="str">
        <f t="shared" si="6"/>
        <v>10/03/2021</v>
      </c>
      <c r="CE19" s="1">
        <f t="shared" si="7"/>
        <v>101.08000000000001</v>
      </c>
      <c r="CF19" s="1" t="str">
        <f t="shared" si="8"/>
        <v xml:space="preserve"> </v>
      </c>
      <c r="CG19" s="1" t="str">
        <f>+IF(CF19=1,XIRR($CE$16:CE19,$CD$16:CD19,0.01)," ")</f>
        <v xml:space="preserve"> </v>
      </c>
    </row>
    <row r="20" spans="1:85" s="7" customFormat="1" hidden="1" x14ac:dyDescent="0.2">
      <c r="B20" s="59"/>
      <c r="C20" s="64"/>
      <c r="D20" s="60"/>
      <c r="E20" s="63"/>
      <c r="F20" s="63"/>
      <c r="G20" s="63"/>
      <c r="H20" s="63"/>
      <c r="I20" s="63"/>
      <c r="J20" s="63"/>
      <c r="K20" s="63"/>
      <c r="L20" s="63"/>
      <c r="M20" s="63"/>
      <c r="N20" s="65"/>
      <c r="O20" s="64"/>
      <c r="P20" s="125"/>
      <c r="Q20" s="76"/>
      <c r="R20" s="117"/>
      <c r="S20" s="1"/>
      <c r="T20" s="1"/>
      <c r="AN20" s="1">
        <v>25</v>
      </c>
      <c r="AT20" s="7">
        <v>6</v>
      </c>
      <c r="AV20" s="7">
        <v>5</v>
      </c>
      <c r="AW20" s="9">
        <f t="shared" si="0"/>
        <v>2021</v>
      </c>
      <c r="AX20" s="9">
        <f t="shared" si="1"/>
        <v>1</v>
      </c>
      <c r="AY20" s="9">
        <f t="shared" si="2"/>
        <v>21</v>
      </c>
      <c r="AZ20" s="9">
        <f t="shared" si="3"/>
        <v>21</v>
      </c>
      <c r="BA20" s="9">
        <f t="shared" si="4"/>
        <v>0</v>
      </c>
      <c r="BB20" s="1">
        <f t="shared" si="9"/>
        <v>5</v>
      </c>
      <c r="BC20" s="1">
        <f t="shared" si="5"/>
        <v>31</v>
      </c>
      <c r="BE20" s="1">
        <v>5</v>
      </c>
      <c r="BF20" s="7">
        <v>31</v>
      </c>
      <c r="BH20" s="7" t="s">
        <v>25</v>
      </c>
      <c r="BI20" s="14" t="str">
        <f>CONCATENATE($BJ$18,"/",BJ16,"/",$BI$17)</f>
        <v>10/12/2020</v>
      </c>
      <c r="BJ20" s="9"/>
      <c r="BT20" s="7">
        <v>4</v>
      </c>
      <c r="BU20" s="19" t="s">
        <v>33</v>
      </c>
      <c r="BV20" s="19" t="s">
        <v>34</v>
      </c>
      <c r="BX20" s="7">
        <v>2032</v>
      </c>
      <c r="BY20" s="7">
        <v>1</v>
      </c>
      <c r="CC20" s="7">
        <v>4</v>
      </c>
      <c r="CD20" s="25" t="str">
        <f t="shared" si="6"/>
        <v>10/04/2021</v>
      </c>
      <c r="CE20" s="1">
        <f t="shared" si="7"/>
        <v>101.08000000000001</v>
      </c>
      <c r="CF20" s="1" t="str">
        <f t="shared" si="8"/>
        <v xml:space="preserve"> </v>
      </c>
      <c r="CG20" s="1" t="str">
        <f>+IF(CF20=1,XIRR($CE$16:CE20,$CD$16:CD20,0.01)," ")</f>
        <v xml:space="preserve"> </v>
      </c>
    </row>
    <row r="21" spans="1:85" s="7" customFormat="1" ht="12.75" customHeight="1" x14ac:dyDescent="0.2">
      <c r="B21" s="59" t="s">
        <v>68</v>
      </c>
      <c r="C21" s="64"/>
      <c r="D21" s="60"/>
      <c r="E21" s="63"/>
      <c r="F21" s="63"/>
      <c r="G21" s="63"/>
      <c r="H21" s="63"/>
      <c r="I21" s="63"/>
      <c r="J21" s="63"/>
      <c r="K21" s="63"/>
      <c r="L21" s="63"/>
      <c r="M21" s="63"/>
      <c r="N21" s="65"/>
      <c r="O21" s="64"/>
      <c r="P21" s="125"/>
      <c r="Q21" s="77">
        <v>0</v>
      </c>
      <c r="R21" s="117"/>
      <c r="S21" s="56" t="s">
        <v>90</v>
      </c>
      <c r="T21" s="1"/>
      <c r="AN21" s="1">
        <v>30</v>
      </c>
      <c r="AT21" s="7">
        <v>7</v>
      </c>
      <c r="AV21" s="7">
        <v>6</v>
      </c>
      <c r="AW21" s="9">
        <f t="shared" si="0"/>
        <v>2021</v>
      </c>
      <c r="AX21" s="9">
        <f t="shared" si="1"/>
        <v>1</v>
      </c>
      <c r="AY21" s="9">
        <f t="shared" si="2"/>
        <v>21</v>
      </c>
      <c r="AZ21" s="9">
        <f t="shared" si="3"/>
        <v>21</v>
      </c>
      <c r="BA21" s="9">
        <f t="shared" si="4"/>
        <v>0</v>
      </c>
      <c r="BB21" s="1">
        <f t="shared" si="9"/>
        <v>6</v>
      </c>
      <c r="BC21" s="1">
        <f t="shared" si="5"/>
        <v>30</v>
      </c>
      <c r="BE21" s="1">
        <v>6</v>
      </c>
      <c r="BF21" s="7">
        <v>30</v>
      </c>
      <c r="BT21" s="7">
        <v>5</v>
      </c>
      <c r="BU21" s="19" t="s">
        <v>34</v>
      </c>
      <c r="BV21" s="19" t="s">
        <v>35</v>
      </c>
      <c r="BX21" s="7">
        <v>2036</v>
      </c>
      <c r="BY21" s="7">
        <v>1</v>
      </c>
      <c r="CC21" s="1">
        <v>5</v>
      </c>
      <c r="CD21" s="25" t="str">
        <f t="shared" si="6"/>
        <v>10/05/2021</v>
      </c>
      <c r="CE21" s="1">
        <f t="shared" si="7"/>
        <v>101.08</v>
      </c>
      <c r="CF21" s="1" t="str">
        <f t="shared" si="8"/>
        <v xml:space="preserve"> </v>
      </c>
      <c r="CG21" s="1" t="str">
        <f>+IF(CF21=1,XIRR($CE$16:CE21,$CD$16:CD21,0.01)," ")</f>
        <v xml:space="preserve"> </v>
      </c>
    </row>
    <row r="22" spans="1:85" s="7" customFormat="1" ht="12.75" hidden="1" x14ac:dyDescent="0.2">
      <c r="B22" s="59"/>
      <c r="C22" s="64"/>
      <c r="D22" s="60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4"/>
      <c r="P22" s="125"/>
      <c r="Q22" s="76"/>
      <c r="R22" s="117"/>
      <c r="AT22" s="1">
        <v>8</v>
      </c>
      <c r="AV22" s="7">
        <v>7</v>
      </c>
      <c r="AW22" s="9">
        <f t="shared" si="0"/>
        <v>2021</v>
      </c>
      <c r="AX22" s="9">
        <f t="shared" si="1"/>
        <v>1</v>
      </c>
      <c r="AY22" s="9">
        <f t="shared" si="2"/>
        <v>21</v>
      </c>
      <c r="AZ22" s="9">
        <f t="shared" si="3"/>
        <v>21</v>
      </c>
      <c r="BA22" s="9">
        <f t="shared" si="4"/>
        <v>0</v>
      </c>
      <c r="BB22" s="1">
        <f t="shared" si="9"/>
        <v>7</v>
      </c>
      <c r="BC22" s="1">
        <f t="shared" si="5"/>
        <v>31</v>
      </c>
      <c r="BE22" s="1">
        <v>7</v>
      </c>
      <c r="BF22" s="7">
        <v>31</v>
      </c>
      <c r="BH22" s="7" t="s">
        <v>28</v>
      </c>
      <c r="BI22" s="15">
        <f>VLOOKUP(BJ22,AQ16:AR19,2,0)</f>
        <v>0</v>
      </c>
      <c r="BJ22" s="7">
        <f>+Q21</f>
        <v>0</v>
      </c>
      <c r="BQ22" s="16" t="str">
        <f>IF(BP27&lt;0,IF(BP28&lt;BQ16,IF(BI22&gt;0,IF(BI22=1,BL30,IF(BI22=2,BL31,BL32)),BL29),IF(BI22&gt;0,IF(BI22=1,BL29,IF(BI22=2,BL30,BL31)),BL28)),IF(BP27&lt;BQ16,IF(BI22&gt;0,IF(BI22=1,BL29,IF(BI22=2,BL30,BL31)),BL28),IF(BI22&gt;0,IF(BI22=1,BL28,IF(BI22=2,BL29,BL30)),BL27)))</f>
        <v>10/01/2021</v>
      </c>
      <c r="BT22" s="7">
        <v>6</v>
      </c>
      <c r="BU22" s="19" t="s">
        <v>35</v>
      </c>
      <c r="BV22" s="19" t="s">
        <v>36</v>
      </c>
      <c r="BX22" s="7">
        <v>2040</v>
      </c>
      <c r="BY22" s="7">
        <v>1</v>
      </c>
      <c r="CC22" s="1">
        <v>6</v>
      </c>
      <c r="CD22" s="25" t="str">
        <f t="shared" si="6"/>
        <v>10/06/2021</v>
      </c>
      <c r="CE22" s="1">
        <f t="shared" si="7"/>
        <v>101.08</v>
      </c>
      <c r="CF22" s="1" t="str">
        <f t="shared" si="8"/>
        <v xml:space="preserve"> </v>
      </c>
      <c r="CG22" s="1" t="str">
        <f>+IF(CF22=1,XIRR($CE$16:CE22,$CD$16:CD22,0.01)," ")</f>
        <v xml:space="preserve"> </v>
      </c>
    </row>
    <row r="23" spans="1:85" s="7" customFormat="1" ht="12.75" customHeight="1" x14ac:dyDescent="0.2">
      <c r="B23" s="59" t="s">
        <v>85</v>
      </c>
      <c r="C23" s="64"/>
      <c r="D23" s="60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  <c r="P23" s="125"/>
      <c r="Q23" s="77">
        <v>12</v>
      </c>
      <c r="R23" s="117"/>
      <c r="S23" s="56" t="s">
        <v>91</v>
      </c>
      <c r="AT23" s="1">
        <v>9</v>
      </c>
      <c r="AV23" s="7">
        <v>8</v>
      </c>
      <c r="AW23" s="9">
        <f t="shared" si="0"/>
        <v>2021</v>
      </c>
      <c r="AX23" s="9">
        <f t="shared" si="1"/>
        <v>1</v>
      </c>
      <c r="AY23" s="9">
        <f t="shared" si="2"/>
        <v>21</v>
      </c>
      <c r="AZ23" s="9">
        <f t="shared" si="3"/>
        <v>21</v>
      </c>
      <c r="BA23" s="9">
        <f t="shared" si="4"/>
        <v>0</v>
      </c>
      <c r="BB23" s="1">
        <f t="shared" si="9"/>
        <v>8</v>
      </c>
      <c r="BC23" s="1">
        <f t="shared" si="5"/>
        <v>31</v>
      </c>
      <c r="BE23" s="1">
        <v>8</v>
      </c>
      <c r="BF23" s="7">
        <v>31</v>
      </c>
      <c r="BQ23" s="12">
        <f>_xlfn.DAYS(BQ22,Q17)</f>
        <v>40</v>
      </c>
      <c r="BT23" s="7">
        <v>7</v>
      </c>
      <c r="BU23" s="19" t="s">
        <v>36</v>
      </c>
      <c r="BV23" s="19" t="s">
        <v>37</v>
      </c>
      <c r="BX23" s="7">
        <v>2044</v>
      </c>
      <c r="BY23" s="7">
        <v>1</v>
      </c>
      <c r="CC23" s="1">
        <v>7</v>
      </c>
      <c r="CD23" s="25" t="str">
        <f t="shared" si="6"/>
        <v>10/07/2021</v>
      </c>
      <c r="CE23" s="1">
        <f t="shared" si="7"/>
        <v>101.08</v>
      </c>
      <c r="CF23" s="1" t="str">
        <f t="shared" si="8"/>
        <v xml:space="preserve"> </v>
      </c>
      <c r="CG23" s="1" t="str">
        <f>+IF(CF23=1,XIRR($CE$16:CE23,$CD$16:CD23,0.01)," ")</f>
        <v xml:space="preserve"> </v>
      </c>
    </row>
    <row r="24" spans="1:85" s="7" customFormat="1" hidden="1" x14ac:dyDescent="0.2">
      <c r="B24" s="59"/>
      <c r="C24" s="64"/>
      <c r="D24" s="60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4"/>
      <c r="P24" s="125"/>
      <c r="Q24" s="8"/>
      <c r="R24" s="117"/>
      <c r="AT24" s="1">
        <v>10</v>
      </c>
      <c r="AV24" s="7">
        <v>9</v>
      </c>
      <c r="AW24" s="9">
        <f t="shared" si="0"/>
        <v>2021</v>
      </c>
      <c r="AX24" s="9">
        <f t="shared" si="1"/>
        <v>1</v>
      </c>
      <c r="AY24" s="9">
        <f t="shared" si="2"/>
        <v>21</v>
      </c>
      <c r="AZ24" s="9">
        <f t="shared" si="3"/>
        <v>21</v>
      </c>
      <c r="BA24" s="9">
        <f t="shared" si="4"/>
        <v>0</v>
      </c>
      <c r="BB24" s="1">
        <f t="shared" si="9"/>
        <v>9</v>
      </c>
      <c r="BC24" s="1">
        <f t="shared" si="5"/>
        <v>30</v>
      </c>
      <c r="BE24" s="1">
        <v>9</v>
      </c>
      <c r="BF24" s="7">
        <v>30</v>
      </c>
      <c r="BT24" s="7">
        <v>8</v>
      </c>
      <c r="BU24" s="19" t="s">
        <v>37</v>
      </c>
      <c r="BV24" s="19" t="s">
        <v>38</v>
      </c>
      <c r="BX24" s="7">
        <v>2048</v>
      </c>
      <c r="BY24" s="7">
        <v>1</v>
      </c>
      <c r="CC24" s="7">
        <v>8</v>
      </c>
      <c r="CD24" s="25" t="str">
        <f t="shared" si="6"/>
        <v>10/08/2021</v>
      </c>
      <c r="CE24" s="1">
        <f t="shared" si="7"/>
        <v>101.08</v>
      </c>
      <c r="CF24" s="1" t="str">
        <f t="shared" si="8"/>
        <v xml:space="preserve"> </v>
      </c>
      <c r="CG24" s="1" t="str">
        <f>+IF(CF24=1,XIRR($CE$16:CE24,$CD$16:CD24,0.01)," ")</f>
        <v xml:space="preserve"> </v>
      </c>
    </row>
    <row r="25" spans="1:85" s="7" customFormat="1" ht="12.75" customHeight="1" x14ac:dyDescent="0.2">
      <c r="B25" s="59" t="s">
        <v>67</v>
      </c>
      <c r="C25" s="64"/>
      <c r="D25" s="60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4"/>
      <c r="P25" s="125"/>
      <c r="Q25" s="89" t="str">
        <f>+BQ22</f>
        <v>10/01/2021</v>
      </c>
      <c r="R25" s="120"/>
      <c r="AT25" s="1">
        <v>11</v>
      </c>
      <c r="AV25" s="7">
        <v>10</v>
      </c>
      <c r="AW25" s="9">
        <f t="shared" si="0"/>
        <v>2021</v>
      </c>
      <c r="AX25" s="9">
        <f t="shared" si="1"/>
        <v>1</v>
      </c>
      <c r="AY25" s="9">
        <f t="shared" si="2"/>
        <v>21</v>
      </c>
      <c r="AZ25" s="9">
        <f t="shared" si="3"/>
        <v>21</v>
      </c>
      <c r="BA25" s="9">
        <f t="shared" si="4"/>
        <v>0</v>
      </c>
      <c r="BB25" s="1">
        <f t="shared" si="9"/>
        <v>10</v>
      </c>
      <c r="BC25" s="1">
        <f t="shared" si="5"/>
        <v>31</v>
      </c>
      <c r="BE25" s="1">
        <v>10</v>
      </c>
      <c r="BF25" s="7">
        <v>31</v>
      </c>
      <c r="BH25" s="5"/>
      <c r="BI25" s="132" t="s">
        <v>7</v>
      </c>
      <c r="BJ25" s="132"/>
      <c r="BK25" s="132"/>
      <c r="BL25" s="132"/>
      <c r="BM25" s="135" t="s">
        <v>50</v>
      </c>
      <c r="BN25" s="21"/>
      <c r="BO25" s="5"/>
      <c r="BP25" s="135" t="s">
        <v>29</v>
      </c>
      <c r="BT25" s="7">
        <v>9</v>
      </c>
      <c r="BU25" s="19" t="s">
        <v>38</v>
      </c>
      <c r="BV25" s="22">
        <v>10</v>
      </c>
      <c r="BX25" s="7">
        <v>2052</v>
      </c>
      <c r="BY25" s="7">
        <v>1</v>
      </c>
      <c r="CC25" s="1">
        <v>9</v>
      </c>
      <c r="CD25" s="25" t="str">
        <f t="shared" si="6"/>
        <v>10/09/2021</v>
      </c>
      <c r="CE25" s="1">
        <f t="shared" si="7"/>
        <v>101.08</v>
      </c>
      <c r="CF25" s="1" t="str">
        <f t="shared" si="8"/>
        <v xml:space="preserve"> </v>
      </c>
      <c r="CG25" s="1" t="str">
        <f>+IF(CF25=1,XIRR($CE$16:CE25,$CD$16:CD25,0.01)," ")</f>
        <v xml:space="preserve"> </v>
      </c>
    </row>
    <row r="26" spans="1:85" s="7" customFormat="1" hidden="1" x14ac:dyDescent="0.2">
      <c r="B26" s="59"/>
      <c r="C26" s="64"/>
      <c r="D26" s="60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4"/>
      <c r="P26" s="125"/>
      <c r="Q26" s="8"/>
      <c r="R26" s="117"/>
      <c r="AT26" s="7">
        <v>12</v>
      </c>
      <c r="AV26" s="7">
        <v>11</v>
      </c>
      <c r="AW26" s="9">
        <f t="shared" si="0"/>
        <v>2021</v>
      </c>
      <c r="AX26" s="9">
        <f t="shared" si="1"/>
        <v>1</v>
      </c>
      <c r="AY26" s="9">
        <f t="shared" si="2"/>
        <v>21</v>
      </c>
      <c r="AZ26" s="9">
        <f t="shared" si="3"/>
        <v>21</v>
      </c>
      <c r="BA26" s="9">
        <f t="shared" si="4"/>
        <v>0</v>
      </c>
      <c r="BB26" s="1">
        <f t="shared" si="9"/>
        <v>11</v>
      </c>
      <c r="BC26" s="1">
        <f t="shared" si="5"/>
        <v>30</v>
      </c>
      <c r="BE26" s="1">
        <v>11</v>
      </c>
      <c r="BF26" s="7">
        <v>30</v>
      </c>
      <c r="BH26" s="6" t="s">
        <v>8</v>
      </c>
      <c r="BI26" s="6" t="s">
        <v>9</v>
      </c>
      <c r="BJ26" s="6" t="s">
        <v>10</v>
      </c>
      <c r="BK26" s="6" t="s">
        <v>11</v>
      </c>
      <c r="BL26" s="6" t="s">
        <v>4</v>
      </c>
      <c r="BM26" s="135"/>
      <c r="BN26" s="6" t="s">
        <v>46</v>
      </c>
      <c r="BO26" s="6" t="s">
        <v>8</v>
      </c>
      <c r="BP26" s="135"/>
      <c r="BT26" s="7">
        <v>10</v>
      </c>
      <c r="BU26" s="22">
        <v>10</v>
      </c>
      <c r="BV26" s="22">
        <v>11</v>
      </c>
      <c r="BX26" s="7">
        <v>2056</v>
      </c>
      <c r="BY26" s="7">
        <v>1</v>
      </c>
      <c r="CC26" s="1">
        <v>10</v>
      </c>
      <c r="CD26" s="25" t="str">
        <f t="shared" si="6"/>
        <v>10/10/2021</v>
      </c>
      <c r="CE26" s="1">
        <f t="shared" si="7"/>
        <v>101.08</v>
      </c>
      <c r="CF26" s="1" t="str">
        <f t="shared" si="8"/>
        <v xml:space="preserve"> </v>
      </c>
      <c r="CG26" s="1" t="str">
        <f>+IF(CF26=1,XIRR($CE$16:CE26,$CD$16:CD26,0.01)," ")</f>
        <v xml:space="preserve"> </v>
      </c>
    </row>
    <row r="27" spans="1:85" s="7" customFormat="1" ht="12.75" customHeight="1" x14ac:dyDescent="0.2">
      <c r="B27" s="59" t="s">
        <v>65</v>
      </c>
      <c r="C27" s="64"/>
      <c r="D27" s="60"/>
      <c r="E27" s="65"/>
      <c r="F27" s="68"/>
      <c r="G27" s="68"/>
      <c r="H27" s="63"/>
      <c r="I27" s="65"/>
      <c r="J27" s="68"/>
      <c r="K27" s="68"/>
      <c r="L27" s="63"/>
      <c r="M27" s="65"/>
      <c r="N27" s="65"/>
      <c r="O27" s="64"/>
      <c r="P27" s="125"/>
      <c r="Q27" s="78">
        <v>0.4</v>
      </c>
      <c r="R27" s="121"/>
      <c r="S27" s="56" t="s">
        <v>92</v>
      </c>
      <c r="AT27" s="7">
        <v>13</v>
      </c>
      <c r="AV27" s="1">
        <v>12</v>
      </c>
      <c r="AW27" s="9">
        <f t="shared" si="0"/>
        <v>2021</v>
      </c>
      <c r="AX27" s="9">
        <f t="shared" si="1"/>
        <v>1</v>
      </c>
      <c r="AY27" s="9">
        <f t="shared" si="2"/>
        <v>21</v>
      </c>
      <c r="AZ27" s="9">
        <f t="shared" si="3"/>
        <v>21</v>
      </c>
      <c r="BA27" s="9">
        <f t="shared" si="4"/>
        <v>0</v>
      </c>
      <c r="BB27" s="1">
        <f t="shared" si="9"/>
        <v>12</v>
      </c>
      <c r="BC27" s="1">
        <f t="shared" si="5"/>
        <v>31</v>
      </c>
      <c r="BE27" s="1">
        <v>12</v>
      </c>
      <c r="BF27" s="7">
        <v>31</v>
      </c>
      <c r="BH27" s="5">
        <v>0</v>
      </c>
      <c r="BI27" s="13">
        <f>+IF($BJ$18=30,(IF(BJ27="02",(IF(BN27=1,29,28)),$BJ$18)),$BJ$18)</f>
        <v>10</v>
      </c>
      <c r="BJ27" s="13">
        <f>+BJ16</f>
        <v>12</v>
      </c>
      <c r="BK27" s="13">
        <f>+BI17</f>
        <v>2020</v>
      </c>
      <c r="BL27" s="13" t="str">
        <f>CONCATENATE(BI27,"/",BJ27,"/",BK27)</f>
        <v>10/12/2020</v>
      </c>
      <c r="BM27" s="13" t="str">
        <f>+BL28</f>
        <v>10/01/2021</v>
      </c>
      <c r="BN27" s="13">
        <f>+IF(BK27=2020,1,(IF(BK27=2024,1,(IF(BK27=2028,1,(IF(BK27=2032,1,(IF(BK27=2036,1,(IF(BK27=2040,1,(IF(BK27=2044,1,(IF(BK27=2048,1,(IF(BK27=2052,1,(IF(BK27=2056,1,(IF(BK27=2060,1,(IF(BK27=2064,1,(IF(BK27=2068,1,(IF(BK27=2072,1,(IF(BK27=2080,1,(IF(BK27=2076,1,(IF(BK27=2080,1,(IF(BK27=2084,1,(IF(BK27=2088,1,(IF(BK27=2092,1,(IF(BK27=2096,1,0)))))))))))))))))))))))))))))))))))))))))</f>
        <v>1</v>
      </c>
      <c r="BO27" s="5">
        <v>0</v>
      </c>
      <c r="BP27" s="12">
        <f t="shared" ref="BP27:BP58" si="10">_xlfn.DAYS(BL27,$Q$17)</f>
        <v>9</v>
      </c>
      <c r="BT27" s="7">
        <v>11</v>
      </c>
      <c r="BU27" s="22">
        <v>11</v>
      </c>
      <c r="BV27" s="22">
        <v>12</v>
      </c>
      <c r="BX27" s="7">
        <v>2060</v>
      </c>
      <c r="BY27" s="7">
        <v>1</v>
      </c>
      <c r="CC27" s="1">
        <v>11</v>
      </c>
      <c r="CD27" s="25" t="str">
        <f t="shared" si="6"/>
        <v>10/11/2021</v>
      </c>
      <c r="CE27" s="1">
        <f t="shared" si="7"/>
        <v>101.08000000000001</v>
      </c>
      <c r="CF27" s="1" t="str">
        <f t="shared" si="8"/>
        <v xml:space="preserve"> </v>
      </c>
      <c r="CG27" s="1" t="str">
        <f>+IF(CF27=1,XIRR($CE$16:CE27,$CD$16:CD27,0.01)," ")</f>
        <v xml:space="preserve"> </v>
      </c>
    </row>
    <row r="28" spans="1:85" s="7" customFormat="1" hidden="1" x14ac:dyDescent="0.2">
      <c r="B28" s="59"/>
      <c r="C28" s="60"/>
      <c r="D28" s="60"/>
      <c r="E28" s="65"/>
      <c r="F28" s="68"/>
      <c r="G28" s="68"/>
      <c r="H28" s="63"/>
      <c r="I28" s="65"/>
      <c r="J28" s="68"/>
      <c r="K28" s="68"/>
      <c r="L28" s="63"/>
      <c r="M28" s="65"/>
      <c r="N28" s="65"/>
      <c r="O28" s="64"/>
      <c r="P28" s="125"/>
      <c r="Q28" s="79"/>
      <c r="R28" s="121"/>
      <c r="AT28" s="7">
        <v>14</v>
      </c>
      <c r="AV28" s="1">
        <v>13</v>
      </c>
      <c r="AW28" s="9" t="str">
        <f t="shared" si="0"/>
        <v xml:space="preserve"> </v>
      </c>
      <c r="AX28" s="9" t="str">
        <f t="shared" si="1"/>
        <v xml:space="preserve"> </v>
      </c>
      <c r="AY28" s="9" t="str">
        <f t="shared" si="2"/>
        <v xml:space="preserve"> </v>
      </c>
      <c r="AZ28" s="9" t="str">
        <f t="shared" si="3"/>
        <v xml:space="preserve"> </v>
      </c>
      <c r="BA28" s="9" t="str">
        <f t="shared" si="4"/>
        <v xml:space="preserve"> </v>
      </c>
      <c r="BB28" s="1" t="str">
        <f t="shared" si="9"/>
        <v xml:space="preserve"> </v>
      </c>
      <c r="BC28" s="1" t="str">
        <f t="shared" si="5"/>
        <v xml:space="preserve"> </v>
      </c>
      <c r="BH28" s="5">
        <f>+BH27+1</f>
        <v>1</v>
      </c>
      <c r="BI28" s="13">
        <f t="shared" ref="BI28:BI82" si="11">+IF($BJ$18=30,(IF(BJ28="02",(IF(BN28=1,29,28)),$BJ$18)),$BJ$18)</f>
        <v>10</v>
      </c>
      <c r="BJ28" s="23" t="str">
        <f>VLOOKUP(BJ27,$BU$17:$BV$28,2,0)</f>
        <v>01</v>
      </c>
      <c r="BK28" s="13">
        <f>+IF(BJ27=12,(BK27+1),BK27)</f>
        <v>2021</v>
      </c>
      <c r="BL28" s="13" t="str">
        <f t="shared" ref="BL28:BL90" si="12">CONCATENATE(BI28,"/",BJ28,"/",BK28)</f>
        <v>10/01/2021</v>
      </c>
      <c r="BM28" s="13" t="str">
        <f>+BL29</f>
        <v>10/02/2021</v>
      </c>
      <c r="BN28" s="13">
        <f t="shared" ref="BN28:BN90" si="13">+IF(BK28=2020,1,(IF(BK28=2024,1,(IF(BK28=2028,1,(IF(BK28=2032,1,(IF(BK28=2036,1,(IF(BK28=2040,1,(IF(BK28=2044,1,(IF(BK28=2048,1,(IF(BK28=2052,1,(IF(BK28=2056,1,(IF(BK28=2060,1,(IF(BK28=2064,1,(IF(BK28=2068,1,(IF(BK28=2072,1,(IF(BK28=2080,1,(IF(BK28=2076,1,(IF(BK28=2080,1,(IF(BK28=2084,1,(IF(BK28=2088,1,(IF(BK28=2092,1,(IF(BK28=2096,1,0)))))))))))))))))))))))))))))))))))))))))</f>
        <v>0</v>
      </c>
      <c r="BO28" s="5">
        <f>+BO27+1</f>
        <v>1</v>
      </c>
      <c r="BP28" s="12">
        <f t="shared" si="10"/>
        <v>40</v>
      </c>
      <c r="BT28" s="7">
        <v>12</v>
      </c>
      <c r="BU28" s="22">
        <v>12</v>
      </c>
      <c r="BV28" s="19" t="s">
        <v>32</v>
      </c>
      <c r="BX28" s="7">
        <v>2064</v>
      </c>
      <c r="BY28" s="7">
        <v>1</v>
      </c>
      <c r="CC28" s="7">
        <v>12</v>
      </c>
      <c r="CD28" s="25" t="str">
        <f t="shared" si="6"/>
        <v>10/12/2021</v>
      </c>
      <c r="CE28" s="1">
        <f t="shared" si="7"/>
        <v>101.08999999999997</v>
      </c>
      <c r="CF28" s="1">
        <f t="shared" si="8"/>
        <v>1</v>
      </c>
      <c r="CG28" s="1">
        <f>+IF(CF28=1,XIRR($CE$16:CE28,$CD$16:CD28,0.01)," ")</f>
        <v>0.41938408374786373</v>
      </c>
    </row>
    <row r="29" spans="1:85" s="7" customFormat="1" hidden="1" x14ac:dyDescent="0.2">
      <c r="B29" s="59" t="s">
        <v>13</v>
      </c>
      <c r="C29" s="64"/>
      <c r="D29" s="60"/>
      <c r="E29" s="69"/>
      <c r="F29" s="68"/>
      <c r="G29" s="70"/>
      <c r="H29" s="63"/>
      <c r="I29" s="65"/>
      <c r="J29" s="68"/>
      <c r="K29" s="70"/>
      <c r="L29" s="63"/>
      <c r="M29" s="65"/>
      <c r="N29" s="65"/>
      <c r="O29" s="64"/>
      <c r="P29" s="125"/>
      <c r="Q29" s="79">
        <f>((((1+Q27)^(1/12))-1)*12)</f>
        <v>0.34123386871633521</v>
      </c>
      <c r="R29" s="121"/>
      <c r="S29" s="8" t="s">
        <v>14</v>
      </c>
      <c r="T29" s="34">
        <v>360</v>
      </c>
      <c r="AT29" s="1">
        <v>15</v>
      </c>
      <c r="AV29" s="1">
        <v>14</v>
      </c>
      <c r="AW29" s="9" t="str">
        <f t="shared" si="0"/>
        <v xml:space="preserve"> </v>
      </c>
      <c r="AX29" s="9" t="str">
        <f t="shared" si="1"/>
        <v xml:space="preserve"> </v>
      </c>
      <c r="AY29" s="9" t="str">
        <f t="shared" si="2"/>
        <v xml:space="preserve"> </v>
      </c>
      <c r="AZ29" s="9" t="str">
        <f t="shared" si="3"/>
        <v xml:space="preserve"> </v>
      </c>
      <c r="BA29" s="9" t="str">
        <f t="shared" si="4"/>
        <v xml:space="preserve"> </v>
      </c>
      <c r="BB29" s="1" t="str">
        <f t="shared" si="9"/>
        <v xml:space="preserve"> </v>
      </c>
      <c r="BC29" s="1" t="str">
        <f t="shared" si="5"/>
        <v xml:space="preserve"> </v>
      </c>
      <c r="BH29" s="5">
        <f>+BH28+1</f>
        <v>2</v>
      </c>
      <c r="BI29" s="13">
        <f t="shared" si="11"/>
        <v>10</v>
      </c>
      <c r="BJ29" s="23" t="str">
        <f t="shared" ref="BJ29:BJ90" si="14">VLOOKUP(BJ28,$BU$17:$BV$28,2,0)</f>
        <v>02</v>
      </c>
      <c r="BK29" s="13">
        <f t="shared" ref="BK29:BK82" si="15">+IF(BJ28=12,(BK28+1),BK28)</f>
        <v>2021</v>
      </c>
      <c r="BL29" s="13" t="str">
        <f t="shared" si="12"/>
        <v>10/02/2021</v>
      </c>
      <c r="BM29" s="13" t="str">
        <f t="shared" ref="BM29:BM90" si="16">+BL30</f>
        <v>10/03/2021</v>
      </c>
      <c r="BN29" s="13">
        <f t="shared" si="13"/>
        <v>0</v>
      </c>
      <c r="BO29" s="5">
        <f>+BO28+1</f>
        <v>2</v>
      </c>
      <c r="BP29" s="12">
        <f t="shared" si="10"/>
        <v>71</v>
      </c>
      <c r="BX29" s="7">
        <v>2068</v>
      </c>
      <c r="BY29" s="7">
        <v>1</v>
      </c>
      <c r="CC29" s="1">
        <v>13</v>
      </c>
      <c r="CD29" s="25" t="str">
        <f t="shared" si="6"/>
        <v xml:space="preserve"> </v>
      </c>
      <c r="CE29" s="1" t="str">
        <f t="shared" si="7"/>
        <v xml:space="preserve"> </v>
      </c>
      <c r="CF29" s="1" t="str">
        <f t="shared" si="8"/>
        <v xml:space="preserve"> </v>
      </c>
      <c r="CG29" s="1" t="str">
        <f>+IF(CF29=1,XIRR($CE$16:CE29,$CD$16:CD29,0.01)," ")</f>
        <v xml:space="preserve"> </v>
      </c>
    </row>
    <row r="30" spans="1:85" s="7" customFormat="1" hidden="1" x14ac:dyDescent="0.2">
      <c r="B30" s="59"/>
      <c r="C30" s="60"/>
      <c r="D30" s="60"/>
      <c r="E30" s="65"/>
      <c r="F30" s="68"/>
      <c r="G30" s="68"/>
      <c r="H30" s="63"/>
      <c r="I30" s="65"/>
      <c r="J30" s="68"/>
      <c r="K30" s="68"/>
      <c r="L30" s="63"/>
      <c r="M30" s="65"/>
      <c r="N30" s="65"/>
      <c r="O30" s="64"/>
      <c r="P30" s="125"/>
      <c r="Q30" s="79"/>
      <c r="R30" s="121"/>
      <c r="AT30" s="1">
        <v>16</v>
      </c>
      <c r="AV30" s="1">
        <v>15</v>
      </c>
      <c r="AW30" s="9" t="str">
        <f t="shared" si="0"/>
        <v xml:space="preserve"> </v>
      </c>
      <c r="AX30" s="9" t="str">
        <f t="shared" si="1"/>
        <v xml:space="preserve"> </v>
      </c>
      <c r="AY30" s="9" t="str">
        <f t="shared" si="2"/>
        <v xml:space="preserve"> </v>
      </c>
      <c r="AZ30" s="9" t="str">
        <f t="shared" si="3"/>
        <v xml:space="preserve"> </v>
      </c>
      <c r="BA30" s="9" t="str">
        <f t="shared" si="4"/>
        <v xml:space="preserve"> </v>
      </c>
      <c r="BB30" s="1" t="str">
        <f t="shared" si="9"/>
        <v xml:space="preserve"> </v>
      </c>
      <c r="BC30" s="1" t="str">
        <f t="shared" si="5"/>
        <v xml:space="preserve"> </v>
      </c>
      <c r="BH30" s="5">
        <f t="shared" ref="BH30:BH90" si="17">+BH29+1</f>
        <v>3</v>
      </c>
      <c r="BI30" s="13">
        <f t="shared" si="11"/>
        <v>10</v>
      </c>
      <c r="BJ30" s="20" t="str">
        <f t="shared" si="14"/>
        <v>03</v>
      </c>
      <c r="BK30" s="13">
        <f t="shared" si="15"/>
        <v>2021</v>
      </c>
      <c r="BL30" s="13" t="str">
        <f t="shared" si="12"/>
        <v>10/03/2021</v>
      </c>
      <c r="BM30" s="13" t="str">
        <f t="shared" si="16"/>
        <v>10/04/2021</v>
      </c>
      <c r="BN30" s="13">
        <f t="shared" si="13"/>
        <v>0</v>
      </c>
      <c r="BO30" s="5">
        <f t="shared" ref="BO30:BO90" si="18">+BO29+1</f>
        <v>3</v>
      </c>
      <c r="BP30" s="12">
        <f t="shared" si="10"/>
        <v>99</v>
      </c>
      <c r="BX30" s="7">
        <v>2072</v>
      </c>
      <c r="BY30" s="7">
        <v>1</v>
      </c>
      <c r="CC30" s="1">
        <v>14</v>
      </c>
      <c r="CD30" s="25" t="str">
        <f t="shared" si="6"/>
        <v xml:space="preserve"> </v>
      </c>
      <c r="CE30" s="1" t="str">
        <f t="shared" si="7"/>
        <v xml:space="preserve"> </v>
      </c>
      <c r="CF30" s="1" t="str">
        <f t="shared" si="8"/>
        <v xml:space="preserve"> </v>
      </c>
      <c r="CG30" s="1" t="str">
        <f>+IF(CF30=1,XIRR($CE$16:CE30,$CD$16:CD30,0.01)," ")</f>
        <v xml:space="preserve"> </v>
      </c>
    </row>
    <row r="31" spans="1:85" s="7" customFormat="1" ht="12.75" customHeight="1" x14ac:dyDescent="0.2">
      <c r="B31" s="59" t="s">
        <v>93</v>
      </c>
      <c r="C31" s="64"/>
      <c r="D31" s="60"/>
      <c r="E31" s="69"/>
      <c r="F31" s="63"/>
      <c r="G31" s="70"/>
      <c r="H31" s="63"/>
      <c r="I31" s="65"/>
      <c r="J31" s="63"/>
      <c r="K31" s="70"/>
      <c r="L31" s="63"/>
      <c r="M31" s="65"/>
      <c r="N31" s="65"/>
      <c r="O31" s="64"/>
      <c r="P31" s="125"/>
      <c r="Q31" s="90">
        <v>9.5999999999999992E-3</v>
      </c>
      <c r="R31" s="121"/>
      <c r="S31" s="32" t="s">
        <v>15</v>
      </c>
      <c r="T31" s="33">
        <f>Q29+Q31</f>
        <v>0.35083386871633521</v>
      </c>
      <c r="AT31" s="1">
        <v>17</v>
      </c>
      <c r="AV31" s="7">
        <v>16</v>
      </c>
      <c r="AW31" s="9" t="str">
        <f t="shared" si="0"/>
        <v xml:space="preserve"> </v>
      </c>
      <c r="AX31" s="9" t="str">
        <f t="shared" si="1"/>
        <v xml:space="preserve"> </v>
      </c>
      <c r="AY31" s="9" t="str">
        <f t="shared" si="2"/>
        <v xml:space="preserve"> </v>
      </c>
      <c r="AZ31" s="9" t="str">
        <f t="shared" si="3"/>
        <v xml:space="preserve"> </v>
      </c>
      <c r="BA31" s="9" t="str">
        <f t="shared" si="4"/>
        <v xml:space="preserve"> </v>
      </c>
      <c r="BB31" s="1" t="str">
        <f t="shared" si="9"/>
        <v xml:space="preserve"> </v>
      </c>
      <c r="BC31" s="1" t="str">
        <f t="shared" si="5"/>
        <v xml:space="preserve"> </v>
      </c>
      <c r="BH31" s="5">
        <f t="shared" si="17"/>
        <v>4</v>
      </c>
      <c r="BI31" s="13">
        <f t="shared" si="11"/>
        <v>10</v>
      </c>
      <c r="BJ31" s="20" t="str">
        <f t="shared" si="14"/>
        <v>04</v>
      </c>
      <c r="BK31" s="13">
        <f t="shared" si="15"/>
        <v>2021</v>
      </c>
      <c r="BL31" s="13" t="str">
        <f t="shared" si="12"/>
        <v>10/04/2021</v>
      </c>
      <c r="BM31" s="13" t="str">
        <f t="shared" si="16"/>
        <v>10/05/2021</v>
      </c>
      <c r="BN31" s="13">
        <f t="shared" si="13"/>
        <v>0</v>
      </c>
      <c r="BO31" s="5">
        <f t="shared" si="18"/>
        <v>4</v>
      </c>
      <c r="BP31" s="12">
        <f t="shared" si="10"/>
        <v>130</v>
      </c>
      <c r="BX31" s="7">
        <v>2076</v>
      </c>
      <c r="BY31" s="7">
        <v>1</v>
      </c>
      <c r="CC31" s="1">
        <v>15</v>
      </c>
      <c r="CD31" s="25" t="str">
        <f t="shared" si="6"/>
        <v xml:space="preserve"> </v>
      </c>
      <c r="CE31" s="1" t="str">
        <f t="shared" si="7"/>
        <v xml:space="preserve"> </v>
      </c>
      <c r="CF31" s="1" t="str">
        <f t="shared" si="8"/>
        <v xml:space="preserve"> </v>
      </c>
      <c r="CG31" s="1" t="str">
        <f>+IF(CF31=1,XIRR($CE$16:CE31,$CD$16:CD31,0.01)," ")</f>
        <v xml:space="preserve"> </v>
      </c>
    </row>
    <row r="32" spans="1:85" x14ac:dyDescent="0.2">
      <c r="A32" s="7"/>
      <c r="B32" s="59" t="s">
        <v>66</v>
      </c>
      <c r="C32" s="64"/>
      <c r="D32" s="60"/>
      <c r="E32" s="69"/>
      <c r="F32" s="63"/>
      <c r="G32" s="70"/>
      <c r="H32" s="63"/>
      <c r="I32" s="65"/>
      <c r="J32" s="63"/>
      <c r="K32" s="70"/>
      <c r="L32" s="63"/>
      <c r="M32" s="65"/>
      <c r="N32" s="65"/>
      <c r="O32" s="64"/>
      <c r="P32" s="125"/>
      <c r="Q32" s="91">
        <f>+VLOOKUP(Q23,CC16:CG64,5,0)</f>
        <v>0.41938408374786373</v>
      </c>
      <c r="R32" s="121"/>
      <c r="S32" s="32"/>
      <c r="T32" s="33"/>
      <c r="U32" s="7"/>
      <c r="AT32" s="1">
        <v>18</v>
      </c>
      <c r="AV32" s="7">
        <v>17</v>
      </c>
      <c r="AW32" s="9" t="str">
        <f t="shared" si="0"/>
        <v xml:space="preserve"> </v>
      </c>
      <c r="AX32" s="9" t="str">
        <f t="shared" si="1"/>
        <v xml:space="preserve"> </v>
      </c>
      <c r="AY32" s="9" t="str">
        <f t="shared" si="2"/>
        <v xml:space="preserve"> </v>
      </c>
      <c r="AZ32" s="9" t="str">
        <f t="shared" si="3"/>
        <v xml:space="preserve"> </v>
      </c>
      <c r="BA32" s="9" t="str">
        <f t="shared" si="4"/>
        <v xml:space="preserve"> </v>
      </c>
      <c r="BB32" s="1" t="str">
        <f t="shared" si="9"/>
        <v xml:space="preserve"> </v>
      </c>
      <c r="BC32" s="1" t="str">
        <f t="shared" si="5"/>
        <v xml:space="preserve"> </v>
      </c>
      <c r="BH32" s="5">
        <f t="shared" si="17"/>
        <v>5</v>
      </c>
      <c r="BI32" s="13">
        <f t="shared" si="11"/>
        <v>10</v>
      </c>
      <c r="BJ32" s="20" t="str">
        <f t="shared" si="14"/>
        <v>05</v>
      </c>
      <c r="BK32" s="13">
        <f t="shared" si="15"/>
        <v>2021</v>
      </c>
      <c r="BL32" s="13" t="str">
        <f t="shared" si="12"/>
        <v>10/05/2021</v>
      </c>
      <c r="BM32" s="13" t="str">
        <f t="shared" si="16"/>
        <v>10/06/2021</v>
      </c>
      <c r="BN32" s="13">
        <f t="shared" si="13"/>
        <v>0</v>
      </c>
      <c r="BO32" s="5">
        <f t="shared" si="18"/>
        <v>5</v>
      </c>
      <c r="BP32" s="12">
        <f t="shared" si="10"/>
        <v>160</v>
      </c>
      <c r="BQ32" s="7"/>
      <c r="BX32" s="1">
        <v>2080</v>
      </c>
      <c r="BY32" s="7">
        <v>1</v>
      </c>
      <c r="CC32" s="7">
        <v>16</v>
      </c>
      <c r="CD32" s="25" t="str">
        <f t="shared" si="6"/>
        <v xml:space="preserve"> </v>
      </c>
      <c r="CE32" s="1" t="str">
        <f t="shared" si="7"/>
        <v xml:space="preserve"> </v>
      </c>
      <c r="CF32" s="1" t="str">
        <f t="shared" si="8"/>
        <v xml:space="preserve"> </v>
      </c>
      <c r="CG32" s="1" t="str">
        <f>+IF(CF32=1,XIRR($CE$16:CE32,$CD$16:CD32,0.01)," ")</f>
        <v xml:space="preserve"> </v>
      </c>
    </row>
    <row r="33" spans="1:85" ht="6" customHeight="1" x14ac:dyDescent="0.2">
      <c r="B33" s="71"/>
      <c r="C33" s="72"/>
      <c r="D33" s="72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2"/>
      <c r="P33" s="124"/>
      <c r="Q33" s="85"/>
      <c r="R33" s="113"/>
      <c r="AT33" s="7">
        <v>19</v>
      </c>
      <c r="AV33" s="7">
        <v>18</v>
      </c>
      <c r="AW33" s="9" t="str">
        <f t="shared" si="0"/>
        <v xml:space="preserve"> </v>
      </c>
      <c r="AX33" s="9" t="str">
        <f t="shared" si="1"/>
        <v xml:space="preserve"> </v>
      </c>
      <c r="AY33" s="9" t="str">
        <f t="shared" si="2"/>
        <v xml:space="preserve"> </v>
      </c>
      <c r="AZ33" s="9" t="str">
        <f t="shared" si="3"/>
        <v xml:space="preserve"> </v>
      </c>
      <c r="BA33" s="9" t="str">
        <f t="shared" si="4"/>
        <v xml:space="preserve"> </v>
      </c>
      <c r="BB33" s="1" t="str">
        <f t="shared" si="9"/>
        <v xml:space="preserve"> </v>
      </c>
      <c r="BC33" s="1" t="str">
        <f t="shared" si="5"/>
        <v xml:space="preserve"> </v>
      </c>
      <c r="BH33" s="5">
        <f t="shared" si="17"/>
        <v>6</v>
      </c>
      <c r="BI33" s="13">
        <f t="shared" si="11"/>
        <v>10</v>
      </c>
      <c r="BJ33" s="20" t="str">
        <f t="shared" si="14"/>
        <v>06</v>
      </c>
      <c r="BK33" s="13">
        <f t="shared" si="15"/>
        <v>2021</v>
      </c>
      <c r="BL33" s="13" t="str">
        <f t="shared" si="12"/>
        <v>10/06/2021</v>
      </c>
      <c r="BM33" s="13" t="str">
        <f t="shared" si="16"/>
        <v>10/07/2021</v>
      </c>
      <c r="BN33" s="13">
        <f t="shared" si="13"/>
        <v>0</v>
      </c>
      <c r="BO33" s="5">
        <f t="shared" si="18"/>
        <v>6</v>
      </c>
      <c r="BP33" s="12">
        <f t="shared" si="10"/>
        <v>191</v>
      </c>
      <c r="BX33" s="1">
        <v>2084</v>
      </c>
      <c r="BY33" s="7">
        <v>1</v>
      </c>
      <c r="CC33" s="1">
        <v>17</v>
      </c>
      <c r="CD33" s="25" t="str">
        <f t="shared" si="6"/>
        <v xml:space="preserve"> </v>
      </c>
      <c r="CE33" s="1" t="str">
        <f t="shared" si="7"/>
        <v xml:space="preserve"> </v>
      </c>
      <c r="CF33" s="1" t="str">
        <f t="shared" si="8"/>
        <v xml:space="preserve"> </v>
      </c>
      <c r="CG33" s="1" t="str">
        <f>+IF(CF33=1,XIRR($CE$16:CE33,$CD$16:CD33,0.01)," ")</f>
        <v xml:space="preserve"> </v>
      </c>
    </row>
    <row r="34" spans="1:85" ht="6" customHeight="1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128"/>
      <c r="Q34" s="87"/>
      <c r="R34" s="122"/>
      <c r="AT34" s="7">
        <v>20</v>
      </c>
      <c r="AV34" s="7">
        <v>19</v>
      </c>
      <c r="AW34" s="9" t="str">
        <f t="shared" si="0"/>
        <v xml:space="preserve"> </v>
      </c>
      <c r="AX34" s="9" t="str">
        <f t="shared" si="1"/>
        <v xml:space="preserve"> </v>
      </c>
      <c r="AY34" s="9" t="str">
        <f t="shared" si="2"/>
        <v xml:space="preserve"> </v>
      </c>
      <c r="AZ34" s="9" t="str">
        <f t="shared" si="3"/>
        <v xml:space="preserve"> </v>
      </c>
      <c r="BA34" s="9" t="str">
        <f t="shared" si="4"/>
        <v xml:space="preserve"> </v>
      </c>
      <c r="BB34" s="1" t="str">
        <f t="shared" si="9"/>
        <v xml:space="preserve"> </v>
      </c>
      <c r="BC34" s="1" t="str">
        <f t="shared" si="5"/>
        <v xml:space="preserve"> </v>
      </c>
      <c r="BH34" s="5">
        <f t="shared" si="17"/>
        <v>7</v>
      </c>
      <c r="BI34" s="13">
        <f t="shared" si="11"/>
        <v>10</v>
      </c>
      <c r="BJ34" s="20" t="str">
        <f t="shared" si="14"/>
        <v>07</v>
      </c>
      <c r="BK34" s="13">
        <f t="shared" si="15"/>
        <v>2021</v>
      </c>
      <c r="BL34" s="13" t="str">
        <f t="shared" si="12"/>
        <v>10/07/2021</v>
      </c>
      <c r="BM34" s="13" t="str">
        <f t="shared" si="16"/>
        <v>10/08/2021</v>
      </c>
      <c r="BN34" s="13">
        <f t="shared" si="13"/>
        <v>0</v>
      </c>
      <c r="BO34" s="5">
        <f t="shared" si="18"/>
        <v>7</v>
      </c>
      <c r="BP34" s="12">
        <f t="shared" si="10"/>
        <v>221</v>
      </c>
      <c r="BX34" s="1">
        <v>2088</v>
      </c>
      <c r="BY34" s="7">
        <v>1</v>
      </c>
      <c r="CC34" s="1">
        <v>18</v>
      </c>
      <c r="CD34" s="25" t="str">
        <f t="shared" si="6"/>
        <v xml:space="preserve"> </v>
      </c>
      <c r="CE34" s="1" t="str">
        <f t="shared" si="7"/>
        <v xml:space="preserve"> </v>
      </c>
      <c r="CF34" s="1" t="str">
        <f t="shared" si="8"/>
        <v xml:space="preserve"> </v>
      </c>
      <c r="CG34" s="28" t="str">
        <f>+IF(CF34=1,XIRR($CE$16:CE34,$CD$16:CD34,0.01)," ")</f>
        <v xml:space="preserve"> </v>
      </c>
    </row>
    <row r="35" spans="1:85" x14ac:dyDescent="0.2">
      <c r="O35" s="30" t="s">
        <v>49</v>
      </c>
      <c r="P35" s="30"/>
      <c r="Q35" s="30"/>
      <c r="R35" s="30"/>
      <c r="S35" s="30"/>
      <c r="T35" s="31">
        <f>+Q15*Q29*E49/360</f>
        <v>37.914874301815026</v>
      </c>
      <c r="AT35" s="7">
        <v>21</v>
      </c>
      <c r="AV35" s="7">
        <v>20</v>
      </c>
      <c r="AW35" s="9" t="str">
        <f t="shared" si="0"/>
        <v xml:space="preserve"> </v>
      </c>
      <c r="AX35" s="9" t="str">
        <f t="shared" si="1"/>
        <v xml:space="preserve"> </v>
      </c>
      <c r="AY35" s="9" t="str">
        <f t="shared" si="2"/>
        <v xml:space="preserve"> </v>
      </c>
      <c r="AZ35" s="9" t="str">
        <f t="shared" si="3"/>
        <v xml:space="preserve"> </v>
      </c>
      <c r="BA35" s="9" t="str">
        <f t="shared" si="4"/>
        <v xml:space="preserve"> </v>
      </c>
      <c r="BB35" s="1" t="str">
        <f t="shared" si="9"/>
        <v xml:space="preserve"> </v>
      </c>
      <c r="BC35" s="1" t="str">
        <f t="shared" si="5"/>
        <v xml:space="preserve"> </v>
      </c>
      <c r="BH35" s="5">
        <f t="shared" si="17"/>
        <v>8</v>
      </c>
      <c r="BI35" s="13">
        <f t="shared" si="11"/>
        <v>10</v>
      </c>
      <c r="BJ35" s="20" t="str">
        <f t="shared" si="14"/>
        <v>08</v>
      </c>
      <c r="BK35" s="13">
        <f t="shared" si="15"/>
        <v>2021</v>
      </c>
      <c r="BL35" s="13" t="str">
        <f t="shared" si="12"/>
        <v>10/08/2021</v>
      </c>
      <c r="BM35" s="13" t="str">
        <f t="shared" si="16"/>
        <v>10/09/2021</v>
      </c>
      <c r="BN35" s="13">
        <f t="shared" si="13"/>
        <v>0</v>
      </c>
      <c r="BO35" s="5">
        <f t="shared" si="18"/>
        <v>8</v>
      </c>
      <c r="BP35" s="12">
        <f t="shared" si="10"/>
        <v>252</v>
      </c>
      <c r="BX35" s="1">
        <v>2092</v>
      </c>
      <c r="BY35" s="7">
        <v>1</v>
      </c>
      <c r="CC35" s="1">
        <v>19</v>
      </c>
      <c r="CD35" s="25" t="str">
        <f t="shared" si="6"/>
        <v xml:space="preserve"> </v>
      </c>
      <c r="CE35" s="1" t="str">
        <f t="shared" si="7"/>
        <v xml:space="preserve"> </v>
      </c>
      <c r="CF35" s="1" t="str">
        <f t="shared" si="8"/>
        <v xml:space="preserve"> </v>
      </c>
      <c r="CG35" s="1" t="str">
        <f>+IF(CF35=1,XIRR($CE$16:CE35,$CD$16:CD35,0.01)," ")</f>
        <v xml:space="preserve"> </v>
      </c>
    </row>
    <row r="36" spans="1:85" x14ac:dyDescent="0.2">
      <c r="O36" s="30"/>
      <c r="P36" s="30"/>
      <c r="Q36" s="30"/>
      <c r="R36" s="30"/>
      <c r="S36" s="30"/>
      <c r="T36" s="31"/>
      <c r="AT36" s="1">
        <v>22</v>
      </c>
      <c r="AV36" s="7">
        <v>21</v>
      </c>
      <c r="AW36" s="9" t="str">
        <f t="shared" si="0"/>
        <v xml:space="preserve"> </v>
      </c>
      <c r="AX36" s="9" t="str">
        <f t="shared" si="1"/>
        <v xml:space="preserve"> </v>
      </c>
      <c r="AY36" s="9" t="str">
        <f t="shared" si="2"/>
        <v xml:space="preserve"> </v>
      </c>
      <c r="AZ36" s="9" t="str">
        <f t="shared" si="3"/>
        <v xml:space="preserve"> </v>
      </c>
      <c r="BA36" s="9" t="str">
        <f t="shared" si="4"/>
        <v xml:space="preserve"> </v>
      </c>
      <c r="BB36" s="1" t="str">
        <f t="shared" si="9"/>
        <v xml:space="preserve"> </v>
      </c>
      <c r="BC36" s="1" t="str">
        <f t="shared" si="5"/>
        <v xml:space="preserve"> </v>
      </c>
      <c r="BH36" s="5">
        <f t="shared" si="17"/>
        <v>9</v>
      </c>
      <c r="BI36" s="13">
        <f t="shared" si="11"/>
        <v>10</v>
      </c>
      <c r="BJ36" s="20" t="str">
        <f t="shared" si="14"/>
        <v>09</v>
      </c>
      <c r="BK36" s="13">
        <f t="shared" si="15"/>
        <v>2021</v>
      </c>
      <c r="BL36" s="13" t="str">
        <f t="shared" si="12"/>
        <v>10/09/2021</v>
      </c>
      <c r="BM36" s="13" t="str">
        <f t="shared" si="16"/>
        <v>10/10/2021</v>
      </c>
      <c r="BN36" s="13">
        <f t="shared" si="13"/>
        <v>0</v>
      </c>
      <c r="BO36" s="5">
        <f t="shared" si="18"/>
        <v>9</v>
      </c>
      <c r="BP36" s="12">
        <f t="shared" si="10"/>
        <v>283</v>
      </c>
      <c r="BX36" s="1">
        <v>2096</v>
      </c>
      <c r="BY36" s="7">
        <v>1</v>
      </c>
      <c r="CC36" s="7">
        <v>20</v>
      </c>
      <c r="CD36" s="25" t="str">
        <f t="shared" si="6"/>
        <v xml:space="preserve"> </v>
      </c>
      <c r="CE36" s="1" t="str">
        <f t="shared" si="7"/>
        <v xml:space="preserve"> </v>
      </c>
      <c r="CF36" s="1" t="str">
        <f t="shared" si="8"/>
        <v xml:space="preserve"> </v>
      </c>
      <c r="CG36" s="1" t="str">
        <f>+IF(CF36=1,XIRR($CE$16:CE36,$CD$16:CD36,0.01)," ")</f>
        <v xml:space="preserve"> </v>
      </c>
    </row>
    <row r="37" spans="1:85" x14ac:dyDescent="0.2">
      <c r="B37" s="97" t="s">
        <v>72</v>
      </c>
      <c r="C37" s="47"/>
      <c r="D37" s="47"/>
      <c r="E37" s="47"/>
      <c r="F37" s="47"/>
      <c r="G37" s="47"/>
      <c r="H37" s="48"/>
      <c r="I37" s="47"/>
      <c r="J37" s="47"/>
      <c r="K37" s="47"/>
      <c r="L37" s="48"/>
      <c r="M37" s="47"/>
      <c r="N37" s="47"/>
      <c r="O37" s="94"/>
      <c r="P37" s="94"/>
      <c r="Q37" s="94"/>
      <c r="R37" s="94"/>
      <c r="S37" s="94"/>
      <c r="T37" s="83"/>
      <c r="AT37" s="1">
        <v>23</v>
      </c>
      <c r="AV37" s="7">
        <v>22</v>
      </c>
      <c r="AW37" s="9" t="str">
        <f t="shared" si="0"/>
        <v xml:space="preserve"> </v>
      </c>
      <c r="AX37" s="9" t="str">
        <f t="shared" si="1"/>
        <v xml:space="preserve"> </v>
      </c>
      <c r="AY37" s="9" t="str">
        <f t="shared" si="2"/>
        <v xml:space="preserve"> </v>
      </c>
      <c r="AZ37" s="9" t="str">
        <f t="shared" si="3"/>
        <v xml:space="preserve"> </v>
      </c>
      <c r="BA37" s="9" t="str">
        <f t="shared" si="4"/>
        <v xml:space="preserve"> </v>
      </c>
      <c r="BB37" s="1" t="str">
        <f t="shared" si="9"/>
        <v xml:space="preserve"> </v>
      </c>
      <c r="BC37" s="1" t="str">
        <f t="shared" si="5"/>
        <v xml:space="preserve"> </v>
      </c>
      <c r="BH37" s="5">
        <f t="shared" si="17"/>
        <v>10</v>
      </c>
      <c r="BI37" s="13">
        <f t="shared" si="11"/>
        <v>10</v>
      </c>
      <c r="BJ37" s="20">
        <f t="shared" si="14"/>
        <v>10</v>
      </c>
      <c r="BK37" s="13">
        <f t="shared" si="15"/>
        <v>2021</v>
      </c>
      <c r="BL37" s="13" t="str">
        <f t="shared" si="12"/>
        <v>10/10/2021</v>
      </c>
      <c r="BM37" s="13" t="str">
        <f t="shared" si="16"/>
        <v>10/11/2021</v>
      </c>
      <c r="BN37" s="13">
        <f t="shared" si="13"/>
        <v>0</v>
      </c>
      <c r="BO37" s="5">
        <f t="shared" si="18"/>
        <v>10</v>
      </c>
      <c r="BP37" s="12">
        <f t="shared" si="10"/>
        <v>313</v>
      </c>
      <c r="CC37" s="1">
        <v>21</v>
      </c>
      <c r="CD37" s="25" t="str">
        <f t="shared" si="6"/>
        <v xml:space="preserve"> </v>
      </c>
      <c r="CE37" s="1" t="str">
        <f t="shared" si="7"/>
        <v xml:space="preserve"> </v>
      </c>
      <c r="CF37" s="1" t="str">
        <f t="shared" si="8"/>
        <v xml:space="preserve"> </v>
      </c>
      <c r="CG37" s="1" t="str">
        <f>+IF(CF37=1,XIRR($CE$16:CE37,$CD$16:CD37,0.01)," ")</f>
        <v xml:space="preserve"> </v>
      </c>
    </row>
    <row r="38" spans="1:85" x14ac:dyDescent="0.2">
      <c r="B38" s="105" t="s">
        <v>78</v>
      </c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9"/>
      <c r="P38" s="99"/>
      <c r="Q38" s="99"/>
      <c r="R38" s="99"/>
      <c r="S38" s="99"/>
      <c r="T38" s="100"/>
      <c r="AT38" s="1">
        <v>24</v>
      </c>
      <c r="AV38" s="1">
        <v>23</v>
      </c>
      <c r="AW38" s="9" t="str">
        <f t="shared" si="0"/>
        <v xml:space="preserve"> </v>
      </c>
      <c r="AX38" s="9" t="str">
        <f t="shared" si="1"/>
        <v xml:space="preserve"> </v>
      </c>
      <c r="AY38" s="9" t="str">
        <f t="shared" si="2"/>
        <v xml:space="preserve"> </v>
      </c>
      <c r="AZ38" s="9" t="str">
        <f t="shared" si="3"/>
        <v xml:space="preserve"> </v>
      </c>
      <c r="BA38" s="9" t="str">
        <f t="shared" si="4"/>
        <v xml:space="preserve"> </v>
      </c>
      <c r="BB38" s="1" t="str">
        <f t="shared" si="9"/>
        <v xml:space="preserve"> </v>
      </c>
      <c r="BC38" s="1" t="str">
        <f t="shared" si="5"/>
        <v xml:space="preserve"> </v>
      </c>
      <c r="BH38" s="5">
        <f t="shared" si="17"/>
        <v>11</v>
      </c>
      <c r="BI38" s="13">
        <f t="shared" si="11"/>
        <v>10</v>
      </c>
      <c r="BJ38" s="20">
        <f t="shared" si="14"/>
        <v>11</v>
      </c>
      <c r="BK38" s="13">
        <f t="shared" si="15"/>
        <v>2021</v>
      </c>
      <c r="BL38" s="13" t="str">
        <f t="shared" si="12"/>
        <v>10/11/2021</v>
      </c>
      <c r="BM38" s="13" t="str">
        <f t="shared" si="16"/>
        <v>10/12/2021</v>
      </c>
      <c r="BN38" s="13">
        <f t="shared" si="13"/>
        <v>0</v>
      </c>
      <c r="BO38" s="5">
        <f t="shared" si="18"/>
        <v>11</v>
      </c>
      <c r="BP38" s="12">
        <f t="shared" si="10"/>
        <v>344</v>
      </c>
      <c r="CC38" s="1">
        <v>22</v>
      </c>
      <c r="CD38" s="25" t="str">
        <f t="shared" si="6"/>
        <v xml:space="preserve"> </v>
      </c>
      <c r="CE38" s="1" t="str">
        <f t="shared" si="7"/>
        <v xml:space="preserve"> </v>
      </c>
      <c r="CF38" s="1" t="str">
        <f t="shared" si="8"/>
        <v xml:space="preserve"> </v>
      </c>
      <c r="CG38" s="1" t="str">
        <f>+IF(CF38=1,XIRR($CE$16:CE38,$CD$16:CD38,0.01)," ")</f>
        <v xml:space="preserve"> </v>
      </c>
    </row>
    <row r="39" spans="1:85" ht="12" customHeight="1" x14ac:dyDescent="0.2">
      <c r="B39" s="106" t="s">
        <v>79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101"/>
      <c r="P39" s="101"/>
      <c r="Q39" s="101"/>
      <c r="R39" s="101"/>
      <c r="S39" s="101"/>
      <c r="T39" s="102"/>
      <c r="AT39" s="1">
        <v>25</v>
      </c>
      <c r="AV39" s="1">
        <v>24</v>
      </c>
      <c r="AW39" s="9" t="str">
        <f t="shared" si="0"/>
        <v xml:space="preserve"> </v>
      </c>
      <c r="AX39" s="9" t="str">
        <f t="shared" si="1"/>
        <v xml:space="preserve"> </v>
      </c>
      <c r="AY39" s="9" t="str">
        <f t="shared" si="2"/>
        <v xml:space="preserve"> </v>
      </c>
      <c r="AZ39" s="9" t="str">
        <f t="shared" si="3"/>
        <v xml:space="preserve"> </v>
      </c>
      <c r="BA39" s="9" t="str">
        <f t="shared" si="4"/>
        <v xml:space="preserve"> </v>
      </c>
      <c r="BB39" s="1" t="str">
        <f t="shared" si="9"/>
        <v xml:space="preserve"> </v>
      </c>
      <c r="BC39" s="1" t="str">
        <f t="shared" si="5"/>
        <v xml:space="preserve"> </v>
      </c>
      <c r="BH39" s="5">
        <f t="shared" si="17"/>
        <v>12</v>
      </c>
      <c r="BI39" s="13">
        <f t="shared" si="11"/>
        <v>10</v>
      </c>
      <c r="BJ39" s="23">
        <f t="shared" si="14"/>
        <v>12</v>
      </c>
      <c r="BK39" s="13">
        <f t="shared" si="15"/>
        <v>2021</v>
      </c>
      <c r="BL39" s="13" t="str">
        <f t="shared" si="12"/>
        <v>10/12/2021</v>
      </c>
      <c r="BM39" s="13" t="str">
        <f t="shared" si="16"/>
        <v>10/01/2022</v>
      </c>
      <c r="BN39" s="13">
        <f t="shared" si="13"/>
        <v>0</v>
      </c>
      <c r="BO39" s="5">
        <f t="shared" si="18"/>
        <v>12</v>
      </c>
      <c r="BP39" s="12">
        <f t="shared" si="10"/>
        <v>374</v>
      </c>
      <c r="CC39" s="1">
        <v>23</v>
      </c>
      <c r="CD39" s="25" t="str">
        <f t="shared" si="6"/>
        <v xml:space="preserve"> </v>
      </c>
      <c r="CE39" s="1" t="str">
        <f t="shared" si="7"/>
        <v xml:space="preserve"> </v>
      </c>
      <c r="CF39" s="1" t="str">
        <f t="shared" si="8"/>
        <v xml:space="preserve"> </v>
      </c>
      <c r="CG39" s="1" t="str">
        <f>+IF(CF39=1,XIRR($CE$16:CE39,$CD$16:CD39,0.01)," ")</f>
        <v xml:space="preserve"> </v>
      </c>
    </row>
    <row r="40" spans="1:85" x14ac:dyDescent="0.2">
      <c r="B40" s="106" t="s">
        <v>80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101"/>
      <c r="P40" s="101"/>
      <c r="Q40" s="101"/>
      <c r="R40" s="101"/>
      <c r="S40" s="101"/>
      <c r="T40" s="102"/>
      <c r="AT40" s="7">
        <v>26</v>
      </c>
      <c r="AV40" s="1">
        <v>25</v>
      </c>
      <c r="AW40" s="9" t="str">
        <f t="shared" si="0"/>
        <v xml:space="preserve"> </v>
      </c>
      <c r="AX40" s="9" t="str">
        <f t="shared" si="1"/>
        <v xml:space="preserve"> </v>
      </c>
      <c r="AY40" s="9" t="str">
        <f t="shared" si="2"/>
        <v xml:space="preserve"> </v>
      </c>
      <c r="AZ40" s="9" t="str">
        <f t="shared" si="3"/>
        <v xml:space="preserve"> </v>
      </c>
      <c r="BA40" s="9" t="str">
        <f t="shared" si="4"/>
        <v xml:space="preserve"> </v>
      </c>
      <c r="BB40" s="1" t="str">
        <f t="shared" si="9"/>
        <v xml:space="preserve"> </v>
      </c>
      <c r="BC40" s="1" t="str">
        <f t="shared" si="5"/>
        <v xml:space="preserve"> </v>
      </c>
      <c r="BH40" s="5">
        <f t="shared" si="17"/>
        <v>13</v>
      </c>
      <c r="BI40" s="13">
        <f t="shared" si="11"/>
        <v>10</v>
      </c>
      <c r="BJ40" s="23" t="str">
        <f t="shared" si="14"/>
        <v>01</v>
      </c>
      <c r="BK40" s="13">
        <f t="shared" si="15"/>
        <v>2022</v>
      </c>
      <c r="BL40" s="13" t="str">
        <f t="shared" si="12"/>
        <v>10/01/2022</v>
      </c>
      <c r="BM40" s="13" t="str">
        <f t="shared" si="16"/>
        <v>10/02/2022</v>
      </c>
      <c r="BN40" s="13">
        <f t="shared" si="13"/>
        <v>0</v>
      </c>
      <c r="BO40" s="5">
        <f t="shared" si="18"/>
        <v>13</v>
      </c>
      <c r="BP40" s="12">
        <f t="shared" si="10"/>
        <v>405</v>
      </c>
      <c r="CC40" s="7">
        <v>24</v>
      </c>
      <c r="CD40" s="25" t="str">
        <f t="shared" si="6"/>
        <v xml:space="preserve"> </v>
      </c>
      <c r="CE40" s="1" t="str">
        <f t="shared" si="7"/>
        <v xml:space="preserve"> </v>
      </c>
      <c r="CF40" s="1" t="str">
        <f t="shared" si="8"/>
        <v xml:space="preserve"> </v>
      </c>
      <c r="CG40" s="1" t="str">
        <f>+IF(CF40=1,XIRR($CE$16:CE40,$CD$16:CD40,0.01)," ")</f>
        <v xml:space="preserve"> </v>
      </c>
    </row>
    <row r="41" spans="1:85" x14ac:dyDescent="0.2">
      <c r="B41" s="106" t="s">
        <v>81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101"/>
      <c r="P41" s="101"/>
      <c r="Q41" s="101"/>
      <c r="R41" s="101"/>
      <c r="S41" s="101"/>
      <c r="T41" s="102"/>
      <c r="AT41" s="7">
        <v>27</v>
      </c>
      <c r="AV41" s="1">
        <v>26</v>
      </c>
      <c r="AW41" s="9" t="str">
        <f t="shared" si="0"/>
        <v xml:space="preserve"> </v>
      </c>
      <c r="AX41" s="9" t="str">
        <f t="shared" si="1"/>
        <v xml:space="preserve"> </v>
      </c>
      <c r="AY41" s="9" t="str">
        <f t="shared" si="2"/>
        <v xml:space="preserve"> </v>
      </c>
      <c r="AZ41" s="9" t="str">
        <f t="shared" si="3"/>
        <v xml:space="preserve"> </v>
      </c>
      <c r="BA41" s="9" t="str">
        <f t="shared" si="4"/>
        <v xml:space="preserve"> </v>
      </c>
      <c r="BB41" s="1" t="str">
        <f t="shared" si="9"/>
        <v xml:space="preserve"> </v>
      </c>
      <c r="BC41" s="1" t="str">
        <f t="shared" si="5"/>
        <v xml:space="preserve"> </v>
      </c>
      <c r="BH41" s="5">
        <f t="shared" si="17"/>
        <v>14</v>
      </c>
      <c r="BI41" s="13">
        <f t="shared" si="11"/>
        <v>10</v>
      </c>
      <c r="BJ41" s="23" t="str">
        <f t="shared" si="14"/>
        <v>02</v>
      </c>
      <c r="BK41" s="13">
        <f t="shared" si="15"/>
        <v>2022</v>
      </c>
      <c r="BL41" s="13" t="str">
        <f t="shared" si="12"/>
        <v>10/02/2022</v>
      </c>
      <c r="BM41" s="13" t="str">
        <f t="shared" si="16"/>
        <v>10/03/2022</v>
      </c>
      <c r="BN41" s="13">
        <f t="shared" si="13"/>
        <v>0</v>
      </c>
      <c r="BO41" s="5">
        <f t="shared" si="18"/>
        <v>14</v>
      </c>
      <c r="BP41" s="12">
        <f t="shared" si="10"/>
        <v>436</v>
      </c>
      <c r="CC41" s="1">
        <v>25</v>
      </c>
      <c r="CD41" s="25" t="str">
        <f t="shared" si="6"/>
        <v xml:space="preserve"> </v>
      </c>
      <c r="CE41" s="1" t="str">
        <f t="shared" si="7"/>
        <v xml:space="preserve"> </v>
      </c>
      <c r="CF41" s="1" t="str">
        <f t="shared" si="8"/>
        <v xml:space="preserve"> </v>
      </c>
      <c r="CG41" s="1" t="str">
        <f>+IF(CF41=1,XIRR($CE$16:CE41,$CD$16:CD41,0.01)," ")</f>
        <v xml:space="preserve"> </v>
      </c>
    </row>
    <row r="42" spans="1:85" s="2" customFormat="1" ht="12.75" x14ac:dyDescent="0.2">
      <c r="A42" s="1"/>
      <c r="B42" s="106" t="s">
        <v>82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101"/>
      <c r="P42" s="101"/>
      <c r="Q42" s="101"/>
      <c r="R42" s="101"/>
      <c r="S42" s="101"/>
      <c r="T42" s="102"/>
      <c r="U42" s="1"/>
      <c r="V42" s="3"/>
      <c r="AT42" s="7">
        <v>28</v>
      </c>
      <c r="AV42" s="7">
        <v>27</v>
      </c>
      <c r="AW42" s="9" t="str">
        <f t="shared" si="0"/>
        <v xml:space="preserve"> </v>
      </c>
      <c r="AX42" s="9" t="str">
        <f t="shared" si="1"/>
        <v xml:space="preserve"> </v>
      </c>
      <c r="AY42" s="9" t="str">
        <f t="shared" si="2"/>
        <v xml:space="preserve"> </v>
      </c>
      <c r="AZ42" s="9" t="str">
        <f t="shared" si="3"/>
        <v xml:space="preserve"> </v>
      </c>
      <c r="BA42" s="9" t="str">
        <f t="shared" si="4"/>
        <v xml:space="preserve"> </v>
      </c>
      <c r="BB42" s="1" t="str">
        <f t="shared" si="9"/>
        <v xml:space="preserve"> </v>
      </c>
      <c r="BC42" s="1" t="str">
        <f t="shared" si="5"/>
        <v xml:space="preserve"> </v>
      </c>
      <c r="BH42" s="5">
        <f t="shared" si="17"/>
        <v>15</v>
      </c>
      <c r="BI42" s="13">
        <f t="shared" si="11"/>
        <v>10</v>
      </c>
      <c r="BJ42" s="20" t="str">
        <f t="shared" si="14"/>
        <v>03</v>
      </c>
      <c r="BK42" s="13">
        <f t="shared" si="15"/>
        <v>2022</v>
      </c>
      <c r="BL42" s="13" t="str">
        <f t="shared" si="12"/>
        <v>10/03/2022</v>
      </c>
      <c r="BM42" s="13" t="str">
        <f t="shared" si="16"/>
        <v>10/04/2022</v>
      </c>
      <c r="BN42" s="13">
        <f t="shared" si="13"/>
        <v>0</v>
      </c>
      <c r="BO42" s="5">
        <f t="shared" si="18"/>
        <v>15</v>
      </c>
      <c r="BP42" s="12">
        <f t="shared" si="10"/>
        <v>464</v>
      </c>
      <c r="CC42" s="1">
        <v>26</v>
      </c>
      <c r="CD42" s="25" t="str">
        <f t="shared" si="6"/>
        <v xml:space="preserve"> </v>
      </c>
      <c r="CE42" s="1" t="str">
        <f t="shared" si="7"/>
        <v xml:space="preserve"> </v>
      </c>
      <c r="CF42" s="1" t="str">
        <f t="shared" si="8"/>
        <v xml:space="preserve"> </v>
      </c>
      <c r="CG42" s="1" t="str">
        <f>+IF(CF42=1,XIRR($CE$16:CE42,$CD$16:CD42,0.01)," ")</f>
        <v xml:space="preserve"> </v>
      </c>
    </row>
    <row r="43" spans="1:85" ht="12.75" x14ac:dyDescent="0.2">
      <c r="B43" s="106" t="s">
        <v>83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101"/>
      <c r="P43" s="101"/>
      <c r="Q43" s="101"/>
      <c r="R43" s="101"/>
      <c r="S43" s="101"/>
      <c r="T43" s="102"/>
      <c r="V43" s="4"/>
      <c r="AT43" s="1">
        <v>29</v>
      </c>
      <c r="AV43" s="7">
        <v>28</v>
      </c>
      <c r="AW43" s="9" t="str">
        <f t="shared" si="0"/>
        <v xml:space="preserve"> </v>
      </c>
      <c r="AX43" s="9" t="str">
        <f t="shared" si="1"/>
        <v xml:space="preserve"> </v>
      </c>
      <c r="AY43" s="9" t="str">
        <f t="shared" si="2"/>
        <v xml:space="preserve"> </v>
      </c>
      <c r="AZ43" s="9" t="str">
        <f t="shared" si="3"/>
        <v xml:space="preserve"> </v>
      </c>
      <c r="BA43" s="9" t="str">
        <f t="shared" si="4"/>
        <v xml:space="preserve"> </v>
      </c>
      <c r="BB43" s="1" t="str">
        <f t="shared" si="9"/>
        <v xml:space="preserve"> </v>
      </c>
      <c r="BC43" s="1" t="str">
        <f t="shared" si="5"/>
        <v xml:space="preserve"> </v>
      </c>
      <c r="BH43" s="5">
        <f t="shared" si="17"/>
        <v>16</v>
      </c>
      <c r="BI43" s="13">
        <f t="shared" si="11"/>
        <v>10</v>
      </c>
      <c r="BJ43" s="20" t="str">
        <f t="shared" si="14"/>
        <v>04</v>
      </c>
      <c r="BK43" s="13">
        <f t="shared" si="15"/>
        <v>2022</v>
      </c>
      <c r="BL43" s="13" t="str">
        <f t="shared" si="12"/>
        <v>10/04/2022</v>
      </c>
      <c r="BM43" s="13" t="str">
        <f t="shared" si="16"/>
        <v>10/05/2022</v>
      </c>
      <c r="BN43" s="13">
        <f t="shared" si="13"/>
        <v>0</v>
      </c>
      <c r="BO43" s="5">
        <f t="shared" si="18"/>
        <v>16</v>
      </c>
      <c r="BP43" s="12">
        <f t="shared" si="10"/>
        <v>495</v>
      </c>
      <c r="CC43" s="1">
        <v>27</v>
      </c>
      <c r="CD43" s="25" t="str">
        <f t="shared" si="6"/>
        <v xml:space="preserve"> </v>
      </c>
      <c r="CE43" s="1" t="str">
        <f t="shared" si="7"/>
        <v xml:space="preserve"> </v>
      </c>
      <c r="CF43" s="1" t="str">
        <f t="shared" si="8"/>
        <v xml:space="preserve"> </v>
      </c>
      <c r="CG43" s="1" t="str">
        <f>+IF(CF43=1,XIRR($CE$16:CE43,$CD$16:CD43,0.01)," ")</f>
        <v xml:space="preserve"> </v>
      </c>
    </row>
    <row r="44" spans="1:85" ht="12.75" x14ac:dyDescent="0.2">
      <c r="B44" s="129" t="s">
        <v>84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103"/>
      <c r="P44" s="103"/>
      <c r="Q44" s="103"/>
      <c r="R44" s="103"/>
      <c r="S44" s="103"/>
      <c r="T44" s="104"/>
      <c r="V44" s="4"/>
      <c r="AT44" s="1">
        <v>30</v>
      </c>
      <c r="AV44" s="7">
        <v>29</v>
      </c>
      <c r="AW44" s="9" t="str">
        <f t="shared" si="0"/>
        <v xml:space="preserve"> </v>
      </c>
      <c r="AX44" s="9" t="str">
        <f t="shared" si="1"/>
        <v xml:space="preserve"> </v>
      </c>
      <c r="AY44" s="9" t="str">
        <f t="shared" si="2"/>
        <v xml:space="preserve"> </v>
      </c>
      <c r="AZ44" s="9" t="str">
        <f t="shared" si="3"/>
        <v xml:space="preserve"> </v>
      </c>
      <c r="BA44" s="9" t="str">
        <f t="shared" si="4"/>
        <v xml:space="preserve"> </v>
      </c>
      <c r="BB44" s="1" t="str">
        <f t="shared" si="9"/>
        <v xml:space="preserve"> </v>
      </c>
      <c r="BC44" s="1" t="str">
        <f t="shared" si="5"/>
        <v xml:space="preserve"> </v>
      </c>
      <c r="BH44" s="5">
        <f t="shared" si="17"/>
        <v>17</v>
      </c>
      <c r="BI44" s="13">
        <f t="shared" si="11"/>
        <v>10</v>
      </c>
      <c r="BJ44" s="20" t="str">
        <f t="shared" si="14"/>
        <v>05</v>
      </c>
      <c r="BK44" s="13">
        <f t="shared" si="15"/>
        <v>2022</v>
      </c>
      <c r="BL44" s="13" t="str">
        <f t="shared" si="12"/>
        <v>10/05/2022</v>
      </c>
      <c r="BM44" s="13" t="str">
        <f t="shared" si="16"/>
        <v>10/06/2022</v>
      </c>
      <c r="BN44" s="13">
        <f t="shared" si="13"/>
        <v>0</v>
      </c>
      <c r="BO44" s="5">
        <f t="shared" si="18"/>
        <v>17</v>
      </c>
      <c r="BP44" s="12">
        <f t="shared" si="10"/>
        <v>525</v>
      </c>
      <c r="CC44" s="7">
        <v>28</v>
      </c>
      <c r="CD44" s="25" t="str">
        <f t="shared" si="6"/>
        <v xml:space="preserve"> </v>
      </c>
      <c r="CE44" s="1" t="str">
        <f t="shared" si="7"/>
        <v xml:space="preserve"> </v>
      </c>
      <c r="CF44" s="1" t="str">
        <f t="shared" si="8"/>
        <v xml:space="preserve"> </v>
      </c>
      <c r="CG44" s="1" t="str">
        <f>+IF(CF44=1,XIRR($CE$16:CE44,$CD$16:CD44,0.01)," ")</f>
        <v xml:space="preserve"> </v>
      </c>
    </row>
    <row r="45" spans="1:85" ht="12.75" x14ac:dyDescent="0.2">
      <c r="O45" s="30"/>
      <c r="P45" s="30"/>
      <c r="Q45" s="30"/>
      <c r="R45" s="30"/>
      <c r="S45" s="30"/>
      <c r="T45" s="31"/>
      <c r="V45" s="4"/>
      <c r="AT45" s="1">
        <v>31</v>
      </c>
      <c r="AV45" s="7">
        <v>30</v>
      </c>
      <c r="AW45" s="9" t="str">
        <f t="shared" si="0"/>
        <v xml:space="preserve"> </v>
      </c>
      <c r="AX45" s="9" t="str">
        <f t="shared" si="1"/>
        <v xml:space="preserve"> </v>
      </c>
      <c r="AY45" s="9" t="str">
        <f t="shared" si="2"/>
        <v xml:space="preserve"> </v>
      </c>
      <c r="AZ45" s="9" t="str">
        <f t="shared" si="3"/>
        <v xml:space="preserve"> </v>
      </c>
      <c r="BA45" s="9" t="str">
        <f t="shared" si="4"/>
        <v xml:space="preserve"> </v>
      </c>
      <c r="BB45" s="1" t="str">
        <f t="shared" si="9"/>
        <v xml:space="preserve"> </v>
      </c>
      <c r="BC45" s="1" t="str">
        <f t="shared" si="5"/>
        <v xml:space="preserve"> </v>
      </c>
      <c r="BH45" s="5">
        <f t="shared" si="17"/>
        <v>18</v>
      </c>
      <c r="BI45" s="13">
        <f t="shared" si="11"/>
        <v>10</v>
      </c>
      <c r="BJ45" s="20" t="str">
        <f t="shared" si="14"/>
        <v>06</v>
      </c>
      <c r="BK45" s="13">
        <f t="shared" si="15"/>
        <v>2022</v>
      </c>
      <c r="BL45" s="13" t="str">
        <f t="shared" si="12"/>
        <v>10/06/2022</v>
      </c>
      <c r="BM45" s="13" t="str">
        <f t="shared" si="16"/>
        <v>10/07/2022</v>
      </c>
      <c r="BN45" s="13">
        <f t="shared" si="13"/>
        <v>0</v>
      </c>
      <c r="BO45" s="5">
        <f t="shared" si="18"/>
        <v>18</v>
      </c>
      <c r="BP45" s="12">
        <f t="shared" si="10"/>
        <v>556</v>
      </c>
      <c r="CC45" s="1">
        <v>29</v>
      </c>
      <c r="CD45" s="25" t="str">
        <f t="shared" si="6"/>
        <v xml:space="preserve"> </v>
      </c>
      <c r="CE45" s="1" t="str">
        <f t="shared" si="7"/>
        <v xml:space="preserve"> </v>
      </c>
      <c r="CF45" s="1" t="str">
        <f t="shared" si="8"/>
        <v xml:space="preserve"> </v>
      </c>
      <c r="CG45" s="1" t="str">
        <f>+IF(CF45=1,XIRR($CE$16:CE45,$CD$16:CD45,0.01)," ")</f>
        <v xml:space="preserve"> </v>
      </c>
    </row>
    <row r="46" spans="1:85" ht="12.75" x14ac:dyDescent="0.2">
      <c r="O46" s="30"/>
      <c r="P46" s="30"/>
      <c r="Q46" s="30"/>
      <c r="R46" s="30"/>
      <c r="S46" s="30"/>
      <c r="T46" s="31"/>
      <c r="V46" s="4"/>
      <c r="AT46" s="1">
        <v>32</v>
      </c>
      <c r="AV46" s="7">
        <v>31</v>
      </c>
      <c r="AW46" s="9" t="str">
        <f t="shared" si="0"/>
        <v xml:space="preserve"> </v>
      </c>
      <c r="AX46" s="9" t="str">
        <f t="shared" si="1"/>
        <v xml:space="preserve"> </v>
      </c>
      <c r="AY46" s="9" t="str">
        <f t="shared" si="2"/>
        <v xml:space="preserve"> </v>
      </c>
      <c r="AZ46" s="9" t="str">
        <f t="shared" si="3"/>
        <v xml:space="preserve"> </v>
      </c>
      <c r="BA46" s="9" t="str">
        <f t="shared" si="4"/>
        <v xml:space="preserve"> </v>
      </c>
      <c r="BB46" s="1" t="str">
        <f t="shared" si="9"/>
        <v xml:space="preserve"> </v>
      </c>
      <c r="BC46" s="1" t="str">
        <f t="shared" si="5"/>
        <v xml:space="preserve"> </v>
      </c>
      <c r="BH46" s="5">
        <f t="shared" si="17"/>
        <v>19</v>
      </c>
      <c r="BI46" s="13">
        <f t="shared" si="11"/>
        <v>10</v>
      </c>
      <c r="BJ46" s="20" t="str">
        <f t="shared" si="14"/>
        <v>07</v>
      </c>
      <c r="BK46" s="13">
        <f t="shared" si="15"/>
        <v>2022</v>
      </c>
      <c r="BL46" s="13" t="str">
        <f t="shared" si="12"/>
        <v>10/07/2022</v>
      </c>
      <c r="BM46" s="13" t="str">
        <f t="shared" si="16"/>
        <v>10/08/2022</v>
      </c>
      <c r="BN46" s="13">
        <f t="shared" si="13"/>
        <v>0</v>
      </c>
      <c r="BO46" s="5">
        <f t="shared" si="18"/>
        <v>19</v>
      </c>
      <c r="BP46" s="12">
        <f t="shared" si="10"/>
        <v>586</v>
      </c>
      <c r="CC46" s="1">
        <v>30</v>
      </c>
      <c r="CD46" s="25" t="str">
        <f t="shared" si="6"/>
        <v xml:space="preserve"> </v>
      </c>
      <c r="CE46" s="1" t="str">
        <f t="shared" si="7"/>
        <v xml:space="preserve"> </v>
      </c>
      <c r="CF46" s="1" t="str">
        <f t="shared" si="8"/>
        <v xml:space="preserve"> </v>
      </c>
      <c r="CG46" s="1" t="str">
        <f>+IF(CF46=1,XIRR($CE$16:CE46,$CD$16:CD46,0.01)," ")</f>
        <v xml:space="preserve"> </v>
      </c>
    </row>
    <row r="47" spans="1:85" ht="12.75" x14ac:dyDescent="0.2">
      <c r="B47" s="131" t="s">
        <v>73</v>
      </c>
      <c r="C47" s="131" t="s">
        <v>20</v>
      </c>
      <c r="D47" s="131" t="s">
        <v>74</v>
      </c>
      <c r="E47" s="50" t="s">
        <v>0</v>
      </c>
      <c r="F47" s="50" t="s">
        <v>1</v>
      </c>
      <c r="G47" s="50" t="s">
        <v>2</v>
      </c>
      <c r="H47" s="50" t="s">
        <v>3</v>
      </c>
      <c r="I47" s="50" t="s">
        <v>47</v>
      </c>
      <c r="J47" s="50" t="s">
        <v>1</v>
      </c>
      <c r="K47" s="50" t="s">
        <v>2</v>
      </c>
      <c r="L47" s="50" t="s">
        <v>3</v>
      </c>
      <c r="M47" s="50" t="s">
        <v>48</v>
      </c>
      <c r="N47" s="131" t="s">
        <v>17</v>
      </c>
      <c r="O47" s="131" t="s">
        <v>18</v>
      </c>
      <c r="P47" s="131"/>
      <c r="Q47" s="131"/>
      <c r="R47" s="131"/>
      <c r="S47" s="131"/>
      <c r="T47" s="131"/>
      <c r="V47" s="4"/>
      <c r="AT47" s="7">
        <v>33</v>
      </c>
      <c r="AV47" s="7">
        <v>32</v>
      </c>
      <c r="AW47" s="9" t="str">
        <f t="shared" si="0"/>
        <v xml:space="preserve"> </v>
      </c>
      <c r="AX47" s="9" t="str">
        <f t="shared" si="1"/>
        <v xml:space="preserve"> </v>
      </c>
      <c r="AY47" s="9" t="str">
        <f t="shared" si="2"/>
        <v xml:space="preserve"> </v>
      </c>
      <c r="AZ47" s="9" t="str">
        <f t="shared" si="3"/>
        <v xml:space="preserve"> </v>
      </c>
      <c r="BA47" s="9" t="str">
        <f t="shared" si="4"/>
        <v xml:space="preserve"> </v>
      </c>
      <c r="BB47" s="1" t="str">
        <f t="shared" si="9"/>
        <v xml:space="preserve"> </v>
      </c>
      <c r="BC47" s="1" t="str">
        <f t="shared" si="5"/>
        <v xml:space="preserve"> </v>
      </c>
      <c r="BH47" s="5">
        <f t="shared" si="17"/>
        <v>20</v>
      </c>
      <c r="BI47" s="13">
        <f t="shared" si="11"/>
        <v>10</v>
      </c>
      <c r="BJ47" s="20" t="str">
        <f t="shared" si="14"/>
        <v>08</v>
      </c>
      <c r="BK47" s="13">
        <f t="shared" si="15"/>
        <v>2022</v>
      </c>
      <c r="BL47" s="13" t="str">
        <f t="shared" si="12"/>
        <v>10/08/2022</v>
      </c>
      <c r="BM47" s="13" t="str">
        <f t="shared" si="16"/>
        <v>10/09/2022</v>
      </c>
      <c r="BN47" s="13">
        <f t="shared" si="13"/>
        <v>0</v>
      </c>
      <c r="BO47" s="5">
        <f t="shared" si="18"/>
        <v>20</v>
      </c>
      <c r="BP47" s="12">
        <f t="shared" si="10"/>
        <v>617</v>
      </c>
      <c r="CC47" s="1">
        <v>31</v>
      </c>
      <c r="CD47" s="25" t="str">
        <f t="shared" si="6"/>
        <v xml:space="preserve"> </v>
      </c>
      <c r="CE47" s="1" t="str">
        <f t="shared" si="7"/>
        <v xml:space="preserve"> </v>
      </c>
      <c r="CF47" s="1" t="str">
        <f t="shared" si="8"/>
        <v xml:space="preserve"> </v>
      </c>
      <c r="CG47" s="1" t="str">
        <f>+IF(CF47=1,XIRR($CE$16:CE47,$CD$16:CD47,0.01)," ")</f>
        <v xml:space="preserve"> </v>
      </c>
    </row>
    <row r="48" spans="1:85" ht="12.75" x14ac:dyDescent="0.2">
      <c r="B48" s="131"/>
      <c r="C48" s="131"/>
      <c r="D48" s="131"/>
      <c r="E48" s="95"/>
      <c r="F48" s="96">
        <v>1</v>
      </c>
      <c r="G48" s="96">
        <v>1</v>
      </c>
      <c r="H48" s="96"/>
      <c r="I48" s="95"/>
      <c r="J48" s="96">
        <v>1</v>
      </c>
      <c r="K48" s="96">
        <v>1</v>
      </c>
      <c r="L48" s="96"/>
      <c r="M48" s="95"/>
      <c r="N48" s="131"/>
      <c r="O48" s="138" t="s">
        <v>75</v>
      </c>
      <c r="P48" s="139"/>
      <c r="Q48" s="138" t="s">
        <v>76</v>
      </c>
      <c r="R48" s="139"/>
      <c r="S48" s="50" t="s">
        <v>77</v>
      </c>
      <c r="T48" s="50" t="s">
        <v>19</v>
      </c>
      <c r="V48" s="4"/>
      <c r="AT48" s="7">
        <v>34</v>
      </c>
      <c r="AV48" s="7">
        <v>33</v>
      </c>
      <c r="AW48" s="9" t="str">
        <f t="shared" si="0"/>
        <v xml:space="preserve"> </v>
      </c>
      <c r="AX48" s="9" t="str">
        <f t="shared" si="1"/>
        <v xml:space="preserve"> </v>
      </c>
      <c r="AY48" s="9" t="str">
        <f t="shared" si="2"/>
        <v xml:space="preserve"> </v>
      </c>
      <c r="AZ48" s="9" t="str">
        <f t="shared" si="3"/>
        <v xml:space="preserve"> </v>
      </c>
      <c r="BA48" s="9" t="str">
        <f t="shared" si="4"/>
        <v xml:space="preserve"> </v>
      </c>
      <c r="BB48" s="1" t="str">
        <f t="shared" si="9"/>
        <v xml:space="preserve"> </v>
      </c>
      <c r="BC48" s="1" t="str">
        <f t="shared" si="5"/>
        <v xml:space="preserve"> </v>
      </c>
      <c r="BH48" s="5">
        <f t="shared" si="17"/>
        <v>21</v>
      </c>
      <c r="BI48" s="13">
        <f t="shared" si="11"/>
        <v>10</v>
      </c>
      <c r="BJ48" s="20" t="str">
        <f t="shared" si="14"/>
        <v>09</v>
      </c>
      <c r="BK48" s="13">
        <f t="shared" si="15"/>
        <v>2022</v>
      </c>
      <c r="BL48" s="13" t="str">
        <f t="shared" si="12"/>
        <v>10/09/2022</v>
      </c>
      <c r="BM48" s="13" t="str">
        <f t="shared" si="16"/>
        <v>10/10/2022</v>
      </c>
      <c r="BN48" s="13">
        <f t="shared" si="13"/>
        <v>0</v>
      </c>
      <c r="BO48" s="5">
        <f t="shared" si="18"/>
        <v>21</v>
      </c>
      <c r="BP48" s="12">
        <f t="shared" si="10"/>
        <v>648</v>
      </c>
      <c r="CC48" s="7">
        <v>32</v>
      </c>
      <c r="CD48" s="25" t="str">
        <f t="shared" si="6"/>
        <v xml:space="preserve"> </v>
      </c>
      <c r="CE48" s="1" t="str">
        <f t="shared" si="7"/>
        <v xml:space="preserve"> </v>
      </c>
      <c r="CF48" s="1" t="str">
        <f t="shared" si="8"/>
        <v xml:space="preserve"> </v>
      </c>
      <c r="CG48" s="1" t="str">
        <f>+IF(CF48=1,XIRR($CE$16:CE48,$CD$16:CD48,0.01)," ")</f>
        <v xml:space="preserve"> </v>
      </c>
    </row>
    <row r="49" spans="2:85" ht="12.75" x14ac:dyDescent="0.2">
      <c r="B49" s="54">
        <v>1</v>
      </c>
      <c r="C49" s="36">
        <f>+Q17</f>
        <v>44166</v>
      </c>
      <c r="D49" s="55" t="str">
        <f>+Q25</f>
        <v>10/01/2021</v>
      </c>
      <c r="E49" s="35">
        <f>IF(B49=" "," ",(D49-C49))</f>
        <v>40</v>
      </c>
      <c r="F49" s="38">
        <f t="shared" ref="F49:F96" si="19">IF(B49=" "," ",(1+($T$31*E49/$T$29)))</f>
        <v>1.0389815409684817</v>
      </c>
      <c r="G49" s="38">
        <f>IF(B49=" "," ",(G48*F49))</f>
        <v>1.0389815409684817</v>
      </c>
      <c r="H49" s="38">
        <f>IF(B49=" "," ",((VLOOKUP($Q$23,($B$49:$G$96),6))/$F$49))</f>
        <v>1.3781874299400354</v>
      </c>
      <c r="I49" s="39">
        <f>IF(Q21=0,(ROUND(((VLOOKUP(Q23,B49:G96,6,0))*$Q$15)/$H$97,2)),ROUND(((VLOOKUP(Q23,B50:G96,6,0))*$Q$15)/$H$97,2))</f>
        <v>101.08</v>
      </c>
      <c r="J49" s="38">
        <f>IF(B49=" "," ",IF(T35&gt;I49,1,(1+($T$31*E49/$T$29))))</f>
        <v>1.0389815409684817</v>
      </c>
      <c r="K49" s="38">
        <f>IF(B49=" "," ",(K48*J49))</f>
        <v>1.0389815409684817</v>
      </c>
      <c r="L49" s="38">
        <f>IF(T35&gt;I49," ",((VLOOKUP($Q$23,($B$49:$K$96),10))/$J$49))</f>
        <v>1.3781874299400354</v>
      </c>
      <c r="M49" s="39">
        <f>IF(T35&gt;I49,(ROUND(((VLOOKUP(Q23,B50:K96,10,0))*$Q$15)/$L$97,2)),I49)</f>
        <v>101.08</v>
      </c>
      <c r="N49" s="40">
        <f>IF(B49=" "," ",(Q15-O49))</f>
        <v>937.9</v>
      </c>
      <c r="O49" s="44">
        <f>IF(B49=" "," ",IF((Q49+S49)&gt;M49,0,($M$49-Q49-S49)))</f>
        <v>62.1</v>
      </c>
      <c r="P49" s="82"/>
      <c r="Q49" s="44">
        <f>IF(B49=" "," ",(ROUND(Q15*$Q$29*E49/360,2)))</f>
        <v>37.909999999999997</v>
      </c>
      <c r="R49" s="82"/>
      <c r="S49" s="40">
        <f>IF(B49=" "," ",(ROUND(Q15*$Q$31*E49/360,2)))</f>
        <v>1.07</v>
      </c>
      <c r="T49" s="40">
        <f t="shared" ref="T49:T96" si="20">+IF(B49=" "," ",(O49+Q49+S49))</f>
        <v>101.07999999999998</v>
      </c>
      <c r="U49" s="17"/>
      <c r="V49" s="4"/>
      <c r="AT49" s="7">
        <v>35</v>
      </c>
      <c r="AV49" s="1">
        <v>34</v>
      </c>
      <c r="AW49" s="9" t="str">
        <f t="shared" si="0"/>
        <v xml:space="preserve"> </v>
      </c>
      <c r="AX49" s="9" t="str">
        <f t="shared" si="1"/>
        <v xml:space="preserve"> </v>
      </c>
      <c r="AY49" s="9" t="str">
        <f t="shared" si="2"/>
        <v xml:space="preserve"> </v>
      </c>
      <c r="AZ49" s="9" t="str">
        <f t="shared" si="3"/>
        <v xml:space="preserve"> </v>
      </c>
      <c r="BA49" s="9" t="str">
        <f t="shared" si="4"/>
        <v xml:space="preserve"> </v>
      </c>
      <c r="BB49" s="1" t="str">
        <f t="shared" si="9"/>
        <v xml:space="preserve"> </v>
      </c>
      <c r="BC49" s="1" t="str">
        <f t="shared" si="5"/>
        <v xml:space="preserve"> </v>
      </c>
      <c r="BH49" s="5">
        <f t="shared" si="17"/>
        <v>22</v>
      </c>
      <c r="BI49" s="13">
        <f t="shared" si="11"/>
        <v>10</v>
      </c>
      <c r="BJ49" s="20">
        <f t="shared" si="14"/>
        <v>10</v>
      </c>
      <c r="BK49" s="13">
        <f t="shared" si="15"/>
        <v>2022</v>
      </c>
      <c r="BL49" s="13" t="str">
        <f t="shared" si="12"/>
        <v>10/10/2022</v>
      </c>
      <c r="BM49" s="13" t="str">
        <f t="shared" si="16"/>
        <v>10/11/2022</v>
      </c>
      <c r="BN49" s="13">
        <f t="shared" si="13"/>
        <v>0</v>
      </c>
      <c r="BO49" s="5">
        <f t="shared" si="18"/>
        <v>22</v>
      </c>
      <c r="BP49" s="12">
        <f t="shared" si="10"/>
        <v>678</v>
      </c>
      <c r="CC49" s="1">
        <v>33</v>
      </c>
      <c r="CD49" s="25" t="str">
        <f t="shared" si="6"/>
        <v xml:space="preserve"> </v>
      </c>
      <c r="CE49" s="1" t="str">
        <f t="shared" si="7"/>
        <v xml:space="preserve"> </v>
      </c>
      <c r="CF49" s="1" t="str">
        <f t="shared" si="8"/>
        <v xml:space="preserve"> </v>
      </c>
      <c r="CG49" s="1" t="str">
        <f>+IF(CF49=1,XIRR($CE$16:CE49,$CD$16:CD49,0.01)," ")</f>
        <v xml:space="preserve"> </v>
      </c>
    </row>
    <row r="50" spans="2:85" ht="12.75" x14ac:dyDescent="0.2">
      <c r="B50" s="54">
        <f t="shared" ref="B50:B96" si="21">+IF(B49=" "," ",(IF((B49+1)&gt;$Q$23," ",(B49+1))))</f>
        <v>2</v>
      </c>
      <c r="C50" s="37" t="str">
        <f>+IF(B50=" "," ",D49)</f>
        <v>10/01/2021</v>
      </c>
      <c r="D50" s="55" t="str">
        <f>+IF(B50=" "," ",VLOOKUP(C50,$BL$27:$BM$90,2,0))</f>
        <v>10/02/2021</v>
      </c>
      <c r="E50" s="35">
        <f t="shared" ref="E50:E96" si="22">IF(B50=" "," ",(D50-C50))</f>
        <v>31</v>
      </c>
      <c r="F50" s="38">
        <f t="shared" si="19"/>
        <v>1.0302106942505733</v>
      </c>
      <c r="G50" s="38">
        <f t="shared" ref="G50:G96" si="23">IF(B50=" "," ",(G49*F50))</f>
        <v>1.07036989463467</v>
      </c>
      <c r="H50" s="38">
        <f t="shared" ref="H50:H96" si="24">+IF(B50&gt;$Q$23," ",H49/F50)</f>
        <v>1.3377723970751416</v>
      </c>
      <c r="I50" s="35"/>
      <c r="J50" s="38">
        <f t="shared" ref="J50:J96" si="25">IF(B50=" "," ",(1+($T$31*E50/$T$29)))</f>
        <v>1.0302106942505733</v>
      </c>
      <c r="K50" s="38">
        <f>IF(B50=" "," ",(K49*J50))</f>
        <v>1.07036989463467</v>
      </c>
      <c r="L50" s="38">
        <f>IF(B50=" "," ",IF(T35&gt;I49,((VLOOKUP($Q$23,$B$50:$K$96,10,0))/$J$50),(L49/J50)))</f>
        <v>1.3377723970751416</v>
      </c>
      <c r="M50" s="35"/>
      <c r="N50" s="40">
        <f t="shared" ref="N50:N96" si="26">IF(B50=" "," ",(N49-O50))</f>
        <v>865.16</v>
      </c>
      <c r="O50" s="44">
        <f t="shared" ref="O50:O96" si="27">IF(B50=" "," ",IF(B50=$Q$23,(N49),($M$49-Q50-S50)))</f>
        <v>72.739999999999995</v>
      </c>
      <c r="P50" s="82"/>
      <c r="Q50" s="44">
        <f t="shared" ref="Q50:Q96" si="28">IF(B50=" "," ",(ROUND(N49*$Q$29*E50/360,2)))</f>
        <v>27.56</v>
      </c>
      <c r="R50" s="82"/>
      <c r="S50" s="40">
        <f t="shared" ref="S50:S96" si="29">IF(B50=" "," ",(ROUND(N49*$Q$31*E50/360,2)))</f>
        <v>0.78</v>
      </c>
      <c r="T50" s="40">
        <f t="shared" si="20"/>
        <v>101.08</v>
      </c>
      <c r="U50" s="17"/>
      <c r="V50" s="4"/>
      <c r="AT50" s="1">
        <v>36</v>
      </c>
      <c r="AV50" s="1">
        <v>35</v>
      </c>
      <c r="AW50" s="9" t="str">
        <f t="shared" si="0"/>
        <v xml:space="preserve"> </v>
      </c>
      <c r="AX50" s="9" t="str">
        <f t="shared" si="1"/>
        <v xml:space="preserve"> </v>
      </c>
      <c r="AY50" s="9" t="str">
        <f t="shared" si="2"/>
        <v xml:space="preserve"> </v>
      </c>
      <c r="AZ50" s="9" t="str">
        <f t="shared" si="3"/>
        <v xml:space="preserve"> </v>
      </c>
      <c r="BA50" s="9" t="str">
        <f t="shared" si="4"/>
        <v xml:space="preserve"> </v>
      </c>
      <c r="BB50" s="1" t="str">
        <f t="shared" si="9"/>
        <v xml:space="preserve"> </v>
      </c>
      <c r="BC50" s="1" t="str">
        <f t="shared" si="5"/>
        <v xml:space="preserve"> </v>
      </c>
      <c r="BH50" s="5">
        <f t="shared" si="17"/>
        <v>23</v>
      </c>
      <c r="BI50" s="13">
        <f t="shared" si="11"/>
        <v>10</v>
      </c>
      <c r="BJ50" s="20">
        <f t="shared" si="14"/>
        <v>11</v>
      </c>
      <c r="BK50" s="13">
        <f t="shared" si="15"/>
        <v>2022</v>
      </c>
      <c r="BL50" s="13" t="str">
        <f t="shared" si="12"/>
        <v>10/11/2022</v>
      </c>
      <c r="BM50" s="13" t="str">
        <f t="shared" si="16"/>
        <v>10/12/2022</v>
      </c>
      <c r="BN50" s="13">
        <f t="shared" si="13"/>
        <v>0</v>
      </c>
      <c r="BO50" s="5">
        <f t="shared" si="18"/>
        <v>23</v>
      </c>
      <c r="BP50" s="12">
        <f t="shared" si="10"/>
        <v>709</v>
      </c>
      <c r="CC50" s="1">
        <v>34</v>
      </c>
      <c r="CD50" s="25" t="str">
        <f t="shared" si="6"/>
        <v xml:space="preserve"> </v>
      </c>
      <c r="CE50" s="1" t="str">
        <f t="shared" si="7"/>
        <v xml:space="preserve"> </v>
      </c>
      <c r="CF50" s="1" t="str">
        <f t="shared" si="8"/>
        <v xml:space="preserve"> </v>
      </c>
      <c r="CG50" s="1" t="str">
        <f>+IF(CF50=1,XIRR($CE$16:CE50,$CD$16:CD50,0.01)," ")</f>
        <v xml:space="preserve"> </v>
      </c>
    </row>
    <row r="51" spans="2:85" ht="12.75" x14ac:dyDescent="0.2">
      <c r="B51" s="54">
        <f t="shared" si="21"/>
        <v>3</v>
      </c>
      <c r="C51" s="37" t="str">
        <f t="shared" ref="C51:C96" si="30">+IF(B51=" "," ",D50)</f>
        <v>10/02/2021</v>
      </c>
      <c r="D51" s="55" t="str">
        <f t="shared" ref="D51:D96" si="31">+IF(B51=" "," ",VLOOKUP(C51,$BL$27:$BM$90,2,0))</f>
        <v>10/03/2021</v>
      </c>
      <c r="E51" s="35">
        <f t="shared" si="22"/>
        <v>28</v>
      </c>
      <c r="F51" s="38">
        <f t="shared" si="19"/>
        <v>1.0272870786779371</v>
      </c>
      <c r="G51" s="38">
        <f t="shared" si="23"/>
        <v>1.0995771621640615</v>
      </c>
      <c r="H51" s="38">
        <f t="shared" si="24"/>
        <v>1.3022381229566153</v>
      </c>
      <c r="I51" s="41"/>
      <c r="J51" s="38">
        <f t="shared" si="25"/>
        <v>1.0272870786779371</v>
      </c>
      <c r="K51" s="38">
        <f t="shared" ref="K51:K96" si="32">IF(B51=" "," ",(K50*J51))</f>
        <v>1.0995771621640615</v>
      </c>
      <c r="L51" s="38">
        <f>+IF(B51=" "," ",L50/J51)</f>
        <v>1.3022381229566153</v>
      </c>
      <c r="M51" s="41"/>
      <c r="N51" s="40">
        <f t="shared" si="26"/>
        <v>787.68999999999994</v>
      </c>
      <c r="O51" s="44">
        <f t="shared" si="27"/>
        <v>77.47</v>
      </c>
      <c r="P51" s="82"/>
      <c r="Q51" s="44">
        <f t="shared" si="28"/>
        <v>22.96</v>
      </c>
      <c r="R51" s="82"/>
      <c r="S51" s="40">
        <f t="shared" si="29"/>
        <v>0.65</v>
      </c>
      <c r="T51" s="40">
        <f t="shared" si="20"/>
        <v>101.08000000000001</v>
      </c>
      <c r="V51" s="4"/>
      <c r="AT51" s="1">
        <v>37</v>
      </c>
      <c r="AV51" s="1">
        <v>36</v>
      </c>
      <c r="AW51" s="9" t="str">
        <f t="shared" si="0"/>
        <v xml:space="preserve"> </v>
      </c>
      <c r="AX51" s="9" t="str">
        <f t="shared" si="1"/>
        <v xml:space="preserve"> </v>
      </c>
      <c r="AY51" s="9" t="str">
        <f t="shared" si="2"/>
        <v xml:space="preserve"> </v>
      </c>
      <c r="AZ51" s="9" t="str">
        <f t="shared" si="3"/>
        <v xml:space="preserve"> </v>
      </c>
      <c r="BA51" s="9" t="str">
        <f t="shared" si="4"/>
        <v xml:space="preserve"> </v>
      </c>
      <c r="BB51" s="1" t="str">
        <f t="shared" si="9"/>
        <v xml:space="preserve"> </v>
      </c>
      <c r="BC51" s="1" t="str">
        <f t="shared" si="5"/>
        <v xml:space="preserve"> </v>
      </c>
      <c r="BH51" s="5">
        <f t="shared" si="17"/>
        <v>24</v>
      </c>
      <c r="BI51" s="13">
        <f t="shared" si="11"/>
        <v>10</v>
      </c>
      <c r="BJ51" s="23">
        <f t="shared" si="14"/>
        <v>12</v>
      </c>
      <c r="BK51" s="13">
        <f t="shared" si="15"/>
        <v>2022</v>
      </c>
      <c r="BL51" s="13" t="str">
        <f t="shared" si="12"/>
        <v>10/12/2022</v>
      </c>
      <c r="BM51" s="13" t="str">
        <f t="shared" si="16"/>
        <v>10/01/2023</v>
      </c>
      <c r="BN51" s="13">
        <f t="shared" si="13"/>
        <v>0</v>
      </c>
      <c r="BO51" s="5">
        <f t="shared" si="18"/>
        <v>24</v>
      </c>
      <c r="BP51" s="12">
        <f t="shared" si="10"/>
        <v>739</v>
      </c>
      <c r="CC51" s="1">
        <v>35</v>
      </c>
      <c r="CD51" s="25" t="str">
        <f t="shared" si="6"/>
        <v xml:space="preserve"> </v>
      </c>
      <c r="CE51" s="1" t="str">
        <f t="shared" si="7"/>
        <v xml:space="preserve"> </v>
      </c>
      <c r="CF51" s="1" t="str">
        <f t="shared" si="8"/>
        <v xml:space="preserve"> </v>
      </c>
      <c r="CG51" s="1" t="str">
        <f>+IF(CF51=1,XIRR($CE$16:CE51,$CD$16:CD51,0.01)," ")</f>
        <v xml:space="preserve"> </v>
      </c>
    </row>
    <row r="52" spans="2:85" ht="12.75" x14ac:dyDescent="0.2">
      <c r="B52" s="54">
        <f t="shared" si="21"/>
        <v>4</v>
      </c>
      <c r="C52" s="37" t="str">
        <f t="shared" si="30"/>
        <v>10/03/2021</v>
      </c>
      <c r="D52" s="55" t="str">
        <f t="shared" si="31"/>
        <v>10/04/2021</v>
      </c>
      <c r="E52" s="35">
        <f t="shared" si="22"/>
        <v>31</v>
      </c>
      <c r="F52" s="38">
        <f t="shared" si="19"/>
        <v>1.0302106942505733</v>
      </c>
      <c r="G52" s="38">
        <f t="shared" si="23"/>
        <v>1.132796151615113</v>
      </c>
      <c r="H52" s="38">
        <f t="shared" si="24"/>
        <v>1.2640502862416201</v>
      </c>
      <c r="I52" s="42"/>
      <c r="J52" s="38">
        <f t="shared" si="25"/>
        <v>1.0302106942505733</v>
      </c>
      <c r="K52" s="38">
        <f t="shared" si="32"/>
        <v>1.132796151615113</v>
      </c>
      <c r="L52" s="38">
        <f t="shared" ref="L52:L96" si="33">+IF(B52=" "," ",L51/J52)</f>
        <v>1.2640502862416201</v>
      </c>
      <c r="M52" s="42"/>
      <c r="N52" s="40">
        <f t="shared" si="26"/>
        <v>710.41</v>
      </c>
      <c r="O52" s="44">
        <f t="shared" si="27"/>
        <v>77.28</v>
      </c>
      <c r="P52" s="82"/>
      <c r="Q52" s="44">
        <f t="shared" si="28"/>
        <v>23.15</v>
      </c>
      <c r="R52" s="82"/>
      <c r="S52" s="40">
        <f t="shared" si="29"/>
        <v>0.65</v>
      </c>
      <c r="T52" s="40">
        <f t="shared" si="20"/>
        <v>101.08000000000001</v>
      </c>
      <c r="V52" s="4"/>
      <c r="AT52" s="1">
        <v>38</v>
      </c>
      <c r="AV52" s="1">
        <v>37</v>
      </c>
      <c r="AW52" s="9" t="str">
        <f t="shared" si="0"/>
        <v xml:space="preserve"> </v>
      </c>
      <c r="AX52" s="9" t="str">
        <f t="shared" si="1"/>
        <v xml:space="preserve"> </v>
      </c>
      <c r="AY52" s="9" t="str">
        <f t="shared" si="2"/>
        <v xml:space="preserve"> </v>
      </c>
      <c r="AZ52" s="9" t="str">
        <f t="shared" si="3"/>
        <v xml:space="preserve"> </v>
      </c>
      <c r="BA52" s="9" t="str">
        <f t="shared" si="4"/>
        <v xml:space="preserve"> </v>
      </c>
      <c r="BB52" s="1" t="str">
        <f t="shared" si="9"/>
        <v xml:space="preserve"> </v>
      </c>
      <c r="BC52" s="1" t="str">
        <f t="shared" si="5"/>
        <v xml:space="preserve"> </v>
      </c>
      <c r="BH52" s="5">
        <f t="shared" si="17"/>
        <v>25</v>
      </c>
      <c r="BI52" s="13">
        <f t="shared" si="11"/>
        <v>10</v>
      </c>
      <c r="BJ52" s="23" t="str">
        <f t="shared" si="14"/>
        <v>01</v>
      </c>
      <c r="BK52" s="13">
        <f t="shared" si="15"/>
        <v>2023</v>
      </c>
      <c r="BL52" s="13" t="str">
        <f t="shared" si="12"/>
        <v>10/01/2023</v>
      </c>
      <c r="BM52" s="13" t="str">
        <f t="shared" si="16"/>
        <v>10/02/2023</v>
      </c>
      <c r="BN52" s="13">
        <f t="shared" si="13"/>
        <v>0</v>
      </c>
      <c r="BO52" s="5">
        <f t="shared" si="18"/>
        <v>25</v>
      </c>
      <c r="BP52" s="12">
        <f t="shared" si="10"/>
        <v>770</v>
      </c>
      <c r="CC52" s="7">
        <v>36</v>
      </c>
      <c r="CD52" s="25" t="str">
        <f t="shared" si="6"/>
        <v xml:space="preserve"> </v>
      </c>
      <c r="CE52" s="1" t="str">
        <f t="shared" si="7"/>
        <v xml:space="preserve"> </v>
      </c>
      <c r="CF52" s="1" t="str">
        <f t="shared" si="8"/>
        <v xml:space="preserve"> </v>
      </c>
      <c r="CG52" s="1" t="str">
        <f>+IF(CF52=1,XIRR($CE$16:CE52,$CD$16:CD52,0.01)," ")</f>
        <v xml:space="preserve"> </v>
      </c>
    </row>
    <row r="53" spans="2:85" ht="12.75" x14ac:dyDescent="0.2">
      <c r="B53" s="54">
        <f t="shared" si="21"/>
        <v>5</v>
      </c>
      <c r="C53" s="37" t="str">
        <f t="shared" si="30"/>
        <v>10/04/2021</v>
      </c>
      <c r="D53" s="55" t="str">
        <f t="shared" si="31"/>
        <v>10/05/2021</v>
      </c>
      <c r="E53" s="35">
        <f t="shared" si="22"/>
        <v>30</v>
      </c>
      <c r="F53" s="38">
        <f t="shared" si="19"/>
        <v>1.0292361557263612</v>
      </c>
      <c r="G53" s="38">
        <f t="shared" si="23"/>
        <v>1.1659147563099552</v>
      </c>
      <c r="H53" s="38">
        <f t="shared" si="24"/>
        <v>1.2281440748158947</v>
      </c>
      <c r="I53" s="35"/>
      <c r="J53" s="38">
        <f t="shared" si="25"/>
        <v>1.0292361557263612</v>
      </c>
      <c r="K53" s="38">
        <f t="shared" si="32"/>
        <v>1.1659147563099552</v>
      </c>
      <c r="L53" s="38">
        <f t="shared" si="33"/>
        <v>1.2281440748158947</v>
      </c>
      <c r="M53" s="35"/>
      <c r="N53" s="40">
        <f t="shared" si="26"/>
        <v>630.09999999999991</v>
      </c>
      <c r="O53" s="44">
        <f t="shared" si="27"/>
        <v>80.31</v>
      </c>
      <c r="P53" s="82"/>
      <c r="Q53" s="44">
        <f t="shared" si="28"/>
        <v>20.2</v>
      </c>
      <c r="R53" s="82"/>
      <c r="S53" s="40">
        <f t="shared" si="29"/>
        <v>0.56999999999999995</v>
      </c>
      <c r="T53" s="40">
        <f t="shared" si="20"/>
        <v>101.08</v>
      </c>
      <c r="V53" s="4"/>
      <c r="AT53" s="1">
        <v>39</v>
      </c>
      <c r="AV53" s="7">
        <v>38</v>
      </c>
      <c r="AW53" s="9" t="str">
        <f t="shared" si="0"/>
        <v xml:space="preserve"> </v>
      </c>
      <c r="AX53" s="9" t="str">
        <f t="shared" si="1"/>
        <v xml:space="preserve"> </v>
      </c>
      <c r="AY53" s="9" t="str">
        <f t="shared" si="2"/>
        <v xml:space="preserve"> </v>
      </c>
      <c r="AZ53" s="9" t="str">
        <f t="shared" si="3"/>
        <v xml:space="preserve"> </v>
      </c>
      <c r="BA53" s="9" t="str">
        <f t="shared" si="4"/>
        <v xml:space="preserve"> </v>
      </c>
      <c r="BB53" s="1" t="str">
        <f t="shared" si="9"/>
        <v xml:space="preserve"> </v>
      </c>
      <c r="BC53" s="1" t="str">
        <f t="shared" si="5"/>
        <v xml:space="preserve"> </v>
      </c>
      <c r="BH53" s="5">
        <f t="shared" si="17"/>
        <v>26</v>
      </c>
      <c r="BI53" s="13">
        <f t="shared" si="11"/>
        <v>10</v>
      </c>
      <c r="BJ53" s="23" t="str">
        <f t="shared" si="14"/>
        <v>02</v>
      </c>
      <c r="BK53" s="13">
        <f t="shared" si="15"/>
        <v>2023</v>
      </c>
      <c r="BL53" s="13" t="str">
        <f t="shared" si="12"/>
        <v>10/02/2023</v>
      </c>
      <c r="BM53" s="13" t="str">
        <f t="shared" si="16"/>
        <v>10/03/2023</v>
      </c>
      <c r="BN53" s="13">
        <f t="shared" si="13"/>
        <v>0</v>
      </c>
      <c r="BO53" s="5">
        <f t="shared" si="18"/>
        <v>26</v>
      </c>
      <c r="BP53" s="12">
        <f t="shared" si="10"/>
        <v>801</v>
      </c>
      <c r="CC53" s="1">
        <v>37</v>
      </c>
      <c r="CD53" s="25" t="str">
        <f t="shared" si="6"/>
        <v xml:space="preserve"> </v>
      </c>
      <c r="CE53" s="1" t="str">
        <f t="shared" si="7"/>
        <v xml:space="preserve"> </v>
      </c>
      <c r="CF53" s="1" t="str">
        <f t="shared" si="8"/>
        <v xml:space="preserve"> </v>
      </c>
      <c r="CG53" s="1" t="str">
        <f>+IF(CF53=1,XIRR($CE$16:CE53,$CD$16:CD53,0.01)," ")</f>
        <v xml:space="preserve"> </v>
      </c>
    </row>
    <row r="54" spans="2:85" ht="12.75" x14ac:dyDescent="0.2">
      <c r="B54" s="54">
        <f t="shared" si="21"/>
        <v>6</v>
      </c>
      <c r="C54" s="37" t="str">
        <f t="shared" si="30"/>
        <v>10/05/2021</v>
      </c>
      <c r="D54" s="55" t="str">
        <f t="shared" si="31"/>
        <v>10/06/2021</v>
      </c>
      <c r="E54" s="35">
        <f t="shared" si="22"/>
        <v>31</v>
      </c>
      <c r="F54" s="38">
        <f t="shared" si="19"/>
        <v>1.0302106942505733</v>
      </c>
      <c r="G54" s="38">
        <f t="shared" si="23"/>
        <v>1.2011378505350669</v>
      </c>
      <c r="H54" s="38">
        <f t="shared" si="24"/>
        <v>1.1921290292072808</v>
      </c>
      <c r="I54" s="35"/>
      <c r="J54" s="38">
        <f t="shared" si="25"/>
        <v>1.0302106942505733</v>
      </c>
      <c r="K54" s="38">
        <f t="shared" si="32"/>
        <v>1.2011378505350669</v>
      </c>
      <c r="L54" s="38">
        <f t="shared" si="33"/>
        <v>1.1921290292072808</v>
      </c>
      <c r="M54" s="35"/>
      <c r="N54" s="40">
        <f t="shared" si="26"/>
        <v>548.04999999999995</v>
      </c>
      <c r="O54" s="44">
        <f t="shared" si="27"/>
        <v>82.05</v>
      </c>
      <c r="P54" s="82"/>
      <c r="Q54" s="44">
        <f t="shared" si="28"/>
        <v>18.510000000000002</v>
      </c>
      <c r="R54" s="82"/>
      <c r="S54" s="40">
        <f t="shared" si="29"/>
        <v>0.52</v>
      </c>
      <c r="T54" s="40">
        <f t="shared" si="20"/>
        <v>101.08</v>
      </c>
      <c r="V54" s="4"/>
      <c r="AT54" s="7">
        <v>40</v>
      </c>
      <c r="AV54" s="7">
        <v>39</v>
      </c>
      <c r="AW54" s="9" t="str">
        <f t="shared" si="0"/>
        <v xml:space="preserve"> </v>
      </c>
      <c r="AX54" s="9" t="str">
        <f t="shared" si="1"/>
        <v xml:space="preserve"> </v>
      </c>
      <c r="AY54" s="9" t="str">
        <f t="shared" si="2"/>
        <v xml:space="preserve"> </v>
      </c>
      <c r="AZ54" s="9" t="str">
        <f t="shared" si="3"/>
        <v xml:space="preserve"> </v>
      </c>
      <c r="BA54" s="9" t="str">
        <f t="shared" si="4"/>
        <v xml:space="preserve"> </v>
      </c>
      <c r="BB54" s="1" t="str">
        <f t="shared" si="9"/>
        <v xml:space="preserve"> </v>
      </c>
      <c r="BC54" s="1" t="str">
        <f t="shared" si="5"/>
        <v xml:space="preserve"> </v>
      </c>
      <c r="BH54" s="5">
        <f t="shared" si="17"/>
        <v>27</v>
      </c>
      <c r="BI54" s="13">
        <f t="shared" si="11"/>
        <v>10</v>
      </c>
      <c r="BJ54" s="20" t="str">
        <f t="shared" si="14"/>
        <v>03</v>
      </c>
      <c r="BK54" s="13">
        <f t="shared" si="15"/>
        <v>2023</v>
      </c>
      <c r="BL54" s="13" t="str">
        <f t="shared" si="12"/>
        <v>10/03/2023</v>
      </c>
      <c r="BM54" s="13" t="str">
        <f t="shared" si="16"/>
        <v>10/04/2023</v>
      </c>
      <c r="BN54" s="13">
        <f t="shared" si="13"/>
        <v>0</v>
      </c>
      <c r="BO54" s="5">
        <f t="shared" si="18"/>
        <v>27</v>
      </c>
      <c r="BP54" s="12">
        <f t="shared" si="10"/>
        <v>829</v>
      </c>
      <c r="CC54" s="1">
        <v>38</v>
      </c>
      <c r="CD54" s="25" t="str">
        <f t="shared" si="6"/>
        <v xml:space="preserve"> </v>
      </c>
      <c r="CE54" s="1" t="str">
        <f t="shared" si="7"/>
        <v xml:space="preserve"> </v>
      </c>
      <c r="CF54" s="1" t="str">
        <f t="shared" si="8"/>
        <v xml:space="preserve"> </v>
      </c>
      <c r="CG54" s="1" t="str">
        <f>+IF(CF54=1,XIRR($CE$16:CE54,$CD$16:CD54,0.01)," ")</f>
        <v xml:space="preserve"> </v>
      </c>
    </row>
    <row r="55" spans="2:85" ht="12.75" x14ac:dyDescent="0.2">
      <c r="B55" s="54">
        <f t="shared" si="21"/>
        <v>7</v>
      </c>
      <c r="C55" s="37" t="str">
        <f t="shared" si="30"/>
        <v>10/06/2021</v>
      </c>
      <c r="D55" s="55" t="str">
        <f t="shared" si="31"/>
        <v>10/07/2021</v>
      </c>
      <c r="E55" s="35">
        <f t="shared" si="22"/>
        <v>30</v>
      </c>
      <c r="F55" s="38">
        <f t="shared" si="19"/>
        <v>1.0292361557263612</v>
      </c>
      <c r="G55" s="38">
        <f t="shared" si="23"/>
        <v>1.2362545037821369</v>
      </c>
      <c r="H55" s="38">
        <f t="shared" si="24"/>
        <v>1.1582657901926905</v>
      </c>
      <c r="I55" s="35"/>
      <c r="J55" s="38">
        <f t="shared" si="25"/>
        <v>1.0292361557263612</v>
      </c>
      <c r="K55" s="38">
        <f t="shared" si="32"/>
        <v>1.2362545037821369</v>
      </c>
      <c r="L55" s="38">
        <f t="shared" si="33"/>
        <v>1.1582657901926905</v>
      </c>
      <c r="M55" s="35"/>
      <c r="N55" s="40">
        <f t="shared" si="26"/>
        <v>462.98999999999995</v>
      </c>
      <c r="O55" s="44">
        <f t="shared" si="27"/>
        <v>85.06</v>
      </c>
      <c r="P55" s="82"/>
      <c r="Q55" s="44">
        <f t="shared" si="28"/>
        <v>15.58</v>
      </c>
      <c r="R55" s="82"/>
      <c r="S55" s="40">
        <f t="shared" si="29"/>
        <v>0.44</v>
      </c>
      <c r="T55" s="40">
        <f t="shared" si="20"/>
        <v>101.08</v>
      </c>
      <c r="U55" s="2"/>
      <c r="V55" s="4"/>
      <c r="AT55" s="7">
        <v>41</v>
      </c>
      <c r="AV55" s="7">
        <v>40</v>
      </c>
      <c r="AW55" s="9" t="str">
        <f t="shared" si="0"/>
        <v xml:space="preserve"> </v>
      </c>
      <c r="AX55" s="9" t="str">
        <f t="shared" si="1"/>
        <v xml:space="preserve"> </v>
      </c>
      <c r="AY55" s="9" t="str">
        <f t="shared" si="2"/>
        <v xml:space="preserve"> </v>
      </c>
      <c r="AZ55" s="9" t="str">
        <f t="shared" si="3"/>
        <v xml:space="preserve"> </v>
      </c>
      <c r="BA55" s="9" t="str">
        <f t="shared" si="4"/>
        <v xml:space="preserve"> </v>
      </c>
      <c r="BB55" s="1" t="str">
        <f t="shared" si="9"/>
        <v xml:space="preserve"> </v>
      </c>
      <c r="BC55" s="1" t="str">
        <f t="shared" si="5"/>
        <v xml:space="preserve"> </v>
      </c>
      <c r="BH55" s="5">
        <f t="shared" si="17"/>
        <v>28</v>
      </c>
      <c r="BI55" s="13">
        <f t="shared" si="11"/>
        <v>10</v>
      </c>
      <c r="BJ55" s="20" t="str">
        <f t="shared" si="14"/>
        <v>04</v>
      </c>
      <c r="BK55" s="13">
        <f t="shared" si="15"/>
        <v>2023</v>
      </c>
      <c r="BL55" s="13" t="str">
        <f t="shared" si="12"/>
        <v>10/04/2023</v>
      </c>
      <c r="BM55" s="13" t="str">
        <f t="shared" si="16"/>
        <v>10/05/2023</v>
      </c>
      <c r="BN55" s="13">
        <f t="shared" si="13"/>
        <v>0</v>
      </c>
      <c r="BO55" s="5">
        <f t="shared" si="18"/>
        <v>28</v>
      </c>
      <c r="BP55" s="12">
        <f t="shared" si="10"/>
        <v>860</v>
      </c>
      <c r="CC55" s="1">
        <v>39</v>
      </c>
      <c r="CD55" s="25" t="str">
        <f t="shared" si="6"/>
        <v xml:space="preserve"> </v>
      </c>
      <c r="CE55" s="1" t="str">
        <f t="shared" si="7"/>
        <v xml:space="preserve"> </v>
      </c>
      <c r="CF55" s="1" t="str">
        <f t="shared" si="8"/>
        <v xml:space="preserve"> </v>
      </c>
      <c r="CG55" s="1" t="str">
        <f>+IF(CF55=1,XIRR($CE$16:CE55,$CD$16:CD55,0.01)," ")</f>
        <v xml:space="preserve"> </v>
      </c>
    </row>
    <row r="56" spans="2:85" ht="12.75" x14ac:dyDescent="0.2">
      <c r="B56" s="54">
        <f t="shared" si="21"/>
        <v>8</v>
      </c>
      <c r="C56" s="37" t="str">
        <f t="shared" si="30"/>
        <v>10/07/2021</v>
      </c>
      <c r="D56" s="55" t="str">
        <f t="shared" si="31"/>
        <v>10/08/2021</v>
      </c>
      <c r="E56" s="35">
        <f t="shared" si="22"/>
        <v>31</v>
      </c>
      <c r="F56" s="38">
        <f t="shared" si="19"/>
        <v>1.0302106942505733</v>
      </c>
      <c r="G56" s="38">
        <f t="shared" si="23"/>
        <v>1.2736026106117933</v>
      </c>
      <c r="H56" s="38">
        <f t="shared" si="24"/>
        <v>1.1242999093843331</v>
      </c>
      <c r="I56" s="43"/>
      <c r="J56" s="38">
        <f t="shared" si="25"/>
        <v>1.0302106942505733</v>
      </c>
      <c r="K56" s="38">
        <f t="shared" si="32"/>
        <v>1.2736026106117933</v>
      </c>
      <c r="L56" s="38">
        <f t="shared" si="33"/>
        <v>1.1242999093843331</v>
      </c>
      <c r="M56" s="43"/>
      <c r="N56" s="40">
        <f t="shared" si="26"/>
        <v>375.88999999999993</v>
      </c>
      <c r="O56" s="44">
        <f t="shared" si="27"/>
        <v>87.100000000000009</v>
      </c>
      <c r="P56" s="82"/>
      <c r="Q56" s="44">
        <f t="shared" si="28"/>
        <v>13.6</v>
      </c>
      <c r="R56" s="82"/>
      <c r="S56" s="40">
        <f t="shared" si="29"/>
        <v>0.38</v>
      </c>
      <c r="T56" s="40">
        <f t="shared" si="20"/>
        <v>101.08</v>
      </c>
      <c r="V56" s="4"/>
      <c r="AT56" s="7">
        <v>42</v>
      </c>
      <c r="AV56" s="7">
        <v>41</v>
      </c>
      <c r="AW56" s="9" t="str">
        <f t="shared" si="0"/>
        <v xml:space="preserve"> </v>
      </c>
      <c r="AX56" s="9" t="str">
        <f t="shared" si="1"/>
        <v xml:space="preserve"> </v>
      </c>
      <c r="AY56" s="9" t="str">
        <f t="shared" si="2"/>
        <v xml:space="preserve"> </v>
      </c>
      <c r="AZ56" s="9" t="str">
        <f t="shared" si="3"/>
        <v xml:space="preserve"> </v>
      </c>
      <c r="BA56" s="9" t="str">
        <f t="shared" si="4"/>
        <v xml:space="preserve"> </v>
      </c>
      <c r="BB56" s="1" t="str">
        <f t="shared" si="9"/>
        <v xml:space="preserve"> </v>
      </c>
      <c r="BC56" s="1" t="str">
        <f t="shared" si="5"/>
        <v xml:space="preserve"> </v>
      </c>
      <c r="BH56" s="5">
        <f t="shared" si="17"/>
        <v>29</v>
      </c>
      <c r="BI56" s="13">
        <f t="shared" si="11"/>
        <v>10</v>
      </c>
      <c r="BJ56" s="20" t="str">
        <f t="shared" si="14"/>
        <v>05</v>
      </c>
      <c r="BK56" s="13">
        <f t="shared" si="15"/>
        <v>2023</v>
      </c>
      <c r="BL56" s="13" t="str">
        <f t="shared" si="12"/>
        <v>10/05/2023</v>
      </c>
      <c r="BM56" s="13" t="str">
        <f t="shared" si="16"/>
        <v>10/06/2023</v>
      </c>
      <c r="BN56" s="13">
        <f t="shared" si="13"/>
        <v>0</v>
      </c>
      <c r="BO56" s="5">
        <f t="shared" si="18"/>
        <v>29</v>
      </c>
      <c r="BP56" s="12">
        <f t="shared" si="10"/>
        <v>890</v>
      </c>
      <c r="CC56" s="7">
        <v>40</v>
      </c>
      <c r="CD56" s="25" t="str">
        <f t="shared" si="6"/>
        <v xml:space="preserve"> </v>
      </c>
      <c r="CE56" s="1" t="str">
        <f t="shared" si="7"/>
        <v xml:space="preserve"> </v>
      </c>
      <c r="CF56" s="1" t="str">
        <f t="shared" si="8"/>
        <v xml:space="preserve"> </v>
      </c>
      <c r="CG56" s="1" t="str">
        <f>+IF(CF56=1,XIRR($CE$16:CE56,$CD$16:CD56,0.01)," ")</f>
        <v xml:space="preserve"> </v>
      </c>
    </row>
    <row r="57" spans="2:85" x14ac:dyDescent="0.2">
      <c r="B57" s="54">
        <f t="shared" si="21"/>
        <v>9</v>
      </c>
      <c r="C57" s="37" t="str">
        <f t="shared" si="30"/>
        <v>10/08/2021</v>
      </c>
      <c r="D57" s="55" t="str">
        <f t="shared" si="31"/>
        <v>10/09/2021</v>
      </c>
      <c r="E57" s="35">
        <f t="shared" si="22"/>
        <v>31</v>
      </c>
      <c r="F57" s="38">
        <f t="shared" si="19"/>
        <v>1.0302106942505733</v>
      </c>
      <c r="G57" s="38">
        <f t="shared" si="23"/>
        <v>1.3120790296777181</v>
      </c>
      <c r="H57" s="38">
        <f t="shared" si="24"/>
        <v>1.0913300703039246</v>
      </c>
      <c r="I57" s="43"/>
      <c r="J57" s="38">
        <f t="shared" si="25"/>
        <v>1.0302106942505733</v>
      </c>
      <c r="K57" s="38">
        <f t="shared" si="32"/>
        <v>1.3120790296777181</v>
      </c>
      <c r="L57" s="38">
        <f t="shared" si="33"/>
        <v>1.0913300703039246</v>
      </c>
      <c r="M57" s="43"/>
      <c r="N57" s="40">
        <f t="shared" si="26"/>
        <v>286.16999999999996</v>
      </c>
      <c r="O57" s="44">
        <f t="shared" si="27"/>
        <v>89.72</v>
      </c>
      <c r="P57" s="82"/>
      <c r="Q57" s="44">
        <f t="shared" si="28"/>
        <v>11.05</v>
      </c>
      <c r="R57" s="82"/>
      <c r="S57" s="40">
        <f t="shared" si="29"/>
        <v>0.31</v>
      </c>
      <c r="T57" s="40">
        <f t="shared" si="20"/>
        <v>101.08</v>
      </c>
      <c r="AT57" s="1">
        <v>43</v>
      </c>
      <c r="AV57" s="7">
        <v>42</v>
      </c>
      <c r="AW57" s="9" t="str">
        <f t="shared" si="0"/>
        <v xml:space="preserve"> </v>
      </c>
      <c r="AX57" s="9" t="str">
        <f t="shared" si="1"/>
        <v xml:space="preserve"> </v>
      </c>
      <c r="AY57" s="9" t="str">
        <f t="shared" si="2"/>
        <v xml:space="preserve"> </v>
      </c>
      <c r="AZ57" s="9" t="str">
        <f t="shared" si="3"/>
        <v xml:space="preserve"> </v>
      </c>
      <c r="BA57" s="9" t="str">
        <f t="shared" si="4"/>
        <v xml:space="preserve"> </v>
      </c>
      <c r="BB57" s="1" t="str">
        <f t="shared" si="9"/>
        <v xml:space="preserve"> </v>
      </c>
      <c r="BC57" s="1" t="str">
        <f t="shared" si="5"/>
        <v xml:space="preserve"> </v>
      </c>
      <c r="BH57" s="5">
        <f t="shared" si="17"/>
        <v>30</v>
      </c>
      <c r="BI57" s="13">
        <f t="shared" si="11"/>
        <v>10</v>
      </c>
      <c r="BJ57" s="20" t="str">
        <f t="shared" si="14"/>
        <v>06</v>
      </c>
      <c r="BK57" s="13">
        <f t="shared" si="15"/>
        <v>2023</v>
      </c>
      <c r="BL57" s="13" t="str">
        <f t="shared" si="12"/>
        <v>10/06/2023</v>
      </c>
      <c r="BM57" s="13" t="str">
        <f t="shared" si="16"/>
        <v>10/07/2023</v>
      </c>
      <c r="BN57" s="13">
        <f t="shared" si="13"/>
        <v>0</v>
      </c>
      <c r="BO57" s="5">
        <f t="shared" si="18"/>
        <v>30</v>
      </c>
      <c r="BP57" s="12">
        <f t="shared" si="10"/>
        <v>921</v>
      </c>
      <c r="CC57" s="1">
        <v>41</v>
      </c>
      <c r="CD57" s="25" t="str">
        <f t="shared" si="6"/>
        <v xml:space="preserve"> </v>
      </c>
      <c r="CE57" s="1" t="str">
        <f t="shared" si="7"/>
        <v xml:space="preserve"> </v>
      </c>
      <c r="CF57" s="1" t="str">
        <f t="shared" si="8"/>
        <v xml:space="preserve"> </v>
      </c>
      <c r="CG57" s="1" t="str">
        <f>+IF(CF57=1,XIRR($CE$16:CE57,$CD$16:CD57,0.01)," ")</f>
        <v xml:space="preserve"> </v>
      </c>
    </row>
    <row r="58" spans="2:85" x14ac:dyDescent="0.2">
      <c r="B58" s="54">
        <f t="shared" si="21"/>
        <v>10</v>
      </c>
      <c r="C58" s="37" t="str">
        <f t="shared" si="30"/>
        <v>10/09/2021</v>
      </c>
      <c r="D58" s="55" t="str">
        <f t="shared" si="31"/>
        <v>10/10/2021</v>
      </c>
      <c r="E58" s="35">
        <f t="shared" si="22"/>
        <v>30</v>
      </c>
      <c r="F58" s="38">
        <f t="shared" si="19"/>
        <v>1.0292361557263612</v>
      </c>
      <c r="G58" s="38">
        <f t="shared" si="23"/>
        <v>1.3504391765146686</v>
      </c>
      <c r="H58" s="38">
        <f t="shared" si="24"/>
        <v>1.0603300945386456</v>
      </c>
      <c r="I58" s="43"/>
      <c r="J58" s="38">
        <f t="shared" si="25"/>
        <v>1.0292361557263612</v>
      </c>
      <c r="K58" s="38">
        <f t="shared" si="32"/>
        <v>1.3504391765146686</v>
      </c>
      <c r="L58" s="38">
        <f t="shared" si="33"/>
        <v>1.0603300945386456</v>
      </c>
      <c r="M58" s="43"/>
      <c r="N58" s="40">
        <f t="shared" si="26"/>
        <v>193.45999999999998</v>
      </c>
      <c r="O58" s="44">
        <f t="shared" si="27"/>
        <v>92.71</v>
      </c>
      <c r="P58" s="82"/>
      <c r="Q58" s="44">
        <f t="shared" si="28"/>
        <v>8.14</v>
      </c>
      <c r="R58" s="82"/>
      <c r="S58" s="40">
        <f t="shared" si="29"/>
        <v>0.23</v>
      </c>
      <c r="T58" s="40">
        <f t="shared" si="20"/>
        <v>101.08</v>
      </c>
      <c r="AT58" s="1">
        <v>44</v>
      </c>
      <c r="AV58" s="7">
        <v>43</v>
      </c>
      <c r="AW58" s="9" t="str">
        <f t="shared" si="0"/>
        <v xml:space="preserve"> </v>
      </c>
      <c r="AX58" s="9" t="str">
        <f t="shared" si="1"/>
        <v xml:space="preserve"> </v>
      </c>
      <c r="AY58" s="9" t="str">
        <f t="shared" si="2"/>
        <v xml:space="preserve"> </v>
      </c>
      <c r="AZ58" s="9" t="str">
        <f t="shared" si="3"/>
        <v xml:space="preserve"> </v>
      </c>
      <c r="BA58" s="9" t="str">
        <f t="shared" si="4"/>
        <v xml:space="preserve"> </v>
      </c>
      <c r="BB58" s="1" t="str">
        <f t="shared" si="9"/>
        <v xml:space="preserve"> </v>
      </c>
      <c r="BC58" s="1" t="str">
        <f t="shared" si="5"/>
        <v xml:space="preserve"> </v>
      </c>
      <c r="BH58" s="5">
        <f t="shared" si="17"/>
        <v>31</v>
      </c>
      <c r="BI58" s="13">
        <f t="shared" si="11"/>
        <v>10</v>
      </c>
      <c r="BJ58" s="20" t="str">
        <f t="shared" si="14"/>
        <v>07</v>
      </c>
      <c r="BK58" s="13">
        <f t="shared" si="15"/>
        <v>2023</v>
      </c>
      <c r="BL58" s="13" t="str">
        <f t="shared" si="12"/>
        <v>10/07/2023</v>
      </c>
      <c r="BM58" s="13" t="str">
        <f t="shared" si="16"/>
        <v>10/08/2023</v>
      </c>
      <c r="BN58" s="13">
        <f t="shared" si="13"/>
        <v>0</v>
      </c>
      <c r="BO58" s="5">
        <f t="shared" si="18"/>
        <v>31</v>
      </c>
      <c r="BP58" s="12">
        <f t="shared" si="10"/>
        <v>951</v>
      </c>
      <c r="CC58" s="1">
        <v>42</v>
      </c>
      <c r="CD58" s="25" t="str">
        <f t="shared" si="6"/>
        <v xml:space="preserve"> </v>
      </c>
      <c r="CE58" s="1" t="str">
        <f t="shared" si="7"/>
        <v xml:space="preserve"> </v>
      </c>
      <c r="CF58" s="1" t="str">
        <f t="shared" si="8"/>
        <v xml:space="preserve"> </v>
      </c>
      <c r="CG58" s="1" t="str">
        <f>+IF(CF58=1,XIRR($CE$16:CE58,$CD$16:CD58,0.01)," ")</f>
        <v xml:space="preserve"> </v>
      </c>
    </row>
    <row r="59" spans="2:85" x14ac:dyDescent="0.2">
      <c r="B59" s="54">
        <f t="shared" si="21"/>
        <v>11</v>
      </c>
      <c r="C59" s="37" t="str">
        <f t="shared" si="30"/>
        <v>10/10/2021</v>
      </c>
      <c r="D59" s="55" t="str">
        <f t="shared" si="31"/>
        <v>10/11/2021</v>
      </c>
      <c r="E59" s="35">
        <f t="shared" si="22"/>
        <v>31</v>
      </c>
      <c r="F59" s="38">
        <f t="shared" si="19"/>
        <v>1.0302106942505733</v>
      </c>
      <c r="G59" s="38">
        <f t="shared" si="23"/>
        <v>1.3912368815803493</v>
      </c>
      <c r="H59" s="38">
        <f t="shared" si="24"/>
        <v>1.029236155726361</v>
      </c>
      <c r="I59" s="43"/>
      <c r="J59" s="38">
        <f t="shared" si="25"/>
        <v>1.0302106942505733</v>
      </c>
      <c r="K59" s="38">
        <f t="shared" si="32"/>
        <v>1.3912368815803493</v>
      </c>
      <c r="L59" s="38">
        <f t="shared" si="33"/>
        <v>1.029236155726361</v>
      </c>
      <c r="M59" s="43"/>
      <c r="N59" s="40">
        <f t="shared" si="26"/>
        <v>98.21999999999997</v>
      </c>
      <c r="O59" s="44">
        <f t="shared" si="27"/>
        <v>95.240000000000009</v>
      </c>
      <c r="P59" s="82"/>
      <c r="Q59" s="44">
        <f t="shared" si="28"/>
        <v>5.68</v>
      </c>
      <c r="R59" s="82"/>
      <c r="S59" s="40">
        <f t="shared" si="29"/>
        <v>0.16</v>
      </c>
      <c r="T59" s="40">
        <f t="shared" si="20"/>
        <v>101.08000000000001</v>
      </c>
      <c r="AT59" s="1">
        <v>45</v>
      </c>
      <c r="AV59" s="7">
        <v>44</v>
      </c>
      <c r="AW59" s="9" t="str">
        <f t="shared" si="0"/>
        <v xml:space="preserve"> </v>
      </c>
      <c r="AX59" s="9" t="str">
        <f t="shared" si="1"/>
        <v xml:space="preserve"> </v>
      </c>
      <c r="AY59" s="9" t="str">
        <f t="shared" si="2"/>
        <v xml:space="preserve"> </v>
      </c>
      <c r="AZ59" s="9" t="str">
        <f t="shared" si="3"/>
        <v xml:space="preserve"> </v>
      </c>
      <c r="BA59" s="9" t="str">
        <f t="shared" si="4"/>
        <v xml:space="preserve"> </v>
      </c>
      <c r="BB59" s="1" t="str">
        <f t="shared" si="9"/>
        <v xml:space="preserve"> </v>
      </c>
      <c r="BC59" s="1" t="str">
        <f t="shared" si="5"/>
        <v xml:space="preserve"> </v>
      </c>
      <c r="BH59" s="5">
        <f t="shared" si="17"/>
        <v>32</v>
      </c>
      <c r="BI59" s="13">
        <f t="shared" si="11"/>
        <v>10</v>
      </c>
      <c r="BJ59" s="20" t="str">
        <f t="shared" si="14"/>
        <v>08</v>
      </c>
      <c r="BK59" s="13">
        <f t="shared" si="15"/>
        <v>2023</v>
      </c>
      <c r="BL59" s="13" t="str">
        <f t="shared" si="12"/>
        <v>10/08/2023</v>
      </c>
      <c r="BM59" s="13" t="str">
        <f t="shared" si="16"/>
        <v>10/09/2023</v>
      </c>
      <c r="BN59" s="13">
        <f t="shared" si="13"/>
        <v>0</v>
      </c>
      <c r="BO59" s="5">
        <f t="shared" si="18"/>
        <v>32</v>
      </c>
      <c r="BP59" s="12">
        <f t="shared" ref="BP59:BP90" si="34">_xlfn.DAYS(BL59,$Q$17)</f>
        <v>982</v>
      </c>
      <c r="CC59" s="1">
        <v>43</v>
      </c>
      <c r="CD59" s="25" t="str">
        <f t="shared" si="6"/>
        <v xml:space="preserve"> </v>
      </c>
      <c r="CE59" s="1" t="str">
        <f t="shared" si="7"/>
        <v xml:space="preserve"> </v>
      </c>
      <c r="CF59" s="1" t="str">
        <f t="shared" si="8"/>
        <v xml:space="preserve"> </v>
      </c>
      <c r="CG59" s="1" t="str">
        <f>+IF(CF59=1,XIRR($CE$16:CE59,$CD$16:CD59,0.01)," ")</f>
        <v xml:space="preserve"> </v>
      </c>
    </row>
    <row r="60" spans="2:85" x14ac:dyDescent="0.2">
      <c r="B60" s="54">
        <f t="shared" si="21"/>
        <v>12</v>
      </c>
      <c r="C60" s="37" t="str">
        <f t="shared" si="30"/>
        <v>10/11/2021</v>
      </c>
      <c r="D60" s="55" t="str">
        <f t="shared" si="31"/>
        <v>10/12/2021</v>
      </c>
      <c r="E60" s="35">
        <f t="shared" si="22"/>
        <v>30</v>
      </c>
      <c r="F60" s="38">
        <f t="shared" si="19"/>
        <v>1.0292361557263612</v>
      </c>
      <c r="G60" s="38">
        <f t="shared" si="23"/>
        <v>1.4319112997024894</v>
      </c>
      <c r="H60" s="38">
        <f t="shared" si="24"/>
        <v>0.99999999999999978</v>
      </c>
      <c r="I60" s="43"/>
      <c r="J60" s="38">
        <f t="shared" si="25"/>
        <v>1.0292361557263612</v>
      </c>
      <c r="K60" s="38">
        <f t="shared" si="32"/>
        <v>1.4319112997024894</v>
      </c>
      <c r="L60" s="38">
        <f t="shared" si="33"/>
        <v>0.99999999999999978</v>
      </c>
      <c r="M60" s="43"/>
      <c r="N60" s="40">
        <f t="shared" si="26"/>
        <v>0</v>
      </c>
      <c r="O60" s="44">
        <f t="shared" si="27"/>
        <v>98.21999999999997</v>
      </c>
      <c r="P60" s="82"/>
      <c r="Q60" s="44">
        <f t="shared" si="28"/>
        <v>2.79</v>
      </c>
      <c r="R60" s="82"/>
      <c r="S60" s="40">
        <f t="shared" si="29"/>
        <v>0.08</v>
      </c>
      <c r="T60" s="40">
        <f t="shared" si="20"/>
        <v>101.08999999999997</v>
      </c>
      <c r="AT60" s="1">
        <v>46</v>
      </c>
      <c r="AV60" s="1">
        <v>45</v>
      </c>
      <c r="AW60" s="9" t="str">
        <f t="shared" si="0"/>
        <v xml:space="preserve"> </v>
      </c>
      <c r="AX60" s="9" t="str">
        <f t="shared" si="1"/>
        <v xml:space="preserve"> </v>
      </c>
      <c r="AY60" s="9" t="str">
        <f t="shared" si="2"/>
        <v xml:space="preserve"> </v>
      </c>
      <c r="AZ60" s="9" t="str">
        <f t="shared" si="3"/>
        <v xml:space="preserve"> </v>
      </c>
      <c r="BA60" s="9" t="str">
        <f t="shared" si="4"/>
        <v xml:space="preserve"> </v>
      </c>
      <c r="BB60" s="1" t="str">
        <f t="shared" si="9"/>
        <v xml:space="preserve"> </v>
      </c>
      <c r="BC60" s="1" t="str">
        <f t="shared" si="5"/>
        <v xml:space="preserve"> </v>
      </c>
      <c r="BH60" s="5">
        <f t="shared" si="17"/>
        <v>33</v>
      </c>
      <c r="BI60" s="13">
        <f t="shared" si="11"/>
        <v>10</v>
      </c>
      <c r="BJ60" s="20" t="str">
        <f t="shared" si="14"/>
        <v>09</v>
      </c>
      <c r="BK60" s="13">
        <f t="shared" si="15"/>
        <v>2023</v>
      </c>
      <c r="BL60" s="13" t="str">
        <f t="shared" si="12"/>
        <v>10/09/2023</v>
      </c>
      <c r="BM60" s="13" t="str">
        <f t="shared" si="16"/>
        <v>10/10/2023</v>
      </c>
      <c r="BN60" s="13">
        <f t="shared" si="13"/>
        <v>0</v>
      </c>
      <c r="BO60" s="5">
        <f t="shared" si="18"/>
        <v>33</v>
      </c>
      <c r="BP60" s="12">
        <f t="shared" si="34"/>
        <v>1013</v>
      </c>
      <c r="CC60" s="7">
        <v>44</v>
      </c>
      <c r="CD60" s="25" t="str">
        <f t="shared" si="6"/>
        <v xml:space="preserve"> </v>
      </c>
      <c r="CE60" s="1" t="str">
        <f t="shared" si="7"/>
        <v xml:space="preserve"> </v>
      </c>
      <c r="CF60" s="1" t="str">
        <f t="shared" si="8"/>
        <v xml:space="preserve"> </v>
      </c>
      <c r="CG60" s="1" t="str">
        <f>+IF(CF60=1,XIRR($CE$16:CE60,$CD$16:CD60,0.01)," ")</f>
        <v xml:space="preserve"> </v>
      </c>
    </row>
    <row r="61" spans="2:85" x14ac:dyDescent="0.2">
      <c r="B61" s="54" t="str">
        <f t="shared" si="21"/>
        <v xml:space="preserve"> </v>
      </c>
      <c r="C61" s="37" t="str">
        <f t="shared" si="30"/>
        <v xml:space="preserve"> </v>
      </c>
      <c r="D61" s="55" t="str">
        <f t="shared" si="31"/>
        <v xml:space="preserve"> </v>
      </c>
      <c r="E61" s="35" t="str">
        <f t="shared" si="22"/>
        <v xml:space="preserve"> </v>
      </c>
      <c r="F61" s="38" t="str">
        <f t="shared" si="19"/>
        <v xml:space="preserve"> </v>
      </c>
      <c r="G61" s="38" t="str">
        <f t="shared" si="23"/>
        <v xml:space="preserve"> </v>
      </c>
      <c r="H61" s="38" t="str">
        <f t="shared" si="24"/>
        <v xml:space="preserve"> </v>
      </c>
      <c r="I61" s="43"/>
      <c r="J61" s="38" t="str">
        <f t="shared" si="25"/>
        <v xml:space="preserve"> </v>
      </c>
      <c r="K61" s="38" t="str">
        <f t="shared" si="32"/>
        <v xml:space="preserve"> </v>
      </c>
      <c r="L61" s="38" t="str">
        <f t="shared" si="33"/>
        <v xml:space="preserve"> </v>
      </c>
      <c r="M61" s="43"/>
      <c r="N61" s="40" t="str">
        <f t="shared" si="26"/>
        <v xml:space="preserve"> </v>
      </c>
      <c r="O61" s="44" t="str">
        <f t="shared" si="27"/>
        <v xml:space="preserve"> </v>
      </c>
      <c r="P61" s="82"/>
      <c r="Q61" s="44" t="str">
        <f t="shared" si="28"/>
        <v xml:space="preserve"> </v>
      </c>
      <c r="R61" s="82"/>
      <c r="S61" s="40" t="str">
        <f t="shared" si="29"/>
        <v xml:space="preserve"> </v>
      </c>
      <c r="T61" s="40" t="str">
        <f t="shared" si="20"/>
        <v xml:space="preserve"> </v>
      </c>
      <c r="AT61" s="7">
        <v>47</v>
      </c>
      <c r="AV61" s="1">
        <v>46</v>
      </c>
      <c r="AW61" s="9" t="str">
        <f t="shared" si="0"/>
        <v xml:space="preserve"> </v>
      </c>
      <c r="AX61" s="9" t="str">
        <f t="shared" si="1"/>
        <v xml:space="preserve"> </v>
      </c>
      <c r="AY61" s="9" t="str">
        <f t="shared" si="2"/>
        <v xml:space="preserve"> </v>
      </c>
      <c r="AZ61" s="9" t="str">
        <f t="shared" si="3"/>
        <v xml:space="preserve"> </v>
      </c>
      <c r="BA61" s="9" t="str">
        <f t="shared" si="4"/>
        <v xml:space="preserve"> </v>
      </c>
      <c r="BB61" s="1" t="str">
        <f t="shared" si="9"/>
        <v xml:space="preserve"> </v>
      </c>
      <c r="BC61" s="1" t="str">
        <f t="shared" si="5"/>
        <v xml:space="preserve"> </v>
      </c>
      <c r="BH61" s="5">
        <f t="shared" si="17"/>
        <v>34</v>
      </c>
      <c r="BI61" s="13">
        <f t="shared" si="11"/>
        <v>10</v>
      </c>
      <c r="BJ61" s="20">
        <f t="shared" si="14"/>
        <v>10</v>
      </c>
      <c r="BK61" s="13">
        <f t="shared" si="15"/>
        <v>2023</v>
      </c>
      <c r="BL61" s="13" t="str">
        <f t="shared" si="12"/>
        <v>10/10/2023</v>
      </c>
      <c r="BM61" s="13" t="str">
        <f t="shared" si="16"/>
        <v>10/11/2023</v>
      </c>
      <c r="BN61" s="13">
        <f t="shared" si="13"/>
        <v>0</v>
      </c>
      <c r="BO61" s="5">
        <f t="shared" si="18"/>
        <v>34</v>
      </c>
      <c r="BP61" s="12">
        <f t="shared" si="34"/>
        <v>1043</v>
      </c>
      <c r="CC61" s="1">
        <v>45</v>
      </c>
      <c r="CD61" s="25" t="str">
        <f t="shared" si="6"/>
        <v xml:space="preserve"> </v>
      </c>
      <c r="CE61" s="1" t="str">
        <f t="shared" si="7"/>
        <v xml:space="preserve"> </v>
      </c>
      <c r="CF61" s="1" t="str">
        <f t="shared" si="8"/>
        <v xml:space="preserve"> </v>
      </c>
      <c r="CG61" s="1" t="str">
        <f>+IF(CF61=1,XIRR($CE$16:CE61,$CD$16:CD61,0.01)," ")</f>
        <v xml:space="preserve"> </v>
      </c>
    </row>
    <row r="62" spans="2:85" x14ac:dyDescent="0.2">
      <c r="B62" s="54" t="str">
        <f t="shared" si="21"/>
        <v xml:space="preserve"> </v>
      </c>
      <c r="C62" s="37" t="str">
        <f t="shared" si="30"/>
        <v xml:space="preserve"> </v>
      </c>
      <c r="D62" s="55" t="str">
        <f t="shared" si="31"/>
        <v xml:space="preserve"> </v>
      </c>
      <c r="E62" s="35" t="str">
        <f t="shared" si="22"/>
        <v xml:space="preserve"> </v>
      </c>
      <c r="F62" s="38" t="str">
        <f t="shared" si="19"/>
        <v xml:space="preserve"> </v>
      </c>
      <c r="G62" s="38" t="str">
        <f t="shared" si="23"/>
        <v xml:space="preserve"> </v>
      </c>
      <c r="H62" s="38" t="str">
        <f t="shared" si="24"/>
        <v xml:space="preserve"> </v>
      </c>
      <c r="I62" s="43"/>
      <c r="J62" s="38" t="str">
        <f t="shared" si="25"/>
        <v xml:space="preserve"> </v>
      </c>
      <c r="K62" s="38" t="str">
        <f t="shared" si="32"/>
        <v xml:space="preserve"> </v>
      </c>
      <c r="L62" s="38" t="str">
        <f t="shared" si="33"/>
        <v xml:space="preserve"> </v>
      </c>
      <c r="M62" s="43"/>
      <c r="N62" s="40" t="str">
        <f t="shared" si="26"/>
        <v xml:space="preserve"> </v>
      </c>
      <c r="O62" s="44" t="str">
        <f t="shared" si="27"/>
        <v xml:space="preserve"> </v>
      </c>
      <c r="P62" s="82"/>
      <c r="Q62" s="44" t="str">
        <f t="shared" si="28"/>
        <v xml:space="preserve"> </v>
      </c>
      <c r="R62" s="82"/>
      <c r="S62" s="40" t="str">
        <f t="shared" si="29"/>
        <v xml:space="preserve"> </v>
      </c>
      <c r="T62" s="40" t="str">
        <f t="shared" si="20"/>
        <v xml:space="preserve"> </v>
      </c>
      <c r="AT62" s="7">
        <v>48</v>
      </c>
      <c r="AV62" s="1">
        <v>47</v>
      </c>
      <c r="AW62" s="9" t="str">
        <f t="shared" si="0"/>
        <v xml:space="preserve"> </v>
      </c>
      <c r="AX62" s="9" t="str">
        <f t="shared" si="1"/>
        <v xml:space="preserve"> </v>
      </c>
      <c r="AY62" s="9" t="str">
        <f t="shared" si="2"/>
        <v xml:space="preserve"> </v>
      </c>
      <c r="AZ62" s="9" t="str">
        <f t="shared" si="3"/>
        <v xml:space="preserve"> </v>
      </c>
      <c r="BA62" s="9" t="str">
        <f t="shared" si="4"/>
        <v xml:space="preserve"> </v>
      </c>
      <c r="BB62" s="1" t="str">
        <f t="shared" si="9"/>
        <v xml:space="preserve"> </v>
      </c>
      <c r="BC62" s="1" t="str">
        <f t="shared" si="5"/>
        <v xml:space="preserve"> </v>
      </c>
      <c r="BH62" s="5">
        <f t="shared" si="17"/>
        <v>35</v>
      </c>
      <c r="BI62" s="13">
        <f t="shared" si="11"/>
        <v>10</v>
      </c>
      <c r="BJ62" s="20">
        <f t="shared" si="14"/>
        <v>11</v>
      </c>
      <c r="BK62" s="13">
        <f t="shared" si="15"/>
        <v>2023</v>
      </c>
      <c r="BL62" s="13" t="str">
        <f t="shared" si="12"/>
        <v>10/11/2023</v>
      </c>
      <c r="BM62" s="13" t="str">
        <f t="shared" si="16"/>
        <v>10/12/2023</v>
      </c>
      <c r="BN62" s="13">
        <f t="shared" si="13"/>
        <v>0</v>
      </c>
      <c r="BO62" s="5">
        <f t="shared" si="18"/>
        <v>35</v>
      </c>
      <c r="BP62" s="12">
        <f t="shared" si="34"/>
        <v>1074</v>
      </c>
      <c r="CC62" s="1">
        <v>46</v>
      </c>
      <c r="CD62" s="25" t="str">
        <f t="shared" si="6"/>
        <v xml:space="preserve"> </v>
      </c>
      <c r="CE62" s="1" t="str">
        <f t="shared" si="7"/>
        <v xml:space="preserve"> </v>
      </c>
      <c r="CF62" s="1" t="str">
        <f t="shared" si="8"/>
        <v xml:space="preserve"> </v>
      </c>
      <c r="CG62" s="1" t="str">
        <f>+IF(CF62=1,XIRR($CE$16:CE62,$CD$16:CD62,0.01)," ")</f>
        <v xml:space="preserve"> </v>
      </c>
    </row>
    <row r="63" spans="2:85" x14ac:dyDescent="0.2">
      <c r="B63" s="54" t="str">
        <f t="shared" si="21"/>
        <v xml:space="preserve"> </v>
      </c>
      <c r="C63" s="37" t="str">
        <f t="shared" si="30"/>
        <v xml:space="preserve"> </v>
      </c>
      <c r="D63" s="55" t="str">
        <f t="shared" si="31"/>
        <v xml:space="preserve"> </v>
      </c>
      <c r="E63" s="35" t="str">
        <f t="shared" si="22"/>
        <v xml:space="preserve"> </v>
      </c>
      <c r="F63" s="38" t="str">
        <f t="shared" si="19"/>
        <v xml:space="preserve"> </v>
      </c>
      <c r="G63" s="38" t="str">
        <f t="shared" si="23"/>
        <v xml:space="preserve"> </v>
      </c>
      <c r="H63" s="38" t="str">
        <f t="shared" si="24"/>
        <v xml:space="preserve"> </v>
      </c>
      <c r="I63" s="43"/>
      <c r="J63" s="38" t="str">
        <f t="shared" si="25"/>
        <v xml:space="preserve"> </v>
      </c>
      <c r="K63" s="38" t="str">
        <f t="shared" si="32"/>
        <v xml:space="preserve"> </v>
      </c>
      <c r="L63" s="38" t="str">
        <f t="shared" si="33"/>
        <v xml:space="preserve"> </v>
      </c>
      <c r="M63" s="43"/>
      <c r="N63" s="40" t="str">
        <f t="shared" si="26"/>
        <v xml:space="preserve"> </v>
      </c>
      <c r="O63" s="44" t="str">
        <f t="shared" si="27"/>
        <v xml:space="preserve"> </v>
      </c>
      <c r="P63" s="82"/>
      <c r="Q63" s="44" t="str">
        <f t="shared" si="28"/>
        <v xml:space="preserve"> </v>
      </c>
      <c r="R63" s="82"/>
      <c r="S63" s="40" t="str">
        <f t="shared" si="29"/>
        <v xml:space="preserve"> </v>
      </c>
      <c r="T63" s="40" t="str">
        <f t="shared" si="20"/>
        <v xml:space="preserve"> </v>
      </c>
      <c r="AV63" s="1">
        <v>48</v>
      </c>
      <c r="AW63" s="9" t="str">
        <f t="shared" si="0"/>
        <v xml:space="preserve"> </v>
      </c>
      <c r="AX63" s="9" t="str">
        <f t="shared" si="1"/>
        <v xml:space="preserve"> </v>
      </c>
      <c r="AY63" s="9" t="str">
        <f t="shared" si="2"/>
        <v xml:space="preserve"> </v>
      </c>
      <c r="AZ63" s="9" t="str">
        <f t="shared" si="3"/>
        <v xml:space="preserve"> </v>
      </c>
      <c r="BA63" s="9" t="str">
        <f t="shared" si="4"/>
        <v xml:space="preserve"> </v>
      </c>
      <c r="BB63" s="1" t="str">
        <f t="shared" si="9"/>
        <v xml:space="preserve"> </v>
      </c>
      <c r="BC63" s="1" t="str">
        <f t="shared" si="5"/>
        <v xml:space="preserve"> </v>
      </c>
      <c r="BH63" s="5">
        <f t="shared" si="17"/>
        <v>36</v>
      </c>
      <c r="BI63" s="13">
        <f t="shared" si="11"/>
        <v>10</v>
      </c>
      <c r="BJ63" s="20">
        <f t="shared" si="14"/>
        <v>12</v>
      </c>
      <c r="BK63" s="13">
        <f t="shared" si="15"/>
        <v>2023</v>
      </c>
      <c r="BL63" s="13" t="str">
        <f t="shared" si="12"/>
        <v>10/12/2023</v>
      </c>
      <c r="BM63" s="13" t="str">
        <f t="shared" si="16"/>
        <v>10/01/2024</v>
      </c>
      <c r="BN63" s="13">
        <f t="shared" si="13"/>
        <v>0</v>
      </c>
      <c r="BO63" s="5">
        <f t="shared" si="18"/>
        <v>36</v>
      </c>
      <c r="BP63" s="12">
        <f t="shared" si="34"/>
        <v>1104</v>
      </c>
      <c r="CC63" s="1">
        <v>47</v>
      </c>
      <c r="CD63" s="25" t="str">
        <f t="shared" si="6"/>
        <v xml:space="preserve"> </v>
      </c>
      <c r="CE63" s="1" t="str">
        <f t="shared" si="7"/>
        <v xml:space="preserve"> </v>
      </c>
      <c r="CF63" s="1" t="str">
        <f t="shared" si="8"/>
        <v xml:space="preserve"> </v>
      </c>
      <c r="CG63" s="1" t="str">
        <f>+IF(CF63=1,XIRR($CE$16:CE63,$CD$16:CD63,0.01)," ")</f>
        <v xml:space="preserve"> </v>
      </c>
    </row>
    <row r="64" spans="2:85" x14ac:dyDescent="0.2">
      <c r="B64" s="54" t="str">
        <f t="shared" si="21"/>
        <v xml:space="preserve"> </v>
      </c>
      <c r="C64" s="37" t="str">
        <f t="shared" si="30"/>
        <v xml:space="preserve"> </v>
      </c>
      <c r="D64" s="55" t="str">
        <f t="shared" si="31"/>
        <v xml:space="preserve"> </v>
      </c>
      <c r="E64" s="35" t="str">
        <f t="shared" si="22"/>
        <v xml:space="preserve"> </v>
      </c>
      <c r="F64" s="38" t="str">
        <f t="shared" si="19"/>
        <v xml:space="preserve"> </v>
      </c>
      <c r="G64" s="38" t="str">
        <f t="shared" si="23"/>
        <v xml:space="preserve"> </v>
      </c>
      <c r="H64" s="38" t="str">
        <f t="shared" si="24"/>
        <v xml:space="preserve"> </v>
      </c>
      <c r="I64" s="43"/>
      <c r="J64" s="38" t="str">
        <f t="shared" si="25"/>
        <v xml:space="preserve"> </v>
      </c>
      <c r="K64" s="38" t="str">
        <f t="shared" si="32"/>
        <v xml:space="preserve"> </v>
      </c>
      <c r="L64" s="38" t="str">
        <f t="shared" si="33"/>
        <v xml:space="preserve"> </v>
      </c>
      <c r="M64" s="43"/>
      <c r="N64" s="40" t="str">
        <f t="shared" si="26"/>
        <v xml:space="preserve"> </v>
      </c>
      <c r="O64" s="44" t="str">
        <f t="shared" si="27"/>
        <v xml:space="preserve"> </v>
      </c>
      <c r="P64" s="82"/>
      <c r="Q64" s="44" t="str">
        <f t="shared" si="28"/>
        <v xml:space="preserve"> </v>
      </c>
      <c r="R64" s="82"/>
      <c r="S64" s="40" t="str">
        <f t="shared" si="29"/>
        <v xml:space="preserve"> </v>
      </c>
      <c r="T64" s="40" t="str">
        <f t="shared" si="20"/>
        <v xml:space="preserve"> </v>
      </c>
      <c r="BH64" s="5">
        <f t="shared" si="17"/>
        <v>37</v>
      </c>
      <c r="BI64" s="13">
        <f t="shared" si="11"/>
        <v>10</v>
      </c>
      <c r="BJ64" s="20" t="str">
        <f t="shared" si="14"/>
        <v>01</v>
      </c>
      <c r="BK64" s="13">
        <f t="shared" si="15"/>
        <v>2024</v>
      </c>
      <c r="BL64" s="13" t="str">
        <f t="shared" si="12"/>
        <v>10/01/2024</v>
      </c>
      <c r="BM64" s="13" t="str">
        <f t="shared" si="16"/>
        <v>10/02/2024</v>
      </c>
      <c r="BN64" s="13">
        <f t="shared" si="13"/>
        <v>1</v>
      </c>
      <c r="BO64" s="5">
        <f t="shared" si="18"/>
        <v>37</v>
      </c>
      <c r="BP64" s="12">
        <f t="shared" si="34"/>
        <v>1135</v>
      </c>
      <c r="CC64" s="7">
        <v>48</v>
      </c>
      <c r="CD64" s="25" t="str">
        <f t="shared" si="6"/>
        <v xml:space="preserve"> </v>
      </c>
      <c r="CE64" s="1" t="str">
        <f t="shared" si="7"/>
        <v xml:space="preserve"> </v>
      </c>
      <c r="CF64" s="1" t="str">
        <f t="shared" si="8"/>
        <v xml:space="preserve"> </v>
      </c>
      <c r="CG64" s="1" t="str">
        <f>+IF(CF64=1,XIRR($CE$16:CE64,$CD$16:CD64,0.01)," ")</f>
        <v xml:space="preserve"> </v>
      </c>
    </row>
    <row r="65" spans="2:68" x14ac:dyDescent="0.2">
      <c r="B65" s="54" t="str">
        <f t="shared" si="21"/>
        <v xml:space="preserve"> </v>
      </c>
      <c r="C65" s="37" t="str">
        <f t="shared" si="30"/>
        <v xml:space="preserve"> </v>
      </c>
      <c r="D65" s="55" t="str">
        <f t="shared" si="31"/>
        <v xml:space="preserve"> </v>
      </c>
      <c r="E65" s="35" t="str">
        <f t="shared" si="22"/>
        <v xml:space="preserve"> </v>
      </c>
      <c r="F65" s="38" t="str">
        <f t="shared" si="19"/>
        <v xml:space="preserve"> </v>
      </c>
      <c r="G65" s="38" t="str">
        <f t="shared" si="23"/>
        <v xml:space="preserve"> </v>
      </c>
      <c r="H65" s="38" t="str">
        <f t="shared" si="24"/>
        <v xml:space="preserve"> </v>
      </c>
      <c r="I65" s="43"/>
      <c r="J65" s="38" t="str">
        <f t="shared" si="25"/>
        <v xml:space="preserve"> </v>
      </c>
      <c r="K65" s="38" t="str">
        <f t="shared" si="32"/>
        <v xml:space="preserve"> </v>
      </c>
      <c r="L65" s="38" t="str">
        <f t="shared" si="33"/>
        <v xml:space="preserve"> </v>
      </c>
      <c r="M65" s="43"/>
      <c r="N65" s="40" t="str">
        <f t="shared" si="26"/>
        <v xml:space="preserve"> </v>
      </c>
      <c r="O65" s="44" t="str">
        <f t="shared" si="27"/>
        <v xml:space="preserve"> </v>
      </c>
      <c r="P65" s="82"/>
      <c r="Q65" s="44" t="str">
        <f t="shared" si="28"/>
        <v xml:space="preserve"> </v>
      </c>
      <c r="R65" s="82"/>
      <c r="S65" s="40" t="str">
        <f t="shared" si="29"/>
        <v xml:space="preserve"> </v>
      </c>
      <c r="T65" s="40" t="str">
        <f t="shared" si="20"/>
        <v xml:space="preserve"> </v>
      </c>
      <c r="BH65" s="5">
        <f t="shared" si="17"/>
        <v>38</v>
      </c>
      <c r="BI65" s="13">
        <f t="shared" si="11"/>
        <v>10</v>
      </c>
      <c r="BJ65" s="20" t="str">
        <f t="shared" si="14"/>
        <v>02</v>
      </c>
      <c r="BK65" s="13">
        <f t="shared" si="15"/>
        <v>2024</v>
      </c>
      <c r="BL65" s="13" t="str">
        <f t="shared" si="12"/>
        <v>10/02/2024</v>
      </c>
      <c r="BM65" s="13" t="str">
        <f t="shared" si="16"/>
        <v>10/03/2024</v>
      </c>
      <c r="BN65" s="13">
        <f t="shared" si="13"/>
        <v>1</v>
      </c>
      <c r="BO65" s="5">
        <f t="shared" si="18"/>
        <v>38</v>
      </c>
      <c r="BP65" s="12">
        <f t="shared" si="34"/>
        <v>1166</v>
      </c>
    </row>
    <row r="66" spans="2:68" x14ac:dyDescent="0.2">
      <c r="B66" s="54" t="str">
        <f t="shared" si="21"/>
        <v xml:space="preserve"> </v>
      </c>
      <c r="C66" s="37" t="str">
        <f t="shared" si="30"/>
        <v xml:space="preserve"> </v>
      </c>
      <c r="D66" s="55" t="str">
        <f t="shared" si="31"/>
        <v xml:space="preserve"> </v>
      </c>
      <c r="E66" s="35" t="str">
        <f t="shared" si="22"/>
        <v xml:space="preserve"> </v>
      </c>
      <c r="F66" s="38" t="str">
        <f t="shared" si="19"/>
        <v xml:space="preserve"> </v>
      </c>
      <c r="G66" s="38" t="str">
        <f t="shared" si="23"/>
        <v xml:space="preserve"> </v>
      </c>
      <c r="H66" s="38" t="str">
        <f t="shared" si="24"/>
        <v xml:space="preserve"> </v>
      </c>
      <c r="I66" s="43"/>
      <c r="J66" s="38" t="str">
        <f t="shared" si="25"/>
        <v xml:space="preserve"> </v>
      </c>
      <c r="K66" s="38" t="str">
        <f t="shared" si="32"/>
        <v xml:space="preserve"> </v>
      </c>
      <c r="L66" s="38" t="str">
        <f t="shared" si="33"/>
        <v xml:space="preserve"> </v>
      </c>
      <c r="M66" s="43"/>
      <c r="N66" s="40" t="str">
        <f t="shared" si="26"/>
        <v xml:space="preserve"> </v>
      </c>
      <c r="O66" s="44" t="str">
        <f t="shared" si="27"/>
        <v xml:space="preserve"> </v>
      </c>
      <c r="P66" s="82"/>
      <c r="Q66" s="44" t="str">
        <f t="shared" si="28"/>
        <v xml:space="preserve"> </v>
      </c>
      <c r="R66" s="82"/>
      <c r="S66" s="40" t="str">
        <f t="shared" si="29"/>
        <v xml:space="preserve"> </v>
      </c>
      <c r="T66" s="40" t="str">
        <f t="shared" si="20"/>
        <v xml:space="preserve"> </v>
      </c>
      <c r="BH66" s="5">
        <f t="shared" si="17"/>
        <v>39</v>
      </c>
      <c r="BI66" s="13">
        <f t="shared" si="11"/>
        <v>10</v>
      </c>
      <c r="BJ66" s="20" t="str">
        <f t="shared" si="14"/>
        <v>03</v>
      </c>
      <c r="BK66" s="13">
        <f t="shared" si="15"/>
        <v>2024</v>
      </c>
      <c r="BL66" s="13" t="str">
        <f t="shared" si="12"/>
        <v>10/03/2024</v>
      </c>
      <c r="BM66" s="13" t="str">
        <f t="shared" si="16"/>
        <v>10/04/2024</v>
      </c>
      <c r="BN66" s="13">
        <f t="shared" si="13"/>
        <v>1</v>
      </c>
      <c r="BO66" s="5">
        <f t="shared" si="18"/>
        <v>39</v>
      </c>
      <c r="BP66" s="12">
        <f t="shared" si="34"/>
        <v>1195</v>
      </c>
    </row>
    <row r="67" spans="2:68" x14ac:dyDescent="0.2">
      <c r="B67" s="54" t="str">
        <f t="shared" si="21"/>
        <v xml:space="preserve"> </v>
      </c>
      <c r="C67" s="37" t="str">
        <f t="shared" si="30"/>
        <v xml:space="preserve"> </v>
      </c>
      <c r="D67" s="55" t="str">
        <f t="shared" si="31"/>
        <v xml:space="preserve"> </v>
      </c>
      <c r="E67" s="35" t="str">
        <f t="shared" si="22"/>
        <v xml:space="preserve"> </v>
      </c>
      <c r="F67" s="38" t="str">
        <f t="shared" si="19"/>
        <v xml:space="preserve"> </v>
      </c>
      <c r="G67" s="38" t="str">
        <f t="shared" si="23"/>
        <v xml:space="preserve"> </v>
      </c>
      <c r="H67" s="38" t="str">
        <f t="shared" si="24"/>
        <v xml:space="preserve"> </v>
      </c>
      <c r="I67" s="43"/>
      <c r="J67" s="38" t="str">
        <f t="shared" si="25"/>
        <v xml:space="preserve"> </v>
      </c>
      <c r="K67" s="38" t="str">
        <f t="shared" si="32"/>
        <v xml:space="preserve"> </v>
      </c>
      <c r="L67" s="38" t="str">
        <f t="shared" si="33"/>
        <v xml:space="preserve"> </v>
      </c>
      <c r="M67" s="43"/>
      <c r="N67" s="40" t="str">
        <f t="shared" si="26"/>
        <v xml:space="preserve"> </v>
      </c>
      <c r="O67" s="44" t="str">
        <f t="shared" si="27"/>
        <v xml:space="preserve"> </v>
      </c>
      <c r="P67" s="82"/>
      <c r="Q67" s="44" t="str">
        <f t="shared" si="28"/>
        <v xml:space="preserve"> </v>
      </c>
      <c r="R67" s="82"/>
      <c r="S67" s="40" t="str">
        <f t="shared" si="29"/>
        <v xml:space="preserve"> </v>
      </c>
      <c r="T67" s="40" t="str">
        <f t="shared" si="20"/>
        <v xml:space="preserve"> </v>
      </c>
      <c r="BH67" s="5">
        <f t="shared" si="17"/>
        <v>40</v>
      </c>
      <c r="BI67" s="13">
        <f t="shared" si="11"/>
        <v>10</v>
      </c>
      <c r="BJ67" s="20" t="str">
        <f t="shared" si="14"/>
        <v>04</v>
      </c>
      <c r="BK67" s="13">
        <f t="shared" si="15"/>
        <v>2024</v>
      </c>
      <c r="BL67" s="13" t="str">
        <f t="shared" si="12"/>
        <v>10/04/2024</v>
      </c>
      <c r="BM67" s="13" t="str">
        <f t="shared" si="16"/>
        <v>10/05/2024</v>
      </c>
      <c r="BN67" s="13">
        <f t="shared" si="13"/>
        <v>1</v>
      </c>
      <c r="BO67" s="5">
        <f t="shared" si="18"/>
        <v>40</v>
      </c>
      <c r="BP67" s="12">
        <f t="shared" si="34"/>
        <v>1226</v>
      </c>
    </row>
    <row r="68" spans="2:68" x14ac:dyDescent="0.2">
      <c r="B68" s="54" t="str">
        <f t="shared" si="21"/>
        <v xml:space="preserve"> </v>
      </c>
      <c r="C68" s="37" t="str">
        <f t="shared" si="30"/>
        <v xml:space="preserve"> </v>
      </c>
      <c r="D68" s="55" t="str">
        <f t="shared" si="31"/>
        <v xml:space="preserve"> </v>
      </c>
      <c r="E68" s="35" t="str">
        <f t="shared" si="22"/>
        <v xml:space="preserve"> </v>
      </c>
      <c r="F68" s="38" t="str">
        <f t="shared" si="19"/>
        <v xml:space="preserve"> </v>
      </c>
      <c r="G68" s="38" t="str">
        <f t="shared" si="23"/>
        <v xml:space="preserve"> </v>
      </c>
      <c r="H68" s="38" t="str">
        <f t="shared" si="24"/>
        <v xml:space="preserve"> </v>
      </c>
      <c r="I68" s="43"/>
      <c r="J68" s="38" t="str">
        <f t="shared" si="25"/>
        <v xml:space="preserve"> </v>
      </c>
      <c r="K68" s="38" t="str">
        <f t="shared" si="32"/>
        <v xml:space="preserve"> </v>
      </c>
      <c r="L68" s="38" t="str">
        <f t="shared" si="33"/>
        <v xml:space="preserve"> </v>
      </c>
      <c r="M68" s="43"/>
      <c r="N68" s="40" t="str">
        <f t="shared" si="26"/>
        <v xml:space="preserve"> </v>
      </c>
      <c r="O68" s="44" t="str">
        <f t="shared" si="27"/>
        <v xml:space="preserve"> </v>
      </c>
      <c r="P68" s="82"/>
      <c r="Q68" s="44" t="str">
        <f t="shared" si="28"/>
        <v xml:space="preserve"> </v>
      </c>
      <c r="R68" s="82"/>
      <c r="S68" s="40" t="str">
        <f t="shared" si="29"/>
        <v xml:space="preserve"> </v>
      </c>
      <c r="T68" s="40" t="str">
        <f t="shared" si="20"/>
        <v xml:space="preserve"> </v>
      </c>
      <c r="BH68" s="5">
        <f t="shared" si="17"/>
        <v>41</v>
      </c>
      <c r="BI68" s="13">
        <f t="shared" si="11"/>
        <v>10</v>
      </c>
      <c r="BJ68" s="20" t="str">
        <f t="shared" si="14"/>
        <v>05</v>
      </c>
      <c r="BK68" s="13">
        <f t="shared" si="15"/>
        <v>2024</v>
      </c>
      <c r="BL68" s="13" t="str">
        <f t="shared" si="12"/>
        <v>10/05/2024</v>
      </c>
      <c r="BM68" s="13" t="str">
        <f t="shared" si="16"/>
        <v>10/06/2024</v>
      </c>
      <c r="BN68" s="13">
        <f t="shared" si="13"/>
        <v>1</v>
      </c>
      <c r="BO68" s="5">
        <f t="shared" si="18"/>
        <v>41</v>
      </c>
      <c r="BP68" s="12">
        <f t="shared" si="34"/>
        <v>1256</v>
      </c>
    </row>
    <row r="69" spans="2:68" x14ac:dyDescent="0.2">
      <c r="B69" s="54" t="str">
        <f t="shared" si="21"/>
        <v xml:space="preserve"> </v>
      </c>
      <c r="C69" s="37" t="str">
        <f t="shared" si="30"/>
        <v xml:space="preserve"> </v>
      </c>
      <c r="D69" s="55" t="str">
        <f t="shared" si="31"/>
        <v xml:space="preserve"> </v>
      </c>
      <c r="E69" s="35" t="str">
        <f t="shared" si="22"/>
        <v xml:space="preserve"> </v>
      </c>
      <c r="F69" s="38" t="str">
        <f t="shared" si="19"/>
        <v xml:space="preserve"> </v>
      </c>
      <c r="G69" s="38" t="str">
        <f t="shared" si="23"/>
        <v xml:space="preserve"> </v>
      </c>
      <c r="H69" s="38" t="str">
        <f t="shared" si="24"/>
        <v xml:space="preserve"> </v>
      </c>
      <c r="I69" s="43"/>
      <c r="J69" s="38" t="str">
        <f t="shared" si="25"/>
        <v xml:space="preserve"> </v>
      </c>
      <c r="K69" s="38" t="str">
        <f t="shared" si="32"/>
        <v xml:space="preserve"> </v>
      </c>
      <c r="L69" s="38" t="str">
        <f t="shared" si="33"/>
        <v xml:space="preserve"> </v>
      </c>
      <c r="M69" s="43"/>
      <c r="N69" s="40" t="str">
        <f t="shared" si="26"/>
        <v xml:space="preserve"> </v>
      </c>
      <c r="O69" s="44" t="str">
        <f t="shared" si="27"/>
        <v xml:space="preserve"> </v>
      </c>
      <c r="P69" s="82"/>
      <c r="Q69" s="44" t="str">
        <f t="shared" si="28"/>
        <v xml:space="preserve"> </v>
      </c>
      <c r="R69" s="82"/>
      <c r="S69" s="40" t="str">
        <f t="shared" si="29"/>
        <v xml:space="preserve"> </v>
      </c>
      <c r="T69" s="40" t="str">
        <f t="shared" si="20"/>
        <v xml:space="preserve"> </v>
      </c>
      <c r="BH69" s="5">
        <f t="shared" si="17"/>
        <v>42</v>
      </c>
      <c r="BI69" s="13">
        <f t="shared" si="11"/>
        <v>10</v>
      </c>
      <c r="BJ69" s="20" t="str">
        <f t="shared" si="14"/>
        <v>06</v>
      </c>
      <c r="BK69" s="13">
        <f t="shared" si="15"/>
        <v>2024</v>
      </c>
      <c r="BL69" s="13" t="str">
        <f t="shared" si="12"/>
        <v>10/06/2024</v>
      </c>
      <c r="BM69" s="13" t="str">
        <f t="shared" si="16"/>
        <v>10/07/2024</v>
      </c>
      <c r="BN69" s="13">
        <f t="shared" si="13"/>
        <v>1</v>
      </c>
      <c r="BO69" s="5">
        <f t="shared" si="18"/>
        <v>42</v>
      </c>
      <c r="BP69" s="12">
        <f t="shared" si="34"/>
        <v>1287</v>
      </c>
    </row>
    <row r="70" spans="2:68" x14ac:dyDescent="0.2">
      <c r="B70" s="54" t="str">
        <f t="shared" si="21"/>
        <v xml:space="preserve"> </v>
      </c>
      <c r="C70" s="37" t="str">
        <f t="shared" si="30"/>
        <v xml:space="preserve"> </v>
      </c>
      <c r="D70" s="55" t="str">
        <f t="shared" si="31"/>
        <v xml:space="preserve"> </v>
      </c>
      <c r="E70" s="35" t="str">
        <f t="shared" si="22"/>
        <v xml:space="preserve"> </v>
      </c>
      <c r="F70" s="38" t="str">
        <f t="shared" si="19"/>
        <v xml:space="preserve"> </v>
      </c>
      <c r="G70" s="38" t="str">
        <f t="shared" si="23"/>
        <v xml:space="preserve"> </v>
      </c>
      <c r="H70" s="38" t="str">
        <f t="shared" si="24"/>
        <v xml:space="preserve"> </v>
      </c>
      <c r="I70" s="43"/>
      <c r="J70" s="38" t="str">
        <f t="shared" si="25"/>
        <v xml:space="preserve"> </v>
      </c>
      <c r="K70" s="38" t="str">
        <f t="shared" si="32"/>
        <v xml:space="preserve"> </v>
      </c>
      <c r="L70" s="38" t="str">
        <f t="shared" si="33"/>
        <v xml:space="preserve"> </v>
      </c>
      <c r="M70" s="43"/>
      <c r="N70" s="40" t="str">
        <f t="shared" si="26"/>
        <v xml:space="preserve"> </v>
      </c>
      <c r="O70" s="44" t="str">
        <f t="shared" si="27"/>
        <v xml:space="preserve"> </v>
      </c>
      <c r="P70" s="82"/>
      <c r="Q70" s="44" t="str">
        <f t="shared" si="28"/>
        <v xml:space="preserve"> </v>
      </c>
      <c r="R70" s="82"/>
      <c r="S70" s="40" t="str">
        <f t="shared" si="29"/>
        <v xml:space="preserve"> </v>
      </c>
      <c r="T70" s="40" t="str">
        <f t="shared" si="20"/>
        <v xml:space="preserve"> </v>
      </c>
      <c r="BH70" s="5">
        <f t="shared" si="17"/>
        <v>43</v>
      </c>
      <c r="BI70" s="13">
        <f t="shared" si="11"/>
        <v>10</v>
      </c>
      <c r="BJ70" s="20" t="str">
        <f t="shared" si="14"/>
        <v>07</v>
      </c>
      <c r="BK70" s="13">
        <f t="shared" si="15"/>
        <v>2024</v>
      </c>
      <c r="BL70" s="13" t="str">
        <f t="shared" si="12"/>
        <v>10/07/2024</v>
      </c>
      <c r="BM70" s="13" t="str">
        <f t="shared" si="16"/>
        <v>10/08/2024</v>
      </c>
      <c r="BN70" s="13">
        <f t="shared" si="13"/>
        <v>1</v>
      </c>
      <c r="BO70" s="5">
        <f t="shared" si="18"/>
        <v>43</v>
      </c>
      <c r="BP70" s="12">
        <f t="shared" si="34"/>
        <v>1317</v>
      </c>
    </row>
    <row r="71" spans="2:68" x14ac:dyDescent="0.2">
      <c r="B71" s="54" t="str">
        <f t="shared" si="21"/>
        <v xml:space="preserve"> </v>
      </c>
      <c r="C71" s="37" t="str">
        <f t="shared" si="30"/>
        <v xml:space="preserve"> </v>
      </c>
      <c r="D71" s="55" t="str">
        <f t="shared" si="31"/>
        <v xml:space="preserve"> </v>
      </c>
      <c r="E71" s="35" t="str">
        <f t="shared" si="22"/>
        <v xml:space="preserve"> </v>
      </c>
      <c r="F71" s="38" t="str">
        <f t="shared" si="19"/>
        <v xml:space="preserve"> </v>
      </c>
      <c r="G71" s="38" t="str">
        <f t="shared" si="23"/>
        <v xml:space="preserve"> </v>
      </c>
      <c r="H71" s="38" t="str">
        <f t="shared" si="24"/>
        <v xml:space="preserve"> </v>
      </c>
      <c r="I71" s="43"/>
      <c r="J71" s="38" t="str">
        <f t="shared" si="25"/>
        <v xml:space="preserve"> </v>
      </c>
      <c r="K71" s="38" t="str">
        <f t="shared" si="32"/>
        <v xml:space="preserve"> </v>
      </c>
      <c r="L71" s="38" t="str">
        <f t="shared" si="33"/>
        <v xml:space="preserve"> </v>
      </c>
      <c r="M71" s="43"/>
      <c r="N71" s="40" t="str">
        <f t="shared" si="26"/>
        <v xml:space="preserve"> </v>
      </c>
      <c r="O71" s="44" t="str">
        <f t="shared" si="27"/>
        <v xml:space="preserve"> </v>
      </c>
      <c r="P71" s="82"/>
      <c r="Q71" s="44" t="str">
        <f t="shared" si="28"/>
        <v xml:space="preserve"> </v>
      </c>
      <c r="R71" s="82"/>
      <c r="S71" s="40" t="str">
        <f t="shared" si="29"/>
        <v xml:space="preserve"> </v>
      </c>
      <c r="T71" s="40" t="str">
        <f t="shared" si="20"/>
        <v xml:space="preserve"> </v>
      </c>
      <c r="BH71" s="5">
        <f t="shared" si="17"/>
        <v>44</v>
      </c>
      <c r="BI71" s="13">
        <f t="shared" si="11"/>
        <v>10</v>
      </c>
      <c r="BJ71" s="20" t="str">
        <f t="shared" si="14"/>
        <v>08</v>
      </c>
      <c r="BK71" s="13">
        <f t="shared" si="15"/>
        <v>2024</v>
      </c>
      <c r="BL71" s="13" t="str">
        <f t="shared" si="12"/>
        <v>10/08/2024</v>
      </c>
      <c r="BM71" s="13" t="str">
        <f t="shared" si="16"/>
        <v>10/09/2024</v>
      </c>
      <c r="BN71" s="13">
        <f t="shared" si="13"/>
        <v>1</v>
      </c>
      <c r="BO71" s="5">
        <f t="shared" si="18"/>
        <v>44</v>
      </c>
      <c r="BP71" s="12">
        <f t="shared" si="34"/>
        <v>1348</v>
      </c>
    </row>
    <row r="72" spans="2:68" x14ac:dyDescent="0.2">
      <c r="B72" s="54" t="str">
        <f t="shared" si="21"/>
        <v xml:space="preserve"> </v>
      </c>
      <c r="C72" s="37" t="str">
        <f t="shared" si="30"/>
        <v xml:space="preserve"> </v>
      </c>
      <c r="D72" s="55" t="str">
        <f t="shared" si="31"/>
        <v xml:space="preserve"> </v>
      </c>
      <c r="E72" s="35" t="str">
        <f t="shared" si="22"/>
        <v xml:space="preserve"> </v>
      </c>
      <c r="F72" s="38" t="str">
        <f t="shared" si="19"/>
        <v xml:space="preserve"> </v>
      </c>
      <c r="G72" s="38" t="str">
        <f t="shared" si="23"/>
        <v xml:space="preserve"> </v>
      </c>
      <c r="H72" s="38" t="str">
        <f t="shared" si="24"/>
        <v xml:space="preserve"> </v>
      </c>
      <c r="I72" s="43"/>
      <c r="J72" s="38" t="str">
        <f t="shared" si="25"/>
        <v xml:space="preserve"> </v>
      </c>
      <c r="K72" s="38" t="str">
        <f t="shared" si="32"/>
        <v xml:space="preserve"> </v>
      </c>
      <c r="L72" s="38" t="str">
        <f t="shared" si="33"/>
        <v xml:space="preserve"> </v>
      </c>
      <c r="M72" s="43"/>
      <c r="N72" s="40" t="str">
        <f t="shared" si="26"/>
        <v xml:space="preserve"> </v>
      </c>
      <c r="O72" s="44" t="str">
        <f t="shared" si="27"/>
        <v xml:space="preserve"> </v>
      </c>
      <c r="P72" s="82"/>
      <c r="Q72" s="44" t="str">
        <f t="shared" si="28"/>
        <v xml:space="preserve"> </v>
      </c>
      <c r="R72" s="82"/>
      <c r="S72" s="40" t="str">
        <f t="shared" si="29"/>
        <v xml:space="preserve"> </v>
      </c>
      <c r="T72" s="40" t="str">
        <f t="shared" si="20"/>
        <v xml:space="preserve"> </v>
      </c>
      <c r="BH72" s="5">
        <f t="shared" si="17"/>
        <v>45</v>
      </c>
      <c r="BI72" s="13">
        <f t="shared" si="11"/>
        <v>10</v>
      </c>
      <c r="BJ72" s="20" t="str">
        <f t="shared" si="14"/>
        <v>09</v>
      </c>
      <c r="BK72" s="13">
        <f t="shared" si="15"/>
        <v>2024</v>
      </c>
      <c r="BL72" s="13" t="str">
        <f t="shared" si="12"/>
        <v>10/09/2024</v>
      </c>
      <c r="BM72" s="13" t="str">
        <f t="shared" si="16"/>
        <v>10/10/2024</v>
      </c>
      <c r="BN72" s="13">
        <f t="shared" si="13"/>
        <v>1</v>
      </c>
      <c r="BO72" s="5">
        <f t="shared" si="18"/>
        <v>45</v>
      </c>
      <c r="BP72" s="12">
        <f t="shared" si="34"/>
        <v>1379</v>
      </c>
    </row>
    <row r="73" spans="2:68" x14ac:dyDescent="0.2">
      <c r="B73" s="54" t="str">
        <f t="shared" si="21"/>
        <v xml:space="preserve"> </v>
      </c>
      <c r="C73" s="37" t="str">
        <f t="shared" si="30"/>
        <v xml:space="preserve"> </v>
      </c>
      <c r="D73" s="55" t="str">
        <f t="shared" si="31"/>
        <v xml:space="preserve"> </v>
      </c>
      <c r="E73" s="35" t="str">
        <f t="shared" si="22"/>
        <v xml:space="preserve"> </v>
      </c>
      <c r="F73" s="38" t="str">
        <f t="shared" si="19"/>
        <v xml:space="preserve"> </v>
      </c>
      <c r="G73" s="38" t="str">
        <f t="shared" si="23"/>
        <v xml:space="preserve"> </v>
      </c>
      <c r="H73" s="38" t="str">
        <f t="shared" si="24"/>
        <v xml:space="preserve"> </v>
      </c>
      <c r="I73" s="43"/>
      <c r="J73" s="38" t="str">
        <f t="shared" si="25"/>
        <v xml:space="preserve"> </v>
      </c>
      <c r="K73" s="38" t="str">
        <f t="shared" si="32"/>
        <v xml:space="preserve"> </v>
      </c>
      <c r="L73" s="38" t="str">
        <f t="shared" si="33"/>
        <v xml:space="preserve"> </v>
      </c>
      <c r="M73" s="43"/>
      <c r="N73" s="40" t="str">
        <f t="shared" si="26"/>
        <v xml:space="preserve"> </v>
      </c>
      <c r="O73" s="44" t="str">
        <f t="shared" si="27"/>
        <v xml:space="preserve"> </v>
      </c>
      <c r="P73" s="82"/>
      <c r="Q73" s="44" t="str">
        <f t="shared" si="28"/>
        <v xml:space="preserve"> </v>
      </c>
      <c r="R73" s="82"/>
      <c r="S73" s="40" t="str">
        <f t="shared" si="29"/>
        <v xml:space="preserve"> </v>
      </c>
      <c r="T73" s="40" t="str">
        <f t="shared" si="20"/>
        <v xml:space="preserve"> </v>
      </c>
      <c r="BH73" s="5">
        <f t="shared" si="17"/>
        <v>46</v>
      </c>
      <c r="BI73" s="13">
        <f t="shared" si="11"/>
        <v>10</v>
      </c>
      <c r="BJ73" s="20">
        <f t="shared" si="14"/>
        <v>10</v>
      </c>
      <c r="BK73" s="13">
        <f t="shared" si="15"/>
        <v>2024</v>
      </c>
      <c r="BL73" s="13" t="str">
        <f t="shared" si="12"/>
        <v>10/10/2024</v>
      </c>
      <c r="BM73" s="13" t="str">
        <f t="shared" si="16"/>
        <v>10/11/2024</v>
      </c>
      <c r="BN73" s="13">
        <f t="shared" si="13"/>
        <v>1</v>
      </c>
      <c r="BO73" s="5">
        <f t="shared" si="18"/>
        <v>46</v>
      </c>
      <c r="BP73" s="12">
        <f t="shared" si="34"/>
        <v>1409</v>
      </c>
    </row>
    <row r="74" spans="2:68" x14ac:dyDescent="0.2">
      <c r="B74" s="54" t="str">
        <f t="shared" si="21"/>
        <v xml:space="preserve"> </v>
      </c>
      <c r="C74" s="37" t="str">
        <f t="shared" si="30"/>
        <v xml:space="preserve"> </v>
      </c>
      <c r="D74" s="55" t="str">
        <f t="shared" si="31"/>
        <v xml:space="preserve"> </v>
      </c>
      <c r="E74" s="35" t="str">
        <f t="shared" si="22"/>
        <v xml:space="preserve"> </v>
      </c>
      <c r="F74" s="38" t="str">
        <f t="shared" si="19"/>
        <v xml:space="preserve"> </v>
      </c>
      <c r="G74" s="38" t="str">
        <f t="shared" si="23"/>
        <v xml:space="preserve"> </v>
      </c>
      <c r="H74" s="38" t="str">
        <f t="shared" si="24"/>
        <v xml:space="preserve"> </v>
      </c>
      <c r="I74" s="43"/>
      <c r="J74" s="38" t="str">
        <f t="shared" si="25"/>
        <v xml:space="preserve"> </v>
      </c>
      <c r="K74" s="38" t="str">
        <f t="shared" si="32"/>
        <v xml:space="preserve"> </v>
      </c>
      <c r="L74" s="38" t="str">
        <f t="shared" si="33"/>
        <v xml:space="preserve"> </v>
      </c>
      <c r="M74" s="43"/>
      <c r="N74" s="40" t="str">
        <f t="shared" si="26"/>
        <v xml:space="preserve"> </v>
      </c>
      <c r="O74" s="44" t="str">
        <f t="shared" si="27"/>
        <v xml:space="preserve"> </v>
      </c>
      <c r="P74" s="82"/>
      <c r="Q74" s="44" t="str">
        <f t="shared" si="28"/>
        <v xml:space="preserve"> </v>
      </c>
      <c r="R74" s="82"/>
      <c r="S74" s="40" t="str">
        <f t="shared" si="29"/>
        <v xml:space="preserve"> </v>
      </c>
      <c r="T74" s="40" t="str">
        <f t="shared" si="20"/>
        <v xml:space="preserve"> </v>
      </c>
      <c r="BH74" s="5">
        <f t="shared" si="17"/>
        <v>47</v>
      </c>
      <c r="BI74" s="13">
        <f t="shared" si="11"/>
        <v>10</v>
      </c>
      <c r="BJ74" s="20">
        <f t="shared" si="14"/>
        <v>11</v>
      </c>
      <c r="BK74" s="13">
        <f t="shared" si="15"/>
        <v>2024</v>
      </c>
      <c r="BL74" s="13" t="str">
        <f t="shared" si="12"/>
        <v>10/11/2024</v>
      </c>
      <c r="BM74" s="13" t="str">
        <f t="shared" si="16"/>
        <v>10/12/2024</v>
      </c>
      <c r="BN74" s="13">
        <f t="shared" si="13"/>
        <v>1</v>
      </c>
      <c r="BO74" s="5">
        <f t="shared" si="18"/>
        <v>47</v>
      </c>
      <c r="BP74" s="12">
        <f t="shared" si="34"/>
        <v>1440</v>
      </c>
    </row>
    <row r="75" spans="2:68" x14ac:dyDescent="0.2">
      <c r="B75" s="54" t="str">
        <f t="shared" si="21"/>
        <v xml:space="preserve"> </v>
      </c>
      <c r="C75" s="37" t="str">
        <f t="shared" si="30"/>
        <v xml:space="preserve"> </v>
      </c>
      <c r="D75" s="55" t="str">
        <f t="shared" si="31"/>
        <v xml:space="preserve"> </v>
      </c>
      <c r="E75" s="35" t="str">
        <f t="shared" si="22"/>
        <v xml:space="preserve"> </v>
      </c>
      <c r="F75" s="38" t="str">
        <f t="shared" si="19"/>
        <v xml:space="preserve"> </v>
      </c>
      <c r="G75" s="38" t="str">
        <f t="shared" si="23"/>
        <v xml:space="preserve"> </v>
      </c>
      <c r="H75" s="38" t="str">
        <f t="shared" si="24"/>
        <v xml:space="preserve"> </v>
      </c>
      <c r="I75" s="43"/>
      <c r="J75" s="38" t="str">
        <f t="shared" si="25"/>
        <v xml:space="preserve"> </v>
      </c>
      <c r="K75" s="38" t="str">
        <f t="shared" si="32"/>
        <v xml:space="preserve"> </v>
      </c>
      <c r="L75" s="38" t="str">
        <f t="shared" si="33"/>
        <v xml:space="preserve"> </v>
      </c>
      <c r="M75" s="43"/>
      <c r="N75" s="40" t="str">
        <f t="shared" si="26"/>
        <v xml:space="preserve"> </v>
      </c>
      <c r="O75" s="44" t="str">
        <f t="shared" si="27"/>
        <v xml:space="preserve"> </v>
      </c>
      <c r="P75" s="82"/>
      <c r="Q75" s="44" t="str">
        <f t="shared" si="28"/>
        <v xml:space="preserve"> </v>
      </c>
      <c r="R75" s="82"/>
      <c r="S75" s="40" t="str">
        <f t="shared" si="29"/>
        <v xml:space="preserve"> </v>
      </c>
      <c r="T75" s="40" t="str">
        <f t="shared" si="20"/>
        <v xml:space="preserve"> </v>
      </c>
      <c r="BH75" s="5">
        <f t="shared" si="17"/>
        <v>48</v>
      </c>
      <c r="BI75" s="13">
        <f t="shared" si="11"/>
        <v>10</v>
      </c>
      <c r="BJ75" s="20">
        <f t="shared" si="14"/>
        <v>12</v>
      </c>
      <c r="BK75" s="13">
        <f t="shared" si="15"/>
        <v>2024</v>
      </c>
      <c r="BL75" s="13" t="str">
        <f t="shared" si="12"/>
        <v>10/12/2024</v>
      </c>
      <c r="BM75" s="13" t="str">
        <f t="shared" si="16"/>
        <v>10/01/2025</v>
      </c>
      <c r="BN75" s="13">
        <f t="shared" si="13"/>
        <v>1</v>
      </c>
      <c r="BO75" s="5">
        <f t="shared" si="18"/>
        <v>48</v>
      </c>
      <c r="BP75" s="12">
        <f t="shared" si="34"/>
        <v>1470</v>
      </c>
    </row>
    <row r="76" spans="2:68" x14ac:dyDescent="0.2">
      <c r="B76" s="54" t="str">
        <f t="shared" si="21"/>
        <v xml:space="preserve"> </v>
      </c>
      <c r="C76" s="37" t="str">
        <f t="shared" si="30"/>
        <v xml:space="preserve"> </v>
      </c>
      <c r="D76" s="55" t="str">
        <f t="shared" si="31"/>
        <v xml:space="preserve"> </v>
      </c>
      <c r="E76" s="35" t="str">
        <f t="shared" si="22"/>
        <v xml:space="preserve"> </v>
      </c>
      <c r="F76" s="38" t="str">
        <f t="shared" si="19"/>
        <v xml:space="preserve"> </v>
      </c>
      <c r="G76" s="38" t="str">
        <f t="shared" si="23"/>
        <v xml:space="preserve"> </v>
      </c>
      <c r="H76" s="38" t="str">
        <f t="shared" si="24"/>
        <v xml:space="preserve"> </v>
      </c>
      <c r="I76" s="43"/>
      <c r="J76" s="38" t="str">
        <f t="shared" si="25"/>
        <v xml:space="preserve"> </v>
      </c>
      <c r="K76" s="38" t="str">
        <f t="shared" si="32"/>
        <v xml:space="preserve"> </v>
      </c>
      <c r="L76" s="38" t="str">
        <f t="shared" si="33"/>
        <v xml:space="preserve"> </v>
      </c>
      <c r="M76" s="43"/>
      <c r="N76" s="40" t="str">
        <f t="shared" si="26"/>
        <v xml:space="preserve"> </v>
      </c>
      <c r="O76" s="44" t="str">
        <f t="shared" si="27"/>
        <v xml:space="preserve"> </v>
      </c>
      <c r="P76" s="82"/>
      <c r="Q76" s="44" t="str">
        <f t="shared" si="28"/>
        <v xml:space="preserve"> </v>
      </c>
      <c r="R76" s="82"/>
      <c r="S76" s="40" t="str">
        <f t="shared" si="29"/>
        <v xml:space="preserve"> </v>
      </c>
      <c r="T76" s="40" t="str">
        <f t="shared" si="20"/>
        <v xml:space="preserve"> </v>
      </c>
      <c r="BH76" s="5">
        <f t="shared" si="17"/>
        <v>49</v>
      </c>
      <c r="BI76" s="13">
        <f t="shared" si="11"/>
        <v>10</v>
      </c>
      <c r="BJ76" s="20" t="str">
        <f t="shared" si="14"/>
        <v>01</v>
      </c>
      <c r="BK76" s="13">
        <f t="shared" si="15"/>
        <v>2025</v>
      </c>
      <c r="BL76" s="13" t="str">
        <f t="shared" si="12"/>
        <v>10/01/2025</v>
      </c>
      <c r="BM76" s="13" t="str">
        <f t="shared" si="16"/>
        <v>10/02/2025</v>
      </c>
      <c r="BN76" s="13">
        <f t="shared" si="13"/>
        <v>0</v>
      </c>
      <c r="BO76" s="5">
        <f t="shared" si="18"/>
        <v>49</v>
      </c>
      <c r="BP76" s="12">
        <f t="shared" si="34"/>
        <v>1501</v>
      </c>
    </row>
    <row r="77" spans="2:68" x14ac:dyDescent="0.2">
      <c r="B77" s="54" t="str">
        <f t="shared" si="21"/>
        <v xml:space="preserve"> </v>
      </c>
      <c r="C77" s="37" t="str">
        <f t="shared" si="30"/>
        <v xml:space="preserve"> </v>
      </c>
      <c r="D77" s="55" t="str">
        <f t="shared" si="31"/>
        <v xml:space="preserve"> </v>
      </c>
      <c r="E77" s="35" t="str">
        <f t="shared" si="22"/>
        <v xml:space="preserve"> </v>
      </c>
      <c r="F77" s="38" t="str">
        <f t="shared" si="19"/>
        <v xml:space="preserve"> </v>
      </c>
      <c r="G77" s="38" t="str">
        <f t="shared" si="23"/>
        <v xml:space="preserve"> </v>
      </c>
      <c r="H77" s="38" t="str">
        <f t="shared" si="24"/>
        <v xml:space="preserve"> </v>
      </c>
      <c r="I77" s="43"/>
      <c r="J77" s="38" t="str">
        <f t="shared" si="25"/>
        <v xml:space="preserve"> </v>
      </c>
      <c r="K77" s="38" t="str">
        <f t="shared" si="32"/>
        <v xml:space="preserve"> </v>
      </c>
      <c r="L77" s="38" t="str">
        <f t="shared" si="33"/>
        <v xml:space="preserve"> </v>
      </c>
      <c r="M77" s="43"/>
      <c r="N77" s="40" t="str">
        <f t="shared" si="26"/>
        <v xml:space="preserve"> </v>
      </c>
      <c r="O77" s="44" t="str">
        <f t="shared" si="27"/>
        <v xml:space="preserve"> </v>
      </c>
      <c r="P77" s="82"/>
      <c r="Q77" s="44" t="str">
        <f t="shared" si="28"/>
        <v xml:space="preserve"> </v>
      </c>
      <c r="R77" s="82"/>
      <c r="S77" s="40" t="str">
        <f t="shared" si="29"/>
        <v xml:space="preserve"> </v>
      </c>
      <c r="T77" s="40" t="str">
        <f t="shared" si="20"/>
        <v xml:space="preserve"> </v>
      </c>
      <c r="BH77" s="5">
        <f t="shared" si="17"/>
        <v>50</v>
      </c>
      <c r="BI77" s="13">
        <f t="shared" si="11"/>
        <v>10</v>
      </c>
      <c r="BJ77" s="20" t="str">
        <f t="shared" si="14"/>
        <v>02</v>
      </c>
      <c r="BK77" s="13">
        <f t="shared" si="15"/>
        <v>2025</v>
      </c>
      <c r="BL77" s="13" t="str">
        <f t="shared" si="12"/>
        <v>10/02/2025</v>
      </c>
      <c r="BM77" s="13" t="str">
        <f t="shared" si="16"/>
        <v>10/03/2025</v>
      </c>
      <c r="BN77" s="13">
        <f t="shared" si="13"/>
        <v>0</v>
      </c>
      <c r="BO77" s="5">
        <f t="shared" si="18"/>
        <v>50</v>
      </c>
      <c r="BP77" s="12">
        <f t="shared" si="34"/>
        <v>1532</v>
      </c>
    </row>
    <row r="78" spans="2:68" x14ac:dyDescent="0.2">
      <c r="B78" s="54" t="str">
        <f t="shared" si="21"/>
        <v xml:space="preserve"> </v>
      </c>
      <c r="C78" s="37" t="str">
        <f t="shared" si="30"/>
        <v xml:space="preserve"> </v>
      </c>
      <c r="D78" s="55" t="str">
        <f t="shared" si="31"/>
        <v xml:space="preserve"> </v>
      </c>
      <c r="E78" s="35" t="str">
        <f t="shared" si="22"/>
        <v xml:space="preserve"> </v>
      </c>
      <c r="F78" s="38" t="str">
        <f t="shared" si="19"/>
        <v xml:space="preserve"> </v>
      </c>
      <c r="G78" s="38" t="str">
        <f t="shared" si="23"/>
        <v xml:space="preserve"> </v>
      </c>
      <c r="H78" s="38" t="str">
        <f t="shared" si="24"/>
        <v xml:space="preserve"> </v>
      </c>
      <c r="I78" s="43"/>
      <c r="J78" s="38" t="str">
        <f t="shared" si="25"/>
        <v xml:space="preserve"> </v>
      </c>
      <c r="K78" s="38" t="str">
        <f t="shared" si="32"/>
        <v xml:space="preserve"> </v>
      </c>
      <c r="L78" s="38" t="str">
        <f t="shared" si="33"/>
        <v xml:space="preserve"> </v>
      </c>
      <c r="M78" s="43"/>
      <c r="N78" s="40" t="str">
        <f t="shared" si="26"/>
        <v xml:space="preserve"> </v>
      </c>
      <c r="O78" s="44" t="str">
        <f t="shared" si="27"/>
        <v xml:space="preserve"> </v>
      </c>
      <c r="P78" s="82"/>
      <c r="Q78" s="44" t="str">
        <f t="shared" si="28"/>
        <v xml:space="preserve"> </v>
      </c>
      <c r="R78" s="82"/>
      <c r="S78" s="40" t="str">
        <f t="shared" si="29"/>
        <v xml:space="preserve"> </v>
      </c>
      <c r="T78" s="40" t="str">
        <f t="shared" si="20"/>
        <v xml:space="preserve"> </v>
      </c>
      <c r="BH78" s="5">
        <f t="shared" si="17"/>
        <v>51</v>
      </c>
      <c r="BI78" s="13">
        <f t="shared" si="11"/>
        <v>10</v>
      </c>
      <c r="BJ78" s="20" t="str">
        <f t="shared" si="14"/>
        <v>03</v>
      </c>
      <c r="BK78" s="13">
        <f t="shared" si="15"/>
        <v>2025</v>
      </c>
      <c r="BL78" s="13" t="str">
        <f t="shared" si="12"/>
        <v>10/03/2025</v>
      </c>
      <c r="BM78" s="13" t="str">
        <f t="shared" si="16"/>
        <v>10/04/2025</v>
      </c>
      <c r="BN78" s="13">
        <f t="shared" si="13"/>
        <v>0</v>
      </c>
      <c r="BO78" s="5">
        <f t="shared" si="18"/>
        <v>51</v>
      </c>
      <c r="BP78" s="12">
        <f t="shared" si="34"/>
        <v>1560</v>
      </c>
    </row>
    <row r="79" spans="2:68" x14ac:dyDescent="0.2">
      <c r="B79" s="54" t="str">
        <f t="shared" si="21"/>
        <v xml:space="preserve"> </v>
      </c>
      <c r="C79" s="37" t="str">
        <f t="shared" si="30"/>
        <v xml:space="preserve"> </v>
      </c>
      <c r="D79" s="55" t="str">
        <f t="shared" si="31"/>
        <v xml:space="preserve"> </v>
      </c>
      <c r="E79" s="35" t="str">
        <f t="shared" si="22"/>
        <v xml:space="preserve"> </v>
      </c>
      <c r="F79" s="38" t="str">
        <f t="shared" si="19"/>
        <v xml:space="preserve"> </v>
      </c>
      <c r="G79" s="38" t="str">
        <f t="shared" si="23"/>
        <v xml:space="preserve"> </v>
      </c>
      <c r="H79" s="38" t="str">
        <f t="shared" si="24"/>
        <v xml:space="preserve"> </v>
      </c>
      <c r="I79" s="43"/>
      <c r="J79" s="38" t="str">
        <f t="shared" si="25"/>
        <v xml:space="preserve"> </v>
      </c>
      <c r="K79" s="38" t="str">
        <f t="shared" si="32"/>
        <v xml:space="preserve"> </v>
      </c>
      <c r="L79" s="38" t="str">
        <f t="shared" si="33"/>
        <v xml:space="preserve"> </v>
      </c>
      <c r="M79" s="43"/>
      <c r="N79" s="40" t="str">
        <f t="shared" si="26"/>
        <v xml:space="preserve"> </v>
      </c>
      <c r="O79" s="44" t="str">
        <f t="shared" si="27"/>
        <v xml:space="preserve"> </v>
      </c>
      <c r="P79" s="82"/>
      <c r="Q79" s="44" t="str">
        <f t="shared" si="28"/>
        <v xml:space="preserve"> </v>
      </c>
      <c r="R79" s="82"/>
      <c r="S79" s="40" t="str">
        <f t="shared" si="29"/>
        <v xml:space="preserve"> </v>
      </c>
      <c r="T79" s="40" t="str">
        <f t="shared" si="20"/>
        <v xml:space="preserve"> </v>
      </c>
      <c r="BH79" s="5">
        <f t="shared" si="17"/>
        <v>52</v>
      </c>
      <c r="BI79" s="13">
        <f t="shared" si="11"/>
        <v>10</v>
      </c>
      <c r="BJ79" s="20" t="str">
        <f t="shared" si="14"/>
        <v>04</v>
      </c>
      <c r="BK79" s="13">
        <f t="shared" si="15"/>
        <v>2025</v>
      </c>
      <c r="BL79" s="13" t="str">
        <f t="shared" si="12"/>
        <v>10/04/2025</v>
      </c>
      <c r="BM79" s="13" t="str">
        <f t="shared" si="16"/>
        <v>10/05/2025</v>
      </c>
      <c r="BN79" s="13">
        <f t="shared" si="13"/>
        <v>0</v>
      </c>
      <c r="BO79" s="5">
        <f t="shared" si="18"/>
        <v>52</v>
      </c>
      <c r="BP79" s="12">
        <f t="shared" si="34"/>
        <v>1591</v>
      </c>
    </row>
    <row r="80" spans="2:68" x14ac:dyDescent="0.2">
      <c r="B80" s="54" t="str">
        <f t="shared" si="21"/>
        <v xml:space="preserve"> </v>
      </c>
      <c r="C80" s="37" t="str">
        <f t="shared" si="30"/>
        <v xml:space="preserve"> </v>
      </c>
      <c r="D80" s="55" t="str">
        <f t="shared" si="31"/>
        <v xml:space="preserve"> </v>
      </c>
      <c r="E80" s="35" t="str">
        <f t="shared" si="22"/>
        <v xml:space="preserve"> </v>
      </c>
      <c r="F80" s="38" t="str">
        <f t="shared" si="19"/>
        <v xml:space="preserve"> </v>
      </c>
      <c r="G80" s="38" t="str">
        <f t="shared" si="23"/>
        <v xml:space="preserve"> </v>
      </c>
      <c r="H80" s="38" t="str">
        <f t="shared" si="24"/>
        <v xml:space="preserve"> </v>
      </c>
      <c r="I80" s="43"/>
      <c r="J80" s="38" t="str">
        <f t="shared" si="25"/>
        <v xml:space="preserve"> </v>
      </c>
      <c r="K80" s="38" t="str">
        <f t="shared" si="32"/>
        <v xml:space="preserve"> </v>
      </c>
      <c r="L80" s="38" t="str">
        <f t="shared" si="33"/>
        <v xml:space="preserve"> </v>
      </c>
      <c r="M80" s="43"/>
      <c r="N80" s="40" t="str">
        <f t="shared" si="26"/>
        <v xml:space="preserve"> </v>
      </c>
      <c r="O80" s="44" t="str">
        <f t="shared" si="27"/>
        <v xml:space="preserve"> </v>
      </c>
      <c r="P80" s="82"/>
      <c r="Q80" s="44" t="str">
        <f t="shared" si="28"/>
        <v xml:space="preserve"> </v>
      </c>
      <c r="R80" s="82"/>
      <c r="S80" s="40" t="str">
        <f t="shared" si="29"/>
        <v xml:space="preserve"> </v>
      </c>
      <c r="T80" s="40" t="str">
        <f t="shared" si="20"/>
        <v xml:space="preserve"> </v>
      </c>
      <c r="BH80" s="5">
        <f t="shared" si="17"/>
        <v>53</v>
      </c>
      <c r="BI80" s="13">
        <f t="shared" si="11"/>
        <v>10</v>
      </c>
      <c r="BJ80" s="20" t="str">
        <f t="shared" si="14"/>
        <v>05</v>
      </c>
      <c r="BK80" s="13">
        <f t="shared" si="15"/>
        <v>2025</v>
      </c>
      <c r="BL80" s="13" t="str">
        <f t="shared" si="12"/>
        <v>10/05/2025</v>
      </c>
      <c r="BM80" s="13" t="str">
        <f t="shared" si="16"/>
        <v>10/06/2025</v>
      </c>
      <c r="BN80" s="13">
        <f t="shared" si="13"/>
        <v>0</v>
      </c>
      <c r="BO80" s="5">
        <f t="shared" si="18"/>
        <v>53</v>
      </c>
      <c r="BP80" s="12">
        <f t="shared" si="34"/>
        <v>1621</v>
      </c>
    </row>
    <row r="81" spans="2:68" x14ac:dyDescent="0.2">
      <c r="B81" s="54" t="str">
        <f t="shared" si="21"/>
        <v xml:space="preserve"> </v>
      </c>
      <c r="C81" s="37" t="str">
        <f t="shared" si="30"/>
        <v xml:space="preserve"> </v>
      </c>
      <c r="D81" s="55" t="str">
        <f t="shared" si="31"/>
        <v xml:space="preserve"> </v>
      </c>
      <c r="E81" s="35" t="str">
        <f t="shared" si="22"/>
        <v xml:space="preserve"> </v>
      </c>
      <c r="F81" s="38" t="str">
        <f t="shared" si="19"/>
        <v xml:space="preserve"> </v>
      </c>
      <c r="G81" s="38" t="str">
        <f t="shared" si="23"/>
        <v xml:space="preserve"> </v>
      </c>
      <c r="H81" s="38" t="str">
        <f t="shared" si="24"/>
        <v xml:space="preserve"> </v>
      </c>
      <c r="I81" s="43"/>
      <c r="J81" s="38" t="str">
        <f t="shared" si="25"/>
        <v xml:space="preserve"> </v>
      </c>
      <c r="K81" s="38" t="str">
        <f t="shared" si="32"/>
        <v xml:space="preserve"> </v>
      </c>
      <c r="L81" s="38" t="str">
        <f t="shared" si="33"/>
        <v xml:space="preserve"> </v>
      </c>
      <c r="M81" s="43"/>
      <c r="N81" s="40" t="str">
        <f t="shared" si="26"/>
        <v xml:space="preserve"> </v>
      </c>
      <c r="O81" s="44" t="str">
        <f t="shared" si="27"/>
        <v xml:space="preserve"> </v>
      </c>
      <c r="P81" s="82"/>
      <c r="Q81" s="44" t="str">
        <f t="shared" si="28"/>
        <v xml:space="preserve"> </v>
      </c>
      <c r="R81" s="82"/>
      <c r="S81" s="40" t="str">
        <f t="shared" si="29"/>
        <v xml:space="preserve"> </v>
      </c>
      <c r="T81" s="40" t="str">
        <f t="shared" si="20"/>
        <v xml:space="preserve"> </v>
      </c>
      <c r="BH81" s="5">
        <f t="shared" si="17"/>
        <v>54</v>
      </c>
      <c r="BI81" s="13">
        <f t="shared" si="11"/>
        <v>10</v>
      </c>
      <c r="BJ81" s="20" t="str">
        <f t="shared" si="14"/>
        <v>06</v>
      </c>
      <c r="BK81" s="13">
        <f t="shared" si="15"/>
        <v>2025</v>
      </c>
      <c r="BL81" s="13" t="str">
        <f t="shared" si="12"/>
        <v>10/06/2025</v>
      </c>
      <c r="BM81" s="13" t="str">
        <f t="shared" si="16"/>
        <v>10/07/2025</v>
      </c>
      <c r="BN81" s="13">
        <f t="shared" si="13"/>
        <v>0</v>
      </c>
      <c r="BO81" s="5">
        <f t="shared" si="18"/>
        <v>54</v>
      </c>
      <c r="BP81" s="12">
        <f t="shared" si="34"/>
        <v>1652</v>
      </c>
    </row>
    <row r="82" spans="2:68" x14ac:dyDescent="0.2">
      <c r="B82" s="54" t="str">
        <f t="shared" si="21"/>
        <v xml:space="preserve"> </v>
      </c>
      <c r="C82" s="37" t="str">
        <f t="shared" si="30"/>
        <v xml:space="preserve"> </v>
      </c>
      <c r="D82" s="55" t="str">
        <f t="shared" si="31"/>
        <v xml:space="preserve"> </v>
      </c>
      <c r="E82" s="35" t="str">
        <f t="shared" si="22"/>
        <v xml:space="preserve"> </v>
      </c>
      <c r="F82" s="38" t="str">
        <f t="shared" si="19"/>
        <v xml:space="preserve"> </v>
      </c>
      <c r="G82" s="38" t="str">
        <f t="shared" si="23"/>
        <v xml:space="preserve"> </v>
      </c>
      <c r="H82" s="38" t="str">
        <f t="shared" si="24"/>
        <v xml:space="preserve"> </v>
      </c>
      <c r="I82" s="43"/>
      <c r="J82" s="38" t="str">
        <f t="shared" si="25"/>
        <v xml:space="preserve"> </v>
      </c>
      <c r="K82" s="38" t="str">
        <f t="shared" si="32"/>
        <v xml:space="preserve"> </v>
      </c>
      <c r="L82" s="38" t="str">
        <f t="shared" si="33"/>
        <v xml:space="preserve"> </v>
      </c>
      <c r="M82" s="43"/>
      <c r="N82" s="40" t="str">
        <f t="shared" si="26"/>
        <v xml:space="preserve"> </v>
      </c>
      <c r="O82" s="44" t="str">
        <f t="shared" si="27"/>
        <v xml:space="preserve"> </v>
      </c>
      <c r="P82" s="82"/>
      <c r="Q82" s="44" t="str">
        <f t="shared" si="28"/>
        <v xml:space="preserve"> </v>
      </c>
      <c r="R82" s="82"/>
      <c r="S82" s="40" t="str">
        <f t="shared" si="29"/>
        <v xml:space="preserve"> </v>
      </c>
      <c r="T82" s="40" t="str">
        <f t="shared" si="20"/>
        <v xml:space="preserve"> </v>
      </c>
      <c r="BH82" s="5">
        <f t="shared" si="17"/>
        <v>55</v>
      </c>
      <c r="BI82" s="13">
        <f t="shared" si="11"/>
        <v>10</v>
      </c>
      <c r="BJ82" s="20" t="str">
        <f t="shared" si="14"/>
        <v>07</v>
      </c>
      <c r="BK82" s="13">
        <f t="shared" si="15"/>
        <v>2025</v>
      </c>
      <c r="BL82" s="13" t="str">
        <f t="shared" si="12"/>
        <v>10/07/2025</v>
      </c>
      <c r="BM82" s="13" t="str">
        <f t="shared" si="16"/>
        <v>10/08/2025</v>
      </c>
      <c r="BN82" s="13">
        <f t="shared" si="13"/>
        <v>0</v>
      </c>
      <c r="BO82" s="5">
        <f t="shared" si="18"/>
        <v>55</v>
      </c>
      <c r="BP82" s="12">
        <f t="shared" si="34"/>
        <v>1682</v>
      </c>
    </row>
    <row r="83" spans="2:68" x14ac:dyDescent="0.2">
      <c r="B83" s="54" t="str">
        <f t="shared" si="21"/>
        <v xml:space="preserve"> </v>
      </c>
      <c r="C83" s="37" t="str">
        <f t="shared" si="30"/>
        <v xml:space="preserve"> </v>
      </c>
      <c r="D83" s="55" t="str">
        <f t="shared" si="31"/>
        <v xml:space="preserve"> </v>
      </c>
      <c r="E83" s="35" t="str">
        <f t="shared" si="22"/>
        <v xml:space="preserve"> </v>
      </c>
      <c r="F83" s="38" t="str">
        <f t="shared" si="19"/>
        <v xml:space="preserve"> </v>
      </c>
      <c r="G83" s="38" t="str">
        <f t="shared" si="23"/>
        <v xml:space="preserve"> </v>
      </c>
      <c r="H83" s="38" t="str">
        <f t="shared" si="24"/>
        <v xml:space="preserve"> </v>
      </c>
      <c r="I83" s="43"/>
      <c r="J83" s="38" t="str">
        <f t="shared" si="25"/>
        <v xml:space="preserve"> </v>
      </c>
      <c r="K83" s="38" t="str">
        <f t="shared" si="32"/>
        <v xml:space="preserve"> </v>
      </c>
      <c r="L83" s="38" t="str">
        <f t="shared" si="33"/>
        <v xml:space="preserve"> </v>
      </c>
      <c r="M83" s="43"/>
      <c r="N83" s="40" t="str">
        <f t="shared" si="26"/>
        <v xml:space="preserve"> </v>
      </c>
      <c r="O83" s="44" t="str">
        <f t="shared" si="27"/>
        <v xml:space="preserve"> </v>
      </c>
      <c r="P83" s="82"/>
      <c r="Q83" s="44" t="str">
        <f t="shared" si="28"/>
        <v xml:space="preserve"> </v>
      </c>
      <c r="R83" s="82"/>
      <c r="S83" s="40" t="str">
        <f t="shared" si="29"/>
        <v xml:space="preserve"> </v>
      </c>
      <c r="T83" s="40" t="str">
        <f t="shared" si="20"/>
        <v xml:space="preserve"> </v>
      </c>
      <c r="BH83" s="5">
        <f t="shared" si="17"/>
        <v>56</v>
      </c>
      <c r="BI83" s="13">
        <f t="shared" ref="BI83:BI90" si="35">+IF($BJ$18=30,(IF(BJ83="02",(IF(BN83=1,29,28)),$BJ$18)),$BJ$18)</f>
        <v>10</v>
      </c>
      <c r="BJ83" s="20" t="str">
        <f t="shared" si="14"/>
        <v>08</v>
      </c>
      <c r="BK83" s="13">
        <f t="shared" ref="BK83:BK90" si="36">+IF(BJ82=12,(BK82+1),BK82)</f>
        <v>2025</v>
      </c>
      <c r="BL83" s="13" t="str">
        <f t="shared" si="12"/>
        <v>10/08/2025</v>
      </c>
      <c r="BM83" s="13" t="str">
        <f t="shared" si="16"/>
        <v>10/09/2025</v>
      </c>
      <c r="BN83" s="13">
        <f t="shared" si="13"/>
        <v>0</v>
      </c>
      <c r="BO83" s="5">
        <f t="shared" si="18"/>
        <v>56</v>
      </c>
      <c r="BP83" s="12">
        <f t="shared" si="34"/>
        <v>1713</v>
      </c>
    </row>
    <row r="84" spans="2:68" x14ac:dyDescent="0.2">
      <c r="B84" s="54" t="str">
        <f t="shared" si="21"/>
        <v xml:space="preserve"> </v>
      </c>
      <c r="C84" s="37" t="str">
        <f t="shared" si="30"/>
        <v xml:space="preserve"> </v>
      </c>
      <c r="D84" s="55" t="str">
        <f t="shared" si="31"/>
        <v xml:space="preserve"> </v>
      </c>
      <c r="E84" s="35" t="str">
        <f t="shared" si="22"/>
        <v xml:space="preserve"> </v>
      </c>
      <c r="F84" s="38" t="str">
        <f t="shared" si="19"/>
        <v xml:space="preserve"> </v>
      </c>
      <c r="G84" s="38" t="str">
        <f t="shared" si="23"/>
        <v xml:space="preserve"> </v>
      </c>
      <c r="H84" s="38" t="str">
        <f t="shared" si="24"/>
        <v xml:space="preserve"> </v>
      </c>
      <c r="I84" s="43"/>
      <c r="J84" s="38" t="str">
        <f t="shared" si="25"/>
        <v xml:space="preserve"> </v>
      </c>
      <c r="K84" s="38" t="str">
        <f t="shared" si="32"/>
        <v xml:space="preserve"> </v>
      </c>
      <c r="L84" s="38" t="str">
        <f t="shared" si="33"/>
        <v xml:space="preserve"> </v>
      </c>
      <c r="M84" s="43"/>
      <c r="N84" s="40" t="str">
        <f t="shared" si="26"/>
        <v xml:space="preserve"> </v>
      </c>
      <c r="O84" s="44" t="str">
        <f t="shared" si="27"/>
        <v xml:space="preserve"> </v>
      </c>
      <c r="P84" s="82"/>
      <c r="Q84" s="44" t="str">
        <f t="shared" si="28"/>
        <v xml:space="preserve"> </v>
      </c>
      <c r="R84" s="82"/>
      <c r="S84" s="40" t="str">
        <f t="shared" si="29"/>
        <v xml:space="preserve"> </v>
      </c>
      <c r="T84" s="40" t="str">
        <f t="shared" si="20"/>
        <v xml:space="preserve"> </v>
      </c>
      <c r="BH84" s="5">
        <f t="shared" si="17"/>
        <v>57</v>
      </c>
      <c r="BI84" s="13">
        <f t="shared" si="35"/>
        <v>10</v>
      </c>
      <c r="BJ84" s="20" t="str">
        <f t="shared" si="14"/>
        <v>09</v>
      </c>
      <c r="BK84" s="13">
        <f t="shared" si="36"/>
        <v>2025</v>
      </c>
      <c r="BL84" s="13" t="str">
        <f t="shared" si="12"/>
        <v>10/09/2025</v>
      </c>
      <c r="BM84" s="13" t="str">
        <f t="shared" si="16"/>
        <v>10/10/2025</v>
      </c>
      <c r="BN84" s="13">
        <f t="shared" si="13"/>
        <v>0</v>
      </c>
      <c r="BO84" s="5">
        <f t="shared" si="18"/>
        <v>57</v>
      </c>
      <c r="BP84" s="12">
        <f t="shared" si="34"/>
        <v>1744</v>
      </c>
    </row>
    <row r="85" spans="2:68" x14ac:dyDescent="0.2">
      <c r="B85" s="54" t="str">
        <f t="shared" si="21"/>
        <v xml:space="preserve"> </v>
      </c>
      <c r="C85" s="37" t="str">
        <f t="shared" si="30"/>
        <v xml:space="preserve"> </v>
      </c>
      <c r="D85" s="55" t="str">
        <f t="shared" si="31"/>
        <v xml:space="preserve"> </v>
      </c>
      <c r="E85" s="35" t="str">
        <f t="shared" si="22"/>
        <v xml:space="preserve"> </v>
      </c>
      <c r="F85" s="38" t="str">
        <f t="shared" si="19"/>
        <v xml:space="preserve"> </v>
      </c>
      <c r="G85" s="38" t="str">
        <f t="shared" si="23"/>
        <v xml:space="preserve"> </v>
      </c>
      <c r="H85" s="38" t="str">
        <f t="shared" si="24"/>
        <v xml:space="preserve"> </v>
      </c>
      <c r="I85" s="43"/>
      <c r="J85" s="38" t="str">
        <f t="shared" si="25"/>
        <v xml:space="preserve"> </v>
      </c>
      <c r="K85" s="38" t="str">
        <f t="shared" si="32"/>
        <v xml:space="preserve"> </v>
      </c>
      <c r="L85" s="38" t="str">
        <f t="shared" si="33"/>
        <v xml:space="preserve"> </v>
      </c>
      <c r="M85" s="43"/>
      <c r="N85" s="40" t="str">
        <f t="shared" si="26"/>
        <v xml:space="preserve"> </v>
      </c>
      <c r="O85" s="44" t="str">
        <f t="shared" si="27"/>
        <v xml:space="preserve"> </v>
      </c>
      <c r="P85" s="82"/>
      <c r="Q85" s="44" t="str">
        <f t="shared" si="28"/>
        <v xml:space="preserve"> </v>
      </c>
      <c r="R85" s="82"/>
      <c r="S85" s="40" t="str">
        <f t="shared" si="29"/>
        <v xml:space="preserve"> </v>
      </c>
      <c r="T85" s="40" t="str">
        <f t="shared" si="20"/>
        <v xml:space="preserve"> </v>
      </c>
      <c r="BH85" s="5">
        <f t="shared" si="17"/>
        <v>58</v>
      </c>
      <c r="BI85" s="13">
        <f t="shared" si="35"/>
        <v>10</v>
      </c>
      <c r="BJ85" s="20">
        <f t="shared" si="14"/>
        <v>10</v>
      </c>
      <c r="BK85" s="13">
        <f t="shared" si="36"/>
        <v>2025</v>
      </c>
      <c r="BL85" s="13" t="str">
        <f t="shared" si="12"/>
        <v>10/10/2025</v>
      </c>
      <c r="BM85" s="13" t="str">
        <f t="shared" si="16"/>
        <v>10/11/2025</v>
      </c>
      <c r="BN85" s="13">
        <f t="shared" si="13"/>
        <v>0</v>
      </c>
      <c r="BO85" s="5">
        <f t="shared" si="18"/>
        <v>58</v>
      </c>
      <c r="BP85" s="12">
        <f t="shared" si="34"/>
        <v>1774</v>
      </c>
    </row>
    <row r="86" spans="2:68" x14ac:dyDescent="0.2">
      <c r="B86" s="54" t="str">
        <f t="shared" si="21"/>
        <v xml:space="preserve"> </v>
      </c>
      <c r="C86" s="37" t="str">
        <f t="shared" si="30"/>
        <v xml:space="preserve"> </v>
      </c>
      <c r="D86" s="55" t="str">
        <f t="shared" si="31"/>
        <v xml:space="preserve"> </v>
      </c>
      <c r="E86" s="35" t="str">
        <f t="shared" si="22"/>
        <v xml:space="preserve"> </v>
      </c>
      <c r="F86" s="38" t="str">
        <f t="shared" si="19"/>
        <v xml:space="preserve"> </v>
      </c>
      <c r="G86" s="38" t="str">
        <f t="shared" si="23"/>
        <v xml:space="preserve"> </v>
      </c>
      <c r="H86" s="38" t="str">
        <f t="shared" si="24"/>
        <v xml:space="preserve"> </v>
      </c>
      <c r="I86" s="43"/>
      <c r="J86" s="38" t="str">
        <f t="shared" si="25"/>
        <v xml:space="preserve"> </v>
      </c>
      <c r="K86" s="38" t="str">
        <f t="shared" si="32"/>
        <v xml:space="preserve"> </v>
      </c>
      <c r="L86" s="38" t="str">
        <f t="shared" si="33"/>
        <v xml:space="preserve"> </v>
      </c>
      <c r="M86" s="43"/>
      <c r="N86" s="40" t="str">
        <f t="shared" si="26"/>
        <v xml:space="preserve"> </v>
      </c>
      <c r="O86" s="44" t="str">
        <f t="shared" si="27"/>
        <v xml:space="preserve"> </v>
      </c>
      <c r="P86" s="82"/>
      <c r="Q86" s="44" t="str">
        <f t="shared" si="28"/>
        <v xml:space="preserve"> </v>
      </c>
      <c r="R86" s="82"/>
      <c r="S86" s="40" t="str">
        <f t="shared" si="29"/>
        <v xml:space="preserve"> </v>
      </c>
      <c r="T86" s="40" t="str">
        <f t="shared" si="20"/>
        <v xml:space="preserve"> </v>
      </c>
      <c r="BH86" s="5">
        <f t="shared" si="17"/>
        <v>59</v>
      </c>
      <c r="BI86" s="13">
        <f t="shared" si="35"/>
        <v>10</v>
      </c>
      <c r="BJ86" s="20">
        <f t="shared" si="14"/>
        <v>11</v>
      </c>
      <c r="BK86" s="13">
        <f t="shared" si="36"/>
        <v>2025</v>
      </c>
      <c r="BL86" s="13" t="str">
        <f t="shared" si="12"/>
        <v>10/11/2025</v>
      </c>
      <c r="BM86" s="13" t="str">
        <f t="shared" si="16"/>
        <v>10/12/2025</v>
      </c>
      <c r="BN86" s="13">
        <f t="shared" si="13"/>
        <v>0</v>
      </c>
      <c r="BO86" s="5">
        <f t="shared" si="18"/>
        <v>59</v>
      </c>
      <c r="BP86" s="12">
        <f t="shared" si="34"/>
        <v>1805</v>
      </c>
    </row>
    <row r="87" spans="2:68" x14ac:dyDescent="0.2">
      <c r="B87" s="54" t="str">
        <f t="shared" si="21"/>
        <v xml:space="preserve"> </v>
      </c>
      <c r="C87" s="37" t="str">
        <f t="shared" si="30"/>
        <v xml:space="preserve"> </v>
      </c>
      <c r="D87" s="55" t="str">
        <f t="shared" si="31"/>
        <v xml:space="preserve"> </v>
      </c>
      <c r="E87" s="35" t="str">
        <f t="shared" si="22"/>
        <v xml:space="preserve"> </v>
      </c>
      <c r="F87" s="38" t="str">
        <f t="shared" si="19"/>
        <v xml:space="preserve"> </v>
      </c>
      <c r="G87" s="38" t="str">
        <f t="shared" si="23"/>
        <v xml:space="preserve"> </v>
      </c>
      <c r="H87" s="38" t="str">
        <f t="shared" si="24"/>
        <v xml:space="preserve"> </v>
      </c>
      <c r="I87" s="43"/>
      <c r="J87" s="38" t="str">
        <f t="shared" si="25"/>
        <v xml:space="preserve"> </v>
      </c>
      <c r="K87" s="38" t="str">
        <f t="shared" si="32"/>
        <v xml:space="preserve"> </v>
      </c>
      <c r="L87" s="38" t="str">
        <f t="shared" si="33"/>
        <v xml:space="preserve"> </v>
      </c>
      <c r="M87" s="43"/>
      <c r="N87" s="40" t="str">
        <f t="shared" si="26"/>
        <v xml:space="preserve"> </v>
      </c>
      <c r="O87" s="44" t="str">
        <f t="shared" si="27"/>
        <v xml:space="preserve"> </v>
      </c>
      <c r="P87" s="82"/>
      <c r="Q87" s="44" t="str">
        <f t="shared" si="28"/>
        <v xml:space="preserve"> </v>
      </c>
      <c r="R87" s="82"/>
      <c r="S87" s="40" t="str">
        <f t="shared" si="29"/>
        <v xml:space="preserve"> </v>
      </c>
      <c r="T87" s="40" t="str">
        <f t="shared" si="20"/>
        <v xml:space="preserve"> </v>
      </c>
      <c r="BH87" s="5">
        <f t="shared" si="17"/>
        <v>60</v>
      </c>
      <c r="BI87" s="13">
        <f t="shared" si="35"/>
        <v>10</v>
      </c>
      <c r="BJ87" s="20">
        <f t="shared" si="14"/>
        <v>12</v>
      </c>
      <c r="BK87" s="13">
        <f t="shared" si="36"/>
        <v>2025</v>
      </c>
      <c r="BL87" s="13" t="str">
        <f t="shared" si="12"/>
        <v>10/12/2025</v>
      </c>
      <c r="BM87" s="13" t="str">
        <f t="shared" si="16"/>
        <v>10/01/2026</v>
      </c>
      <c r="BN87" s="13">
        <f t="shared" si="13"/>
        <v>0</v>
      </c>
      <c r="BO87" s="5">
        <f t="shared" si="18"/>
        <v>60</v>
      </c>
      <c r="BP87" s="12">
        <f t="shared" si="34"/>
        <v>1835</v>
      </c>
    </row>
    <row r="88" spans="2:68" x14ac:dyDescent="0.2">
      <c r="B88" s="54" t="str">
        <f t="shared" si="21"/>
        <v xml:space="preserve"> </v>
      </c>
      <c r="C88" s="37" t="str">
        <f t="shared" si="30"/>
        <v xml:space="preserve"> </v>
      </c>
      <c r="D88" s="55" t="str">
        <f t="shared" si="31"/>
        <v xml:space="preserve"> </v>
      </c>
      <c r="E88" s="35" t="str">
        <f t="shared" si="22"/>
        <v xml:space="preserve"> </v>
      </c>
      <c r="F88" s="38" t="str">
        <f t="shared" si="19"/>
        <v xml:space="preserve"> </v>
      </c>
      <c r="G88" s="38" t="str">
        <f t="shared" si="23"/>
        <v xml:space="preserve"> </v>
      </c>
      <c r="H88" s="38" t="str">
        <f t="shared" si="24"/>
        <v xml:space="preserve"> </v>
      </c>
      <c r="I88" s="43"/>
      <c r="J88" s="38" t="str">
        <f t="shared" si="25"/>
        <v xml:space="preserve"> </v>
      </c>
      <c r="K88" s="38" t="str">
        <f t="shared" si="32"/>
        <v xml:space="preserve"> </v>
      </c>
      <c r="L88" s="38" t="str">
        <f t="shared" si="33"/>
        <v xml:space="preserve"> </v>
      </c>
      <c r="M88" s="43"/>
      <c r="N88" s="40" t="str">
        <f t="shared" si="26"/>
        <v xml:space="preserve"> </v>
      </c>
      <c r="O88" s="44" t="str">
        <f t="shared" si="27"/>
        <v xml:space="preserve"> </v>
      </c>
      <c r="P88" s="82"/>
      <c r="Q88" s="44" t="str">
        <f t="shared" si="28"/>
        <v xml:space="preserve"> </v>
      </c>
      <c r="R88" s="82"/>
      <c r="S88" s="40" t="str">
        <f t="shared" si="29"/>
        <v xml:space="preserve"> </v>
      </c>
      <c r="T88" s="40" t="str">
        <f t="shared" si="20"/>
        <v xml:space="preserve"> </v>
      </c>
      <c r="BH88" s="5">
        <f t="shared" si="17"/>
        <v>61</v>
      </c>
      <c r="BI88" s="13">
        <f t="shared" si="35"/>
        <v>10</v>
      </c>
      <c r="BJ88" s="20" t="str">
        <f t="shared" si="14"/>
        <v>01</v>
      </c>
      <c r="BK88" s="13">
        <f t="shared" si="36"/>
        <v>2026</v>
      </c>
      <c r="BL88" s="13" t="str">
        <f t="shared" si="12"/>
        <v>10/01/2026</v>
      </c>
      <c r="BM88" s="13" t="str">
        <f t="shared" si="16"/>
        <v>10/02/2026</v>
      </c>
      <c r="BN88" s="13">
        <f t="shared" si="13"/>
        <v>0</v>
      </c>
      <c r="BO88" s="5">
        <f t="shared" si="18"/>
        <v>61</v>
      </c>
      <c r="BP88" s="12">
        <f t="shared" si="34"/>
        <v>1866</v>
      </c>
    </row>
    <row r="89" spans="2:68" x14ac:dyDescent="0.2">
      <c r="B89" s="54" t="str">
        <f t="shared" si="21"/>
        <v xml:space="preserve"> </v>
      </c>
      <c r="C89" s="37" t="str">
        <f t="shared" si="30"/>
        <v xml:space="preserve"> </v>
      </c>
      <c r="D89" s="55" t="str">
        <f t="shared" si="31"/>
        <v xml:space="preserve"> </v>
      </c>
      <c r="E89" s="35" t="str">
        <f t="shared" si="22"/>
        <v xml:space="preserve"> </v>
      </c>
      <c r="F89" s="38" t="str">
        <f t="shared" si="19"/>
        <v xml:space="preserve"> </v>
      </c>
      <c r="G89" s="38" t="str">
        <f t="shared" si="23"/>
        <v xml:space="preserve"> </v>
      </c>
      <c r="H89" s="38" t="str">
        <f t="shared" si="24"/>
        <v xml:space="preserve"> </v>
      </c>
      <c r="I89" s="43"/>
      <c r="J89" s="38" t="str">
        <f t="shared" si="25"/>
        <v xml:space="preserve"> </v>
      </c>
      <c r="K89" s="38" t="str">
        <f t="shared" si="32"/>
        <v xml:space="preserve"> </v>
      </c>
      <c r="L89" s="38" t="str">
        <f t="shared" si="33"/>
        <v xml:space="preserve"> </v>
      </c>
      <c r="M89" s="43"/>
      <c r="N89" s="40" t="str">
        <f t="shared" si="26"/>
        <v xml:space="preserve"> </v>
      </c>
      <c r="O89" s="44" t="str">
        <f t="shared" si="27"/>
        <v xml:space="preserve"> </v>
      </c>
      <c r="P89" s="82"/>
      <c r="Q89" s="44" t="str">
        <f t="shared" si="28"/>
        <v xml:space="preserve"> </v>
      </c>
      <c r="R89" s="82"/>
      <c r="S89" s="40" t="str">
        <f t="shared" si="29"/>
        <v xml:space="preserve"> </v>
      </c>
      <c r="T89" s="40" t="str">
        <f t="shared" si="20"/>
        <v xml:space="preserve"> </v>
      </c>
      <c r="BH89" s="5">
        <f t="shared" si="17"/>
        <v>62</v>
      </c>
      <c r="BI89" s="13">
        <f t="shared" si="35"/>
        <v>10</v>
      </c>
      <c r="BJ89" s="20" t="str">
        <f t="shared" si="14"/>
        <v>02</v>
      </c>
      <c r="BK89" s="13">
        <f t="shared" si="36"/>
        <v>2026</v>
      </c>
      <c r="BL89" s="13" t="str">
        <f t="shared" si="12"/>
        <v>10/02/2026</v>
      </c>
      <c r="BM89" s="13" t="str">
        <f t="shared" si="16"/>
        <v>10/03/2026</v>
      </c>
      <c r="BN89" s="13">
        <f t="shared" si="13"/>
        <v>0</v>
      </c>
      <c r="BO89" s="5">
        <f t="shared" si="18"/>
        <v>62</v>
      </c>
      <c r="BP89" s="12">
        <f t="shared" si="34"/>
        <v>1897</v>
      </c>
    </row>
    <row r="90" spans="2:68" x14ac:dyDescent="0.2">
      <c r="B90" s="54" t="str">
        <f t="shared" si="21"/>
        <v xml:space="preserve"> </v>
      </c>
      <c r="C90" s="37" t="str">
        <f t="shared" si="30"/>
        <v xml:space="preserve"> </v>
      </c>
      <c r="D90" s="55" t="str">
        <f t="shared" si="31"/>
        <v xml:space="preserve"> </v>
      </c>
      <c r="E90" s="35" t="str">
        <f t="shared" si="22"/>
        <v xml:space="preserve"> </v>
      </c>
      <c r="F90" s="38" t="str">
        <f t="shared" si="19"/>
        <v xml:space="preserve"> </v>
      </c>
      <c r="G90" s="38" t="str">
        <f t="shared" si="23"/>
        <v xml:space="preserve"> </v>
      </c>
      <c r="H90" s="38" t="str">
        <f t="shared" si="24"/>
        <v xml:space="preserve"> </v>
      </c>
      <c r="I90" s="43"/>
      <c r="J90" s="38" t="str">
        <f t="shared" si="25"/>
        <v xml:space="preserve"> </v>
      </c>
      <c r="K90" s="38" t="str">
        <f t="shared" si="32"/>
        <v xml:space="preserve"> </v>
      </c>
      <c r="L90" s="38" t="str">
        <f t="shared" si="33"/>
        <v xml:space="preserve"> </v>
      </c>
      <c r="M90" s="43"/>
      <c r="N90" s="40" t="str">
        <f t="shared" si="26"/>
        <v xml:space="preserve"> </v>
      </c>
      <c r="O90" s="44" t="str">
        <f t="shared" si="27"/>
        <v xml:space="preserve"> </v>
      </c>
      <c r="P90" s="82"/>
      <c r="Q90" s="44" t="str">
        <f t="shared" si="28"/>
        <v xml:space="preserve"> </v>
      </c>
      <c r="R90" s="82"/>
      <c r="S90" s="40" t="str">
        <f t="shared" si="29"/>
        <v xml:space="preserve"> </v>
      </c>
      <c r="T90" s="40" t="str">
        <f t="shared" si="20"/>
        <v xml:space="preserve"> </v>
      </c>
      <c r="BH90" s="5">
        <f t="shared" si="17"/>
        <v>63</v>
      </c>
      <c r="BI90" s="13">
        <f t="shared" si="35"/>
        <v>10</v>
      </c>
      <c r="BJ90" s="20" t="str">
        <f t="shared" si="14"/>
        <v>03</v>
      </c>
      <c r="BK90" s="13">
        <f t="shared" si="36"/>
        <v>2026</v>
      </c>
      <c r="BL90" s="13" t="str">
        <f t="shared" si="12"/>
        <v>10/03/2026</v>
      </c>
      <c r="BM90" s="13">
        <f t="shared" si="16"/>
        <v>0</v>
      </c>
      <c r="BN90" s="13">
        <f t="shared" si="13"/>
        <v>0</v>
      </c>
      <c r="BO90" s="5">
        <f t="shared" si="18"/>
        <v>63</v>
      </c>
      <c r="BP90" s="12">
        <f t="shared" si="34"/>
        <v>1925</v>
      </c>
    </row>
    <row r="91" spans="2:68" x14ac:dyDescent="0.2">
      <c r="B91" s="54" t="str">
        <f t="shared" si="21"/>
        <v xml:space="preserve"> </v>
      </c>
      <c r="C91" s="37" t="str">
        <f t="shared" si="30"/>
        <v xml:space="preserve"> </v>
      </c>
      <c r="D91" s="55" t="str">
        <f t="shared" si="31"/>
        <v xml:space="preserve"> </v>
      </c>
      <c r="E91" s="35" t="str">
        <f t="shared" si="22"/>
        <v xml:space="preserve"> </v>
      </c>
      <c r="F91" s="38" t="str">
        <f t="shared" si="19"/>
        <v xml:space="preserve"> </v>
      </c>
      <c r="G91" s="38" t="str">
        <f t="shared" si="23"/>
        <v xml:space="preserve"> </v>
      </c>
      <c r="H91" s="38" t="str">
        <f t="shared" si="24"/>
        <v xml:space="preserve"> </v>
      </c>
      <c r="I91" s="43"/>
      <c r="J91" s="38" t="str">
        <f t="shared" si="25"/>
        <v xml:space="preserve"> </v>
      </c>
      <c r="K91" s="38" t="str">
        <f t="shared" si="32"/>
        <v xml:space="preserve"> </v>
      </c>
      <c r="L91" s="38" t="str">
        <f t="shared" si="33"/>
        <v xml:space="preserve"> </v>
      </c>
      <c r="M91" s="43"/>
      <c r="N91" s="44" t="str">
        <f t="shared" si="26"/>
        <v xml:space="preserve"> </v>
      </c>
      <c r="O91" s="44" t="str">
        <f t="shared" si="27"/>
        <v xml:space="preserve"> </v>
      </c>
      <c r="P91" s="82"/>
      <c r="Q91" s="44" t="str">
        <f t="shared" si="28"/>
        <v xml:space="preserve"> </v>
      </c>
      <c r="R91" s="82"/>
      <c r="S91" s="40" t="str">
        <f t="shared" si="29"/>
        <v xml:space="preserve"> </v>
      </c>
      <c r="T91" s="40" t="str">
        <f t="shared" si="20"/>
        <v xml:space="preserve"> </v>
      </c>
    </row>
    <row r="92" spans="2:68" x14ac:dyDescent="0.2">
      <c r="B92" s="54" t="str">
        <f t="shared" si="21"/>
        <v xml:space="preserve"> </v>
      </c>
      <c r="C92" s="37" t="str">
        <f t="shared" si="30"/>
        <v xml:space="preserve"> </v>
      </c>
      <c r="D92" s="55" t="str">
        <f t="shared" si="31"/>
        <v xml:space="preserve"> </v>
      </c>
      <c r="E92" s="35" t="str">
        <f t="shared" si="22"/>
        <v xml:space="preserve"> </v>
      </c>
      <c r="F92" s="38" t="str">
        <f t="shared" si="19"/>
        <v xml:space="preserve"> </v>
      </c>
      <c r="G92" s="38" t="str">
        <f t="shared" si="23"/>
        <v xml:space="preserve"> </v>
      </c>
      <c r="H92" s="38" t="str">
        <f t="shared" si="24"/>
        <v xml:space="preserve"> </v>
      </c>
      <c r="I92" s="43"/>
      <c r="J92" s="38" t="str">
        <f t="shared" si="25"/>
        <v xml:space="preserve"> </v>
      </c>
      <c r="K92" s="38" t="str">
        <f t="shared" si="32"/>
        <v xml:space="preserve"> </v>
      </c>
      <c r="L92" s="38" t="str">
        <f t="shared" si="33"/>
        <v xml:space="preserve"> </v>
      </c>
      <c r="M92" s="43"/>
      <c r="N92" s="44" t="str">
        <f t="shared" si="26"/>
        <v xml:space="preserve"> </v>
      </c>
      <c r="O92" s="44" t="str">
        <f t="shared" si="27"/>
        <v xml:space="preserve"> </v>
      </c>
      <c r="P92" s="82"/>
      <c r="Q92" s="44" t="str">
        <f t="shared" si="28"/>
        <v xml:space="preserve"> </v>
      </c>
      <c r="R92" s="82"/>
      <c r="S92" s="40" t="str">
        <f t="shared" si="29"/>
        <v xml:space="preserve"> </v>
      </c>
      <c r="T92" s="40" t="str">
        <f t="shared" si="20"/>
        <v xml:space="preserve"> </v>
      </c>
    </row>
    <row r="93" spans="2:68" x14ac:dyDescent="0.2">
      <c r="B93" s="54" t="str">
        <f t="shared" si="21"/>
        <v xml:space="preserve"> </v>
      </c>
      <c r="C93" s="37" t="str">
        <f t="shared" si="30"/>
        <v xml:space="preserve"> </v>
      </c>
      <c r="D93" s="55" t="str">
        <f t="shared" si="31"/>
        <v xml:space="preserve"> </v>
      </c>
      <c r="E93" s="35" t="str">
        <f t="shared" si="22"/>
        <v xml:space="preserve"> </v>
      </c>
      <c r="F93" s="38" t="str">
        <f t="shared" si="19"/>
        <v xml:space="preserve"> </v>
      </c>
      <c r="G93" s="38" t="str">
        <f t="shared" si="23"/>
        <v xml:space="preserve"> </v>
      </c>
      <c r="H93" s="38" t="str">
        <f t="shared" si="24"/>
        <v xml:space="preserve"> </v>
      </c>
      <c r="I93" s="43"/>
      <c r="J93" s="38" t="str">
        <f t="shared" si="25"/>
        <v xml:space="preserve"> </v>
      </c>
      <c r="K93" s="38" t="str">
        <f t="shared" si="32"/>
        <v xml:space="preserve"> </v>
      </c>
      <c r="L93" s="38" t="str">
        <f t="shared" si="33"/>
        <v xml:space="preserve"> </v>
      </c>
      <c r="M93" s="43"/>
      <c r="N93" s="44" t="str">
        <f t="shared" si="26"/>
        <v xml:space="preserve"> </v>
      </c>
      <c r="O93" s="44" t="str">
        <f t="shared" si="27"/>
        <v xml:space="preserve"> </v>
      </c>
      <c r="P93" s="82"/>
      <c r="Q93" s="44" t="str">
        <f t="shared" si="28"/>
        <v xml:space="preserve"> </v>
      </c>
      <c r="R93" s="82"/>
      <c r="S93" s="40" t="str">
        <f t="shared" si="29"/>
        <v xml:space="preserve"> </v>
      </c>
      <c r="T93" s="40" t="str">
        <f t="shared" si="20"/>
        <v xml:space="preserve"> </v>
      </c>
    </row>
    <row r="94" spans="2:68" x14ac:dyDescent="0.2">
      <c r="B94" s="54" t="str">
        <f t="shared" si="21"/>
        <v xml:space="preserve"> </v>
      </c>
      <c r="C94" s="37" t="str">
        <f t="shared" si="30"/>
        <v xml:space="preserve"> </v>
      </c>
      <c r="D94" s="55" t="str">
        <f t="shared" si="31"/>
        <v xml:space="preserve"> </v>
      </c>
      <c r="E94" s="35" t="str">
        <f t="shared" si="22"/>
        <v xml:space="preserve"> </v>
      </c>
      <c r="F94" s="38" t="str">
        <f t="shared" si="19"/>
        <v xml:space="preserve"> </v>
      </c>
      <c r="G94" s="38" t="str">
        <f t="shared" si="23"/>
        <v xml:space="preserve"> </v>
      </c>
      <c r="H94" s="38" t="str">
        <f t="shared" si="24"/>
        <v xml:space="preserve"> </v>
      </c>
      <c r="I94" s="43"/>
      <c r="J94" s="38" t="str">
        <f t="shared" si="25"/>
        <v xml:space="preserve"> </v>
      </c>
      <c r="K94" s="38" t="str">
        <f t="shared" si="32"/>
        <v xml:space="preserve"> </v>
      </c>
      <c r="L94" s="38" t="str">
        <f t="shared" si="33"/>
        <v xml:space="preserve"> </v>
      </c>
      <c r="M94" s="43"/>
      <c r="N94" s="44" t="str">
        <f t="shared" si="26"/>
        <v xml:space="preserve"> </v>
      </c>
      <c r="O94" s="44" t="str">
        <f t="shared" si="27"/>
        <v xml:space="preserve"> </v>
      </c>
      <c r="P94" s="82"/>
      <c r="Q94" s="44" t="str">
        <f t="shared" si="28"/>
        <v xml:space="preserve"> </v>
      </c>
      <c r="R94" s="82"/>
      <c r="S94" s="40" t="str">
        <f t="shared" si="29"/>
        <v xml:space="preserve"> </v>
      </c>
      <c r="T94" s="40" t="str">
        <f t="shared" si="20"/>
        <v xml:space="preserve"> </v>
      </c>
    </row>
    <row r="95" spans="2:68" x14ac:dyDescent="0.2">
      <c r="B95" s="54" t="str">
        <f t="shared" si="21"/>
        <v xml:space="preserve"> </v>
      </c>
      <c r="C95" s="37" t="str">
        <f t="shared" si="30"/>
        <v xml:space="preserve"> </v>
      </c>
      <c r="D95" s="55" t="str">
        <f t="shared" si="31"/>
        <v xml:space="preserve"> </v>
      </c>
      <c r="E95" s="35" t="str">
        <f t="shared" si="22"/>
        <v xml:space="preserve"> </v>
      </c>
      <c r="F95" s="38" t="str">
        <f t="shared" si="19"/>
        <v xml:space="preserve"> </v>
      </c>
      <c r="G95" s="38" t="str">
        <f t="shared" si="23"/>
        <v xml:space="preserve"> </v>
      </c>
      <c r="H95" s="38" t="str">
        <f t="shared" si="24"/>
        <v xml:space="preserve"> </v>
      </c>
      <c r="I95" s="43"/>
      <c r="J95" s="38" t="str">
        <f t="shared" si="25"/>
        <v xml:space="preserve"> </v>
      </c>
      <c r="K95" s="38" t="str">
        <f t="shared" si="32"/>
        <v xml:space="preserve"> </v>
      </c>
      <c r="L95" s="38" t="str">
        <f t="shared" si="33"/>
        <v xml:space="preserve"> </v>
      </c>
      <c r="M95" s="43"/>
      <c r="N95" s="44" t="str">
        <f t="shared" si="26"/>
        <v xml:space="preserve"> </v>
      </c>
      <c r="O95" s="44" t="str">
        <f t="shared" si="27"/>
        <v xml:space="preserve"> </v>
      </c>
      <c r="P95" s="82"/>
      <c r="Q95" s="44" t="str">
        <f t="shared" si="28"/>
        <v xml:space="preserve"> </v>
      </c>
      <c r="R95" s="82"/>
      <c r="S95" s="40" t="str">
        <f t="shared" si="29"/>
        <v xml:space="preserve"> </v>
      </c>
      <c r="T95" s="40" t="str">
        <f t="shared" si="20"/>
        <v xml:space="preserve"> </v>
      </c>
    </row>
    <row r="96" spans="2:68" x14ac:dyDescent="0.2">
      <c r="B96" s="54" t="str">
        <f t="shared" si="21"/>
        <v xml:space="preserve"> </v>
      </c>
      <c r="C96" s="37" t="str">
        <f t="shared" si="30"/>
        <v xml:space="preserve"> </v>
      </c>
      <c r="D96" s="55" t="str">
        <f t="shared" si="31"/>
        <v xml:space="preserve"> </v>
      </c>
      <c r="E96" s="35" t="str">
        <f t="shared" si="22"/>
        <v xml:space="preserve"> </v>
      </c>
      <c r="F96" s="38" t="str">
        <f t="shared" si="19"/>
        <v xml:space="preserve"> </v>
      </c>
      <c r="G96" s="38" t="str">
        <f t="shared" si="23"/>
        <v xml:space="preserve"> </v>
      </c>
      <c r="H96" s="38" t="str">
        <f t="shared" si="24"/>
        <v xml:space="preserve"> </v>
      </c>
      <c r="I96" s="43"/>
      <c r="J96" s="38" t="str">
        <f t="shared" si="25"/>
        <v xml:space="preserve"> </v>
      </c>
      <c r="K96" s="38" t="str">
        <f t="shared" si="32"/>
        <v xml:space="preserve"> </v>
      </c>
      <c r="L96" s="38" t="str">
        <f t="shared" si="33"/>
        <v xml:space="preserve"> </v>
      </c>
      <c r="M96" s="43"/>
      <c r="N96" s="44" t="str">
        <f t="shared" si="26"/>
        <v xml:space="preserve"> </v>
      </c>
      <c r="O96" s="44" t="str">
        <f t="shared" si="27"/>
        <v xml:space="preserve"> </v>
      </c>
      <c r="P96" s="82"/>
      <c r="Q96" s="44" t="str">
        <f t="shared" si="28"/>
        <v xml:space="preserve"> </v>
      </c>
      <c r="R96" s="82"/>
      <c r="S96" s="40" t="str">
        <f t="shared" si="29"/>
        <v xml:space="preserve"> </v>
      </c>
      <c r="T96" s="40" t="str">
        <f t="shared" si="20"/>
        <v xml:space="preserve"> </v>
      </c>
    </row>
    <row r="97" spans="2:20" x14ac:dyDescent="0.2">
      <c r="B97" s="46"/>
      <c r="C97" s="47"/>
      <c r="D97" s="47"/>
      <c r="E97" s="47"/>
      <c r="F97" s="47"/>
      <c r="G97" s="47"/>
      <c r="H97" s="48">
        <f>SUM(H49:H96)</f>
        <v>14.165983360382542</v>
      </c>
      <c r="I97" s="47"/>
      <c r="J97" s="47"/>
      <c r="K97" s="47"/>
      <c r="L97" s="48">
        <f>SUM(L49:L96)</f>
        <v>14.165983360382542</v>
      </c>
      <c r="M97" s="47"/>
      <c r="N97" s="49"/>
      <c r="O97" s="81">
        <f>SUM(O49:O96)</f>
        <v>1000</v>
      </c>
      <c r="P97" s="83"/>
      <c r="Q97" s="81">
        <f t="shared" ref="Q97:T97" si="37">SUM(Q49:Q96)</f>
        <v>207.13000000000002</v>
      </c>
      <c r="R97" s="83"/>
      <c r="S97" s="45">
        <f t="shared" si="37"/>
        <v>5.8400000000000007</v>
      </c>
      <c r="T97" s="45">
        <f t="shared" si="37"/>
        <v>1212.97</v>
      </c>
    </row>
    <row r="98" spans="2:20" x14ac:dyDescent="0.2"/>
    <row r="99" spans="2:20" x14ac:dyDescent="0.2"/>
  </sheetData>
  <sheetProtection algorithmName="SHA-512" hashValue="rvTafTG/yk4CevFWy36wCNQastuMWKxZsyozUcOXnnS+JtQ84a97oa8bx2pcCra8VAwPzfqMsKaLmhYEj0GEOg==" saltValue="63Z/9c8l0YrOeikBG+bkHw==" spinCount="100000" sheet="1" objects="1" scenarios="1" selectLockedCells="1"/>
  <mergeCells count="17">
    <mergeCell ref="B47:B48"/>
    <mergeCell ref="AV14:BF14"/>
    <mergeCell ref="AN14:AO15"/>
    <mergeCell ref="AQ14:AR15"/>
    <mergeCell ref="AT14:AT15"/>
    <mergeCell ref="O48:P48"/>
    <mergeCell ref="Q48:R48"/>
    <mergeCell ref="CD14:CF14"/>
    <mergeCell ref="O47:T47"/>
    <mergeCell ref="N47:N48"/>
    <mergeCell ref="D47:D48"/>
    <mergeCell ref="C47:C48"/>
    <mergeCell ref="BI25:BL25"/>
    <mergeCell ref="BL17:BP18"/>
    <mergeCell ref="BL16:BP16"/>
    <mergeCell ref="BP25:BP26"/>
    <mergeCell ref="BM25:BM26"/>
  </mergeCells>
  <dataValidations count="4">
    <dataValidation type="list" allowBlank="1" showInputMessage="1" showErrorMessage="1" sqref="Q21:R22 Q24:R24 Q16:R16">
      <formula1>$AQ$16:$AQ$19</formula1>
    </dataValidation>
    <dataValidation type="list" allowBlank="1" showInputMessage="1" showErrorMessage="1" sqref="Q23:R23">
      <formula1>$AT$16:$AT$62</formula1>
    </dataValidation>
    <dataValidation type="list" allowBlank="1" showInputMessage="1" showErrorMessage="1" sqref="Q19:R19">
      <formula1>$AN$16:$AN$21</formula1>
    </dataValidation>
    <dataValidation type="list" allowBlank="1" showInputMessage="1" showErrorMessage="1" sqref="O12:O13">
      <formula1>$CB$16:$CB$17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Simulador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Harikumar Easwaraan</dc:creator>
  <cp:lastModifiedBy>Torres Luis</cp:lastModifiedBy>
  <dcterms:created xsi:type="dcterms:W3CDTF">2020-08-03T13:22:31Z</dcterms:created>
  <dcterms:modified xsi:type="dcterms:W3CDTF">2020-12-04T23:28:18Z</dcterms:modified>
</cp:coreProperties>
</file>