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285" windowWidth="15120" windowHeight="7500" firstSheet="8" activeTab="13"/>
  </bookViews>
  <sheets>
    <sheet name="Voorblad" sheetId="27" r:id="rId1"/>
    <sheet name="Parameters" sheetId="2" r:id="rId2"/>
    <sheet name="Tarieven ZM" sheetId="3" r:id="rId3"/>
    <sheet name="Kortingsstaffels" sheetId="24" r:id="rId4"/>
    <sheet name="Gereguleerde verkeeerskosten" sheetId="7" r:id="rId5"/>
    <sheet name="EDC + LRIC" sheetId="5" r:id="rId6"/>
    <sheet name="Hulpblad inkooptarieven" sheetId="10" r:id="rId7"/>
    <sheet name="Verkeersprofielen" sheetId="12" r:id="rId8"/>
    <sheet name="Facilitietenprofielen" sheetId="13" r:id="rId9"/>
    <sheet name="Mapping" sheetId="21" r:id="rId10"/>
    <sheet name="WLR" sheetId="11" r:id="rId11"/>
    <sheet name="Rekenblad Aansluiting" sheetId="14" r:id="rId12"/>
    <sheet name="Rekenblad Verkeer" sheetId="15" r:id="rId13"/>
    <sheet name="Rekenblad faciliteiten" sheetId="18" r:id="rId14"/>
    <sheet name="Rekenblad combi" sheetId="16" r:id="rId15"/>
  </sheets>
  <externalReferences>
    <externalReference r:id="rId16"/>
    <externalReference r:id="rId17"/>
  </externalReferences>
  <definedNames>
    <definedName name="_________b1" hidden="1">{#N/A,"Hoge Q Lage P",FALSE,"Tarieven"}</definedName>
    <definedName name="_________b11" hidden="1">{#N/A,"Hoge Q Lage P",FALSE,"Tarieven"}</definedName>
    <definedName name="_________b111" hidden="1">{#N/A,"Hoge Q Lage P",FALSE,"Tarieven"}</definedName>
    <definedName name="_________bbb1" hidden="1">{#N/A,"Hoge Q Lage P",FALSE,"Tarieven"}</definedName>
    <definedName name="_________xx1" hidden="1">{#N/A,"Hoge Q Lage P",FALSE,"Tarieven"}</definedName>
    <definedName name="_________z1" hidden="1">{#N/A,"Hoge Q Gelijke P",FALSE,"Tarieven"}</definedName>
    <definedName name="_________z11" hidden="1">{#N/A,"Hoge Q Gelijke P",FALSE,"Tarieven"}</definedName>
    <definedName name="_______b1" hidden="1">{#N/A,"Hoge Q Lage P",FALSE,"Tarieven"}</definedName>
    <definedName name="_______b11" hidden="1">{#N/A,"Hoge Q Lage P",FALSE,"Tarieven"}</definedName>
    <definedName name="_______b111" hidden="1">{#N/A,"Hoge Q Lage P",FALSE,"Tarieven"}</definedName>
    <definedName name="_______bbb1" hidden="1">{#N/A,"Hoge Q Lage P",FALSE,"Tarieven"}</definedName>
    <definedName name="_______xx1" hidden="1">{#N/A,"Hoge Q Lage P",FALSE,"Tarieven"}</definedName>
    <definedName name="_______z1" hidden="1">{#N/A,"Hoge Q Gelijke P",FALSE,"Tarieven"}</definedName>
    <definedName name="_______z11" hidden="1">{#N/A,"Hoge Q Gelijke P",FALSE,"Tarieven"}</definedName>
    <definedName name="______b1" hidden="1">{#N/A,"Hoge Q Lage P",FALSE,"Tarieven"}</definedName>
    <definedName name="______b11" hidden="1">{#N/A,"Hoge Q Lage P",FALSE,"Tarieven"}</definedName>
    <definedName name="______b111" hidden="1">{#N/A,"Hoge Q Lage P",FALSE,"Tarieven"}</definedName>
    <definedName name="______bbb1" hidden="1">{#N/A,"Hoge Q Lage P",FALSE,"Tarieven"}</definedName>
    <definedName name="______xx1" hidden="1">{#N/A,"Hoge Q Lage P",FALSE,"Tarieven"}</definedName>
    <definedName name="______z1" hidden="1">{#N/A,"Hoge Q Gelijke P",FALSE,"Tarieven"}</definedName>
    <definedName name="______z11" hidden="1">{#N/A,"Hoge Q Gelijke P",FALSE,"Tarieven"}</definedName>
    <definedName name="_____b1" hidden="1">{#N/A,"Hoge Q Lage P",FALSE,"Tarieven"}</definedName>
    <definedName name="_____b11" hidden="1">{#N/A,"Hoge Q Lage P",FALSE,"Tarieven"}</definedName>
    <definedName name="_____b111" hidden="1">{#N/A,"Hoge Q Lage P",FALSE,"Tarieven"}</definedName>
    <definedName name="_____bbb1" hidden="1">{#N/A,"Hoge Q Lage P",FALSE,"Tarieven"}</definedName>
    <definedName name="_____xx1" hidden="1">{#N/A,"Hoge Q Lage P",FALSE,"Tarieven"}</definedName>
    <definedName name="_____z1" hidden="1">{#N/A,"Hoge Q Gelijke P",FALSE,"Tarieven"}</definedName>
    <definedName name="_____z11" hidden="1">{#N/A,"Hoge Q Gelijke P",FALSE,"Tarieven"}</definedName>
    <definedName name="___b1" hidden="1">{#N/A,"Hoge Q Lage P",FALSE,"Tarieven"}</definedName>
    <definedName name="___b11" hidden="1">{#N/A,"Hoge Q Lage P",FALSE,"Tarieven"}</definedName>
    <definedName name="___b111" hidden="1">{#N/A,"Hoge Q Lage P",FALSE,"Tarieven"}</definedName>
    <definedName name="___bbb1" hidden="1">{#N/A,"Hoge Q Lage P",FALSE,"Tarieven"}</definedName>
    <definedName name="___xx1" hidden="1">{#N/A,"Hoge Q Lage P",FALSE,"Tarieven"}</definedName>
    <definedName name="___z1" hidden="1">{#N/A,"Hoge Q Gelijke P",FALSE,"Tarieven"}</definedName>
    <definedName name="___z11" hidden="1">{#N/A,"Hoge Q Gelijke P",FALSE,"Tarieven"}</definedName>
    <definedName name="_b1" localSheetId="0" hidden="1">{#N/A,"Hoge Q Lage P",FALSE,"Tarieven"}</definedName>
    <definedName name="_b1" hidden="1">{#N/A,"Hoge Q Lage P",FALSE,"Tarieven"}</definedName>
    <definedName name="_b11" localSheetId="0" hidden="1">{#N/A,"Hoge Q Lage P",FALSE,"Tarieven"}</definedName>
    <definedName name="_b11" hidden="1">{#N/A,"Hoge Q Lage P",FALSE,"Tarieven"}</definedName>
    <definedName name="_b111" localSheetId="0" hidden="1">{#N/A,"Hoge Q Lage P",FALSE,"Tarieven"}</definedName>
    <definedName name="_b111" hidden="1">{#N/A,"Hoge Q Lage P",FALSE,"Tarieven"}</definedName>
    <definedName name="_b2" hidden="1">{#N/A,"Hoge Q Lage P",FALSE,"Tarieven"}</definedName>
    <definedName name="_bbb1" localSheetId="0" hidden="1">{#N/A,"Hoge Q Lage P",FALSE,"Tarieven"}</definedName>
    <definedName name="_bbb1" hidden="1">{#N/A,"Hoge Q Lage P",FALSE,"Tarieven"}</definedName>
    <definedName name="_xlnm._FilterDatabase" localSheetId="11" hidden="1">'Rekenblad Aansluiting'!$A$3:$AB$57</definedName>
    <definedName name="_xlnm._FilterDatabase" localSheetId="14" hidden="1">'Rekenblad combi'!$A$3:$AC$41</definedName>
    <definedName name="_xlnm._FilterDatabase" localSheetId="13" hidden="1">'Rekenblad faciliteiten'!$A$3:$FV$20</definedName>
    <definedName name="_xlnm._FilterDatabase" localSheetId="12" hidden="1">'Rekenblad Verkeer'!$A$3:$AV$35</definedName>
    <definedName name="_xlnm._FilterDatabase" localSheetId="7" hidden="1">Verkeersprofielen!$A$2:$K$28</definedName>
    <definedName name="_xlnm._FilterDatabase" localSheetId="0" hidden="1">#REF!</definedName>
    <definedName name="_xlnm._FilterDatabase" localSheetId="10" hidden="1">WLR!$B$2:$J$314</definedName>
    <definedName name="_xlnm._FilterDatabase" hidden="1">#REF!</definedName>
    <definedName name="_FilterDatabase1" localSheetId="0" hidden="1">#REF!</definedName>
    <definedName name="_FilterDatabase1" hidden="1">#REF!</definedName>
    <definedName name="_filterdb" hidden="1">#REF!</definedName>
    <definedName name="_K2__CVPARAMS__" hidden="1">"Any by Any!$C$14:$D$35;"</definedName>
    <definedName name="_K2__LOCKEDCVW__" hidden="1">#VALUE!</definedName>
    <definedName name="_K2__LOCKSTATUS__" hidden="1">1</definedName>
    <definedName name="_K2__MAXEXPCOLS__" hidden="1">100</definedName>
    <definedName name="_K2__MAXEXPROWS__" hidden="1">1000</definedName>
    <definedName name="_K2__WBEVMODE__" hidden="1">1</definedName>
    <definedName name="_K2__WBREFOPTIONS__" hidden="1">134217772</definedName>
    <definedName name="_K2__WSINFO__" hidden="1">"osoft"</definedName>
    <definedName name="_K2_WBEVMODE" hidden="1">0</definedName>
    <definedName name="_xx1" localSheetId="0" hidden="1">{#N/A,"Hoge Q Lage P",FALSE,"Tarieven"}</definedName>
    <definedName name="_xx1" hidden="1">{#N/A,"Hoge Q Lage P",FALSE,"Tarieven"}</definedName>
    <definedName name="_z1" localSheetId="0" hidden="1">{#N/A,"Hoge Q Gelijke P",FALSE,"Tarieven"}</definedName>
    <definedName name="_z1" hidden="1">{#N/A,"Hoge Q Gelijke P",FALSE,"Tarieven"}</definedName>
    <definedName name="_z11" localSheetId="0" hidden="1">{#N/A,"Hoge Q Gelijke P",FALSE,"Tarieven"}</definedName>
    <definedName name="_z11" hidden="1">{#N/A,"Hoge Q Gelijke P",FALSE,"Tarieven"}</definedName>
    <definedName name="AccessDatabase" hidden="1">"D:\AA\Klanten\Wanadoo\zelfbouw vs WADSL 2.5.mdb"</definedName>
    <definedName name="afr_2">#REF!</definedName>
    <definedName name="afr_3">#REF!</definedName>
    <definedName name="afr_factor">#REF!</definedName>
    <definedName name="AfschrijftermijnVVE">[1]Parameters!$B$3</definedName>
    <definedName name="b" localSheetId="0" hidden="1">{#N/A,"Hoge Q Lage P",FALSE,"Tarieven"}</definedName>
    <definedName name="b" hidden="1">{#N/A,"Hoge Q Lage P",FALSE,"Tarieven"}</definedName>
    <definedName name="bbb" localSheetId="0" hidden="1">{#N/A,"Hoge Q Lage P",FALSE,"Tarieven"}</definedName>
    <definedName name="bbb" hidden="1">{#N/A,"Hoge Q Lage P",FALSE,"Tarieven"}</definedName>
    <definedName name="BTW">#REF!</definedName>
    <definedName name="BTW_Laag">#REF!</definedName>
    <definedName name="BTW_Vrij">#REF!</definedName>
    <definedName name="Business_Line">[2]PullDown!$BJ$3:$BJ$8</definedName>
    <definedName name="CellWatch01Descn" hidden="1">""</definedName>
    <definedName name="CellWatch01Name" hidden="1">"FA OROS"</definedName>
    <definedName name="CPS_Mutatie_Eur">#REF!</definedName>
    <definedName name="CurrentSegment">[2]Beheer!$C$2</definedName>
    <definedName name="customerbilling_eur">#REF!</definedName>
    <definedName name="customerbilling_eur_laag">#REF!</definedName>
    <definedName name="_xlnm.Database">#REF!</definedName>
    <definedName name="een" localSheetId="0" hidden="1">{#N/A,"Hoge Q Gelijke P",FALSE,"Tarieven"}</definedName>
    <definedName name="een" hidden="1">{#N/A,"Hoge Q Gelijke P",FALSE,"Tarieven"}</definedName>
    <definedName name="eenheid_no_vat_EUR">#REF!</definedName>
    <definedName name="eenheid_vat_EUR">#REF!</definedName>
    <definedName name="EV__LASTREFTIME__" hidden="1">39456.4930671296</definedName>
    <definedName name="EV__LOCKEDCVW__" hidden="1">#VALUE!</definedName>
    <definedName name="EV__MAXEXPCOLS__" hidden="1">100</definedName>
    <definedName name="EV__MAXEXPROWS__" hidden="1">1000</definedName>
    <definedName name="EV__WBEVMODE__" hidden="1">0</definedName>
    <definedName name="EV__WBREFOPTIONS__" hidden="1">134217783</definedName>
    <definedName name="EV__WBVERSION__" hidden="1">0</definedName>
    <definedName name="EV__WSINFO__" hidden="1">"osoft"</definedName>
    <definedName name="f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g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GebruikteStaffelVoorZMTermijnKorting">[1]Parameters!$B$6</definedName>
    <definedName name="handling_eur">#REF!</definedName>
    <definedName name="handling_eur_laag">#REF!</definedName>
    <definedName name="iii" localSheetId="0" hidden="1">{#N/A,"Hoge Q Lage P",FALSE,"Tarieven"}</definedName>
    <definedName name="iii" hidden="1">{#N/A,"Hoge Q Lage P",FALSE,"Tarieven"}</definedName>
    <definedName name="inter" localSheetId="0" hidden="1">{#N/A,"Hoge Q Gelijke P",FALSE,"Tarieven"}</definedName>
    <definedName name="inter" hidden="1">{#N/A,"Hoge Q Gelijke P",FALSE,"Tarieven"}</definedName>
    <definedName name="internatio" localSheetId="0" hidden="1">{#N/A,"Hoge Q Lage P",FALSE,"Tarieven"}</definedName>
    <definedName name="internatio" hidden="1">{#N/A,"Hoge Q Lage P",FALSE,"Tarieven"}</definedName>
    <definedName name="Kabels1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d" localSheetId="0" hidden="1">{#N/A,"Hoge Q Lage P",FALSE,"Tarieven"}</definedName>
    <definedName name="ld" hidden="1">{#N/A,"Hoge Q Lage P",FALSE,"Tarieven"}</definedName>
    <definedName name="lk" localSheetId="0" hidden="1">{#N/A,"Hoge Q Gelijke P",FALSE,"Tarieven"}</definedName>
    <definedName name="lk" hidden="1">{#N/A,"Hoge Q Gelijke P",FALSE,"Tarieven"}</definedName>
    <definedName name="ll" localSheetId="0" hidden="1">{#N/A,"Hoge Q Lage P",FALSE,"Tarieven"}</definedName>
    <definedName name="ll" hidden="1">{#N/A,"Hoge Q Lage P",FALSE,"Tarieven"}</definedName>
    <definedName name="lls" localSheetId="0" hidden="1">{#N/A,"Hoge Q Gelijke P",FALSE,"Tarieven"}</definedName>
    <definedName name="lls" hidden="1">{#N/A,"Hoge Q Gelijke P",FALSE,"Tarieven"}</definedName>
    <definedName name="local" hidden="1">{#N/A,"Hoge Q Gelijke P",FALSE,"Tarieven"}</definedName>
    <definedName name="LocatiegebaseerdeTelefooncentrale">'[2]Vast GZM'!$E$20</definedName>
    <definedName name="LooptijdContract_CurrentSegment">[2]Beheer!$E$13</definedName>
    <definedName name="LooptijdND5_CurrentSegment">[2]Beheer!$E$14</definedName>
    <definedName name="lsdkfj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Mobiel_Belprofiel_InCase_GZM">'[2]Start GZM'!$F$14</definedName>
    <definedName name="Mobiel_Belprofiel_InCase_MKB">'[2]Start MKB'!$F$14</definedName>
    <definedName name="MoGebruikers_CurrentSegment">[2]Beheer!$E$19</definedName>
    <definedName name="MoGebruikersGZM">[2]Beheer!$D$19</definedName>
    <definedName name="MoGebruikersMKB">[2]Beheer!$C$19</definedName>
    <definedName name="naamconflict" localSheetId="0" hidden="1">#REF!</definedName>
    <definedName name="naamconflict" hidden="1">#REF!</definedName>
    <definedName name="nationaal" localSheetId="0" hidden="1">{#N/A,"Hoge Q Gelijke P",FALSE,"Tarieven"}</definedName>
    <definedName name="nationaal" hidden="1">{#N/A,"Hoge Q Gelijke P",FALSE,"Tarieven"}</definedName>
    <definedName name="ND5LooptijdGZM">[2]Beheer!$D$14</definedName>
    <definedName name="ND5LooptijdMKB">[2]Beheer!$C$14</definedName>
    <definedName name="nieuw" localSheetId="0" hidden="1">{#N/A,"Hoge Q Lage P",FALSE,"Tarieven"}</definedName>
    <definedName name="nieuw" hidden="1">{#N/A,"Hoge Q Lage P",FALSE,"Tarieven"}</definedName>
    <definedName name="Onzin" localSheetId="0" hidden="1">{#N/A,"Hoge Q Lage P",FALSE,"Tarieven"}</definedName>
    <definedName name="Onzin" hidden="1">{#N/A,"Hoge Q Lage P",FALSE,"Tarieven"}</definedName>
    <definedName name="oooo" localSheetId="0" hidden="1">{#N/A,"Hoge Q Lage P",FALSE,"Tarieven"}</definedName>
    <definedName name="oooo" hidden="1">{#N/A,"Hoge Q Lage P",FALSE,"Tarieven"}</definedName>
    <definedName name="oooo1" localSheetId="0" hidden="1">{#N/A,"Hoge Q Lage P",FALSE,"Tarieven"}</definedName>
    <definedName name="oooo1" hidden="1">{#N/A,"Hoge Q Lage P",FALSE,"Tarieven"}</definedName>
    <definedName name="OPTA_1">#REF!</definedName>
    <definedName name="OPTA_2">#REF!</definedName>
    <definedName name="PD_Randapparatuur_Cisco">[2]PullDown!$BN$3:$BN$11</definedName>
    <definedName name="PD_Randapparatuur_IP_Centrex">[2]PullDown!$BL$3:$BL$21</definedName>
    <definedName name="PD_Randapparatuur_Microsoft">[2]PullDown!$BP$3:$BP$69</definedName>
    <definedName name="PullDown_GlasAccess">[2]PullDown!$AI$9:INDIRECT("PullDown!$AI$"&amp;[2]PullDown!$AI$6+8)</definedName>
    <definedName name="PullDown_GlasVPN">[2]PullDown!$AJ$9:INDIRECT("PullDown!$AJ$"&amp;[2]PullDown!$AJ$6+8)</definedName>
    <definedName name="PullDown_VlanFiber">[2]PullDown!$AL$4:INDIRECT("PullDown!$AL$"&amp;[2]PullDown!$AL$2+3)</definedName>
    <definedName name="qwe" localSheetId="0" hidden="1">{#N/A,"Hoge Q Lage P",FALSE,"Tarieven"}</definedName>
    <definedName name="qwe" hidden="1">{#N/A,"Hoge Q Lage P",FALSE,"Tarieven"}</definedName>
    <definedName name="Release">#REF!</definedName>
    <definedName name="Retail_Revenue_EX_BTW">#REF!</definedName>
    <definedName name="Retail_Revenue_INCL_BTW">#REF!</definedName>
    <definedName name="Retailopslag">[1]Parameters!$B$2</definedName>
    <definedName name="s" localSheetId="0" hidden="1">{#N/A,"Hoge Q Gelijke P",FALSE,"Tarieven"}</definedName>
    <definedName name="s" hidden="1">{#N/A,"Hoge Q Gelijke P",FALSE,"Tarieven"}</definedName>
    <definedName name="SpraakPull">[2]PullDown!$J$4:$T$4</definedName>
    <definedName name="Start_LoopTijdContractGZM">'[2]Start GZM'!$C$14</definedName>
    <definedName name="Start_LoopTijdContractMKB">'[2]Start MKB'!$C$14</definedName>
    <definedName name="StartdatumGZM">'[2]Start GZM'!$C$13</definedName>
    <definedName name="StartdatumMKB">'[2]Start MKB'!$C$13</definedName>
    <definedName name="Tacsversie01">#REF!</definedName>
    <definedName name="Tacsversie01_1">#REF!</definedName>
    <definedName name="TariefPeriode01">#REF!</definedName>
    <definedName name="test" localSheetId="0" hidden="1">{#N/A,"Hoge Q Lage P",FALSE,"Tarieven"}</definedName>
    <definedName name="test" hidden="1">{#N/A,"Hoge Q Lage P",FALSE,"Tarieven"}</definedName>
    <definedName name="test2" localSheetId="0" hidden="1">{#N/A,"Hoge Q Lage P",FALSE,"Tarieven"}</definedName>
    <definedName name="test2" hidden="1">{#N/A,"Hoge Q Lage P",FALSE,"Tarieven"}</definedName>
    <definedName name="ToeslagTelefooncel_Eur">#REF!</definedName>
    <definedName name="Transit_Handling_Setup_Conv">#REF!</definedName>
    <definedName name="Transit_Handling_Setup_Only">#REF!</definedName>
    <definedName name="Transit_Handling89_Setup_Conv">#REF!</definedName>
    <definedName name="Transit_Handling89_Setup_Only">#REF!</definedName>
    <definedName name="ts" localSheetId="0" hidden="1">{#N/A,"Hoge Q Gelijke P",FALSE,"Tarieven"}</definedName>
    <definedName name="ts" hidden="1">{#N/A,"Hoge Q Gelijke P",FALSE,"Tarieven"}</definedName>
    <definedName name="uiteo1" localSheetId="0" hidden="1">{#N/A,"Hoge Q Lage P",FALSE,"Tarieven"}</definedName>
    <definedName name="uiteo1" hidden="1">{#N/A,"Hoge Q Lage P",FALSE,"Tarieven"}</definedName>
    <definedName name="uitheo" localSheetId="0" hidden="1">{#N/A,"Hoge Q Lage P",FALSE,"Tarieven"}</definedName>
    <definedName name="uitheo" hidden="1">{#N/A,"Hoge Q Lage P",FALSE,"Tarieven"}</definedName>
    <definedName name="VaMo_Koppeling_GZM">[2]Beheer!$D$6</definedName>
    <definedName name="VaMo_Koppeling_MKB">[2]Beheer!$C$6</definedName>
    <definedName name="Wholesalebilling_Eur">#REF!</definedName>
    <definedName name="wrn.Q._.met._.dalend._.P." localSheetId="0" hidden="1">{#N/A,"Hoge Q Lage P",FALSE,"Tarieven"}</definedName>
    <definedName name="wrn.Q._.met._.dalend._.P." hidden="1">{#N/A,"Hoge Q Lage P",FALSE,"Tarieven"}</definedName>
    <definedName name="wrn.Q._.met._.gelijke._.P." localSheetId="0" hidden="1">{#N/A,"Hoge Q Gelijke P",FALSE,"Tarieven"}</definedName>
    <definedName name="wrn.Q._.met._.gelijke._.P." hidden="1">{#N/A,"Hoge Q Gelijke P",FALSE,"Tarieven"}</definedName>
    <definedName name="wrn.q._.met.dalen.p1" localSheetId="0" hidden="1">{#N/A,"Hoge Q Lage P",FALSE,"Tarieven"}</definedName>
    <definedName name="wrn.q._.met.dalen.p1" hidden="1">{#N/A,"Hoge Q Lage P",FALSE,"Tarieven"}</definedName>
    <definedName name="wrn.q.met.gelijke.p1" localSheetId="0" hidden="1">{#N/A,"Hoge Q Gelijke P",FALSE,"Tarieven"}</definedName>
    <definedName name="wrn.q.met.gelijke.p1" hidden="1">{#N/A,"Hoge Q Gelijke P",FALSE,"Tarieven"}</definedName>
    <definedName name="wrn.Week._.rapportage.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xx" localSheetId="0" hidden="1">{#N/A,"Hoge Q Lage P",FALSE,"Tarieven"}</definedName>
    <definedName name="xx" hidden="1">{#N/A,"Hoge Q Lage P",FALSE,"Tarieven"}</definedName>
    <definedName name="ZMSalesMandaatVVA">[1]Parameters!$B$20</definedName>
    <definedName name="ZMSalesMandaatVVE">[1]Parameters!$B$19</definedName>
  </definedNames>
  <calcPr calcId="145621"/>
</workbook>
</file>

<file path=xl/calcChain.xml><?xml version="1.0" encoding="utf-8"?>
<calcChain xmlns="http://schemas.openxmlformats.org/spreadsheetml/2006/main">
  <c r="FL5" i="18" l="1"/>
  <c r="I29" i="15" l="1"/>
  <c r="I28" i="15"/>
  <c r="I27" i="15"/>
  <c r="I26" i="15"/>
  <c r="I25" i="15"/>
  <c r="C2" i="27" l="1"/>
  <c r="L4" i="16" l="1"/>
  <c r="L5" i="16"/>
  <c r="L6" i="16"/>
  <c r="L7" i="16"/>
  <c r="L8" i="16"/>
  <c r="L9" i="16"/>
  <c r="L10" i="16"/>
  <c r="L11" i="16"/>
  <c r="L12" i="16"/>
  <c r="L13" i="16"/>
  <c r="L14" i="16"/>
  <c r="L15" i="16"/>
  <c r="L16" i="16"/>
  <c r="L17" i="16"/>
  <c r="L18" i="16"/>
  <c r="L19" i="16"/>
  <c r="L20" i="16"/>
  <c r="L21" i="16"/>
  <c r="L22" i="16"/>
  <c r="L23" i="16"/>
  <c r="L24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A5" i="16" l="1"/>
  <c r="A6" i="16"/>
  <c r="A7" i="16"/>
  <c r="A8" i="16"/>
  <c r="A9" i="16"/>
  <c r="A10" i="16"/>
  <c r="A11" i="16"/>
  <c r="A12" i="16"/>
  <c r="A13" i="16"/>
  <c r="A14" i="16"/>
  <c r="A15" i="16"/>
  <c r="A16" i="16"/>
  <c r="A17" i="16"/>
  <c r="A18" i="16"/>
  <c r="A19" i="16"/>
  <c r="A20" i="16"/>
  <c r="A21" i="16"/>
  <c r="A22" i="16"/>
  <c r="A23" i="16"/>
  <c r="A24" i="16"/>
  <c r="A25" i="16"/>
  <c r="A26" i="16"/>
  <c r="A27" i="16"/>
  <c r="A28" i="16"/>
  <c r="A29" i="16"/>
  <c r="A30" i="16"/>
  <c r="A31" i="16"/>
  <c r="A32" i="16"/>
  <c r="A33" i="16"/>
  <c r="A34" i="16"/>
  <c r="A35" i="16"/>
  <c r="A36" i="16"/>
  <c r="A37" i="16"/>
  <c r="A38" i="16"/>
  <c r="A39" i="16"/>
  <c r="A40" i="16"/>
  <c r="A41" i="16"/>
  <c r="A4" i="16"/>
  <c r="J36" i="16" l="1"/>
  <c r="K36" i="16"/>
  <c r="J37" i="16"/>
  <c r="K37" i="16"/>
  <c r="J38" i="16"/>
  <c r="K38" i="16"/>
  <c r="J39" i="16"/>
  <c r="K39" i="16"/>
  <c r="J40" i="16"/>
  <c r="K40" i="16"/>
  <c r="J41" i="16"/>
  <c r="K41" i="16"/>
  <c r="J30" i="16"/>
  <c r="K30" i="16"/>
  <c r="J31" i="16"/>
  <c r="K31" i="16"/>
  <c r="J32" i="16"/>
  <c r="K32" i="16"/>
  <c r="J33" i="16"/>
  <c r="K33" i="16"/>
  <c r="J34" i="16"/>
  <c r="K34" i="16"/>
  <c r="J35" i="16"/>
  <c r="K35" i="16"/>
  <c r="K17" i="16"/>
  <c r="J17" i="16"/>
  <c r="B77" i="3" l="1"/>
  <c r="H30" i="15" l="1"/>
  <c r="I30" i="15"/>
  <c r="H31" i="15"/>
  <c r="I31" i="15"/>
  <c r="H32" i="15"/>
  <c r="I32" i="15"/>
  <c r="H33" i="15"/>
  <c r="L33" i="15" s="1"/>
  <c r="I33" i="15"/>
  <c r="H34" i="15"/>
  <c r="J34" i="15" s="1"/>
  <c r="I34" i="15"/>
  <c r="H35" i="15"/>
  <c r="M35" i="15" s="1"/>
  <c r="I35" i="15"/>
  <c r="A30" i="15"/>
  <c r="A31" i="15"/>
  <c r="A32" i="15"/>
  <c r="A33" i="15"/>
  <c r="A34" i="15"/>
  <c r="A35" i="15"/>
  <c r="H47" i="14"/>
  <c r="J47" i="14" s="1"/>
  <c r="P47" i="14" s="1"/>
  <c r="H48" i="14"/>
  <c r="J48" i="14" s="1"/>
  <c r="P48" i="14" s="1"/>
  <c r="H49" i="14"/>
  <c r="J49" i="14" s="1"/>
  <c r="P49" i="14" s="1"/>
  <c r="H50" i="14"/>
  <c r="J50" i="14" s="1"/>
  <c r="P50" i="14" s="1"/>
  <c r="H51" i="14"/>
  <c r="J51" i="14" s="1"/>
  <c r="P51" i="14" s="1"/>
  <c r="H52" i="14"/>
  <c r="J52" i="14" s="1"/>
  <c r="P52" i="14" s="1"/>
  <c r="H53" i="14"/>
  <c r="J53" i="14" s="1"/>
  <c r="P53" i="14" s="1"/>
  <c r="H54" i="14"/>
  <c r="J54" i="14" s="1"/>
  <c r="P54" i="14" s="1"/>
  <c r="H55" i="14"/>
  <c r="J55" i="14" s="1"/>
  <c r="P55" i="14" s="1"/>
  <c r="H56" i="14"/>
  <c r="J56" i="14" s="1"/>
  <c r="P56" i="14" s="1"/>
  <c r="H57" i="14"/>
  <c r="J57" i="14" s="1"/>
  <c r="P57" i="14" s="1"/>
  <c r="H46" i="14"/>
  <c r="J46" i="14" s="1"/>
  <c r="P46" i="14" s="1"/>
  <c r="I46" i="14"/>
  <c r="K46" i="14" s="1"/>
  <c r="Q46" i="14" s="1"/>
  <c r="I47" i="14"/>
  <c r="K47" i="14" s="1"/>
  <c r="Q47" i="14" s="1"/>
  <c r="I48" i="14"/>
  <c r="K48" i="14" s="1"/>
  <c r="Q48" i="14" s="1"/>
  <c r="I49" i="14"/>
  <c r="K49" i="14" s="1"/>
  <c r="Q49" i="14" s="1"/>
  <c r="I50" i="14"/>
  <c r="K50" i="14" s="1"/>
  <c r="Q50" i="14" s="1"/>
  <c r="I51" i="14"/>
  <c r="K51" i="14" s="1"/>
  <c r="Q51" i="14" s="1"/>
  <c r="I52" i="14"/>
  <c r="K52" i="14" s="1"/>
  <c r="Q52" i="14" s="1"/>
  <c r="I53" i="14"/>
  <c r="K53" i="14" s="1"/>
  <c r="Q53" i="14" s="1"/>
  <c r="I54" i="14"/>
  <c r="K54" i="14" s="1"/>
  <c r="Q54" i="14" s="1"/>
  <c r="I55" i="14"/>
  <c r="K55" i="14" s="1"/>
  <c r="Q55" i="14" s="1"/>
  <c r="I56" i="14"/>
  <c r="K56" i="14" s="1"/>
  <c r="Q56" i="14" s="1"/>
  <c r="I57" i="14"/>
  <c r="K57" i="14" s="1"/>
  <c r="Q57" i="14" s="1"/>
  <c r="A52" i="14"/>
  <c r="B52" i="14"/>
  <c r="A53" i="14"/>
  <c r="B53" i="14"/>
  <c r="A54" i="14"/>
  <c r="B54" i="14"/>
  <c r="A55" i="14"/>
  <c r="B55" i="14"/>
  <c r="A56" i="14"/>
  <c r="B56" i="14"/>
  <c r="A57" i="14"/>
  <c r="B57" i="14"/>
  <c r="A46" i="14"/>
  <c r="B46" i="14"/>
  <c r="A47" i="14"/>
  <c r="B47" i="14"/>
  <c r="A48" i="14"/>
  <c r="B48" i="14"/>
  <c r="A49" i="14"/>
  <c r="B49" i="14"/>
  <c r="A50" i="14"/>
  <c r="B50" i="14"/>
  <c r="A51" i="14"/>
  <c r="B51" i="14"/>
  <c r="B78" i="3"/>
  <c r="B79" i="3"/>
  <c r="B80" i="3"/>
  <c r="B34" i="3"/>
  <c r="B35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84" i="3"/>
  <c r="B85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33" i="3"/>
  <c r="B32" i="3"/>
  <c r="B31" i="3"/>
  <c r="B29" i="3"/>
  <c r="B30" i="3"/>
  <c r="R57" i="14" l="1"/>
  <c r="S57" i="14" s="1"/>
  <c r="R52" i="14"/>
  <c r="S52" i="14" s="1"/>
  <c r="R53" i="14"/>
  <c r="S53" i="14" s="1"/>
  <c r="R51" i="14"/>
  <c r="S51" i="14" s="1"/>
  <c r="R47" i="14"/>
  <c r="S47" i="14" s="1"/>
  <c r="R56" i="14"/>
  <c r="S56" i="14" s="1"/>
  <c r="R54" i="14"/>
  <c r="S54" i="14" s="1"/>
  <c r="R55" i="14"/>
  <c r="S55" i="14" s="1"/>
  <c r="R46" i="14"/>
  <c r="S46" i="14" s="1"/>
  <c r="R48" i="14"/>
  <c r="S48" i="14" s="1"/>
  <c r="P35" i="15"/>
  <c r="J35" i="15"/>
  <c r="O35" i="15"/>
  <c r="K35" i="15"/>
  <c r="S35" i="15"/>
  <c r="N35" i="15"/>
  <c r="M34" i="15"/>
  <c r="R34" i="15"/>
  <c r="R35" i="15"/>
  <c r="L35" i="15"/>
  <c r="L34" i="15"/>
  <c r="P34" i="15"/>
  <c r="K34" i="15"/>
  <c r="O34" i="15"/>
  <c r="S34" i="15"/>
  <c r="J33" i="15"/>
  <c r="N33" i="15"/>
  <c r="R33" i="15"/>
  <c r="O33" i="15"/>
  <c r="K33" i="15"/>
  <c r="Q33" i="15"/>
  <c r="P33" i="15"/>
  <c r="L31" i="15"/>
  <c r="P31" i="15"/>
  <c r="M31" i="15"/>
  <c r="Q31" i="15"/>
  <c r="J31" i="15"/>
  <c r="R31" i="15"/>
  <c r="O31" i="15"/>
  <c r="K31" i="15"/>
  <c r="N31" i="15"/>
  <c r="S31" i="15"/>
  <c r="K30" i="15"/>
  <c r="O30" i="15"/>
  <c r="S30" i="15"/>
  <c r="L30" i="15"/>
  <c r="P30" i="15"/>
  <c r="M30" i="15"/>
  <c r="J30" i="15"/>
  <c r="R30" i="15"/>
  <c r="N30" i="15"/>
  <c r="Q30" i="15"/>
  <c r="Q35" i="15"/>
  <c r="N34" i="15"/>
  <c r="M33" i="15"/>
  <c r="K32" i="15"/>
  <c r="O32" i="15"/>
  <c r="S32" i="15"/>
  <c r="L32" i="15"/>
  <c r="Q32" i="15"/>
  <c r="M32" i="15"/>
  <c r="R32" i="15"/>
  <c r="N32" i="15"/>
  <c r="J32" i="15"/>
  <c r="P32" i="15"/>
  <c r="Q34" i="15"/>
  <c r="S33" i="15"/>
  <c r="R50" i="14"/>
  <c r="R49" i="14"/>
  <c r="S50" i="14" l="1"/>
  <c r="S49" i="14"/>
  <c r="J4" i="16" l="1"/>
  <c r="K4" i="16"/>
  <c r="J5" i="16"/>
  <c r="K5" i="16"/>
  <c r="K33" i="14"/>
  <c r="K32" i="14"/>
  <c r="J32" i="14" l="1"/>
  <c r="J33" i="14" l="1"/>
  <c r="I32" i="14"/>
  <c r="Q32" i="14" s="1"/>
  <c r="H32" i="14"/>
  <c r="A32" i="14"/>
  <c r="A33" i="14"/>
  <c r="H33" i="14"/>
  <c r="I33" i="14"/>
  <c r="Q33" i="14" s="1"/>
  <c r="B32" i="14"/>
  <c r="B33" i="14"/>
  <c r="H19" i="15"/>
  <c r="K19" i="15" s="1"/>
  <c r="I19" i="15"/>
  <c r="I18" i="15"/>
  <c r="H18" i="15"/>
  <c r="M18" i="15" s="1"/>
  <c r="A18" i="15"/>
  <c r="A19" i="15"/>
  <c r="H17" i="15"/>
  <c r="R19" i="15" l="1"/>
  <c r="N19" i="15"/>
  <c r="J19" i="15"/>
  <c r="P18" i="15"/>
  <c r="L18" i="15"/>
  <c r="Q19" i="15"/>
  <c r="M19" i="15"/>
  <c r="S18" i="15"/>
  <c r="O18" i="15"/>
  <c r="K18" i="15"/>
  <c r="P19" i="15"/>
  <c r="L19" i="15"/>
  <c r="R18" i="15"/>
  <c r="N18" i="15"/>
  <c r="J18" i="15"/>
  <c r="S19" i="15"/>
  <c r="O19" i="15"/>
  <c r="Q18" i="15"/>
  <c r="P33" i="14"/>
  <c r="R33" i="14" s="1"/>
  <c r="S33" i="14" s="1"/>
  <c r="P32" i="14"/>
  <c r="R32" i="14" s="1"/>
  <c r="S32" i="14" s="1"/>
  <c r="B132" i="3"/>
  <c r="B133" i="3"/>
  <c r="B134" i="3"/>
  <c r="B135" i="3"/>
  <c r="B136" i="3"/>
  <c r="M3" i="13" l="1"/>
  <c r="N3" i="13" s="1"/>
  <c r="M4" i="13"/>
  <c r="N4" i="13" s="1"/>
  <c r="M5" i="13"/>
  <c r="N5" i="13" s="1"/>
  <c r="M6" i="13"/>
  <c r="N6" i="13" s="1"/>
  <c r="M7" i="13"/>
  <c r="N7" i="13" s="1"/>
  <c r="M8" i="13"/>
  <c r="N8" i="13" s="1"/>
  <c r="M9" i="13"/>
  <c r="N9" i="13" s="1"/>
  <c r="M2" i="13"/>
  <c r="N2" i="13" s="1"/>
  <c r="E28" i="10" l="1"/>
  <c r="B13" i="24"/>
  <c r="B12" i="24"/>
  <c r="B11" i="24"/>
  <c r="B10" i="24"/>
  <c r="B9" i="24"/>
  <c r="B8" i="24"/>
  <c r="B7" i="24"/>
  <c r="B6" i="24"/>
  <c r="B5" i="24"/>
  <c r="B4" i="24"/>
  <c r="Z33" i="15" l="1"/>
  <c r="AB35" i="15"/>
  <c r="Y35" i="15"/>
  <c r="Z34" i="15"/>
  <c r="Z32" i="15"/>
  <c r="Y33" i="15"/>
  <c r="AB31" i="15"/>
  <c r="AA34" i="15"/>
  <c r="AB33" i="15"/>
  <c r="AA31" i="15"/>
  <c r="Y34" i="15"/>
  <c r="Z35" i="15"/>
  <c r="AA33" i="15"/>
  <c r="Z31" i="15"/>
  <c r="AA30" i="15"/>
  <c r="Y30" i="15"/>
  <c r="AB34" i="15"/>
  <c r="AB32" i="15"/>
  <c r="AB30" i="15"/>
  <c r="AA32" i="15"/>
  <c r="AA35" i="15"/>
  <c r="Z30" i="15"/>
  <c r="Y31" i="15"/>
  <c r="Y32" i="15"/>
  <c r="AB19" i="15"/>
  <c r="AA18" i="15"/>
  <c r="Y18" i="15"/>
  <c r="AA19" i="15"/>
  <c r="AB18" i="15"/>
  <c r="Y19" i="15"/>
  <c r="Z19" i="15"/>
  <c r="Z18" i="15"/>
  <c r="FF19" i="18"/>
  <c r="EP19" i="18"/>
  <c r="FJ15" i="18"/>
  <c r="ET15" i="18"/>
  <c r="FF10" i="18"/>
  <c r="EX9" i="18"/>
  <c r="ET7" i="18"/>
  <c r="FK4" i="18"/>
  <c r="FK8" i="18" s="1"/>
  <c r="FJ4" i="18"/>
  <c r="FI4" i="18"/>
  <c r="FI15" i="18" s="1"/>
  <c r="FH4" i="18"/>
  <c r="FH16" i="18" s="1"/>
  <c r="FG4" i="18"/>
  <c r="FG6" i="18" s="1"/>
  <c r="FF4" i="18"/>
  <c r="FF18" i="18" s="1"/>
  <c r="FE4" i="18"/>
  <c r="FE19" i="18" s="1"/>
  <c r="FD4" i="18"/>
  <c r="FD20" i="18" s="1"/>
  <c r="FC4" i="18"/>
  <c r="FC13" i="18" s="1"/>
  <c r="FB4" i="18"/>
  <c r="FB9" i="18" s="1"/>
  <c r="FA4" i="18"/>
  <c r="FA15" i="18" s="1"/>
  <c r="EZ4" i="18"/>
  <c r="EZ5" i="18" s="1"/>
  <c r="EY4" i="18"/>
  <c r="EY17" i="18" s="1"/>
  <c r="EX4" i="18"/>
  <c r="EX10" i="18" s="1"/>
  <c r="EW4" i="18"/>
  <c r="EW11" i="18" s="1"/>
  <c r="EV4" i="18"/>
  <c r="EU4" i="18"/>
  <c r="EU8" i="18" s="1"/>
  <c r="ET4" i="18"/>
  <c r="ET14" i="18" s="1"/>
  <c r="ES4" i="18"/>
  <c r="ES10" i="18" s="1"/>
  <c r="ER4" i="18"/>
  <c r="EQ4" i="18"/>
  <c r="EQ9" i="18" s="1"/>
  <c r="EP4" i="18"/>
  <c r="EP18" i="18" s="1"/>
  <c r="EO4" i="18"/>
  <c r="EO19" i="18" s="1"/>
  <c r="EN4" i="18"/>
  <c r="EN20" i="18" s="1"/>
  <c r="EM4" i="18"/>
  <c r="EM13" i="18" s="1"/>
  <c r="EL4" i="18"/>
  <c r="EL18" i="18" s="1"/>
  <c r="EK4" i="18"/>
  <c r="EK19" i="18" s="1"/>
  <c r="EJ4" i="18"/>
  <c r="EI4" i="18"/>
  <c r="EI8" i="18" s="1"/>
  <c r="EH4" i="18"/>
  <c r="EH14" i="18" s="1"/>
  <c r="EG4" i="18"/>
  <c r="EG10" i="18" s="1"/>
  <c r="EF4" i="18"/>
  <c r="EF16" i="18" s="1"/>
  <c r="EE4" i="18"/>
  <c r="EE17" i="18" s="1"/>
  <c r="ED4" i="18"/>
  <c r="ED18" i="18" s="1"/>
  <c r="EC4" i="18"/>
  <c r="EC16" i="18" s="1"/>
  <c r="EB4" i="18"/>
  <c r="EA4" i="18"/>
  <c r="EA16" i="18" s="1"/>
  <c r="DZ4" i="18"/>
  <c r="DZ7" i="18" s="1"/>
  <c r="DY4" i="18"/>
  <c r="DY15" i="18" s="1"/>
  <c r="DX4" i="18"/>
  <c r="DX11" i="18" s="1"/>
  <c r="DW4" i="18"/>
  <c r="DW17" i="18" s="1"/>
  <c r="DV4" i="18"/>
  <c r="DV18" i="18" s="1"/>
  <c r="DU4" i="18"/>
  <c r="DU14" i="18" s="1"/>
  <c r="DT4" i="18"/>
  <c r="DS4" i="18"/>
  <c r="DS8" i="18" s="1"/>
  <c r="DR4" i="18"/>
  <c r="DR17" i="18" s="1"/>
  <c r="DQ4" i="18"/>
  <c r="DQ10" i="18" s="1"/>
  <c r="DP4" i="18"/>
  <c r="DO4" i="18"/>
  <c r="DO12" i="18" s="1"/>
  <c r="DN4" i="18"/>
  <c r="DN13" i="18" s="1"/>
  <c r="FK6" i="18" l="1"/>
  <c r="EO8" i="18"/>
  <c r="EU13" i="18"/>
  <c r="FC14" i="18"/>
  <c r="EY18" i="18"/>
  <c r="EM6" i="18"/>
  <c r="EM7" i="18"/>
  <c r="EQ8" i="18"/>
  <c r="FG9" i="18"/>
  <c r="FG10" i="18"/>
  <c r="FK13" i="18"/>
  <c r="ES15" i="18"/>
  <c r="EQ17" i="18"/>
  <c r="EU6" i="18"/>
  <c r="EM14" i="18"/>
  <c r="FG17" i="18"/>
  <c r="FC6" i="18"/>
  <c r="EU7" i="18"/>
  <c r="EM9" i="18"/>
  <c r="ET10" i="18"/>
  <c r="EX11" i="18"/>
  <c r="FB14" i="18"/>
  <c r="EX18" i="18"/>
  <c r="DN5" i="18"/>
  <c r="DV5" i="18"/>
  <c r="ED5" i="18"/>
  <c r="EL5" i="18"/>
  <c r="DW6" i="18"/>
  <c r="EI6" i="18"/>
  <c r="ED7" i="18"/>
  <c r="EK8" i="18"/>
  <c r="DW9" i="18"/>
  <c r="DN10" i="18"/>
  <c r="DZ10" i="18"/>
  <c r="DU11" i="18"/>
  <c r="EL11" i="18"/>
  <c r="EG12" i="18"/>
  <c r="DS13" i="18"/>
  <c r="EI13" i="18"/>
  <c r="DZ14" i="18"/>
  <c r="EL14" i="18"/>
  <c r="EG15" i="18"/>
  <c r="DS16" i="18"/>
  <c r="DO17" i="18"/>
  <c r="DR18" i="18"/>
  <c r="EH18" i="18"/>
  <c r="DY19" i="18"/>
  <c r="DO5" i="18"/>
  <c r="DW5" i="18"/>
  <c r="EE5" i="18"/>
  <c r="DN6" i="18"/>
  <c r="EC6" i="18"/>
  <c r="DN7" i="18"/>
  <c r="DU8" i="18"/>
  <c r="DN9" i="18"/>
  <c r="ED9" i="18"/>
  <c r="DO10" i="18"/>
  <c r="ED10" i="18"/>
  <c r="DV11" i="18"/>
  <c r="DQ12" i="18"/>
  <c r="EI12" i="18"/>
  <c r="DZ13" i="18"/>
  <c r="DO14" i="18"/>
  <c r="EA14" i="18"/>
  <c r="DQ15" i="18"/>
  <c r="EH15" i="18"/>
  <c r="DV17" i="18"/>
  <c r="DS18" i="18"/>
  <c r="EI18" i="18"/>
  <c r="DZ19" i="18"/>
  <c r="DR5" i="18"/>
  <c r="DZ5" i="18"/>
  <c r="EH5" i="18"/>
  <c r="DR6" i="18"/>
  <c r="ED6" i="18"/>
  <c r="DY7" i="18"/>
  <c r="DW8" i="18"/>
  <c r="DR9" i="18"/>
  <c r="EH9" i="18"/>
  <c r="DS10" i="18"/>
  <c r="EE10" i="18"/>
  <c r="DZ11" i="18"/>
  <c r="DS12" i="18"/>
  <c r="ED13" i="18"/>
  <c r="EE14" i="18"/>
  <c r="DR15" i="18"/>
  <c r="EL15" i="18"/>
  <c r="EE16" i="18"/>
  <c r="EA17" i="18"/>
  <c r="DZ18" i="18"/>
  <c r="DQ19" i="18"/>
  <c r="EG19" i="18"/>
  <c r="DS5" i="18"/>
  <c r="EA5" i="18"/>
  <c r="EI5" i="18"/>
  <c r="DS6" i="18"/>
  <c r="EH6" i="18"/>
  <c r="EA8" i="18"/>
  <c r="DS9" i="18"/>
  <c r="EI9" i="18"/>
  <c r="DY10" i="18"/>
  <c r="EI10" i="18"/>
  <c r="EK11" i="18"/>
  <c r="DW12" i="18"/>
  <c r="DO13" i="18"/>
  <c r="EE13" i="18"/>
  <c r="DV14" i="18"/>
  <c r="EK14" i="18"/>
  <c r="DV15" i="18"/>
  <c r="DO16" i="18"/>
  <c r="EI16" i="18"/>
  <c r="EI17" i="18"/>
  <c r="EA18" i="18"/>
  <c r="DR19" i="18"/>
  <c r="EH19" i="18"/>
  <c r="DP19" i="18"/>
  <c r="DP18" i="18"/>
  <c r="DP14" i="18"/>
  <c r="DP10" i="18"/>
  <c r="DP6" i="18"/>
  <c r="DT19" i="18"/>
  <c r="DT18" i="18"/>
  <c r="DT14" i="18"/>
  <c r="DT10" i="18"/>
  <c r="DT6" i="18"/>
  <c r="EB19" i="18"/>
  <c r="EB18" i="18"/>
  <c r="EB14" i="18"/>
  <c r="EB10" i="18"/>
  <c r="EB6" i="18"/>
  <c r="EJ19" i="18"/>
  <c r="EJ18" i="18"/>
  <c r="EJ14" i="18"/>
  <c r="EJ10" i="18"/>
  <c r="EJ6" i="18"/>
  <c r="ER19" i="18"/>
  <c r="ER15" i="18"/>
  <c r="ER11" i="18"/>
  <c r="ER18" i="18"/>
  <c r="ER14" i="18"/>
  <c r="ER10" i="18"/>
  <c r="ER13" i="18"/>
  <c r="ER20" i="18"/>
  <c r="ER12" i="18"/>
  <c r="ER8" i="18"/>
  <c r="ER7" i="18"/>
  <c r="EV19" i="18"/>
  <c r="EV15" i="18"/>
  <c r="EV11" i="18"/>
  <c r="EV18" i="18"/>
  <c r="EV14" i="18"/>
  <c r="EV10" i="18"/>
  <c r="EV17" i="18"/>
  <c r="EV16" i="18"/>
  <c r="EV7" i="18"/>
  <c r="DT7" i="18"/>
  <c r="EJ7" i="18"/>
  <c r="DP8" i="18"/>
  <c r="EF8" i="18"/>
  <c r="EB9" i="18"/>
  <c r="DP11" i="18"/>
  <c r="EB12" i="18"/>
  <c r="EB15" i="18"/>
  <c r="DX16" i="18"/>
  <c r="DT17" i="18"/>
  <c r="DP20" i="18"/>
  <c r="DX20" i="18"/>
  <c r="EF20" i="18"/>
  <c r="EN5" i="18"/>
  <c r="EV5" i="18"/>
  <c r="FD5" i="18"/>
  <c r="FD7" i="18"/>
  <c r="EN12" i="18"/>
  <c r="FD12" i="18"/>
  <c r="EV20" i="18"/>
  <c r="DU18" i="18"/>
  <c r="DU17" i="18"/>
  <c r="DU13" i="18"/>
  <c r="DU9" i="18"/>
  <c r="EC18" i="18"/>
  <c r="EC17" i="18"/>
  <c r="EC13" i="18"/>
  <c r="EC9" i="18"/>
  <c r="EO18" i="18"/>
  <c r="EO14" i="18"/>
  <c r="EO17" i="18"/>
  <c r="EO13" i="18"/>
  <c r="EO9" i="18"/>
  <c r="EO16" i="18"/>
  <c r="EO7" i="18"/>
  <c r="EO15" i="18"/>
  <c r="EO6" i="18"/>
  <c r="EW18" i="18"/>
  <c r="EW14" i="18"/>
  <c r="EW17" i="18"/>
  <c r="EW13" i="18"/>
  <c r="EW9" i="18"/>
  <c r="EW16" i="18"/>
  <c r="EW10" i="18"/>
  <c r="EW7" i="18"/>
  <c r="EW15" i="18"/>
  <c r="EW8" i="18"/>
  <c r="EW6" i="18"/>
  <c r="FE18" i="18"/>
  <c r="FE14" i="18"/>
  <c r="FE10" i="18"/>
  <c r="FE17" i="18"/>
  <c r="FE13" i="18"/>
  <c r="FE9" i="18"/>
  <c r="FE16" i="18"/>
  <c r="FE15" i="18"/>
  <c r="FE6" i="18"/>
  <c r="FI18" i="18"/>
  <c r="FI14" i="18"/>
  <c r="FI10" i="18"/>
  <c r="FI17" i="18"/>
  <c r="FI13" i="18"/>
  <c r="FI9" i="18"/>
  <c r="FI20" i="18"/>
  <c r="FI12" i="18"/>
  <c r="FI8" i="18"/>
  <c r="FI19" i="18"/>
  <c r="FI11" i="18"/>
  <c r="FI6" i="18"/>
  <c r="DY6" i="18"/>
  <c r="DP7" i="18"/>
  <c r="DU7" i="18"/>
  <c r="EB8" i="18"/>
  <c r="EG8" i="18"/>
  <c r="DX9" i="18"/>
  <c r="DU10" i="18"/>
  <c r="EK10" i="18"/>
  <c r="DQ11" i="18"/>
  <c r="DX12" i="18"/>
  <c r="EC12" i="18"/>
  <c r="EG14" i="18"/>
  <c r="DX15" i="18"/>
  <c r="EC15" i="18"/>
  <c r="DT16" i="18"/>
  <c r="DY16" i="18"/>
  <c r="EJ16" i="18"/>
  <c r="DP17" i="18"/>
  <c r="DQ20" i="18"/>
  <c r="DY20" i="18"/>
  <c r="EG20" i="18"/>
  <c r="EO5" i="18"/>
  <c r="EW5" i="18"/>
  <c r="FE5" i="18"/>
  <c r="EN6" i="18"/>
  <c r="EV6" i="18"/>
  <c r="FD6" i="18"/>
  <c r="FA8" i="18"/>
  <c r="EO12" i="18"/>
  <c r="FE12" i="18"/>
  <c r="EV13" i="18"/>
  <c r="DN20" i="18"/>
  <c r="DN16" i="18"/>
  <c r="DN12" i="18"/>
  <c r="DN8" i="18"/>
  <c r="DZ17" i="18"/>
  <c r="DZ20" i="18"/>
  <c r="DZ16" i="18"/>
  <c r="DZ12" i="18"/>
  <c r="DZ8" i="18"/>
  <c r="FJ17" i="18"/>
  <c r="FJ13" i="18"/>
  <c r="FJ20" i="18"/>
  <c r="FJ16" i="18"/>
  <c r="FJ12" i="18"/>
  <c r="FJ8" i="18"/>
  <c r="FJ19" i="18"/>
  <c r="FJ11" i="18"/>
  <c r="FJ6" i="18"/>
  <c r="FJ18" i="18"/>
  <c r="FJ10" i="18"/>
  <c r="FJ9" i="18"/>
  <c r="FJ5" i="18"/>
  <c r="DP5" i="18"/>
  <c r="DT5" i="18"/>
  <c r="DX5" i="18"/>
  <c r="EB5" i="18"/>
  <c r="EF5" i="18"/>
  <c r="EJ5" i="18"/>
  <c r="DO6" i="18"/>
  <c r="DU6" i="18"/>
  <c r="DZ6" i="18"/>
  <c r="EE6" i="18"/>
  <c r="EK6" i="18"/>
  <c r="DQ7" i="18"/>
  <c r="DV7" i="18"/>
  <c r="EB7" i="18"/>
  <c r="EG7" i="18"/>
  <c r="EL7" i="18"/>
  <c r="DX8" i="18"/>
  <c r="EC8" i="18"/>
  <c r="DO9" i="18"/>
  <c r="DT9" i="18"/>
  <c r="DZ9" i="18"/>
  <c r="EE9" i="18"/>
  <c r="EJ9" i="18"/>
  <c r="DV10" i="18"/>
  <c r="EA10" i="18"/>
  <c r="EL10" i="18"/>
  <c r="DR11" i="18"/>
  <c r="EC11" i="18"/>
  <c r="EH11" i="18"/>
  <c r="DT12" i="18"/>
  <c r="DY12" i="18"/>
  <c r="EE12" i="18"/>
  <c r="EJ12" i="18"/>
  <c r="DP13" i="18"/>
  <c r="DV13" i="18"/>
  <c r="EA13" i="18"/>
  <c r="EF13" i="18"/>
  <c r="EL13" i="18"/>
  <c r="DR14" i="18"/>
  <c r="DW14" i="18"/>
  <c r="EC14" i="18"/>
  <c r="DN15" i="18"/>
  <c r="DT15" i="18"/>
  <c r="ED15" i="18"/>
  <c r="EJ15" i="18"/>
  <c r="DP16" i="18"/>
  <c r="DU16" i="18"/>
  <c r="EK16" i="18"/>
  <c r="DN18" i="18"/>
  <c r="DU19" i="18"/>
  <c r="EC19" i="18"/>
  <c r="DT20" i="18"/>
  <c r="EB20" i="18"/>
  <c r="EJ20" i="18"/>
  <c r="ER5" i="18"/>
  <c r="FH5" i="18"/>
  <c r="EQ6" i="18"/>
  <c r="EY6" i="18"/>
  <c r="EP7" i="18"/>
  <c r="EX7" i="18"/>
  <c r="FI7" i="18"/>
  <c r="FE8" i="18"/>
  <c r="EM10" i="18"/>
  <c r="EO11" i="18"/>
  <c r="FE11" i="18"/>
  <c r="EV12" i="18"/>
  <c r="FJ14" i="18"/>
  <c r="ER16" i="18"/>
  <c r="EW19" i="18"/>
  <c r="DX19" i="18"/>
  <c r="DX18" i="18"/>
  <c r="DX14" i="18"/>
  <c r="DX10" i="18"/>
  <c r="DX6" i="18"/>
  <c r="EF19" i="18"/>
  <c r="EF18" i="18"/>
  <c r="EF14" i="18"/>
  <c r="EF10" i="18"/>
  <c r="EF6" i="18"/>
  <c r="EN19" i="18"/>
  <c r="EN15" i="18"/>
  <c r="EN11" i="18"/>
  <c r="EN18" i="18"/>
  <c r="EN14" i="18"/>
  <c r="EN10" i="18"/>
  <c r="EN17" i="18"/>
  <c r="EN8" i="18"/>
  <c r="EN16" i="18"/>
  <c r="EN9" i="18"/>
  <c r="EN7" i="18"/>
  <c r="EZ19" i="18"/>
  <c r="EZ15" i="18"/>
  <c r="EZ11" i="18"/>
  <c r="EZ18" i="18"/>
  <c r="EZ14" i="18"/>
  <c r="EZ10" i="18"/>
  <c r="EZ13" i="18"/>
  <c r="EZ9" i="18"/>
  <c r="EZ20" i="18"/>
  <c r="EZ12" i="18"/>
  <c r="FD19" i="18"/>
  <c r="FD15" i="18"/>
  <c r="FD11" i="18"/>
  <c r="FD18" i="18"/>
  <c r="FD14" i="18"/>
  <c r="FD10" i="18"/>
  <c r="FD17" i="18"/>
  <c r="FD8" i="18"/>
  <c r="FD16" i="18"/>
  <c r="FD9" i="18"/>
  <c r="FH19" i="18"/>
  <c r="FH15" i="18"/>
  <c r="FH11" i="18"/>
  <c r="FH18" i="18"/>
  <c r="FH14" i="18"/>
  <c r="FH10" i="18"/>
  <c r="FH13" i="18"/>
  <c r="FH7" i="18"/>
  <c r="FH20" i="18"/>
  <c r="FH12" i="18"/>
  <c r="FH8" i="18"/>
  <c r="EF11" i="18"/>
  <c r="DX13" i="18"/>
  <c r="EZ8" i="18"/>
  <c r="EV9" i="18"/>
  <c r="EZ16" i="18"/>
  <c r="DQ18" i="18"/>
  <c r="DQ17" i="18"/>
  <c r="DQ13" i="18"/>
  <c r="DQ9" i="18"/>
  <c r="DY18" i="18"/>
  <c r="DY17" i="18"/>
  <c r="DY13" i="18"/>
  <c r="DY9" i="18"/>
  <c r="EG18" i="18"/>
  <c r="EG17" i="18"/>
  <c r="EG13" i="18"/>
  <c r="EG9" i="18"/>
  <c r="EK18" i="18"/>
  <c r="EK17" i="18"/>
  <c r="EK13" i="18"/>
  <c r="EK9" i="18"/>
  <c r="ES18" i="18"/>
  <c r="ES14" i="18"/>
  <c r="ES17" i="18"/>
  <c r="ES13" i="18"/>
  <c r="ES9" i="18"/>
  <c r="ES20" i="18"/>
  <c r="ES12" i="18"/>
  <c r="ES8" i="18"/>
  <c r="ES7" i="18"/>
  <c r="ES19" i="18"/>
  <c r="ES11" i="18"/>
  <c r="ES6" i="18"/>
  <c r="FA18" i="18"/>
  <c r="FA14" i="18"/>
  <c r="FA10" i="18"/>
  <c r="FA17" i="18"/>
  <c r="FA13" i="18"/>
  <c r="FA9" i="18"/>
  <c r="FA20" i="18"/>
  <c r="FA12" i="18"/>
  <c r="FA19" i="18"/>
  <c r="FA11" i="18"/>
  <c r="FA7" i="18"/>
  <c r="FA6" i="18"/>
  <c r="EF7" i="18"/>
  <c r="EK7" i="18"/>
  <c r="DQ8" i="18"/>
  <c r="EB11" i="18"/>
  <c r="EG11" i="18"/>
  <c r="DT13" i="18"/>
  <c r="EJ13" i="18"/>
  <c r="DQ14" i="18"/>
  <c r="EB17" i="18"/>
  <c r="EJ17" i="18"/>
  <c r="FE7" i="18"/>
  <c r="FH9" i="18"/>
  <c r="FA16" i="18"/>
  <c r="ER17" i="18"/>
  <c r="FH17" i="18"/>
  <c r="EW20" i="18"/>
  <c r="DR20" i="18"/>
  <c r="DR16" i="18"/>
  <c r="DR12" i="18"/>
  <c r="DR8" i="18"/>
  <c r="DV20" i="18"/>
  <c r="DV16" i="18"/>
  <c r="DV12" i="18"/>
  <c r="DV8" i="18"/>
  <c r="ED17" i="18"/>
  <c r="ED20" i="18"/>
  <c r="ED16" i="18"/>
  <c r="ED12" i="18"/>
  <c r="ED8" i="18"/>
  <c r="EH17" i="18"/>
  <c r="EH20" i="18"/>
  <c r="EH16" i="18"/>
  <c r="EH12" i="18"/>
  <c r="EH8" i="18"/>
  <c r="EL17" i="18"/>
  <c r="EL20" i="18"/>
  <c r="EL16" i="18"/>
  <c r="EL12" i="18"/>
  <c r="EL8" i="18"/>
  <c r="EP17" i="18"/>
  <c r="EP13" i="18"/>
  <c r="EP20" i="18"/>
  <c r="EP16" i="18"/>
  <c r="EP12" i="18"/>
  <c r="EP8" i="18"/>
  <c r="EP15" i="18"/>
  <c r="EP9" i="18"/>
  <c r="EP6" i="18"/>
  <c r="EP14" i="18"/>
  <c r="EP10" i="18"/>
  <c r="EP5" i="18"/>
  <c r="ET17" i="18"/>
  <c r="ET13" i="18"/>
  <c r="ET20" i="18"/>
  <c r="ET16" i="18"/>
  <c r="ET12" i="18"/>
  <c r="ET8" i="18"/>
  <c r="ET19" i="18"/>
  <c r="ET11" i="18"/>
  <c r="ET6" i="18"/>
  <c r="ET18" i="18"/>
  <c r="ET9" i="18"/>
  <c r="ET5" i="18"/>
  <c r="EX17" i="18"/>
  <c r="EX13" i="18"/>
  <c r="EX20" i="18"/>
  <c r="EX16" i="18"/>
  <c r="EX12" i="18"/>
  <c r="EX8" i="18"/>
  <c r="EX15" i="18"/>
  <c r="EX6" i="18"/>
  <c r="EX14" i="18"/>
  <c r="EX5" i="18"/>
  <c r="FB17" i="18"/>
  <c r="FB13" i="18"/>
  <c r="FB20" i="18"/>
  <c r="FB16" i="18"/>
  <c r="FB12" i="18"/>
  <c r="FB8" i="18"/>
  <c r="FB19" i="18"/>
  <c r="FB11" i="18"/>
  <c r="FB7" i="18"/>
  <c r="FB6" i="18"/>
  <c r="FB18" i="18"/>
  <c r="FB10" i="18"/>
  <c r="FB5" i="18"/>
  <c r="FF17" i="18"/>
  <c r="FF13" i="18"/>
  <c r="FF20" i="18"/>
  <c r="FF16" i="18"/>
  <c r="FF12" i="18"/>
  <c r="FF8" i="18"/>
  <c r="FF15" i="18"/>
  <c r="FF9" i="18"/>
  <c r="FF6" i="18"/>
  <c r="FF14" i="18"/>
  <c r="FF7" i="18"/>
  <c r="FF5" i="18"/>
  <c r="DO20" i="18"/>
  <c r="DO19" i="18"/>
  <c r="DO15" i="18"/>
  <c r="DO11" i="18"/>
  <c r="DO7" i="18"/>
  <c r="DS20" i="18"/>
  <c r="DS19" i="18"/>
  <c r="DS15" i="18"/>
  <c r="DS11" i="18"/>
  <c r="DS7" i="18"/>
  <c r="DW20" i="18"/>
  <c r="DW19" i="18"/>
  <c r="DW15" i="18"/>
  <c r="DW11" i="18"/>
  <c r="DW7" i="18"/>
  <c r="EA20" i="18"/>
  <c r="EA19" i="18"/>
  <c r="EA15" i="18"/>
  <c r="EA11" i="18"/>
  <c r="EA7" i="18"/>
  <c r="EE20" i="18"/>
  <c r="EE19" i="18"/>
  <c r="EE15" i="18"/>
  <c r="EE11" i="18"/>
  <c r="EE7" i="18"/>
  <c r="EI20" i="18"/>
  <c r="EI19" i="18"/>
  <c r="EI15" i="18"/>
  <c r="EI11" i="18"/>
  <c r="EI7" i="18"/>
  <c r="EM20" i="18"/>
  <c r="EM16" i="18"/>
  <c r="EM12" i="18"/>
  <c r="EM19" i="18"/>
  <c r="EM15" i="18"/>
  <c r="EM11" i="18"/>
  <c r="EM18" i="18"/>
  <c r="EM5" i="18"/>
  <c r="EM17" i="18"/>
  <c r="EM8" i="18"/>
  <c r="EQ20" i="18"/>
  <c r="EQ16" i="18"/>
  <c r="EQ12" i="18"/>
  <c r="EQ19" i="18"/>
  <c r="EQ15" i="18"/>
  <c r="EQ11" i="18"/>
  <c r="EQ14" i="18"/>
  <c r="EQ10" i="18"/>
  <c r="EQ5" i="18"/>
  <c r="EQ13" i="18"/>
  <c r="EU20" i="18"/>
  <c r="EU16" i="18"/>
  <c r="EU12" i="18"/>
  <c r="EU19" i="18"/>
  <c r="EU15" i="18"/>
  <c r="EU11" i="18"/>
  <c r="EU18" i="18"/>
  <c r="EU9" i="18"/>
  <c r="EU5" i="18"/>
  <c r="EU17" i="18"/>
  <c r="EU10" i="18"/>
  <c r="EY20" i="18"/>
  <c r="EY16" i="18"/>
  <c r="EY12" i="18"/>
  <c r="EY19" i="18"/>
  <c r="EY15" i="18"/>
  <c r="EY11" i="18"/>
  <c r="EY7" i="18"/>
  <c r="EY14" i="18"/>
  <c r="EY8" i="18"/>
  <c r="EY5" i="18"/>
  <c r="EY13" i="18"/>
  <c r="EY9" i="18"/>
  <c r="FC20" i="18"/>
  <c r="FC16" i="18"/>
  <c r="FC12" i="18"/>
  <c r="FC19" i="18"/>
  <c r="FC15" i="18"/>
  <c r="FC11" i="18"/>
  <c r="FC7" i="18"/>
  <c r="FC18" i="18"/>
  <c r="FC10" i="18"/>
  <c r="FC5" i="18"/>
  <c r="FC17" i="18"/>
  <c r="FC8" i="18"/>
  <c r="FG20" i="18"/>
  <c r="FG16" i="18"/>
  <c r="FG12" i="18"/>
  <c r="FG19" i="18"/>
  <c r="FG15" i="18"/>
  <c r="FG11" i="18"/>
  <c r="FG7" i="18"/>
  <c r="FG14" i="18"/>
  <c r="FG5" i="18"/>
  <c r="FG13" i="18"/>
  <c r="FK20" i="18"/>
  <c r="FK16" i="18"/>
  <c r="FK12" i="18"/>
  <c r="FK19" i="18"/>
  <c r="FK15" i="18"/>
  <c r="FK11" i="18"/>
  <c r="FK7" i="18"/>
  <c r="FK18" i="18"/>
  <c r="FK10" i="18"/>
  <c r="FK9" i="18"/>
  <c r="FK5" i="18"/>
  <c r="FK17" i="18"/>
  <c r="DQ5" i="18"/>
  <c r="DU5" i="18"/>
  <c r="DY5" i="18"/>
  <c r="EC5" i="18"/>
  <c r="EG5" i="18"/>
  <c r="EK5" i="18"/>
  <c r="DQ6" i="18"/>
  <c r="DV6" i="18"/>
  <c r="EA6" i="18"/>
  <c r="EG6" i="18"/>
  <c r="EL6" i="18"/>
  <c r="DR7" i="18"/>
  <c r="DX7" i="18"/>
  <c r="EC7" i="18"/>
  <c r="EH7" i="18"/>
  <c r="DO8" i="18"/>
  <c r="DT8" i="18"/>
  <c r="DY8" i="18"/>
  <c r="EE8" i="18"/>
  <c r="EJ8" i="18"/>
  <c r="DP9" i="18"/>
  <c r="DV9" i="18"/>
  <c r="EA9" i="18"/>
  <c r="EF9" i="18"/>
  <c r="EL9" i="18"/>
  <c r="DR10" i="18"/>
  <c r="DW10" i="18"/>
  <c r="EC10" i="18"/>
  <c r="EH10" i="18"/>
  <c r="DN11" i="18"/>
  <c r="DT11" i="18"/>
  <c r="DY11" i="18"/>
  <c r="ED11" i="18"/>
  <c r="EJ11" i="18"/>
  <c r="DP12" i="18"/>
  <c r="DU12" i="18"/>
  <c r="EA12" i="18"/>
  <c r="EF12" i="18"/>
  <c r="EK12" i="18"/>
  <c r="DR13" i="18"/>
  <c r="DW13" i="18"/>
  <c r="EB13" i="18"/>
  <c r="EH13" i="18"/>
  <c r="DN14" i="18"/>
  <c r="DS14" i="18"/>
  <c r="DY14" i="18"/>
  <c r="ED14" i="18"/>
  <c r="EI14" i="18"/>
  <c r="DP15" i="18"/>
  <c r="DU15" i="18"/>
  <c r="DZ15" i="18"/>
  <c r="EF15" i="18"/>
  <c r="EK15" i="18"/>
  <c r="DQ16" i="18"/>
  <c r="DW16" i="18"/>
  <c r="EB16" i="18"/>
  <c r="EG16" i="18"/>
  <c r="DN17" i="18"/>
  <c r="DS17" i="18"/>
  <c r="DX17" i="18"/>
  <c r="EF17" i="18"/>
  <c r="DO18" i="18"/>
  <c r="DW18" i="18"/>
  <c r="EE18" i="18"/>
  <c r="DN19" i="18"/>
  <c r="DV19" i="18"/>
  <c r="ED19" i="18"/>
  <c r="EL19" i="18"/>
  <c r="DU20" i="18"/>
  <c r="EC20" i="18"/>
  <c r="EK20" i="18"/>
  <c r="ES5" i="18"/>
  <c r="FA5" i="18"/>
  <c r="FI5" i="18"/>
  <c r="ER6" i="18"/>
  <c r="EZ6" i="18"/>
  <c r="FH6" i="18"/>
  <c r="EQ7" i="18"/>
  <c r="EZ7" i="18"/>
  <c r="FJ7" i="18"/>
  <c r="EV8" i="18"/>
  <c r="FG8" i="18"/>
  <c r="ER9" i="18"/>
  <c r="FC9" i="18"/>
  <c r="EO10" i="18"/>
  <c r="EY10" i="18"/>
  <c r="EP11" i="18"/>
  <c r="FF11" i="18"/>
  <c r="EW12" i="18"/>
  <c r="EN13" i="18"/>
  <c r="FD13" i="18"/>
  <c r="EU14" i="18"/>
  <c r="FK14" i="18"/>
  <c r="FB15" i="18"/>
  <c r="ES16" i="18"/>
  <c r="FI16" i="18"/>
  <c r="EZ17" i="18"/>
  <c r="EQ18" i="18"/>
  <c r="FG18" i="18"/>
  <c r="EX19" i="18"/>
  <c r="EO20" i="18"/>
  <c r="FE20" i="18"/>
  <c r="E35" i="10" l="1"/>
  <c r="E34" i="10"/>
  <c r="E33" i="10"/>
  <c r="E32" i="10"/>
  <c r="E31" i="10"/>
  <c r="E30" i="10"/>
  <c r="E29" i="10"/>
  <c r="I70" i="21" l="1"/>
  <c r="J70" i="21"/>
  <c r="I71" i="21"/>
  <c r="J71" i="21"/>
  <c r="I72" i="21"/>
  <c r="J72" i="21"/>
  <c r="I73" i="21"/>
  <c r="J73" i="21"/>
  <c r="I74" i="21"/>
  <c r="J74" i="21"/>
  <c r="B70" i="21"/>
  <c r="B71" i="21"/>
  <c r="B72" i="21"/>
  <c r="B73" i="21"/>
  <c r="B74" i="21"/>
  <c r="B137" i="3"/>
  <c r="B138" i="3"/>
  <c r="B139" i="3"/>
  <c r="B140" i="3"/>
  <c r="B141" i="3"/>
  <c r="I61" i="21"/>
  <c r="J61" i="21"/>
  <c r="I62" i="21"/>
  <c r="J62" i="21"/>
  <c r="I63" i="21"/>
  <c r="J63" i="21"/>
  <c r="I64" i="21"/>
  <c r="J64" i="21"/>
  <c r="I65" i="21"/>
  <c r="J65" i="21"/>
  <c r="I66" i="21"/>
  <c r="J66" i="21"/>
  <c r="I67" i="21"/>
  <c r="J67" i="21"/>
  <c r="I68" i="21"/>
  <c r="J68" i="21"/>
  <c r="I69" i="21"/>
  <c r="J69" i="21"/>
  <c r="B61" i="21"/>
  <c r="B62" i="21"/>
  <c r="B63" i="21"/>
  <c r="B64" i="21"/>
  <c r="B65" i="21"/>
  <c r="B66" i="21"/>
  <c r="B67" i="21"/>
  <c r="B68" i="21"/>
  <c r="B69" i="21"/>
  <c r="I60" i="21"/>
  <c r="B124" i="3" l="1"/>
  <c r="B125" i="3"/>
  <c r="B126" i="3"/>
  <c r="B127" i="3"/>
  <c r="B128" i="3"/>
  <c r="B129" i="3"/>
  <c r="B130" i="3"/>
  <c r="B131" i="3"/>
  <c r="B123" i="3"/>
  <c r="B48" i="21" l="1"/>
  <c r="I32" i="21"/>
  <c r="J32" i="21"/>
  <c r="I33" i="21"/>
  <c r="J33" i="21"/>
  <c r="I34" i="21"/>
  <c r="J34" i="21"/>
  <c r="I35" i="21"/>
  <c r="J35" i="21"/>
  <c r="I36" i="21"/>
  <c r="J36" i="21"/>
  <c r="I37" i="21"/>
  <c r="J37" i="21"/>
  <c r="I38" i="21"/>
  <c r="J38" i="21"/>
  <c r="I39" i="21"/>
  <c r="J39" i="21"/>
  <c r="I40" i="21"/>
  <c r="J40" i="21"/>
  <c r="I41" i="21"/>
  <c r="J41" i="21"/>
  <c r="I42" i="21"/>
  <c r="J42" i="21"/>
  <c r="I43" i="21"/>
  <c r="J43" i="21"/>
  <c r="I44" i="21"/>
  <c r="J44" i="21"/>
  <c r="I45" i="21"/>
  <c r="J45" i="21"/>
  <c r="I46" i="21"/>
  <c r="J46" i="21"/>
  <c r="I47" i="21"/>
  <c r="J47" i="21"/>
  <c r="I48" i="21"/>
  <c r="J48" i="21"/>
  <c r="I49" i="21"/>
  <c r="J49" i="21"/>
  <c r="I50" i="21"/>
  <c r="J50" i="21"/>
  <c r="I51" i="21"/>
  <c r="J51" i="21"/>
  <c r="I52" i="21"/>
  <c r="J52" i="21"/>
  <c r="I53" i="21"/>
  <c r="J53" i="21"/>
  <c r="I54" i="21"/>
  <c r="J54" i="21"/>
  <c r="I55" i="21"/>
  <c r="J55" i="21"/>
  <c r="I56" i="21"/>
  <c r="J56" i="21"/>
  <c r="I57" i="21"/>
  <c r="J57" i="21"/>
  <c r="I58" i="21"/>
  <c r="J58" i="21"/>
  <c r="I59" i="21"/>
  <c r="J59" i="21"/>
  <c r="J60" i="21"/>
  <c r="J31" i="21"/>
  <c r="I31" i="21"/>
  <c r="B58" i="21" l="1"/>
  <c r="B59" i="21"/>
  <c r="B60" i="21"/>
  <c r="B49" i="21"/>
  <c r="B5" i="14" l="1"/>
  <c r="B6" i="14"/>
  <c r="B7" i="14"/>
  <c r="B8" i="14"/>
  <c r="B9" i="14"/>
  <c r="B10" i="14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B25" i="14"/>
  <c r="B26" i="14"/>
  <c r="B27" i="14"/>
  <c r="B28" i="14"/>
  <c r="B29" i="14"/>
  <c r="B30" i="14"/>
  <c r="B31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4" i="14"/>
  <c r="B32" i="21" l="1"/>
  <c r="B33" i="21"/>
  <c r="B34" i="21"/>
  <c r="B35" i="21"/>
  <c r="B36" i="21"/>
  <c r="B37" i="21"/>
  <c r="B38" i="21"/>
  <c r="B39" i="21"/>
  <c r="B40" i="21"/>
  <c r="B41" i="21"/>
  <c r="B42" i="21"/>
  <c r="B43" i="21"/>
  <c r="B44" i="21"/>
  <c r="B45" i="21"/>
  <c r="B46" i="21"/>
  <c r="B47" i="21"/>
  <c r="B50" i="21"/>
  <c r="B51" i="21"/>
  <c r="B52" i="21"/>
  <c r="B53" i="21"/>
  <c r="B54" i="21"/>
  <c r="B55" i="21"/>
  <c r="B56" i="21"/>
  <c r="B57" i="21"/>
  <c r="B31" i="21"/>
  <c r="H10" i="14" l="1"/>
  <c r="J10" i="14" s="1"/>
  <c r="I17" i="15"/>
  <c r="AB17" i="15" l="1"/>
  <c r="AA17" i="15"/>
  <c r="Z17" i="15"/>
  <c r="Y17" i="15"/>
  <c r="J18" i="16"/>
  <c r="J19" i="16"/>
  <c r="J20" i="16"/>
  <c r="J21" i="16"/>
  <c r="J22" i="16"/>
  <c r="J23" i="16"/>
  <c r="J24" i="16"/>
  <c r="J25" i="16"/>
  <c r="J26" i="16"/>
  <c r="J27" i="16"/>
  <c r="J28" i="16"/>
  <c r="J29" i="16"/>
  <c r="K7" i="16"/>
  <c r="K8" i="16"/>
  <c r="K9" i="16"/>
  <c r="K10" i="16"/>
  <c r="K11" i="16"/>
  <c r="K12" i="16"/>
  <c r="K13" i="16"/>
  <c r="K14" i="16"/>
  <c r="K15" i="16"/>
  <c r="K16" i="16"/>
  <c r="K18" i="16"/>
  <c r="K19" i="16"/>
  <c r="K20" i="16"/>
  <c r="K21" i="16"/>
  <c r="K22" i="16"/>
  <c r="K23" i="16"/>
  <c r="K24" i="16"/>
  <c r="K25" i="16"/>
  <c r="K26" i="16"/>
  <c r="K27" i="16"/>
  <c r="K28" i="16"/>
  <c r="K29" i="16"/>
  <c r="K6" i="16"/>
  <c r="A5" i="15"/>
  <c r="A6" i="15"/>
  <c r="A7" i="15"/>
  <c r="A8" i="15"/>
  <c r="A9" i="15"/>
  <c r="A10" i="15"/>
  <c r="A11" i="15"/>
  <c r="A12" i="15"/>
  <c r="A13" i="15"/>
  <c r="A14" i="15"/>
  <c r="A15" i="15"/>
  <c r="A16" i="15"/>
  <c r="A17" i="15"/>
  <c r="A20" i="15"/>
  <c r="A21" i="15"/>
  <c r="A22" i="15"/>
  <c r="A23" i="15"/>
  <c r="A24" i="15"/>
  <c r="A25" i="15"/>
  <c r="A26" i="15"/>
  <c r="A27" i="15"/>
  <c r="A28" i="15"/>
  <c r="A29" i="15"/>
  <c r="A4" i="15"/>
  <c r="H4" i="15"/>
  <c r="I4" i="15"/>
  <c r="I5" i="15"/>
  <c r="I6" i="15"/>
  <c r="I7" i="15"/>
  <c r="I8" i="15"/>
  <c r="I9" i="15"/>
  <c r="I10" i="15"/>
  <c r="I11" i="15"/>
  <c r="I12" i="15"/>
  <c r="I13" i="15"/>
  <c r="I14" i="15"/>
  <c r="I15" i="15"/>
  <c r="I16" i="15"/>
  <c r="I20" i="15"/>
  <c r="I21" i="15"/>
  <c r="I22" i="15"/>
  <c r="I24" i="15"/>
  <c r="I23" i="15"/>
  <c r="H24" i="15"/>
  <c r="J24" i="15" s="1"/>
  <c r="H25" i="15"/>
  <c r="H26" i="15"/>
  <c r="N26" i="15" s="1"/>
  <c r="H27" i="15"/>
  <c r="J27" i="15" s="1"/>
  <c r="H28" i="15"/>
  <c r="N28" i="15" s="1"/>
  <c r="H29" i="15"/>
  <c r="I6" i="18"/>
  <c r="I7" i="18"/>
  <c r="I8" i="18"/>
  <c r="I9" i="18"/>
  <c r="I10" i="18"/>
  <c r="I11" i="18"/>
  <c r="I12" i="18"/>
  <c r="I13" i="18"/>
  <c r="I14" i="18"/>
  <c r="I15" i="18"/>
  <c r="I16" i="18"/>
  <c r="I17" i="18"/>
  <c r="I18" i="18"/>
  <c r="I19" i="18"/>
  <c r="I20" i="18"/>
  <c r="I5" i="18"/>
  <c r="J20" i="18"/>
  <c r="J19" i="18"/>
  <c r="J18" i="18"/>
  <c r="J17" i="18"/>
  <c r="J12" i="18"/>
  <c r="J11" i="18"/>
  <c r="J10" i="18"/>
  <c r="J9" i="18"/>
  <c r="P40" i="16" l="1"/>
  <c r="P38" i="16"/>
  <c r="P39" i="16"/>
  <c r="P31" i="16"/>
  <c r="P32" i="16"/>
  <c r="P33" i="16"/>
  <c r="P41" i="16"/>
  <c r="P30" i="16"/>
  <c r="P34" i="16"/>
  <c r="P36" i="16"/>
  <c r="P35" i="16"/>
  <c r="P37" i="16"/>
  <c r="P5" i="16"/>
  <c r="P4" i="16"/>
  <c r="AB16" i="15"/>
  <c r="Y16" i="15"/>
  <c r="AA16" i="15"/>
  <c r="Z16" i="15"/>
  <c r="AB15" i="15"/>
  <c r="AA15" i="15"/>
  <c r="Z15" i="15"/>
  <c r="Y15" i="15"/>
  <c r="AA10" i="15"/>
  <c r="Z10" i="15"/>
  <c r="AB10" i="15"/>
  <c r="Y10" i="15"/>
  <c r="AB7" i="15"/>
  <c r="AA7" i="15"/>
  <c r="Z7" i="15"/>
  <c r="Y7" i="15"/>
  <c r="AB5" i="15"/>
  <c r="AA5" i="15"/>
  <c r="Z5" i="15"/>
  <c r="Y5" i="15"/>
  <c r="AB29" i="15"/>
  <c r="AA29" i="15"/>
  <c r="Z29" i="15"/>
  <c r="Y29" i="15"/>
  <c r="AB22" i="15"/>
  <c r="AA22" i="15"/>
  <c r="Y22" i="15"/>
  <c r="Z22" i="15"/>
  <c r="AB14" i="15"/>
  <c r="AA14" i="15"/>
  <c r="Z14" i="15"/>
  <c r="Y14" i="15"/>
  <c r="AB8" i="15"/>
  <c r="AA8" i="15"/>
  <c r="Z8" i="15"/>
  <c r="Y8" i="15"/>
  <c r="AB28" i="15"/>
  <c r="AA28" i="15"/>
  <c r="Z28" i="15"/>
  <c r="Y28" i="15"/>
  <c r="AB9" i="15"/>
  <c r="AA9" i="15"/>
  <c r="Z9" i="15"/>
  <c r="Y9" i="15"/>
  <c r="AB26" i="15"/>
  <c r="AA26" i="15"/>
  <c r="Z26" i="15"/>
  <c r="Y26" i="15"/>
  <c r="AB24" i="15"/>
  <c r="AA24" i="15"/>
  <c r="Z24" i="15"/>
  <c r="Y24" i="15"/>
  <c r="AB12" i="15"/>
  <c r="AA12" i="15"/>
  <c r="Z12" i="15"/>
  <c r="Y12" i="15"/>
  <c r="AB23" i="15"/>
  <c r="Y23" i="15"/>
  <c r="Z23" i="15"/>
  <c r="AA23" i="15"/>
  <c r="AA27" i="15"/>
  <c r="Z27" i="15"/>
  <c r="Y27" i="15"/>
  <c r="AB27" i="15"/>
  <c r="AB25" i="15"/>
  <c r="AA25" i="15"/>
  <c r="Y25" i="15"/>
  <c r="Z25" i="15"/>
  <c r="AB21" i="15"/>
  <c r="AA21" i="15"/>
  <c r="Z21" i="15"/>
  <c r="Y21" i="15"/>
  <c r="AB20" i="15"/>
  <c r="AA20" i="15"/>
  <c r="Z20" i="15"/>
  <c r="Y20" i="15"/>
  <c r="AB13" i="15"/>
  <c r="AA13" i="15"/>
  <c r="Z13" i="15"/>
  <c r="Y13" i="15"/>
  <c r="AB11" i="15"/>
  <c r="AA11" i="15"/>
  <c r="Y11" i="15"/>
  <c r="Z11" i="15"/>
  <c r="AB6" i="15"/>
  <c r="AA6" i="15"/>
  <c r="Z6" i="15"/>
  <c r="Y6" i="15"/>
  <c r="AB4" i="15"/>
  <c r="AA4" i="15"/>
  <c r="Z4" i="15"/>
  <c r="Y4" i="15"/>
  <c r="M28" i="15"/>
  <c r="S24" i="15"/>
  <c r="O24" i="15"/>
  <c r="R27" i="15"/>
  <c r="M29" i="15"/>
  <c r="Q29" i="15"/>
  <c r="J29" i="15"/>
  <c r="N29" i="15"/>
  <c r="R29" i="15"/>
  <c r="K29" i="15"/>
  <c r="O29" i="15"/>
  <c r="S29" i="15"/>
  <c r="P29" i="15"/>
  <c r="L29" i="15"/>
  <c r="P25" i="16"/>
  <c r="L25" i="15"/>
  <c r="P25" i="15"/>
  <c r="M25" i="15"/>
  <c r="Q25" i="15"/>
  <c r="J25" i="15"/>
  <c r="R25" i="15"/>
  <c r="K25" i="15"/>
  <c r="S25" i="15"/>
  <c r="N25" i="15"/>
  <c r="O25" i="15"/>
  <c r="Q27" i="15"/>
  <c r="K28" i="15"/>
  <c r="O28" i="15"/>
  <c r="S28" i="15"/>
  <c r="L28" i="15"/>
  <c r="P28" i="15"/>
  <c r="K24" i="15"/>
  <c r="R28" i="15"/>
  <c r="J28" i="15"/>
  <c r="P27" i="16"/>
  <c r="P20" i="16"/>
  <c r="P18" i="16"/>
  <c r="K27" i="15"/>
  <c r="O27" i="15"/>
  <c r="S27" i="15"/>
  <c r="L27" i="15"/>
  <c r="P27" i="15"/>
  <c r="M27" i="15"/>
  <c r="N27" i="15"/>
  <c r="P28" i="16"/>
  <c r="P23" i="16"/>
  <c r="K26" i="15"/>
  <c r="O26" i="15"/>
  <c r="S26" i="15"/>
  <c r="L26" i="15"/>
  <c r="P26" i="15"/>
  <c r="Q26" i="15"/>
  <c r="J26" i="15"/>
  <c r="R26" i="15"/>
  <c r="Q28" i="15"/>
  <c r="M26" i="15"/>
  <c r="P26" i="16"/>
  <c r="P24" i="16"/>
  <c r="P29" i="16"/>
  <c r="P21" i="16"/>
  <c r="P19" i="16"/>
  <c r="P22" i="16"/>
  <c r="R24" i="15"/>
  <c r="N24" i="15"/>
  <c r="Q24" i="15"/>
  <c r="M24" i="15"/>
  <c r="P24" i="15"/>
  <c r="L24" i="15"/>
  <c r="A2" i="13" l="1"/>
  <c r="J6" i="18"/>
  <c r="J7" i="18"/>
  <c r="J8" i="18"/>
  <c r="J13" i="18"/>
  <c r="J14" i="18"/>
  <c r="J15" i="18"/>
  <c r="J16" i="18"/>
  <c r="J5" i="18"/>
  <c r="A3" i="13"/>
  <c r="A4" i="13"/>
  <c r="A5" i="13"/>
  <c r="A6" i="13"/>
  <c r="A7" i="13"/>
  <c r="A8" i="13"/>
  <c r="A9" i="13"/>
  <c r="V9" i="18" l="1"/>
  <c r="L10" i="18"/>
  <c r="N12" i="18"/>
  <c r="W17" i="18"/>
  <c r="W12" i="18"/>
  <c r="W11" i="18"/>
  <c r="W10" i="18"/>
  <c r="L9" i="18"/>
  <c r="AM9" i="18"/>
  <c r="T9" i="18"/>
  <c r="AU9" i="18"/>
  <c r="AT12" i="18"/>
  <c r="Q19" i="18"/>
  <c r="AS11" i="18"/>
  <c r="AB9" i="18"/>
  <c r="AV17" i="18"/>
  <c r="O12" i="18"/>
  <c r="AK9" i="18"/>
  <c r="AN10" i="18"/>
  <c r="AV12" i="18"/>
  <c r="AF12" i="18"/>
  <c r="M12" i="18"/>
  <c r="AI11" i="18"/>
  <c r="T11" i="18"/>
  <c r="AP10" i="18"/>
  <c r="Y10" i="18"/>
  <c r="AA18" i="18"/>
  <c r="AM12" i="18"/>
  <c r="Z12" i="18"/>
  <c r="AT11" i="18"/>
  <c r="AC11" i="18"/>
  <c r="K11" i="18"/>
  <c r="AG10" i="18"/>
  <c r="N10" i="18"/>
  <c r="AJ9" i="18"/>
  <c r="Q9" i="18"/>
  <c r="AA10" i="18"/>
  <c r="AK12" i="18"/>
  <c r="R12" i="18"/>
  <c r="AJ11" i="18"/>
  <c r="Q11" i="18"/>
  <c r="AI10" i="18"/>
  <c r="T10" i="18"/>
  <c r="AL9" i="18"/>
  <c r="S9" i="18"/>
  <c r="AM17" i="18"/>
  <c r="Z17" i="18"/>
  <c r="AT17" i="18"/>
  <c r="AC17" i="18"/>
  <c r="K17" i="18"/>
  <c r="AO17" i="18"/>
  <c r="AI18" i="18"/>
  <c r="T18" i="18"/>
  <c r="AP18" i="18"/>
  <c r="S18" i="18"/>
  <c r="R18" i="18"/>
  <c r="AU19" i="18"/>
  <c r="AE19" i="18"/>
  <c r="P19" i="18"/>
  <c r="AL19" i="18"/>
  <c r="S19" i="18"/>
  <c r="AG19" i="18"/>
  <c r="AM20" i="18"/>
  <c r="Z20" i="18"/>
  <c r="AT20" i="18"/>
  <c r="AC20" i="18"/>
  <c r="K20" i="18"/>
  <c r="AB20" i="18"/>
  <c r="AF20" i="18"/>
  <c r="AJ17" i="18"/>
  <c r="AJ18" i="18"/>
  <c r="AJ19" i="18"/>
  <c r="AJ20" i="18"/>
  <c r="AS17" i="18"/>
  <c r="AS18" i="18"/>
  <c r="AS19" i="18"/>
  <c r="M11" i="18"/>
  <c r="W9" i="18"/>
  <c r="AN18" i="18"/>
  <c r="AR20" i="18"/>
  <c r="W20" i="18"/>
  <c r="V17" i="18"/>
  <c r="V19" i="18"/>
  <c r="V18" i="18"/>
  <c r="AG11" i="18"/>
  <c r="AF17" i="18"/>
  <c r="Z9" i="18"/>
  <c r="Q17" i="18"/>
  <c r="AE9" i="18"/>
  <c r="AC12" i="18"/>
  <c r="AV19" i="18"/>
  <c r="N11" i="18"/>
  <c r="R9" i="18"/>
  <c r="AV18" i="18"/>
  <c r="AK11" i="18"/>
  <c r="X9" i="18"/>
  <c r="AF10" i="18"/>
  <c r="AR12" i="18"/>
  <c r="AA12" i="18"/>
  <c r="AU11" i="18"/>
  <c r="AE11" i="18"/>
  <c r="P11" i="18"/>
  <c r="AL10" i="18"/>
  <c r="S10" i="18"/>
  <c r="Q20" i="18"/>
  <c r="AI12" i="18"/>
  <c r="T12" i="18"/>
  <c r="AP11" i="18"/>
  <c r="Y11" i="18"/>
  <c r="AS10" i="18"/>
  <c r="AB10" i="18"/>
  <c r="AV9" i="18"/>
  <c r="AF9" i="18"/>
  <c r="M9" i="18"/>
  <c r="Q10" i="18"/>
  <c r="AG12" i="18"/>
  <c r="AV11" i="18"/>
  <c r="AF11" i="18"/>
  <c r="AU10" i="18"/>
  <c r="AE10" i="18"/>
  <c r="P10" i="18"/>
  <c r="AH9" i="18"/>
  <c r="O9" i="18"/>
  <c r="AI17" i="18"/>
  <c r="T17" i="18"/>
  <c r="AP17" i="18"/>
  <c r="Y17" i="18"/>
  <c r="R17" i="18"/>
  <c r="AU18" i="18"/>
  <c r="AE18" i="18"/>
  <c r="P18" i="18"/>
  <c r="AL18" i="18"/>
  <c r="O18" i="18"/>
  <c r="AB18" i="18"/>
  <c r="AQ19" i="18"/>
  <c r="AD19" i="18"/>
  <c r="L19" i="18"/>
  <c r="AH19" i="18"/>
  <c r="O19" i="18"/>
  <c r="AO19" i="18"/>
  <c r="AI20" i="18"/>
  <c r="T20" i="18"/>
  <c r="AP20" i="18"/>
  <c r="Y20" i="18"/>
  <c r="AS20" i="18"/>
  <c r="X20" i="18"/>
  <c r="AV20" i="18"/>
  <c r="AR17" i="18"/>
  <c r="AR18" i="18"/>
  <c r="AR19" i="18"/>
  <c r="N17" i="18"/>
  <c r="N18" i="18"/>
  <c r="N19" i="18"/>
  <c r="N20" i="18"/>
  <c r="K9" i="18"/>
  <c r="AA17" i="18"/>
  <c r="V11" i="18"/>
  <c r="V10" i="18"/>
  <c r="AQ9" i="18"/>
  <c r="AA19" i="18"/>
  <c r="R11" i="18"/>
  <c r="AF18" i="18"/>
  <c r="P9" i="18"/>
  <c r="AF19" i="18"/>
  <c r="V12" i="18"/>
  <c r="AB11" i="18"/>
  <c r="K12" i="18"/>
  <c r="AO9" i="18"/>
  <c r="AB19" i="18"/>
  <c r="N9" i="18"/>
  <c r="AN12" i="18"/>
  <c r="AQ11" i="18"/>
  <c r="L11" i="18"/>
  <c r="O10" i="18"/>
  <c r="AE12" i="18"/>
  <c r="AL11" i="18"/>
  <c r="AO10" i="18"/>
  <c r="AR9" i="18"/>
  <c r="AR10" i="18"/>
  <c r="AB12" i="18"/>
  <c r="AA11" i="18"/>
  <c r="AD10" i="18"/>
  <c r="AC9" i="18"/>
  <c r="AE17" i="18"/>
  <c r="AL17" i="18"/>
  <c r="AB17" i="18"/>
  <c r="AD18" i="18"/>
  <c r="AH18" i="18"/>
  <c r="AG18" i="18"/>
  <c r="Z19" i="18"/>
  <c r="AC19" i="18"/>
  <c r="AU20" i="18"/>
  <c r="P20" i="18"/>
  <c r="S20" i="18"/>
  <c r="AG20" i="18"/>
  <c r="M18" i="18"/>
  <c r="M20" i="18"/>
  <c r="X18" i="18"/>
  <c r="AA20" i="18"/>
  <c r="AO11" i="18"/>
  <c r="AQ18" i="18"/>
  <c r="AT19" i="18"/>
  <c r="AE20" i="18"/>
  <c r="AO20" i="18"/>
  <c r="M19" i="18"/>
  <c r="X19" i="18"/>
  <c r="V20" i="18"/>
  <c r="AN19" i="18"/>
  <c r="S12" i="18"/>
  <c r="Q12" i="18"/>
  <c r="AC10" i="18"/>
  <c r="L12" i="18"/>
  <c r="R10" i="18"/>
  <c r="AO12" i="18"/>
  <c r="AM10" i="18"/>
  <c r="AQ17" i="18"/>
  <c r="O17" i="18"/>
  <c r="AT18" i="18"/>
  <c r="AI19" i="18"/>
  <c r="R19" i="18"/>
  <c r="AH20" i="18"/>
  <c r="U17" i="18"/>
  <c r="AK17" i="18"/>
  <c r="AN17" i="18"/>
  <c r="W19" i="18"/>
  <c r="AI9" i="18"/>
  <c r="Q18" i="18"/>
  <c r="AG9" i="18"/>
  <c r="AH12" i="18"/>
  <c r="AV10" i="18"/>
  <c r="AJ12" i="18"/>
  <c r="AM11" i="18"/>
  <c r="AT10" i="18"/>
  <c r="K10" i="18"/>
  <c r="AD12" i="18"/>
  <c r="AH11" i="18"/>
  <c r="AK10" i="18"/>
  <c r="AN9" i="18"/>
  <c r="AJ10" i="18"/>
  <c r="X12" i="18"/>
  <c r="U11" i="18"/>
  <c r="Z10" i="18"/>
  <c r="Y9" i="18"/>
  <c r="AD17" i="18"/>
  <c r="AH17" i="18"/>
  <c r="AG17" i="18"/>
  <c r="Z18" i="18"/>
  <c r="AC18" i="18"/>
  <c r="AO18" i="18"/>
  <c r="T19" i="18"/>
  <c r="Y19" i="18"/>
  <c r="AQ20" i="18"/>
  <c r="L20" i="18"/>
  <c r="O20" i="18"/>
  <c r="R20" i="18"/>
  <c r="U18" i="18"/>
  <c r="U20" i="18"/>
  <c r="AK18" i="18"/>
  <c r="AN20" i="18"/>
  <c r="W18" i="18"/>
  <c r="AP12" i="18"/>
  <c r="AL12" i="18"/>
  <c r="X11" i="18"/>
  <c r="U10" i="18"/>
  <c r="U12" i="18"/>
  <c r="AD11" i="18"/>
  <c r="AH10" i="18"/>
  <c r="AU12" i="18"/>
  <c r="P12" i="18"/>
  <c r="S11" i="18"/>
  <c r="X10" i="18"/>
  <c r="AA9" i="18"/>
  <c r="AS12" i="18"/>
  <c r="AR11" i="18"/>
  <c r="AQ10" i="18"/>
  <c r="AT9" i="18"/>
  <c r="AU17" i="18"/>
  <c r="P17" i="18"/>
  <c r="S17" i="18"/>
  <c r="L18" i="18"/>
  <c r="K18" i="18"/>
  <c r="AM19" i="18"/>
  <c r="K19" i="18"/>
  <c r="AL20" i="18"/>
  <c r="M17" i="18"/>
  <c r="X17" i="18"/>
  <c r="AD9" i="18"/>
  <c r="Y12" i="18"/>
  <c r="AS9" i="18"/>
  <c r="M10" i="18"/>
  <c r="Z11" i="18"/>
  <c r="AQ12" i="18"/>
  <c r="O11" i="18"/>
  <c r="U9" i="18"/>
  <c r="AN11" i="18"/>
  <c r="AP9" i="18"/>
  <c r="L17" i="18"/>
  <c r="AM18" i="18"/>
  <c r="Y18" i="18"/>
  <c r="AP19" i="18"/>
  <c r="AD20" i="18"/>
  <c r="AK20" i="18"/>
  <c r="U19" i="18"/>
  <c r="AK19" i="18"/>
  <c r="R15" i="18"/>
  <c r="W15" i="18"/>
  <c r="V15" i="18"/>
  <c r="R7" i="18"/>
  <c r="W7" i="18"/>
  <c r="V7" i="18"/>
  <c r="L7" i="18"/>
  <c r="AD15" i="18"/>
  <c r="AQ7" i="18"/>
  <c r="S7" i="18"/>
  <c r="T14" i="18"/>
  <c r="W14" i="18"/>
  <c r="V14" i="18"/>
  <c r="P6" i="18"/>
  <c r="W6" i="18"/>
  <c r="V6" i="18"/>
  <c r="AU15" i="18"/>
  <c r="AA15" i="18"/>
  <c r="AN7" i="18"/>
  <c r="W5" i="18"/>
  <c r="V5" i="18"/>
  <c r="W13" i="18"/>
  <c r="V13" i="18"/>
  <c r="AM15" i="18"/>
  <c r="Q15" i="18"/>
  <c r="AF7" i="18"/>
  <c r="AK16" i="18"/>
  <c r="W16" i="18"/>
  <c r="V16" i="18"/>
  <c r="AJ8" i="18"/>
  <c r="W8" i="18"/>
  <c r="V8" i="18"/>
  <c r="AJ15" i="18"/>
  <c r="O15" i="18"/>
  <c r="U7" i="18"/>
  <c r="K7" i="18"/>
  <c r="AR15" i="18"/>
  <c r="AH15" i="18"/>
  <c r="Y15" i="18"/>
  <c r="AV7" i="18"/>
  <c r="AL7" i="18"/>
  <c r="AC7" i="18"/>
  <c r="P7" i="18"/>
  <c r="L15" i="18"/>
  <c r="AP15" i="18"/>
  <c r="AE15" i="18"/>
  <c r="T15" i="18"/>
  <c r="AT7" i="18"/>
  <c r="AI7" i="18"/>
  <c r="Z7" i="18"/>
  <c r="K6" i="18"/>
  <c r="M8" i="18"/>
  <c r="L6" i="18"/>
  <c r="AP14" i="18"/>
  <c r="AI14" i="18"/>
  <c r="AC14" i="18"/>
  <c r="S14" i="18"/>
  <c r="AQ6" i="18"/>
  <c r="AD6" i="18"/>
  <c r="K15" i="18"/>
  <c r="M15" i="18"/>
  <c r="M7" i="18"/>
  <c r="AS16" i="18"/>
  <c r="AT15" i="18"/>
  <c r="AN15" i="18"/>
  <c r="AI15" i="18"/>
  <c r="Z15" i="18"/>
  <c r="S15" i="18"/>
  <c r="AU14" i="18"/>
  <c r="AO14" i="18"/>
  <c r="AG14" i="18"/>
  <c r="AB14" i="18"/>
  <c r="O14" i="18"/>
  <c r="U8" i="18"/>
  <c r="AR7" i="18"/>
  <c r="AM7" i="18"/>
  <c r="AH7" i="18"/>
  <c r="AD7" i="18"/>
  <c r="Y7" i="18"/>
  <c r="Q7" i="18"/>
  <c r="AP6" i="18"/>
  <c r="AC6" i="18"/>
  <c r="K14" i="18"/>
  <c r="AB16" i="18"/>
  <c r="AT14" i="18"/>
  <c r="AL14" i="18"/>
  <c r="AE14" i="18"/>
  <c r="Y14" i="18"/>
  <c r="AR8" i="18"/>
  <c r="AI6" i="18"/>
  <c r="T6" i="18"/>
  <c r="L14" i="18"/>
  <c r="N6" i="18"/>
  <c r="AV15" i="18"/>
  <c r="AQ15" i="18"/>
  <c r="AL15" i="18"/>
  <c r="AF15" i="18"/>
  <c r="AC15" i="18"/>
  <c r="U15" i="18"/>
  <c r="P15" i="18"/>
  <c r="AQ14" i="18"/>
  <c r="AK14" i="18"/>
  <c r="AD14" i="18"/>
  <c r="AU7" i="18"/>
  <c r="AP7" i="18"/>
  <c r="AJ7" i="18"/>
  <c r="AE7" i="18"/>
  <c r="AA7" i="18"/>
  <c r="T7" i="18"/>
  <c r="O7" i="18"/>
  <c r="AH6" i="18"/>
  <c r="S6" i="18"/>
  <c r="P5" i="18"/>
  <c r="T5" i="18"/>
  <c r="Z5" i="18"/>
  <c r="AD5" i="18"/>
  <c r="AE5" i="18"/>
  <c r="AI5" i="18"/>
  <c r="AM5" i="18"/>
  <c r="AQ5" i="18"/>
  <c r="AU5" i="18"/>
  <c r="L5" i="18"/>
  <c r="Q5" i="18"/>
  <c r="U5" i="18"/>
  <c r="AA5" i="18"/>
  <c r="AF5" i="18"/>
  <c r="AJ5" i="18"/>
  <c r="AN5" i="18"/>
  <c r="AR5" i="18"/>
  <c r="AV5" i="18"/>
  <c r="P13" i="18"/>
  <c r="T13" i="18"/>
  <c r="Z13" i="18"/>
  <c r="AD13" i="18"/>
  <c r="AE13" i="18"/>
  <c r="AI13" i="18"/>
  <c r="AM13" i="18"/>
  <c r="AQ13" i="18"/>
  <c r="AU13" i="18"/>
  <c r="L13" i="18"/>
  <c r="K13" i="18"/>
  <c r="Q13" i="18"/>
  <c r="U13" i="18"/>
  <c r="AA13" i="18"/>
  <c r="AF13" i="18"/>
  <c r="AJ13" i="18"/>
  <c r="AR13" i="18"/>
  <c r="AN13" i="18"/>
  <c r="AV13" i="18"/>
  <c r="O8" i="18"/>
  <c r="S8" i="18"/>
  <c r="Y8" i="18"/>
  <c r="AC8" i="18"/>
  <c r="AH8" i="18"/>
  <c r="AL8" i="18"/>
  <c r="AP8" i="18"/>
  <c r="AT8" i="18"/>
  <c r="P8" i="18"/>
  <c r="T8" i="18"/>
  <c r="Z8" i="18"/>
  <c r="AD8" i="18"/>
  <c r="AE8" i="18"/>
  <c r="AI8" i="18"/>
  <c r="AM8" i="18"/>
  <c r="AQ8" i="18"/>
  <c r="AU8" i="18"/>
  <c r="N13" i="18"/>
  <c r="L8" i="18"/>
  <c r="AO16" i="18"/>
  <c r="AT13" i="18"/>
  <c r="AL13" i="18"/>
  <c r="Y13" i="18"/>
  <c r="O13" i="18"/>
  <c r="AO8" i="18"/>
  <c r="AG8" i="18"/>
  <c r="AB8" i="18"/>
  <c r="R8" i="18"/>
  <c r="K8" i="18"/>
  <c r="N5" i="18"/>
  <c r="AS13" i="18"/>
  <c r="AK13" i="18"/>
  <c r="X13" i="18"/>
  <c r="AV8" i="18"/>
  <c r="AN8" i="18"/>
  <c r="AF8" i="18"/>
  <c r="AA8" i="18"/>
  <c r="Q8" i="18"/>
  <c r="AU6" i="18"/>
  <c r="AM6" i="18"/>
  <c r="AE6" i="18"/>
  <c r="Z6" i="18"/>
  <c r="AP5" i="18"/>
  <c r="AH5" i="18"/>
  <c r="AC5" i="18"/>
  <c r="S5" i="18"/>
  <c r="AO13" i="18"/>
  <c r="AG13" i="18"/>
  <c r="AB13" i="18"/>
  <c r="R13" i="18"/>
  <c r="AT5" i="18"/>
  <c r="AL5" i="18"/>
  <c r="Y5" i="18"/>
  <c r="O5" i="18"/>
  <c r="O16" i="18"/>
  <c r="R16" i="18"/>
  <c r="AG16" i="18"/>
  <c r="X16" i="18"/>
  <c r="AS5" i="18"/>
  <c r="AK5" i="18"/>
  <c r="X5" i="18"/>
  <c r="M13" i="18"/>
  <c r="Q14" i="18"/>
  <c r="U14" i="18"/>
  <c r="AA14" i="18"/>
  <c r="AF14" i="18"/>
  <c r="AJ14" i="18"/>
  <c r="AN14" i="18"/>
  <c r="AR14" i="18"/>
  <c r="AV14" i="18"/>
  <c r="M14" i="18"/>
  <c r="R14" i="18"/>
  <c r="X14" i="18"/>
  <c r="Q6" i="18"/>
  <c r="U6" i="18"/>
  <c r="AA6" i="18"/>
  <c r="AF6" i="18"/>
  <c r="AJ6" i="18"/>
  <c r="AN6" i="18"/>
  <c r="AR6" i="18"/>
  <c r="AV6" i="18"/>
  <c r="M6" i="18"/>
  <c r="R6" i="18"/>
  <c r="X6" i="18"/>
  <c r="AB6" i="18"/>
  <c r="AG6" i="18"/>
  <c r="AK6" i="18"/>
  <c r="AO6" i="18"/>
  <c r="AS6" i="18"/>
  <c r="K5" i="18"/>
  <c r="N14" i="18"/>
  <c r="N8" i="18"/>
  <c r="M5" i="18"/>
  <c r="AS14" i="18"/>
  <c r="AM14" i="18"/>
  <c r="AH14" i="18"/>
  <c r="Z14" i="18"/>
  <c r="P14" i="18"/>
  <c r="AP13" i="18"/>
  <c r="AH13" i="18"/>
  <c r="AC13" i="18"/>
  <c r="S13" i="18"/>
  <c r="AS8" i="18"/>
  <c r="AK8" i="18"/>
  <c r="X8" i="18"/>
  <c r="AT6" i="18"/>
  <c r="AL6" i="18"/>
  <c r="Y6" i="18"/>
  <c r="O6" i="18"/>
  <c r="AO5" i="18"/>
  <c r="AG5" i="18"/>
  <c r="AB5" i="18"/>
  <c r="R5" i="18"/>
  <c r="N15" i="18"/>
  <c r="N7" i="18"/>
  <c r="AS15" i="18"/>
  <c r="AO15" i="18"/>
  <c r="AK15" i="18"/>
  <c r="AG15" i="18"/>
  <c r="AB15" i="18"/>
  <c r="X15" i="18"/>
  <c r="AS7" i="18"/>
  <c r="AO7" i="18"/>
  <c r="AK7" i="18"/>
  <c r="AG7" i="18"/>
  <c r="AB7" i="18"/>
  <c r="X7" i="18"/>
  <c r="N16" i="18"/>
  <c r="AV16" i="18"/>
  <c r="AR16" i="18"/>
  <c r="AN16" i="18"/>
  <c r="AJ16" i="18"/>
  <c r="AF16" i="18"/>
  <c r="AA16" i="18"/>
  <c r="U16" i="18"/>
  <c r="Q16" i="18"/>
  <c r="K16" i="18"/>
  <c r="M16" i="18"/>
  <c r="AU16" i="18"/>
  <c r="AQ16" i="18"/>
  <c r="AM16" i="18"/>
  <c r="AI16" i="18"/>
  <c r="AE16" i="18"/>
  <c r="AD16" i="18"/>
  <c r="Z16" i="18"/>
  <c r="T16" i="18"/>
  <c r="P16" i="18"/>
  <c r="L16" i="18"/>
  <c r="AT16" i="18"/>
  <c r="AP16" i="18"/>
  <c r="AL16" i="18"/>
  <c r="AH16" i="18"/>
  <c r="AC16" i="18"/>
  <c r="Y16" i="18"/>
  <c r="S16" i="18"/>
  <c r="J12" i="16"/>
  <c r="J13" i="16"/>
  <c r="J14" i="16"/>
  <c r="J15" i="16"/>
  <c r="J16" i="16"/>
  <c r="A5" i="14"/>
  <c r="A6" i="14"/>
  <c r="A7" i="14"/>
  <c r="A8" i="14"/>
  <c r="A9" i="14"/>
  <c r="A10" i="14"/>
  <c r="A11" i="14"/>
  <c r="A12" i="14"/>
  <c r="A13" i="14"/>
  <c r="A14" i="14"/>
  <c r="A15" i="14"/>
  <c r="A16" i="14"/>
  <c r="A17" i="14"/>
  <c r="A18" i="14"/>
  <c r="A19" i="14"/>
  <c r="A20" i="14"/>
  <c r="A21" i="14"/>
  <c r="A22" i="14"/>
  <c r="A23" i="14"/>
  <c r="A24" i="14"/>
  <c r="A25" i="14"/>
  <c r="A26" i="14"/>
  <c r="A27" i="14"/>
  <c r="A28" i="14"/>
  <c r="A29" i="14"/>
  <c r="A30" i="14"/>
  <c r="A31" i="14"/>
  <c r="A34" i="14"/>
  <c r="A35" i="14"/>
  <c r="A36" i="14"/>
  <c r="A37" i="14"/>
  <c r="A38" i="14"/>
  <c r="A39" i="14"/>
  <c r="A40" i="14"/>
  <c r="A41" i="14"/>
  <c r="A42" i="14"/>
  <c r="A43" i="14"/>
  <c r="A44" i="14"/>
  <c r="A45" i="14"/>
  <c r="A4" i="14"/>
  <c r="J6" i="16"/>
  <c r="J7" i="16"/>
  <c r="J8" i="16"/>
  <c r="J9" i="16"/>
  <c r="J10" i="16"/>
  <c r="J11" i="16"/>
  <c r="O34" i="16" l="1"/>
  <c r="O35" i="16"/>
  <c r="O33" i="16"/>
  <c r="O40" i="16"/>
  <c r="O31" i="16"/>
  <c r="O30" i="16"/>
  <c r="O38" i="16"/>
  <c r="O41" i="16"/>
  <c r="O32" i="16"/>
  <c r="O37" i="16"/>
  <c r="O39" i="16"/>
  <c r="O36" i="16"/>
  <c r="O4" i="16"/>
  <c r="O5" i="16"/>
  <c r="O24" i="16"/>
  <c r="O25" i="16"/>
  <c r="O19" i="16"/>
  <c r="O18" i="16"/>
  <c r="O21" i="16"/>
  <c r="O23" i="16"/>
  <c r="O22" i="16"/>
  <c r="O20" i="16"/>
  <c r="O28" i="16"/>
  <c r="O26" i="16"/>
  <c r="O29" i="16"/>
  <c r="O27" i="16"/>
  <c r="O11" i="16"/>
  <c r="O17" i="16"/>
  <c r="O10" i="16"/>
  <c r="O16" i="16"/>
  <c r="O9" i="16"/>
  <c r="O7" i="16"/>
  <c r="O15" i="16"/>
  <c r="O8" i="16"/>
  <c r="O6" i="16"/>
  <c r="O14" i="16"/>
  <c r="O13" i="16"/>
  <c r="O12" i="16"/>
  <c r="H14" i="15" l="1"/>
  <c r="L14" i="15" s="1"/>
  <c r="H13" i="15"/>
  <c r="K13" i="15" s="1"/>
  <c r="H21" i="15"/>
  <c r="L21" i="15" s="1"/>
  <c r="H22" i="15"/>
  <c r="L22" i="15" s="1"/>
  <c r="H23" i="15"/>
  <c r="L23" i="15" s="1"/>
  <c r="K14" i="15" l="1"/>
  <c r="L13" i="15"/>
  <c r="Q13" i="15"/>
  <c r="P13" i="15"/>
  <c r="O14" i="15"/>
  <c r="M13" i="15"/>
  <c r="Q21" i="15"/>
  <c r="S14" i="15"/>
  <c r="R13" i="15"/>
  <c r="N13" i="15"/>
  <c r="J13" i="15"/>
  <c r="S13" i="15"/>
  <c r="O13" i="15"/>
  <c r="R14" i="15"/>
  <c r="N14" i="15"/>
  <c r="J14" i="15"/>
  <c r="Q14" i="15"/>
  <c r="M14" i="15"/>
  <c r="P14" i="15"/>
  <c r="M22" i="15"/>
  <c r="R22" i="15"/>
  <c r="K22" i="15"/>
  <c r="Q22" i="15"/>
  <c r="J22" i="15"/>
  <c r="O22" i="15"/>
  <c r="M21" i="15"/>
  <c r="M23" i="15"/>
  <c r="S23" i="15"/>
  <c r="K23" i="15"/>
  <c r="Q23" i="15"/>
  <c r="O23" i="15"/>
  <c r="S22" i="15"/>
  <c r="N22" i="15"/>
  <c r="S21" i="15"/>
  <c r="O21" i="15"/>
  <c r="K21" i="15"/>
  <c r="R23" i="15"/>
  <c r="N23" i="15"/>
  <c r="J23" i="15"/>
  <c r="P22" i="15"/>
  <c r="R21" i="15"/>
  <c r="N21" i="15"/>
  <c r="J21" i="15"/>
  <c r="P23" i="15"/>
  <c r="P21" i="15"/>
  <c r="F5" i="21"/>
  <c r="B120" i="3" l="1"/>
  <c r="B121" i="3"/>
  <c r="B122" i="3"/>
  <c r="H20" i="15" l="1"/>
  <c r="B21" i="3"/>
  <c r="B20" i="3"/>
  <c r="H15" i="15"/>
  <c r="H16" i="15"/>
  <c r="L17" i="15" l="1"/>
  <c r="M15" i="15"/>
  <c r="J16" i="15"/>
  <c r="R17" i="15"/>
  <c r="Q17" i="15"/>
  <c r="M17" i="15"/>
  <c r="S17" i="15"/>
  <c r="N17" i="15"/>
  <c r="K17" i="15"/>
  <c r="O17" i="15"/>
  <c r="J17" i="15"/>
  <c r="P17" i="15"/>
  <c r="Q16" i="15"/>
  <c r="O16" i="15"/>
  <c r="M16" i="15"/>
  <c r="S16" i="15"/>
  <c r="K16" i="15"/>
  <c r="P16" i="15"/>
  <c r="L16" i="15"/>
  <c r="R16" i="15"/>
  <c r="N16" i="15"/>
  <c r="P15" i="15"/>
  <c r="L15" i="15"/>
  <c r="S15" i="15"/>
  <c r="O15" i="15"/>
  <c r="K15" i="15"/>
  <c r="R15" i="15"/>
  <c r="N15" i="15"/>
  <c r="J15" i="15"/>
  <c r="Q15" i="15"/>
  <c r="H5" i="15" l="1"/>
  <c r="H6" i="15"/>
  <c r="H7" i="15"/>
  <c r="H8" i="15"/>
  <c r="P8" i="15" s="1"/>
  <c r="H9" i="15"/>
  <c r="Q9" i="15" s="1"/>
  <c r="H11" i="15"/>
  <c r="H12" i="15"/>
  <c r="H42" i="14"/>
  <c r="J42" i="14" s="1"/>
  <c r="I42" i="14"/>
  <c r="K42" i="14" s="1"/>
  <c r="H43" i="14"/>
  <c r="J43" i="14" s="1"/>
  <c r="I43" i="14"/>
  <c r="K43" i="14" s="1"/>
  <c r="H44" i="14"/>
  <c r="J44" i="14" s="1"/>
  <c r="I44" i="14"/>
  <c r="K44" i="14" s="1"/>
  <c r="H45" i="14"/>
  <c r="J45" i="14" s="1"/>
  <c r="I45" i="14"/>
  <c r="K45" i="14" s="1"/>
  <c r="H38" i="14"/>
  <c r="J38" i="14" s="1"/>
  <c r="I38" i="14"/>
  <c r="K38" i="14" s="1"/>
  <c r="H39" i="14"/>
  <c r="J39" i="14" s="1"/>
  <c r="I39" i="14"/>
  <c r="K39" i="14" s="1"/>
  <c r="H40" i="14"/>
  <c r="J40" i="14" s="1"/>
  <c r="I40" i="14"/>
  <c r="K40" i="14" s="1"/>
  <c r="H41" i="14"/>
  <c r="J41" i="14" s="1"/>
  <c r="I41" i="14"/>
  <c r="K41" i="14" s="1"/>
  <c r="H37" i="14"/>
  <c r="J37" i="14" s="1"/>
  <c r="I37" i="14"/>
  <c r="K37" i="14" s="1"/>
  <c r="H36" i="14"/>
  <c r="J36" i="14" s="1"/>
  <c r="I36" i="14"/>
  <c r="K36" i="14" s="1"/>
  <c r="I35" i="14"/>
  <c r="K35" i="14" s="1"/>
  <c r="H35" i="14"/>
  <c r="J35" i="14" s="1"/>
  <c r="B25" i="3"/>
  <c r="B26" i="3"/>
  <c r="B27" i="3"/>
  <c r="B28" i="3"/>
  <c r="B24" i="3"/>
  <c r="P6" i="15" l="1"/>
  <c r="L9" i="15"/>
  <c r="M9" i="15"/>
  <c r="Q8" i="15"/>
  <c r="N9" i="15"/>
  <c r="R7" i="15"/>
  <c r="K8" i="15"/>
  <c r="K7" i="15"/>
  <c r="O7" i="15"/>
  <c r="S7" i="15"/>
  <c r="L7" i="15"/>
  <c r="P7" i="15"/>
  <c r="M7" i="15"/>
  <c r="Q7" i="15"/>
  <c r="N7" i="15"/>
  <c r="J6" i="15"/>
  <c r="N6" i="15"/>
  <c r="R6" i="15"/>
  <c r="L6" i="15"/>
  <c r="Q6" i="15"/>
  <c r="M6" i="15"/>
  <c r="S6" i="15"/>
  <c r="O6" i="15"/>
  <c r="K6" i="15"/>
  <c r="J5" i="15"/>
  <c r="N5" i="15"/>
  <c r="R5" i="15"/>
  <c r="O5" i="15"/>
  <c r="K5" i="15"/>
  <c r="P5" i="15"/>
  <c r="Q5" i="15"/>
  <c r="S5" i="15"/>
  <c r="L5" i="15"/>
  <c r="R9" i="15"/>
  <c r="J7" i="15"/>
  <c r="M5" i="15"/>
  <c r="K9" i="15"/>
  <c r="O9" i="15"/>
  <c r="S9" i="15"/>
  <c r="J8" i="15"/>
  <c r="N8" i="15"/>
  <c r="R8" i="15"/>
  <c r="O8" i="15"/>
  <c r="L8" i="15"/>
  <c r="S8" i="15"/>
  <c r="P9" i="15"/>
  <c r="J9" i="15"/>
  <c r="M8" i="15"/>
  <c r="H10" i="15" l="1"/>
  <c r="J10" i="15" s="1"/>
  <c r="M4" i="15" l="1"/>
  <c r="J4" i="15"/>
  <c r="H4" i="14"/>
  <c r="J4" i="14" s="1"/>
  <c r="B23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I34" i="14"/>
  <c r="K34" i="14" s="1"/>
  <c r="H34" i="14"/>
  <c r="J34" i="14" s="1"/>
  <c r="L46" i="14" l="1"/>
  <c r="L47" i="14"/>
  <c r="L48" i="14"/>
  <c r="L49" i="14"/>
  <c r="L50" i="14"/>
  <c r="L55" i="14"/>
  <c r="L51" i="14"/>
  <c r="L53" i="14"/>
  <c r="L56" i="14"/>
  <c r="L57" i="14"/>
  <c r="L54" i="14"/>
  <c r="L52" i="14"/>
  <c r="V34" i="15"/>
  <c r="AE34" i="15" s="1"/>
  <c r="T31" i="15"/>
  <c r="T33" i="15"/>
  <c r="W33" i="15"/>
  <c r="AF33" i="15" s="1"/>
  <c r="W34" i="15"/>
  <c r="AF34" i="15" s="1"/>
  <c r="U33" i="15"/>
  <c r="AD33" i="15" s="1"/>
  <c r="W31" i="15"/>
  <c r="AF31" i="15" s="1"/>
  <c r="W32" i="15"/>
  <c r="AF32" i="15" s="1"/>
  <c r="T30" i="15"/>
  <c r="U32" i="15"/>
  <c r="AD32" i="15" s="1"/>
  <c r="T32" i="15"/>
  <c r="T35" i="15"/>
  <c r="V31" i="15"/>
  <c r="AE31" i="15" s="1"/>
  <c r="W35" i="15"/>
  <c r="AF35" i="15" s="1"/>
  <c r="V30" i="15"/>
  <c r="AE30" i="15" s="1"/>
  <c r="V32" i="15"/>
  <c r="AE32" i="15" s="1"/>
  <c r="U34" i="15"/>
  <c r="AD34" i="15" s="1"/>
  <c r="U31" i="15"/>
  <c r="AD31" i="15" s="1"/>
  <c r="V33" i="15"/>
  <c r="AE33" i="15" s="1"/>
  <c r="W30" i="15"/>
  <c r="AF30" i="15" s="1"/>
  <c r="V35" i="15"/>
  <c r="AE35" i="15" s="1"/>
  <c r="U35" i="15"/>
  <c r="AD35" i="15" s="1"/>
  <c r="T34" i="15"/>
  <c r="U30" i="15"/>
  <c r="AD30" i="15" s="1"/>
  <c r="L32" i="14"/>
  <c r="V5" i="15"/>
  <c r="V25" i="15"/>
  <c r="V7" i="15"/>
  <c r="AE7" i="15" s="1"/>
  <c r="V6" i="15"/>
  <c r="V17" i="15"/>
  <c r="V9" i="15"/>
  <c r="V24" i="15"/>
  <c r="V18" i="15"/>
  <c r="AE18" i="15" s="1"/>
  <c r="V21" i="15"/>
  <c r="L33" i="14"/>
  <c r="V22" i="15"/>
  <c r="V8" i="15"/>
  <c r="V15" i="15"/>
  <c r="V16" i="15"/>
  <c r="T18" i="15"/>
  <c r="V26" i="15"/>
  <c r="V14" i="15"/>
  <c r="V23" i="15"/>
  <c r="V28" i="15"/>
  <c r="V13" i="15"/>
  <c r="V19" i="15"/>
  <c r="AE19" i="15" s="1"/>
  <c r="V29" i="15"/>
  <c r="V27" i="15"/>
  <c r="W18" i="15"/>
  <c r="AF18" i="15" s="1"/>
  <c r="W19" i="15"/>
  <c r="AF19" i="15" s="1"/>
  <c r="T19" i="15"/>
  <c r="U18" i="15"/>
  <c r="AD18" i="15" s="1"/>
  <c r="U19" i="15"/>
  <c r="AD19" i="15" s="1"/>
  <c r="L18" i="14"/>
  <c r="U26" i="15"/>
  <c r="CO5" i="18"/>
  <c r="CS5" i="18"/>
  <c r="CW5" i="18"/>
  <c r="DA5" i="18"/>
  <c r="DE5" i="18"/>
  <c r="DI5" i="18"/>
  <c r="CO6" i="18"/>
  <c r="CS6" i="18"/>
  <c r="CW6" i="18"/>
  <c r="DA6" i="18"/>
  <c r="DE6" i="18"/>
  <c r="DI6" i="18"/>
  <c r="CO7" i="18"/>
  <c r="CS7" i="18"/>
  <c r="CW7" i="18"/>
  <c r="DA7" i="18"/>
  <c r="DE7" i="18"/>
  <c r="DI7" i="18"/>
  <c r="CO8" i="18"/>
  <c r="CS8" i="18"/>
  <c r="CW8" i="18"/>
  <c r="DA8" i="18"/>
  <c r="DE8" i="18"/>
  <c r="DI8" i="18"/>
  <c r="CO9" i="18"/>
  <c r="CS9" i="18"/>
  <c r="CW9" i="18"/>
  <c r="DA9" i="18"/>
  <c r="DE9" i="18"/>
  <c r="DI9" i="18"/>
  <c r="CO10" i="18"/>
  <c r="CS10" i="18"/>
  <c r="CW10" i="18"/>
  <c r="DA10" i="18"/>
  <c r="DE10" i="18"/>
  <c r="DI10" i="18"/>
  <c r="CO11" i="18"/>
  <c r="CS11" i="18"/>
  <c r="CW11" i="18"/>
  <c r="DA11" i="18"/>
  <c r="DE11" i="18"/>
  <c r="DI11" i="18"/>
  <c r="CO12" i="18"/>
  <c r="CS12" i="18"/>
  <c r="CW12" i="18"/>
  <c r="DA12" i="18"/>
  <c r="DE12" i="18"/>
  <c r="DI12" i="18"/>
  <c r="CO13" i="18"/>
  <c r="CS13" i="18"/>
  <c r="CW13" i="18"/>
  <c r="DA13" i="18"/>
  <c r="DE13" i="18"/>
  <c r="DI13" i="18"/>
  <c r="CM5" i="18"/>
  <c r="CQ5" i="18"/>
  <c r="CU5" i="18"/>
  <c r="CY5" i="18"/>
  <c r="DC5" i="18"/>
  <c r="DG5" i="18"/>
  <c r="CM6" i="18"/>
  <c r="CQ6" i="18"/>
  <c r="CU6" i="18"/>
  <c r="CY6" i="18"/>
  <c r="DC6" i="18"/>
  <c r="DG6" i="18"/>
  <c r="CM7" i="18"/>
  <c r="CQ7" i="18"/>
  <c r="CU7" i="18"/>
  <c r="CY7" i="18"/>
  <c r="DC7" i="18"/>
  <c r="DG7" i="18"/>
  <c r="CM8" i="18"/>
  <c r="CQ8" i="18"/>
  <c r="CU8" i="18"/>
  <c r="CY8" i="18"/>
  <c r="DC8" i="18"/>
  <c r="DG8" i="18"/>
  <c r="CM9" i="18"/>
  <c r="CQ9" i="18"/>
  <c r="CU9" i="18"/>
  <c r="CY9" i="18"/>
  <c r="DC9" i="18"/>
  <c r="DG9" i="18"/>
  <c r="CM10" i="18"/>
  <c r="CQ10" i="18"/>
  <c r="CU10" i="18"/>
  <c r="CY10" i="18"/>
  <c r="DC10" i="18"/>
  <c r="DG10" i="18"/>
  <c r="CM11" i="18"/>
  <c r="CQ11" i="18"/>
  <c r="CU11" i="18"/>
  <c r="CY11" i="18"/>
  <c r="DC11" i="18"/>
  <c r="DG11" i="18"/>
  <c r="CM12" i="18"/>
  <c r="CQ12" i="18"/>
  <c r="CU12" i="18"/>
  <c r="CY12" i="18"/>
  <c r="DC12" i="18"/>
  <c r="DG12" i="18"/>
  <c r="CM13" i="18"/>
  <c r="CQ13" i="18"/>
  <c r="CU13" i="18"/>
  <c r="CY13" i="18"/>
  <c r="CR5" i="18"/>
  <c r="CZ5" i="18"/>
  <c r="DH5" i="18"/>
  <c r="CR6" i="18"/>
  <c r="CZ6" i="18"/>
  <c r="DH6" i="18"/>
  <c r="CR7" i="18"/>
  <c r="CZ7" i="18"/>
  <c r="DH7" i="18"/>
  <c r="CR8" i="18"/>
  <c r="CZ8" i="18"/>
  <c r="DH8" i="18"/>
  <c r="CR9" i="18"/>
  <c r="CT5" i="18"/>
  <c r="DB5" i="18"/>
  <c r="DJ5" i="18"/>
  <c r="CT6" i="18"/>
  <c r="DB6" i="18"/>
  <c r="DJ6" i="18"/>
  <c r="CT7" i="18"/>
  <c r="DB7" i="18"/>
  <c r="DJ7" i="18"/>
  <c r="CT8" i="18"/>
  <c r="DB8" i="18"/>
  <c r="DJ8" i="18"/>
  <c r="CT9" i="18"/>
  <c r="DB9" i="18"/>
  <c r="DJ9" i="18"/>
  <c r="CT10" i="18"/>
  <c r="DB10" i="18"/>
  <c r="DJ10" i="18"/>
  <c r="CT11" i="18"/>
  <c r="DB11" i="18"/>
  <c r="DJ11" i="18"/>
  <c r="CT12" i="18"/>
  <c r="DB12" i="18"/>
  <c r="DJ12" i="18"/>
  <c r="CT13" i="18"/>
  <c r="DB13" i="18"/>
  <c r="DG13" i="18"/>
  <c r="CN14" i="18"/>
  <c r="CR14" i="18"/>
  <c r="CV14" i="18"/>
  <c r="CZ14" i="18"/>
  <c r="DD14" i="18"/>
  <c r="DH14" i="18"/>
  <c r="CN5" i="18"/>
  <c r="DD5" i="18"/>
  <c r="CV6" i="18"/>
  <c r="CN7" i="18"/>
  <c r="DD7" i="18"/>
  <c r="CV8" i="18"/>
  <c r="CN9" i="18"/>
  <c r="CZ9" i="18"/>
  <c r="CN10" i="18"/>
  <c r="CX10" i="18"/>
  <c r="DH10" i="18"/>
  <c r="CV11" i="18"/>
  <c r="DF11" i="18"/>
  <c r="CR12" i="18"/>
  <c r="DD12" i="18"/>
  <c r="CP13" i="18"/>
  <c r="CZ13" i="18"/>
  <c r="DH13" i="18"/>
  <c r="CP14" i="18"/>
  <c r="CU14" i="18"/>
  <c r="DA14" i="18"/>
  <c r="DF14" i="18"/>
  <c r="CM15" i="18"/>
  <c r="CQ15" i="18"/>
  <c r="CU15" i="18"/>
  <c r="CY15" i="18"/>
  <c r="DC15" i="18"/>
  <c r="DG15" i="18"/>
  <c r="CM16" i="18"/>
  <c r="CQ16" i="18"/>
  <c r="CU16" i="18"/>
  <c r="CY16" i="18"/>
  <c r="DC16" i="18"/>
  <c r="DG16" i="18"/>
  <c r="CM17" i="18"/>
  <c r="CQ17" i="18"/>
  <c r="CU17" i="18"/>
  <c r="CY17" i="18"/>
  <c r="DC17" i="18"/>
  <c r="DG17" i="18"/>
  <c r="CM18" i="18"/>
  <c r="CQ18" i="18"/>
  <c r="CU18" i="18"/>
  <c r="CY18" i="18"/>
  <c r="DC18" i="18"/>
  <c r="DG18" i="18"/>
  <c r="CM19" i="18"/>
  <c r="CQ19" i="18"/>
  <c r="CU19" i="18"/>
  <c r="CY19" i="18"/>
  <c r="DC19" i="18"/>
  <c r="DG19" i="18"/>
  <c r="CM20" i="18"/>
  <c r="CQ20" i="18"/>
  <c r="CU20" i="18"/>
  <c r="CY20" i="18"/>
  <c r="DC20" i="18"/>
  <c r="DG20" i="18"/>
  <c r="CL6" i="18"/>
  <c r="CL10" i="18"/>
  <c r="CL14" i="18"/>
  <c r="CL18" i="18"/>
  <c r="BO5" i="18"/>
  <c r="BS5" i="18"/>
  <c r="BW5" i="18"/>
  <c r="CA5" i="18"/>
  <c r="CE5" i="18"/>
  <c r="CI5" i="18"/>
  <c r="BP6" i="18"/>
  <c r="BT6" i="18"/>
  <c r="BX6" i="18"/>
  <c r="CB6" i="18"/>
  <c r="CF6" i="18"/>
  <c r="CJ6" i="18"/>
  <c r="BQ7" i="18"/>
  <c r="BU7" i="18"/>
  <c r="BY7" i="18"/>
  <c r="CC7" i="18"/>
  <c r="CG7" i="18"/>
  <c r="CK7" i="18"/>
  <c r="BR8" i="18"/>
  <c r="BV8" i="18"/>
  <c r="BZ8" i="18"/>
  <c r="CD8" i="18"/>
  <c r="CH8" i="18"/>
  <c r="BO9" i="18"/>
  <c r="BS9" i="18"/>
  <c r="BW9" i="18"/>
  <c r="CA9" i="18"/>
  <c r="CE9" i="18"/>
  <c r="CI9" i="18"/>
  <c r="BP10" i="18"/>
  <c r="BT10" i="18"/>
  <c r="BX10" i="18"/>
  <c r="CB10" i="18"/>
  <c r="CF10" i="18"/>
  <c r="CJ10" i="18"/>
  <c r="BQ11" i="18"/>
  <c r="BU11" i="18"/>
  <c r="BY11" i="18"/>
  <c r="CC11" i="18"/>
  <c r="CG11" i="18"/>
  <c r="CK11" i="18"/>
  <c r="BR12" i="18"/>
  <c r="BV12" i="18"/>
  <c r="BZ12" i="18"/>
  <c r="CD12" i="18"/>
  <c r="CH12" i="18"/>
  <c r="BO13" i="18"/>
  <c r="BS13" i="18"/>
  <c r="BW13" i="18"/>
  <c r="CA13" i="18"/>
  <c r="CE13" i="18"/>
  <c r="CI13" i="18"/>
  <c r="BP14" i="18"/>
  <c r="BT14" i="18"/>
  <c r="BX14" i="18"/>
  <c r="CB14" i="18"/>
  <c r="CF14" i="18"/>
  <c r="CJ14" i="18"/>
  <c r="BQ15" i="18"/>
  <c r="BU15" i="18"/>
  <c r="BY15" i="18"/>
  <c r="CC15" i="18"/>
  <c r="CG15" i="18"/>
  <c r="CK15" i="18"/>
  <c r="BR16" i="18"/>
  <c r="BV16" i="18"/>
  <c r="BZ16" i="18"/>
  <c r="CD16" i="18"/>
  <c r="CH16" i="18"/>
  <c r="BO17" i="18"/>
  <c r="BS17" i="18"/>
  <c r="BW17" i="18"/>
  <c r="CA17" i="18"/>
  <c r="CE17" i="18"/>
  <c r="CI17" i="18"/>
  <c r="BP18" i="18"/>
  <c r="BT18" i="18"/>
  <c r="BX18" i="18"/>
  <c r="CB18" i="18"/>
  <c r="CF18" i="18"/>
  <c r="CJ18" i="18"/>
  <c r="BQ19" i="18"/>
  <c r="BU19" i="18"/>
  <c r="BY19" i="18"/>
  <c r="CC19" i="18"/>
  <c r="CG19" i="18"/>
  <c r="CK19" i="18"/>
  <c r="BR20" i="18"/>
  <c r="BV20" i="18"/>
  <c r="BZ20" i="18"/>
  <c r="CD20" i="18"/>
  <c r="CH20" i="18"/>
  <c r="BN6" i="18"/>
  <c r="BN10" i="18"/>
  <c r="BN14" i="18"/>
  <c r="BN18" i="18"/>
  <c r="BM6" i="18"/>
  <c r="BM10" i="18"/>
  <c r="BM14" i="18"/>
  <c r="BM18" i="18"/>
  <c r="CV5" i="18"/>
  <c r="DD6" i="18"/>
  <c r="CN8" i="18"/>
  <c r="CV9" i="18"/>
  <c r="CR10" i="18"/>
  <c r="CP11" i="18"/>
  <c r="CN12" i="18"/>
  <c r="DH12" i="18"/>
  <c r="DD13" i="18"/>
  <c r="CS14" i="18"/>
  <c r="DC14" i="18"/>
  <c r="CS15" i="18"/>
  <c r="DA15" i="18"/>
  <c r="DI15" i="18"/>
  <c r="CS16" i="18"/>
  <c r="DA16" i="18"/>
  <c r="DE16" i="18"/>
  <c r="CO17" i="18"/>
  <c r="CW17" i="18"/>
  <c r="DE17" i="18"/>
  <c r="CO18" i="18"/>
  <c r="CW18" i="18"/>
  <c r="DE18" i="18"/>
  <c r="CO19" i="18"/>
  <c r="CW19" i="18"/>
  <c r="DE19" i="18"/>
  <c r="CO20" i="18"/>
  <c r="CW20" i="18"/>
  <c r="DE20" i="18"/>
  <c r="CL8" i="18"/>
  <c r="CL16" i="18"/>
  <c r="BQ5" i="18"/>
  <c r="CC5" i="18"/>
  <c r="CK5" i="18"/>
  <c r="BV6" i="18"/>
  <c r="CD6" i="18"/>
  <c r="BO7" i="18"/>
  <c r="BW7" i="18"/>
  <c r="CE7" i="18"/>
  <c r="BT8" i="18"/>
  <c r="CB8" i="18"/>
  <c r="CJ8" i="18"/>
  <c r="BU9" i="18"/>
  <c r="CC9" i="18"/>
  <c r="CK9" i="18"/>
  <c r="BV10" i="18"/>
  <c r="CD10" i="18"/>
  <c r="BO11" i="18"/>
  <c r="BW11" i="18"/>
  <c r="CE11" i="18"/>
  <c r="BP12" i="18"/>
  <c r="BX12" i="18"/>
  <c r="CF12" i="18"/>
  <c r="BQ13" i="18"/>
  <c r="BY13" i="18"/>
  <c r="CG13" i="18"/>
  <c r="BR14" i="18"/>
  <c r="BZ14" i="18"/>
  <c r="CH14" i="18"/>
  <c r="BO15" i="18"/>
  <c r="CA15" i="18"/>
  <c r="CI15" i="18"/>
  <c r="CP5" i="18"/>
  <c r="DF5" i="18"/>
  <c r="CX6" i="18"/>
  <c r="CP7" i="18"/>
  <c r="DF7" i="18"/>
  <c r="CX8" i="18"/>
  <c r="CP9" i="18"/>
  <c r="DD9" i="18"/>
  <c r="CP10" i="18"/>
  <c r="CZ10" i="18"/>
  <c r="CN11" i="18"/>
  <c r="CX11" i="18"/>
  <c r="DH11" i="18"/>
  <c r="CV12" i="18"/>
  <c r="DF12" i="18"/>
  <c r="CR13" i="18"/>
  <c r="DC13" i="18"/>
  <c r="DJ13" i="18"/>
  <c r="CQ14" i="18"/>
  <c r="CW14" i="18"/>
  <c r="DB14" i="18"/>
  <c r="DG14" i="18"/>
  <c r="CN15" i="18"/>
  <c r="CR15" i="18"/>
  <c r="CV15" i="18"/>
  <c r="CZ15" i="18"/>
  <c r="DD15" i="18"/>
  <c r="DH15" i="18"/>
  <c r="CN16" i="18"/>
  <c r="CR16" i="18"/>
  <c r="CV16" i="18"/>
  <c r="CZ16" i="18"/>
  <c r="DD16" i="18"/>
  <c r="DH16" i="18"/>
  <c r="CN17" i="18"/>
  <c r="CR17" i="18"/>
  <c r="CV17" i="18"/>
  <c r="CZ17" i="18"/>
  <c r="DD17" i="18"/>
  <c r="DH17" i="18"/>
  <c r="CN18" i="18"/>
  <c r="CR18" i="18"/>
  <c r="CV18" i="18"/>
  <c r="CZ18" i="18"/>
  <c r="DD18" i="18"/>
  <c r="DH18" i="18"/>
  <c r="CN19" i="18"/>
  <c r="CR19" i="18"/>
  <c r="CV19" i="18"/>
  <c r="CZ19" i="18"/>
  <c r="DD19" i="18"/>
  <c r="DH19" i="18"/>
  <c r="CN20" i="18"/>
  <c r="CR20" i="18"/>
  <c r="CV20" i="18"/>
  <c r="CZ20" i="18"/>
  <c r="DD20" i="18"/>
  <c r="DH20" i="18"/>
  <c r="CL7" i="18"/>
  <c r="CL11" i="18"/>
  <c r="CL15" i="18"/>
  <c r="CL19" i="18"/>
  <c r="BP5" i="18"/>
  <c r="BT5" i="18"/>
  <c r="BX5" i="18"/>
  <c r="CB5" i="18"/>
  <c r="CF5" i="18"/>
  <c r="CJ5" i="18"/>
  <c r="BQ6" i="18"/>
  <c r="BU6" i="18"/>
  <c r="BY6" i="18"/>
  <c r="CC6" i="18"/>
  <c r="CG6" i="18"/>
  <c r="CK6" i="18"/>
  <c r="BR7" i="18"/>
  <c r="BV7" i="18"/>
  <c r="BZ7" i="18"/>
  <c r="CD7" i="18"/>
  <c r="CH7" i="18"/>
  <c r="BO8" i="18"/>
  <c r="BS8" i="18"/>
  <c r="BW8" i="18"/>
  <c r="CA8" i="18"/>
  <c r="CE8" i="18"/>
  <c r="CI8" i="18"/>
  <c r="BP9" i="18"/>
  <c r="BT9" i="18"/>
  <c r="BX9" i="18"/>
  <c r="CB9" i="18"/>
  <c r="CF9" i="18"/>
  <c r="CJ9" i="18"/>
  <c r="BQ10" i="18"/>
  <c r="BU10" i="18"/>
  <c r="BY10" i="18"/>
  <c r="CC10" i="18"/>
  <c r="CG10" i="18"/>
  <c r="CK10" i="18"/>
  <c r="BR11" i="18"/>
  <c r="BV11" i="18"/>
  <c r="BZ11" i="18"/>
  <c r="CD11" i="18"/>
  <c r="CH11" i="18"/>
  <c r="BO12" i="18"/>
  <c r="BS12" i="18"/>
  <c r="BW12" i="18"/>
  <c r="CA12" i="18"/>
  <c r="CE12" i="18"/>
  <c r="CI12" i="18"/>
  <c r="BP13" i="18"/>
  <c r="BT13" i="18"/>
  <c r="BX13" i="18"/>
  <c r="CB13" i="18"/>
  <c r="CF13" i="18"/>
  <c r="CJ13" i="18"/>
  <c r="BQ14" i="18"/>
  <c r="BU14" i="18"/>
  <c r="BY14" i="18"/>
  <c r="CC14" i="18"/>
  <c r="CG14" i="18"/>
  <c r="CK14" i="18"/>
  <c r="BR15" i="18"/>
  <c r="BV15" i="18"/>
  <c r="BZ15" i="18"/>
  <c r="CD15" i="18"/>
  <c r="CH15" i="18"/>
  <c r="BO16" i="18"/>
  <c r="BS16" i="18"/>
  <c r="BW16" i="18"/>
  <c r="CA16" i="18"/>
  <c r="CE16" i="18"/>
  <c r="CI16" i="18"/>
  <c r="BP17" i="18"/>
  <c r="BT17" i="18"/>
  <c r="BX17" i="18"/>
  <c r="CB17" i="18"/>
  <c r="CF17" i="18"/>
  <c r="CJ17" i="18"/>
  <c r="BQ18" i="18"/>
  <c r="BU18" i="18"/>
  <c r="BY18" i="18"/>
  <c r="CC18" i="18"/>
  <c r="CG18" i="18"/>
  <c r="CK18" i="18"/>
  <c r="BR19" i="18"/>
  <c r="BV19" i="18"/>
  <c r="BZ19" i="18"/>
  <c r="CD19" i="18"/>
  <c r="CH19" i="18"/>
  <c r="BO20" i="18"/>
  <c r="BS20" i="18"/>
  <c r="BW20" i="18"/>
  <c r="CA20" i="18"/>
  <c r="CE20" i="18"/>
  <c r="CI20" i="18"/>
  <c r="BN7" i="18"/>
  <c r="BN11" i="18"/>
  <c r="BN15" i="18"/>
  <c r="BN19" i="18"/>
  <c r="BM7" i="18"/>
  <c r="BM11" i="18"/>
  <c r="BM15" i="18"/>
  <c r="BM19" i="18"/>
  <c r="CN6" i="18"/>
  <c r="CV7" i="18"/>
  <c r="DD8" i="18"/>
  <c r="DF9" i="18"/>
  <c r="DD10" i="18"/>
  <c r="CZ11" i="18"/>
  <c r="CX12" i="18"/>
  <c r="CV13" i="18"/>
  <c r="CM14" i="18"/>
  <c r="CX14" i="18"/>
  <c r="DI14" i="18"/>
  <c r="CO15" i="18"/>
  <c r="CW15" i="18"/>
  <c r="DE15" i="18"/>
  <c r="CO16" i="18"/>
  <c r="CW16" i="18"/>
  <c r="DI16" i="18"/>
  <c r="CS17" i="18"/>
  <c r="DA17" i="18"/>
  <c r="DI17" i="18"/>
  <c r="CS18" i="18"/>
  <c r="DA18" i="18"/>
  <c r="DI18" i="18"/>
  <c r="CS19" i="18"/>
  <c r="DA19" i="18"/>
  <c r="DI19" i="18"/>
  <c r="CS20" i="18"/>
  <c r="DA20" i="18"/>
  <c r="DI20" i="18"/>
  <c r="CL12" i="18"/>
  <c r="CL20" i="18"/>
  <c r="BU5" i="18"/>
  <c r="BY5" i="18"/>
  <c r="CG5" i="18"/>
  <c r="BR6" i="18"/>
  <c r="BZ6" i="18"/>
  <c r="CH6" i="18"/>
  <c r="BS7" i="18"/>
  <c r="CA7" i="18"/>
  <c r="CI7" i="18"/>
  <c r="BP8" i="18"/>
  <c r="BX8" i="18"/>
  <c r="CF8" i="18"/>
  <c r="BQ9" i="18"/>
  <c r="BY9" i="18"/>
  <c r="CG9" i="18"/>
  <c r="BR10" i="18"/>
  <c r="BZ10" i="18"/>
  <c r="CH10" i="18"/>
  <c r="BS11" i="18"/>
  <c r="CA11" i="18"/>
  <c r="CI11" i="18"/>
  <c r="BT12" i="18"/>
  <c r="CB12" i="18"/>
  <c r="CJ12" i="18"/>
  <c r="BU13" i="18"/>
  <c r="CC13" i="18"/>
  <c r="CK13" i="18"/>
  <c r="BV14" i="18"/>
  <c r="CD14" i="18"/>
  <c r="BS15" i="18"/>
  <c r="BW15" i="18"/>
  <c r="CE15" i="18"/>
  <c r="DF6" i="18"/>
  <c r="CX9" i="18"/>
  <c r="CR11" i="18"/>
  <c r="CN13" i="18"/>
  <c r="CT14" i="18"/>
  <c r="CP15" i="18"/>
  <c r="DF15" i="18"/>
  <c r="CX16" i="18"/>
  <c r="CP17" i="18"/>
  <c r="DF17" i="18"/>
  <c r="CX18" i="18"/>
  <c r="CP19" i="18"/>
  <c r="DF19" i="18"/>
  <c r="CX20" i="18"/>
  <c r="CL9" i="18"/>
  <c r="BR5" i="18"/>
  <c r="CH5" i="18"/>
  <c r="CA6" i="18"/>
  <c r="BT7" i="18"/>
  <c r="CJ7" i="18"/>
  <c r="CC8" i="18"/>
  <c r="BV9" i="18"/>
  <c r="BO10" i="18"/>
  <c r="CE10" i="18"/>
  <c r="BX11" i="18"/>
  <c r="BQ12" i="18"/>
  <c r="CG12" i="18"/>
  <c r="BZ13" i="18"/>
  <c r="BS14" i="18"/>
  <c r="CI14" i="18"/>
  <c r="CB15" i="18"/>
  <c r="BQ16" i="18"/>
  <c r="BY16" i="18"/>
  <c r="CG16" i="18"/>
  <c r="BR17" i="18"/>
  <c r="BZ17" i="18"/>
  <c r="CH17" i="18"/>
  <c r="BS18" i="18"/>
  <c r="CA18" i="18"/>
  <c r="CI18" i="18"/>
  <c r="BT19" i="18"/>
  <c r="CB19" i="18"/>
  <c r="CJ19" i="18"/>
  <c r="BU20" i="18"/>
  <c r="CC20" i="18"/>
  <c r="CK20" i="18"/>
  <c r="BN13" i="18"/>
  <c r="BN5" i="18"/>
  <c r="BM13" i="18"/>
  <c r="BM5" i="18"/>
  <c r="CK17" i="18"/>
  <c r="BV18" i="18"/>
  <c r="BO19" i="18"/>
  <c r="BW19" i="18"/>
  <c r="BP20" i="18"/>
  <c r="CF20" i="18"/>
  <c r="BN16" i="18"/>
  <c r="BM8" i="18"/>
  <c r="CX5" i="18"/>
  <c r="CP8" i="18"/>
  <c r="CV10" i="18"/>
  <c r="CP12" i="18"/>
  <c r="DF13" i="18"/>
  <c r="DE14" i="18"/>
  <c r="CX15" i="18"/>
  <c r="CP16" i="18"/>
  <c r="DF16" i="18"/>
  <c r="CX17" i="18"/>
  <c r="CP18" i="18"/>
  <c r="DF18" i="18"/>
  <c r="CX19" i="18"/>
  <c r="CP20" i="18"/>
  <c r="DF20" i="18"/>
  <c r="CL17" i="18"/>
  <c r="BS6" i="18"/>
  <c r="CI6" i="18"/>
  <c r="CB7" i="18"/>
  <c r="BU8" i="18"/>
  <c r="CK8" i="18"/>
  <c r="CD9" i="18"/>
  <c r="BP11" i="18"/>
  <c r="BY12" i="18"/>
  <c r="CH13" i="18"/>
  <c r="CJ15" i="18"/>
  <c r="CC16" i="18"/>
  <c r="CD17" i="18"/>
  <c r="BW18" i="18"/>
  <c r="CE18" i="18"/>
  <c r="BP19" i="18"/>
  <c r="BX19" i="18"/>
  <c r="CF19" i="18"/>
  <c r="BQ20" i="18"/>
  <c r="BY20" i="18"/>
  <c r="CG20" i="18"/>
  <c r="BN9" i="18"/>
  <c r="BN17" i="18"/>
  <c r="BM9" i="18"/>
  <c r="BM17" i="18"/>
  <c r="DF8" i="18"/>
  <c r="DF10" i="18"/>
  <c r="CO14" i="18"/>
  <c r="DB15" i="18"/>
  <c r="DJ16" i="18"/>
  <c r="CT18" i="18"/>
  <c r="DB19" i="18"/>
  <c r="DJ20" i="18"/>
  <c r="CD5" i="18"/>
  <c r="BP7" i="18"/>
  <c r="BY8" i="18"/>
  <c r="CH9" i="18"/>
  <c r="CA10" i="18"/>
  <c r="CJ11" i="18"/>
  <c r="BV13" i="18"/>
  <c r="BO14" i="18"/>
  <c r="BX15" i="18"/>
  <c r="BX16" i="18"/>
  <c r="BQ17" i="18"/>
  <c r="CG17" i="18"/>
  <c r="BZ18" i="18"/>
  <c r="BS19" i="18"/>
  <c r="CA19" i="18"/>
  <c r="BT20" i="18"/>
  <c r="BN12" i="18"/>
  <c r="BM12" i="18"/>
  <c r="CX7" i="18"/>
  <c r="DH9" i="18"/>
  <c r="DD11" i="18"/>
  <c r="CX13" i="18"/>
  <c r="CY14" i="18"/>
  <c r="CT15" i="18"/>
  <c r="DJ15" i="18"/>
  <c r="DB16" i="18"/>
  <c r="CT17" i="18"/>
  <c r="DJ17" i="18"/>
  <c r="DB18" i="18"/>
  <c r="CT19" i="18"/>
  <c r="DJ19" i="18"/>
  <c r="DB20" i="18"/>
  <c r="CL13" i="18"/>
  <c r="BV5" i="18"/>
  <c r="BO6" i="18"/>
  <c r="CE6" i="18"/>
  <c r="BX7" i="18"/>
  <c r="BQ8" i="18"/>
  <c r="CG8" i="18"/>
  <c r="BZ9" i="18"/>
  <c r="BS10" i="18"/>
  <c r="CI10" i="18"/>
  <c r="CB11" i="18"/>
  <c r="BU12" i="18"/>
  <c r="CK12" i="18"/>
  <c r="CD13" i="18"/>
  <c r="BW14" i="18"/>
  <c r="BP15" i="18"/>
  <c r="CF15" i="18"/>
  <c r="BT16" i="18"/>
  <c r="CB16" i="18"/>
  <c r="CJ16" i="18"/>
  <c r="BU17" i="18"/>
  <c r="CC17" i="18"/>
  <c r="CD18" i="18"/>
  <c r="CE19" i="18"/>
  <c r="BX20" i="18"/>
  <c r="BN8" i="18"/>
  <c r="BM16" i="18"/>
  <c r="BZ5" i="18"/>
  <c r="BW10" i="18"/>
  <c r="CF11" i="18"/>
  <c r="BR13" i="18"/>
  <c r="CA14" i="18"/>
  <c r="BT15" i="18"/>
  <c r="BU16" i="18"/>
  <c r="CK16" i="18"/>
  <c r="BV17" i="18"/>
  <c r="BO18" i="18"/>
  <c r="CP6" i="18"/>
  <c r="CZ12" i="18"/>
  <c r="DJ14" i="18"/>
  <c r="CT16" i="18"/>
  <c r="DB17" i="18"/>
  <c r="DJ18" i="18"/>
  <c r="CT20" i="18"/>
  <c r="CL5" i="18"/>
  <c r="BW6" i="18"/>
  <c r="CF7" i="18"/>
  <c r="BR9" i="18"/>
  <c r="BT11" i="18"/>
  <c r="CC12" i="18"/>
  <c r="CE14" i="18"/>
  <c r="BP16" i="18"/>
  <c r="CF16" i="18"/>
  <c r="BY17" i="18"/>
  <c r="BR18" i="18"/>
  <c r="CH18" i="18"/>
  <c r="CI19" i="18"/>
  <c r="CB20" i="18"/>
  <c r="CJ20" i="18"/>
  <c r="BN20" i="18"/>
  <c r="BM20" i="18"/>
  <c r="U28" i="15"/>
  <c r="T29" i="15"/>
  <c r="W26" i="15"/>
  <c r="AF26" i="15" s="1"/>
  <c r="T28" i="15"/>
  <c r="W27" i="15"/>
  <c r="U29" i="15"/>
  <c r="T24" i="15"/>
  <c r="AC24" i="15" s="1"/>
  <c r="T27" i="15"/>
  <c r="W25" i="15"/>
  <c r="AF25" i="15" s="1"/>
  <c r="U27" i="15"/>
  <c r="T25" i="15"/>
  <c r="W28" i="15"/>
  <c r="W29" i="15"/>
  <c r="T26" i="15"/>
  <c r="U25" i="15"/>
  <c r="AD25" i="15" s="1"/>
  <c r="U24" i="15"/>
  <c r="W24" i="15"/>
  <c r="U14" i="15"/>
  <c r="T14" i="15"/>
  <c r="W14" i="15"/>
  <c r="P11" i="16"/>
  <c r="P6" i="16"/>
  <c r="P15" i="16"/>
  <c r="P16" i="16"/>
  <c r="P8" i="16"/>
  <c r="P10" i="16"/>
  <c r="P17" i="16"/>
  <c r="P13" i="16"/>
  <c r="P12" i="16"/>
  <c r="P7" i="16"/>
  <c r="P14" i="16"/>
  <c r="P9" i="16"/>
  <c r="T13" i="15"/>
  <c r="U13" i="15"/>
  <c r="W13" i="15"/>
  <c r="U23" i="15"/>
  <c r="W21" i="15"/>
  <c r="U21" i="15"/>
  <c r="W22" i="15"/>
  <c r="W23" i="15"/>
  <c r="T23" i="15"/>
  <c r="U22" i="15"/>
  <c r="T21" i="15"/>
  <c r="T22" i="15"/>
  <c r="T17" i="15"/>
  <c r="L44" i="14"/>
  <c r="L45" i="14"/>
  <c r="L39" i="14"/>
  <c r="L42" i="14"/>
  <c r="L43" i="14"/>
  <c r="L38" i="14"/>
  <c r="L40" i="14"/>
  <c r="L36" i="14"/>
  <c r="L41" i="14"/>
  <c r="L35" i="14"/>
  <c r="L37" i="14"/>
  <c r="U17" i="15"/>
  <c r="U16" i="15"/>
  <c r="T15" i="15"/>
  <c r="W15" i="15"/>
  <c r="W16" i="15"/>
  <c r="U15" i="15"/>
  <c r="U7" i="15"/>
  <c r="U6" i="15"/>
  <c r="T16" i="15"/>
  <c r="T5" i="15"/>
  <c r="W17" i="15"/>
  <c r="W8" i="15"/>
  <c r="U9" i="15"/>
  <c r="W9" i="15"/>
  <c r="T6" i="15"/>
  <c r="W6" i="15"/>
  <c r="AF6" i="15" s="1"/>
  <c r="U8" i="15"/>
  <c r="T8" i="15"/>
  <c r="T7" i="15"/>
  <c r="U5" i="15"/>
  <c r="AD5" i="15" s="1"/>
  <c r="T9" i="15"/>
  <c r="W7" i="15"/>
  <c r="AF7" i="15" s="1"/>
  <c r="W5" i="15"/>
  <c r="L4" i="14"/>
  <c r="M4" i="14" s="1"/>
  <c r="L6" i="14"/>
  <c r="L30" i="14"/>
  <c r="L22" i="14"/>
  <c r="L29" i="14"/>
  <c r="L25" i="14"/>
  <c r="L21" i="14"/>
  <c r="L17" i="14"/>
  <c r="L13" i="14"/>
  <c r="L9" i="14"/>
  <c r="L5" i="14"/>
  <c r="L26" i="14"/>
  <c r="L14" i="14"/>
  <c r="L28" i="14"/>
  <c r="L24" i="14"/>
  <c r="L20" i="14"/>
  <c r="L16" i="14"/>
  <c r="L12" i="14"/>
  <c r="L8" i="14"/>
  <c r="L10" i="14"/>
  <c r="L31" i="14"/>
  <c r="L27" i="14"/>
  <c r="L23" i="14"/>
  <c r="L19" i="14"/>
  <c r="L15" i="14"/>
  <c r="L11" i="14"/>
  <c r="L7" i="14"/>
  <c r="L34" i="14"/>
  <c r="N34" i="14" s="1"/>
  <c r="L10" i="15"/>
  <c r="P10" i="15"/>
  <c r="S10" i="15"/>
  <c r="O10" i="15"/>
  <c r="P4" i="15"/>
  <c r="K10" i="15"/>
  <c r="R10" i="15"/>
  <c r="N10" i="15"/>
  <c r="Q10" i="15"/>
  <c r="M10" i="15"/>
  <c r="N4" i="15"/>
  <c r="Q4" i="15"/>
  <c r="R4" i="15"/>
  <c r="K4" i="15"/>
  <c r="T4" i="15" s="1"/>
  <c r="AC4" i="15" s="1"/>
  <c r="O4" i="15"/>
  <c r="S4" i="15"/>
  <c r="L4" i="15"/>
  <c r="AC34" i="15" l="1"/>
  <c r="AG34" i="15" s="1"/>
  <c r="X34" i="15"/>
  <c r="AC32" i="15"/>
  <c r="AG32" i="15" s="1"/>
  <c r="X32" i="15"/>
  <c r="M52" i="14"/>
  <c r="N52" i="14"/>
  <c r="N57" i="14"/>
  <c r="M57" i="14"/>
  <c r="N51" i="14"/>
  <c r="M51" i="14"/>
  <c r="N47" i="14"/>
  <c r="M47" i="14"/>
  <c r="X30" i="15"/>
  <c r="AC30" i="15"/>
  <c r="AG30" i="15" s="1"/>
  <c r="AC33" i="15"/>
  <c r="AG33" i="15" s="1"/>
  <c r="X33" i="15"/>
  <c r="AC31" i="15"/>
  <c r="AG31" i="15" s="1"/>
  <c r="X31" i="15"/>
  <c r="M55" i="14"/>
  <c r="N55" i="14"/>
  <c r="N50" i="14"/>
  <c r="M50" i="14"/>
  <c r="M53" i="14"/>
  <c r="N53" i="14"/>
  <c r="N49" i="14"/>
  <c r="M49" i="14"/>
  <c r="AC35" i="15"/>
  <c r="AG35" i="15" s="1"/>
  <c r="X35" i="15"/>
  <c r="M54" i="14"/>
  <c r="N54" i="14"/>
  <c r="N56" i="14"/>
  <c r="M56" i="14"/>
  <c r="N48" i="14"/>
  <c r="M48" i="14"/>
  <c r="M46" i="14"/>
  <c r="N46" i="14"/>
  <c r="V4" i="15"/>
  <c r="V10" i="15"/>
  <c r="AE10" i="15" s="1"/>
  <c r="N33" i="14"/>
  <c r="M33" i="14"/>
  <c r="N32" i="14"/>
  <c r="M32" i="14"/>
  <c r="AC18" i="15"/>
  <c r="AG18" i="15" s="1"/>
  <c r="X18" i="15"/>
  <c r="X19" i="15"/>
  <c r="AC19" i="15"/>
  <c r="AG19" i="15" s="1"/>
  <c r="AE8" i="15"/>
  <c r="T10" i="15"/>
  <c r="AC10" i="15" s="1"/>
  <c r="AF27" i="15"/>
  <c r="AD27" i="15"/>
  <c r="AF29" i="15"/>
  <c r="AD28" i="15"/>
  <c r="AD29" i="15"/>
  <c r="AE25" i="15"/>
  <c r="AE22" i="15"/>
  <c r="AE24" i="15"/>
  <c r="AF28" i="15"/>
  <c r="AE29" i="15"/>
  <c r="AE27" i="15"/>
  <c r="AE26" i="15"/>
  <c r="DL7" i="18"/>
  <c r="DL10" i="18"/>
  <c r="AF24" i="15"/>
  <c r="AD26" i="15"/>
  <c r="DK13" i="18"/>
  <c r="DL20" i="18"/>
  <c r="DK7" i="18"/>
  <c r="DL8" i="18"/>
  <c r="DK10" i="18"/>
  <c r="AD24" i="15"/>
  <c r="DK20" i="18"/>
  <c r="DL5" i="18"/>
  <c r="DK17" i="18"/>
  <c r="DL17" i="18"/>
  <c r="DL9" i="18"/>
  <c r="DK15" i="18"/>
  <c r="DL15" i="18"/>
  <c r="DK18" i="18"/>
  <c r="DL18" i="18"/>
  <c r="X24" i="15"/>
  <c r="DK16" i="18"/>
  <c r="DK9" i="18"/>
  <c r="DK8" i="18"/>
  <c r="DK5" i="18"/>
  <c r="DK11" i="18"/>
  <c r="DL11" i="18"/>
  <c r="DL16" i="18"/>
  <c r="DK14" i="18"/>
  <c r="DL14" i="18"/>
  <c r="DL13" i="18"/>
  <c r="DK12" i="18"/>
  <c r="DL12" i="18"/>
  <c r="DK19" i="18"/>
  <c r="DL19" i="18"/>
  <c r="DK6" i="18"/>
  <c r="DL6" i="18"/>
  <c r="AE28" i="15"/>
  <c r="X26" i="15"/>
  <c r="AC26" i="15"/>
  <c r="X25" i="15"/>
  <c r="AC25" i="15"/>
  <c r="AC27" i="15"/>
  <c r="X27" i="15"/>
  <c r="AC28" i="15"/>
  <c r="X28" i="15"/>
  <c r="X29" i="15"/>
  <c r="AC29" i="15"/>
  <c r="W4" i="15"/>
  <c r="AF4" i="15" s="1"/>
  <c r="AF14" i="15"/>
  <c r="AD23" i="15"/>
  <c r="AE13" i="15"/>
  <c r="AC14" i="15"/>
  <c r="X14" i="15"/>
  <c r="AD14" i="15"/>
  <c r="AE14" i="15"/>
  <c r="AF23" i="15"/>
  <c r="AE23" i="15"/>
  <c r="AF13" i="15"/>
  <c r="AC13" i="15"/>
  <c r="X13" i="15"/>
  <c r="AD13" i="15"/>
  <c r="AD21" i="15"/>
  <c r="AF21" i="15"/>
  <c r="X22" i="15"/>
  <c r="AC22" i="15"/>
  <c r="AC21" i="15"/>
  <c r="X21" i="15"/>
  <c r="AF22" i="15"/>
  <c r="AE21" i="15"/>
  <c r="AD22" i="15"/>
  <c r="AC23" i="15"/>
  <c r="X23" i="15"/>
  <c r="AF5" i="15"/>
  <c r="AD6" i="15"/>
  <c r="AE6" i="15"/>
  <c r="AE15" i="15"/>
  <c r="AF9" i="15"/>
  <c r="AF17" i="15"/>
  <c r="AD8" i="15"/>
  <c r="AE9" i="15"/>
  <c r="AF8" i="15"/>
  <c r="AE5" i="15"/>
  <c r="AD9" i="15"/>
  <c r="AF16" i="15"/>
  <c r="AE17" i="15"/>
  <c r="AC9" i="15"/>
  <c r="X9" i="15"/>
  <c r="M41" i="14"/>
  <c r="N41" i="14"/>
  <c r="M40" i="14"/>
  <c r="N40" i="14"/>
  <c r="N38" i="14"/>
  <c r="M38" i="14"/>
  <c r="AC15" i="15"/>
  <c r="X15" i="15"/>
  <c r="AE16" i="15"/>
  <c r="N37" i="14"/>
  <c r="M37" i="14"/>
  <c r="M35" i="14"/>
  <c r="N35" i="14"/>
  <c r="N36" i="14"/>
  <c r="M36" i="14"/>
  <c r="N45" i="14"/>
  <c r="M45" i="14"/>
  <c r="AC6" i="15"/>
  <c r="X6" i="15"/>
  <c r="AD7" i="15"/>
  <c r="AD15" i="15"/>
  <c r="AD16" i="15"/>
  <c r="N43" i="14"/>
  <c r="M43" i="14"/>
  <c r="N42" i="14"/>
  <c r="M42" i="14"/>
  <c r="AC8" i="15"/>
  <c r="X8" i="15"/>
  <c r="AC7" i="15"/>
  <c r="X7" i="15"/>
  <c r="AC5" i="15"/>
  <c r="X5" i="15"/>
  <c r="AC16" i="15"/>
  <c r="X16" i="15"/>
  <c r="AF15" i="15"/>
  <c r="AC17" i="15"/>
  <c r="X17" i="15"/>
  <c r="AD17" i="15"/>
  <c r="N39" i="14"/>
  <c r="M39" i="14"/>
  <c r="N44" i="14"/>
  <c r="M44" i="14"/>
  <c r="M34" i="14"/>
  <c r="W10" i="15"/>
  <c r="AF10" i="15" s="1"/>
  <c r="U10" i="15"/>
  <c r="AD10" i="15" s="1"/>
  <c r="U4" i="15"/>
  <c r="AD4" i="15" s="1"/>
  <c r="AG6" i="15" l="1"/>
  <c r="T8" i="16" s="1"/>
  <c r="O48" i="14"/>
  <c r="S32" i="16" s="1"/>
  <c r="O46" i="14"/>
  <c r="O56" i="14"/>
  <c r="O55" i="14"/>
  <c r="T33" i="16"/>
  <c r="T39" i="16"/>
  <c r="O51" i="14"/>
  <c r="O54" i="14"/>
  <c r="T32" i="16"/>
  <c r="T38" i="16"/>
  <c r="T35" i="16"/>
  <c r="T41" i="16"/>
  <c r="O53" i="14"/>
  <c r="T31" i="16"/>
  <c r="T37" i="16"/>
  <c r="O47" i="14"/>
  <c r="O57" i="14"/>
  <c r="O49" i="14"/>
  <c r="O50" i="14"/>
  <c r="T30" i="16"/>
  <c r="T36" i="16"/>
  <c r="O52" i="14"/>
  <c r="T40" i="16"/>
  <c r="T34" i="16"/>
  <c r="T5" i="16"/>
  <c r="O32" i="14"/>
  <c r="O33" i="14"/>
  <c r="T4" i="16"/>
  <c r="O34" i="14"/>
  <c r="DM8" i="18"/>
  <c r="DM9" i="18"/>
  <c r="AG24" i="15"/>
  <c r="T24" i="16" s="1"/>
  <c r="AG25" i="15"/>
  <c r="T19" i="16" s="1"/>
  <c r="DM10" i="18"/>
  <c r="AG29" i="15"/>
  <c r="T29" i="16" s="1"/>
  <c r="AG26" i="15"/>
  <c r="T20" i="16" s="1"/>
  <c r="AG27" i="15"/>
  <c r="T21" i="16" s="1"/>
  <c r="AG28" i="15"/>
  <c r="T22" i="16" s="1"/>
  <c r="DM19" i="18"/>
  <c r="DM15" i="18"/>
  <c r="DM7" i="18"/>
  <c r="DM5" i="18"/>
  <c r="DM14" i="18"/>
  <c r="DM11" i="18"/>
  <c r="DM16" i="18"/>
  <c r="DM12" i="18"/>
  <c r="DM17" i="18"/>
  <c r="DM6" i="18"/>
  <c r="DM18" i="18"/>
  <c r="DM20" i="18"/>
  <c r="DM13" i="18"/>
  <c r="AG14" i="15"/>
  <c r="AG23" i="15"/>
  <c r="AG13" i="15"/>
  <c r="AG21" i="15"/>
  <c r="AG22" i="15"/>
  <c r="AG5" i="15"/>
  <c r="O38" i="14"/>
  <c r="O39" i="14"/>
  <c r="AG9" i="15"/>
  <c r="AG7" i="15"/>
  <c r="O40" i="14"/>
  <c r="AG8" i="15"/>
  <c r="AG16" i="15"/>
  <c r="O35" i="14"/>
  <c r="O37" i="14"/>
  <c r="O44" i="14"/>
  <c r="AG17" i="15"/>
  <c r="O41" i="14"/>
  <c r="O42" i="14"/>
  <c r="O43" i="14"/>
  <c r="O45" i="14"/>
  <c r="O36" i="14"/>
  <c r="AG15" i="15"/>
  <c r="AG10" i="15"/>
  <c r="X4" i="15"/>
  <c r="X10" i="15"/>
  <c r="AE4" i="15"/>
  <c r="AG4" i="15" s="1"/>
  <c r="V48" i="14" l="1"/>
  <c r="W48" i="14" s="1"/>
  <c r="X48" i="14" s="1"/>
  <c r="X32" i="16" s="1"/>
  <c r="T14" i="16"/>
  <c r="V47" i="14"/>
  <c r="W47" i="14" s="1"/>
  <c r="X47" i="14" s="1"/>
  <c r="S31" i="16"/>
  <c r="V31" i="16" s="1"/>
  <c r="V53" i="14"/>
  <c r="W53" i="14" s="1"/>
  <c r="X53" i="14" s="1"/>
  <c r="S37" i="16"/>
  <c r="V37" i="16" s="1"/>
  <c r="V52" i="14"/>
  <c r="W52" i="14" s="1"/>
  <c r="X52" i="14" s="1"/>
  <c r="S36" i="16"/>
  <c r="V36" i="16" s="1"/>
  <c r="V56" i="14"/>
  <c r="W56" i="14" s="1"/>
  <c r="X56" i="14" s="1"/>
  <c r="S40" i="16"/>
  <c r="V40" i="16" s="1"/>
  <c r="V51" i="14"/>
  <c r="W51" i="14" s="1"/>
  <c r="X51" i="14" s="1"/>
  <c r="S35" i="16"/>
  <c r="V35" i="16" s="1"/>
  <c r="V50" i="14"/>
  <c r="W50" i="14" s="1"/>
  <c r="X50" i="14" s="1"/>
  <c r="S34" i="16"/>
  <c r="V34" i="16" s="1"/>
  <c r="V49" i="14"/>
  <c r="W49" i="14" s="1"/>
  <c r="X49" i="14" s="1"/>
  <c r="S33" i="16"/>
  <c r="V33" i="16" s="1"/>
  <c r="V57" i="14"/>
  <c r="W57" i="14" s="1"/>
  <c r="X57" i="14" s="1"/>
  <c r="S41" i="16"/>
  <c r="V41" i="16" s="1"/>
  <c r="V54" i="14"/>
  <c r="W54" i="14" s="1"/>
  <c r="X54" i="14" s="1"/>
  <c r="S38" i="16"/>
  <c r="V38" i="16" s="1"/>
  <c r="V32" i="16"/>
  <c r="V55" i="14"/>
  <c r="W55" i="14" s="1"/>
  <c r="X55" i="14" s="1"/>
  <c r="S39" i="16"/>
  <c r="V39" i="16" s="1"/>
  <c r="V46" i="14"/>
  <c r="W46" i="14" s="1"/>
  <c r="X46" i="14" s="1"/>
  <c r="S30" i="16"/>
  <c r="V30" i="16" s="1"/>
  <c r="V32" i="14"/>
  <c r="W32" i="14" s="1"/>
  <c r="X32" i="14" s="1"/>
  <c r="S4" i="16"/>
  <c r="V4" i="16" s="1"/>
  <c r="V33" i="14"/>
  <c r="W33" i="14" s="1"/>
  <c r="X33" i="14" s="1"/>
  <c r="S5" i="16"/>
  <c r="V5" i="16" s="1"/>
  <c r="S6" i="16"/>
  <c r="S18" i="16"/>
  <c r="T26" i="16"/>
  <c r="T28" i="16"/>
  <c r="T18" i="16"/>
  <c r="T27" i="16"/>
  <c r="T25" i="16"/>
  <c r="T23" i="16"/>
  <c r="S7" i="16"/>
  <c r="S19" i="16"/>
  <c r="V19" i="16" s="1"/>
  <c r="S11" i="16"/>
  <c r="S23" i="16"/>
  <c r="S16" i="16"/>
  <c r="S28" i="16"/>
  <c r="S10" i="16"/>
  <c r="S22" i="16"/>
  <c r="V22" i="16" s="1"/>
  <c r="S12" i="16"/>
  <c r="S24" i="16"/>
  <c r="V24" i="16" s="1"/>
  <c r="S9" i="16"/>
  <c r="S21" i="16"/>
  <c r="V21" i="16" s="1"/>
  <c r="S14" i="16"/>
  <c r="S26" i="16"/>
  <c r="S17" i="16"/>
  <c r="S29" i="16"/>
  <c r="V29" i="16" s="1"/>
  <c r="S15" i="16"/>
  <c r="S27" i="16"/>
  <c r="S13" i="16"/>
  <c r="S25" i="16"/>
  <c r="S8" i="16"/>
  <c r="V8" i="16" s="1"/>
  <c r="S20" i="16"/>
  <c r="V20" i="16" s="1"/>
  <c r="T12" i="16"/>
  <c r="T6" i="16"/>
  <c r="T16" i="16"/>
  <c r="T10" i="16"/>
  <c r="T17" i="16"/>
  <c r="T11" i="16"/>
  <c r="T13" i="16"/>
  <c r="T7" i="16"/>
  <c r="T9" i="16"/>
  <c r="T15" i="16"/>
  <c r="M6" i="14"/>
  <c r="Y48" i="14" l="1"/>
  <c r="Z48" i="14" s="1"/>
  <c r="V14" i="16"/>
  <c r="Y54" i="14"/>
  <c r="Z54" i="14" s="1"/>
  <c r="X38" i="16"/>
  <c r="Y50" i="14"/>
  <c r="Z50" i="14" s="1"/>
  <c r="X34" i="16"/>
  <c r="Y56" i="14"/>
  <c r="Z56" i="14" s="1"/>
  <c r="X40" i="16"/>
  <c r="Y46" i="14"/>
  <c r="Z46" i="14" s="1"/>
  <c r="X30" i="16"/>
  <c r="Y52" i="14"/>
  <c r="Z52" i="14" s="1"/>
  <c r="X36" i="16"/>
  <c r="Y53" i="14"/>
  <c r="Z53" i="14" s="1"/>
  <c r="X37" i="16"/>
  <c r="Y47" i="14"/>
  <c r="Z47" i="14" s="1"/>
  <c r="X31" i="16"/>
  <c r="Y57" i="14"/>
  <c r="Z57" i="14" s="1"/>
  <c r="X41" i="16"/>
  <c r="Y49" i="14"/>
  <c r="Z49" i="14" s="1"/>
  <c r="X33" i="16"/>
  <c r="Y51" i="14"/>
  <c r="Z51" i="14" s="1"/>
  <c r="X35" i="16"/>
  <c r="Y55" i="14"/>
  <c r="Z55" i="14" s="1"/>
  <c r="X39" i="16"/>
  <c r="Y33" i="14"/>
  <c r="Z33" i="14" s="1"/>
  <c r="X5" i="16"/>
  <c r="Y32" i="14"/>
  <c r="X4" i="16"/>
  <c r="V26" i="16"/>
  <c r="V18" i="16"/>
  <c r="V6" i="16"/>
  <c r="V28" i="16"/>
  <c r="V25" i="16"/>
  <c r="V27" i="16"/>
  <c r="V23" i="16"/>
  <c r="V9" i="16"/>
  <c r="V13" i="16"/>
  <c r="V12" i="16"/>
  <c r="V17" i="16"/>
  <c r="V10" i="16"/>
  <c r="V16" i="16"/>
  <c r="V15" i="16"/>
  <c r="V7" i="16"/>
  <c r="V11" i="16"/>
  <c r="N29" i="14"/>
  <c r="N25" i="14"/>
  <c r="N21" i="14"/>
  <c r="N17" i="14"/>
  <c r="N13" i="14"/>
  <c r="N9" i="14"/>
  <c r="N5" i="14"/>
  <c r="N4" i="14"/>
  <c r="N28" i="14"/>
  <c r="N24" i="14"/>
  <c r="N20" i="14"/>
  <c r="N16" i="14"/>
  <c r="N12" i="14"/>
  <c r="N8" i="14"/>
  <c r="N31" i="14"/>
  <c r="N27" i="14"/>
  <c r="N23" i="14"/>
  <c r="N15" i="14"/>
  <c r="N11" i="14"/>
  <c r="N7" i="14"/>
  <c r="M30" i="14"/>
  <c r="M26" i="14"/>
  <c r="M22" i="14"/>
  <c r="M18" i="14"/>
  <c r="M14" i="14"/>
  <c r="M10" i="14"/>
  <c r="M27" i="14"/>
  <c r="M23" i="14"/>
  <c r="M29" i="14"/>
  <c r="N6" i="14"/>
  <c r="I4" i="14"/>
  <c r="K4" i="14" s="1"/>
  <c r="I31" i="14"/>
  <c r="K31" i="14" s="1"/>
  <c r="H31" i="14"/>
  <c r="J31" i="14" s="1"/>
  <c r="I30" i="14"/>
  <c r="K30" i="14" s="1"/>
  <c r="H30" i="14"/>
  <c r="J30" i="14" s="1"/>
  <c r="I29" i="14"/>
  <c r="K29" i="14" s="1"/>
  <c r="H29" i="14"/>
  <c r="J29" i="14" s="1"/>
  <c r="I28" i="14"/>
  <c r="K28" i="14" s="1"/>
  <c r="H28" i="14"/>
  <c r="J28" i="14" s="1"/>
  <c r="I27" i="14"/>
  <c r="K27" i="14" s="1"/>
  <c r="H27" i="14"/>
  <c r="J27" i="14" s="1"/>
  <c r="I26" i="14"/>
  <c r="K26" i="14" s="1"/>
  <c r="H26" i="14"/>
  <c r="J26" i="14" s="1"/>
  <c r="I25" i="14"/>
  <c r="K25" i="14" s="1"/>
  <c r="H25" i="14"/>
  <c r="J25" i="14" s="1"/>
  <c r="I24" i="14"/>
  <c r="K24" i="14" s="1"/>
  <c r="H24" i="14"/>
  <c r="J24" i="14" s="1"/>
  <c r="I23" i="14"/>
  <c r="K23" i="14" s="1"/>
  <c r="H23" i="14"/>
  <c r="J23" i="14" s="1"/>
  <c r="I22" i="14"/>
  <c r="K22" i="14" s="1"/>
  <c r="H22" i="14"/>
  <c r="J22" i="14" s="1"/>
  <c r="I21" i="14"/>
  <c r="K21" i="14" s="1"/>
  <c r="H21" i="14"/>
  <c r="J21" i="14" s="1"/>
  <c r="I20" i="14"/>
  <c r="K20" i="14" s="1"/>
  <c r="H20" i="14"/>
  <c r="J20" i="14" s="1"/>
  <c r="I19" i="14"/>
  <c r="K19" i="14" s="1"/>
  <c r="H19" i="14"/>
  <c r="J19" i="14" s="1"/>
  <c r="I18" i="14"/>
  <c r="K18" i="14" s="1"/>
  <c r="H18" i="14"/>
  <c r="J18" i="14" s="1"/>
  <c r="I5" i="14"/>
  <c r="K5" i="14" s="1"/>
  <c r="I6" i="14"/>
  <c r="K6" i="14" s="1"/>
  <c r="I7" i="14"/>
  <c r="K7" i="14" s="1"/>
  <c r="I8" i="14"/>
  <c r="K8" i="14" s="1"/>
  <c r="I9" i="14"/>
  <c r="K9" i="14" s="1"/>
  <c r="I10" i="14"/>
  <c r="K10" i="14" s="1"/>
  <c r="I11" i="14"/>
  <c r="K11" i="14" s="1"/>
  <c r="I12" i="14"/>
  <c r="K12" i="14" s="1"/>
  <c r="I13" i="14"/>
  <c r="K13" i="14" s="1"/>
  <c r="I14" i="14"/>
  <c r="K14" i="14" s="1"/>
  <c r="I15" i="14"/>
  <c r="K15" i="14" s="1"/>
  <c r="I16" i="14"/>
  <c r="K16" i="14" s="1"/>
  <c r="I17" i="14"/>
  <c r="K17" i="14" s="1"/>
  <c r="H5" i="14"/>
  <c r="J5" i="14" s="1"/>
  <c r="H6" i="14"/>
  <c r="J6" i="14" s="1"/>
  <c r="H7" i="14"/>
  <c r="J7" i="14" s="1"/>
  <c r="H8" i="14"/>
  <c r="J8" i="14" s="1"/>
  <c r="H9" i="14"/>
  <c r="J9" i="14" s="1"/>
  <c r="H11" i="14"/>
  <c r="J11" i="14" s="1"/>
  <c r="H12" i="14"/>
  <c r="J12" i="14" s="1"/>
  <c r="H13" i="14"/>
  <c r="J13" i="14" s="1"/>
  <c r="H14" i="14"/>
  <c r="J14" i="14" s="1"/>
  <c r="H15" i="14"/>
  <c r="J15" i="14" s="1"/>
  <c r="H16" i="14"/>
  <c r="J16" i="14" s="1"/>
  <c r="H17" i="14"/>
  <c r="J17" i="14" s="1"/>
  <c r="B6" i="21"/>
  <c r="B7" i="21"/>
  <c r="B8" i="21"/>
  <c r="B9" i="21"/>
  <c r="B10" i="21"/>
  <c r="B11" i="21"/>
  <c r="B12" i="21"/>
  <c r="B13" i="21"/>
  <c r="B14" i="21"/>
  <c r="B15" i="21"/>
  <c r="B16" i="21"/>
  <c r="B17" i="21"/>
  <c r="B18" i="21"/>
  <c r="B19" i="21"/>
  <c r="B20" i="21"/>
  <c r="B21" i="21"/>
  <c r="B22" i="21"/>
  <c r="B23" i="21"/>
  <c r="B24" i="21"/>
  <c r="B25" i="21"/>
  <c r="B5" i="21"/>
  <c r="F25" i="21"/>
  <c r="F24" i="21"/>
  <c r="F22" i="21"/>
  <c r="F21" i="21"/>
  <c r="F19" i="21"/>
  <c r="F18" i="21"/>
  <c r="F16" i="21"/>
  <c r="F15" i="21"/>
  <c r="F13" i="21"/>
  <c r="F12" i="21"/>
  <c r="F11" i="21"/>
  <c r="F10" i="21"/>
  <c r="F9" i="21"/>
  <c r="F8" i="21"/>
  <c r="F7" i="21"/>
  <c r="F6" i="21"/>
  <c r="Z32" i="14" l="1"/>
  <c r="O6" i="14"/>
  <c r="O4" i="14"/>
  <c r="O29" i="14"/>
  <c r="O23" i="14"/>
  <c r="O27" i="14"/>
  <c r="N18" i="14"/>
  <c r="M28" i="14"/>
  <c r="M17" i="14"/>
  <c r="M12" i="14"/>
  <c r="M13" i="14"/>
  <c r="N22" i="14"/>
  <c r="M16" i="14"/>
  <c r="N30" i="14"/>
  <c r="M25" i="14"/>
  <c r="M11" i="14"/>
  <c r="N26" i="14"/>
  <c r="M5" i="14"/>
  <c r="M15" i="14"/>
  <c r="N19" i="14"/>
  <c r="M19" i="14"/>
  <c r="M8" i="14"/>
  <c r="M24" i="14"/>
  <c r="N14" i="14"/>
  <c r="M21" i="14"/>
  <c r="M7" i="14"/>
  <c r="M20" i="14"/>
  <c r="N10" i="14"/>
  <c r="M9" i="14"/>
  <c r="M31" i="14"/>
  <c r="AY6" i="18" l="1"/>
  <c r="AW5" i="18"/>
  <c r="AY8" i="18"/>
  <c r="AW6" i="18"/>
  <c r="AY7" i="18"/>
  <c r="AW8" i="18"/>
  <c r="AY5" i="18"/>
  <c r="AW7" i="18"/>
  <c r="O21" i="14"/>
  <c r="O26" i="14"/>
  <c r="O16" i="14"/>
  <c r="O17" i="14"/>
  <c r="O11" i="14"/>
  <c r="O22" i="14"/>
  <c r="O28" i="14"/>
  <c r="O10" i="14"/>
  <c r="O24" i="14"/>
  <c r="O25" i="14"/>
  <c r="O13" i="14"/>
  <c r="O9" i="14"/>
  <c r="O14" i="14"/>
  <c r="O20" i="14"/>
  <c r="O15" i="14"/>
  <c r="O18" i="14"/>
  <c r="O31" i="14"/>
  <c r="O7" i="14"/>
  <c r="O8" i="14"/>
  <c r="O5" i="14"/>
  <c r="O30" i="14"/>
  <c r="O12" i="14"/>
  <c r="AW17" i="18"/>
  <c r="AW10" i="18"/>
  <c r="BA17" i="18"/>
  <c r="BA19" i="18"/>
  <c r="BA18" i="18"/>
  <c r="BA20" i="18"/>
  <c r="AY18" i="18"/>
  <c r="AY20" i="18"/>
  <c r="AY17" i="18"/>
  <c r="AY19" i="18"/>
  <c r="BB9" i="18"/>
  <c r="BB11" i="18"/>
  <c r="BB10" i="18"/>
  <c r="BB12" i="18"/>
  <c r="O19" i="14"/>
  <c r="AZ17" i="18" l="1"/>
  <c r="AX8" i="18"/>
  <c r="BC15" i="18"/>
  <c r="AZ14" i="18"/>
  <c r="AZ18" i="18"/>
  <c r="BC16" i="18"/>
  <c r="AX7" i="18"/>
  <c r="AW19" i="18"/>
  <c r="AZ19" i="18"/>
  <c r="BC14" i="18"/>
  <c r="AX5" i="18"/>
  <c r="AW18" i="18"/>
  <c r="AZ20" i="18"/>
  <c r="BC13" i="18"/>
  <c r="AX6" i="18"/>
  <c r="AW20" i="18"/>
  <c r="BA7" i="18"/>
  <c r="BB13" i="18"/>
  <c r="BC11" i="18"/>
  <c r="AX15" i="18"/>
  <c r="BA14" i="18"/>
  <c r="BB16" i="18"/>
  <c r="BA8" i="18"/>
  <c r="AZ15" i="18"/>
  <c r="AX14" i="18"/>
  <c r="AW12" i="18"/>
  <c r="BC12" i="18"/>
  <c r="AZ8" i="18"/>
  <c r="AZ9" i="18"/>
  <c r="AZ6" i="18"/>
  <c r="AZ11" i="18"/>
  <c r="BA16" i="18"/>
  <c r="BA11" i="18"/>
  <c r="BB8" i="18"/>
  <c r="BA9" i="18"/>
  <c r="BB6" i="18"/>
  <c r="AZ16" i="18"/>
  <c r="BB15" i="18"/>
  <c r="AX16" i="18"/>
  <c r="BA6" i="18"/>
  <c r="AW9" i="18"/>
  <c r="BC9" i="18"/>
  <c r="AZ13" i="18"/>
  <c r="BB14" i="18"/>
  <c r="BC7" i="18"/>
  <c r="AX13" i="18"/>
  <c r="BA5" i="18"/>
  <c r="AW11" i="18"/>
  <c r="BC10" i="18"/>
  <c r="BB18" i="18"/>
  <c r="BA12" i="18"/>
  <c r="AW16" i="18"/>
  <c r="AZ12" i="18"/>
  <c r="BB7" i="18"/>
  <c r="AZ7" i="18"/>
  <c r="BC19" i="18"/>
  <c r="BA15" i="18"/>
  <c r="BA10" i="18"/>
  <c r="AX20" i="18"/>
  <c r="AZ10" i="18"/>
  <c r="BB5" i="18"/>
  <c r="AZ5" i="18"/>
  <c r="AY15" i="18"/>
  <c r="AY11" i="18"/>
  <c r="AW15" i="18"/>
  <c r="AX18" i="18"/>
  <c r="BC5" i="18"/>
  <c r="BB20" i="18"/>
  <c r="BC17" i="18"/>
  <c r="AY13" i="18"/>
  <c r="AY9" i="18"/>
  <c r="AW14" i="18"/>
  <c r="AX19" i="18"/>
  <c r="BC8" i="18"/>
  <c r="BB19" i="18"/>
  <c r="BC20" i="18"/>
  <c r="AY16" i="18"/>
  <c r="AY12" i="18"/>
  <c r="AW13" i="18"/>
  <c r="AX17" i="18"/>
  <c r="BC6" i="18"/>
  <c r="BB17" i="18"/>
  <c r="BC18" i="18"/>
  <c r="AY14" i="18"/>
  <c r="BA13" i="18"/>
  <c r="AY10" i="18"/>
  <c r="AX9" i="18"/>
  <c r="AX11" i="18"/>
  <c r="AX10" i="18"/>
  <c r="AX12" i="18"/>
  <c r="BD12" i="18" l="1"/>
  <c r="BD7" i="18"/>
  <c r="BD19" i="18"/>
  <c r="BD18" i="18"/>
  <c r="BD6" i="18"/>
  <c r="BD8" i="18"/>
  <c r="BD10" i="18"/>
  <c r="BD15" i="18"/>
  <c r="BD5" i="18"/>
  <c r="BD9" i="18"/>
  <c r="BD11" i="18"/>
  <c r="BD16" i="18"/>
  <c r="BD13" i="18"/>
  <c r="BD20" i="18"/>
  <c r="BD14" i="18"/>
  <c r="BD17" i="18"/>
  <c r="L15" i="10"/>
  <c r="L16" i="10"/>
  <c r="L14" i="10"/>
  <c r="D15" i="10"/>
  <c r="D16" i="10"/>
  <c r="D14" i="10"/>
  <c r="K12" i="10"/>
  <c r="K13" i="10"/>
  <c r="K11" i="10"/>
  <c r="J12" i="10"/>
  <c r="J13" i="10"/>
  <c r="J11" i="10"/>
  <c r="I11" i="10"/>
  <c r="I12" i="10"/>
  <c r="I13" i="10"/>
  <c r="H12" i="10"/>
  <c r="H13" i="10"/>
  <c r="H11" i="10"/>
  <c r="E11" i="10" l="1"/>
  <c r="E14" i="10" s="1"/>
  <c r="F14" i="10" s="1"/>
  <c r="A17" i="2"/>
  <c r="A18" i="2"/>
  <c r="A19" i="2"/>
  <c r="A20" i="2"/>
  <c r="A21" i="2"/>
  <c r="A22" i="2"/>
  <c r="A23" i="2"/>
  <c r="A24" i="2"/>
  <c r="A25" i="2"/>
  <c r="A26" i="2"/>
  <c r="A27" i="2"/>
  <c r="A16" i="2"/>
  <c r="A6" i="10"/>
  <c r="A7" i="10"/>
  <c r="A8" i="10"/>
  <c r="A9" i="10"/>
  <c r="A10" i="10"/>
  <c r="A11" i="10"/>
  <c r="A12" i="10"/>
  <c r="A13" i="10"/>
  <c r="A14" i="10"/>
  <c r="A15" i="10"/>
  <c r="A16" i="10"/>
  <c r="A5" i="10"/>
  <c r="E7" i="10"/>
  <c r="E13" i="10" s="1"/>
  <c r="E16" i="10" s="1"/>
  <c r="F16" i="10" s="1"/>
  <c r="D7" i="10"/>
  <c r="D10" i="10" s="1"/>
  <c r="E6" i="10"/>
  <c r="D6" i="10"/>
  <c r="D5" i="10" s="1"/>
  <c r="E12" i="10" l="1"/>
  <c r="E15" i="10" s="1"/>
  <c r="F15" i="10" s="1"/>
  <c r="E5" i="10"/>
  <c r="G14" i="10"/>
  <c r="M14" i="10" s="1"/>
  <c r="G10" i="10"/>
  <c r="G6" i="10"/>
  <c r="F6" i="10"/>
  <c r="G13" i="10"/>
  <c r="G9" i="10"/>
  <c r="G16" i="10"/>
  <c r="M16" i="10" s="1"/>
  <c r="G12" i="10"/>
  <c r="G8" i="10"/>
  <c r="G15" i="10"/>
  <c r="M15" i="10" s="1"/>
  <c r="G11" i="10"/>
  <c r="G7" i="10"/>
  <c r="G5" i="10"/>
  <c r="D8" i="10"/>
  <c r="D9" i="10"/>
  <c r="F12" i="10"/>
  <c r="F7" i="10"/>
  <c r="E10" i="10"/>
  <c r="F10" i="10" s="1"/>
  <c r="E9" i="10"/>
  <c r="F11" i="10"/>
  <c r="D24" i="10" l="1"/>
  <c r="D35" i="10" s="1"/>
  <c r="M6" i="10"/>
  <c r="M10" i="10"/>
  <c r="M12" i="10"/>
  <c r="M11" i="10"/>
  <c r="M7" i="10"/>
  <c r="E8" i="10"/>
  <c r="F5" i="10"/>
  <c r="M5" i="10" s="1"/>
  <c r="F9" i="10"/>
  <c r="M9" i="10" s="1"/>
  <c r="F13" i="10"/>
  <c r="M13" i="10" s="1"/>
  <c r="F8" i="10"/>
  <c r="M8" i="10" s="1"/>
  <c r="D21" i="10" l="1"/>
  <c r="AH34" i="15" s="1"/>
  <c r="D23" i="10"/>
  <c r="AJ4" i="15" s="1"/>
  <c r="AH31" i="15"/>
  <c r="AH4" i="15"/>
  <c r="AK35" i="15"/>
  <c r="AK33" i="15"/>
  <c r="AK31" i="15"/>
  <c r="AK30" i="15"/>
  <c r="AK32" i="15"/>
  <c r="AK34" i="15"/>
  <c r="AK19" i="15"/>
  <c r="AK18" i="15"/>
  <c r="AK7" i="15"/>
  <c r="AK27" i="15"/>
  <c r="AK13" i="15"/>
  <c r="AK21" i="15"/>
  <c r="AK29" i="15"/>
  <c r="AK16" i="15"/>
  <c r="AK24" i="15"/>
  <c r="AK5" i="15"/>
  <c r="AK6" i="15"/>
  <c r="AK28" i="15"/>
  <c r="AK4" i="15"/>
  <c r="AK10" i="15"/>
  <c r="AK8" i="15"/>
  <c r="AK15" i="15"/>
  <c r="AK23" i="15"/>
  <c r="AK17" i="15"/>
  <c r="AK9" i="15"/>
  <c r="AK14" i="15"/>
  <c r="AK22" i="15"/>
  <c r="AK26" i="15"/>
  <c r="AK25" i="15"/>
  <c r="D31" i="10"/>
  <c r="AH8" i="15"/>
  <c r="AH29" i="15"/>
  <c r="AH14" i="15"/>
  <c r="AH24" i="15"/>
  <c r="AH23" i="15"/>
  <c r="D22" i="10"/>
  <c r="AH15" i="15" l="1"/>
  <c r="AH16" i="15"/>
  <c r="AH28" i="15"/>
  <c r="AH21" i="15"/>
  <c r="AH5" i="15"/>
  <c r="AH19" i="15"/>
  <c r="AH32" i="15"/>
  <c r="AH7" i="15"/>
  <c r="AH9" i="15"/>
  <c r="AH17" i="15"/>
  <c r="AH27" i="15"/>
  <c r="AH13" i="15"/>
  <c r="AH18" i="15"/>
  <c r="AH33" i="15"/>
  <c r="AH26" i="15"/>
  <c r="AH6" i="15"/>
  <c r="AH22" i="15"/>
  <c r="AH25" i="15"/>
  <c r="AH10" i="15"/>
  <c r="AH30" i="15"/>
  <c r="AJ6" i="15"/>
  <c r="D30" i="10"/>
  <c r="AJ14" i="15"/>
  <c r="AJ10" i="15"/>
  <c r="AJ7" i="15"/>
  <c r="AJ5" i="15"/>
  <c r="AJ34" i="15"/>
  <c r="D34" i="10"/>
  <c r="AJ29" i="15"/>
  <c r="AH35" i="15"/>
  <c r="AJ8" i="15"/>
  <c r="AJ15" i="15"/>
  <c r="AJ28" i="15"/>
  <c r="AJ22" i="15"/>
  <c r="AJ21" i="15"/>
  <c r="AJ18" i="15"/>
  <c r="AJ27" i="15"/>
  <c r="AJ23" i="15"/>
  <c r="AJ17" i="15"/>
  <c r="AJ16" i="15"/>
  <c r="AJ13" i="15"/>
  <c r="AJ9" i="15"/>
  <c r="AJ30" i="15"/>
  <c r="AJ31" i="15"/>
  <c r="AJ25" i="15"/>
  <c r="AJ32" i="15"/>
  <c r="AJ19" i="15"/>
  <c r="AJ26" i="15"/>
  <c r="AJ35" i="15"/>
  <c r="AJ33" i="15"/>
  <c r="AJ24" i="15"/>
  <c r="AI34" i="15"/>
  <c r="AI35" i="15"/>
  <c r="AI33" i="15"/>
  <c r="AI32" i="15"/>
  <c r="AI30" i="15"/>
  <c r="AI31" i="15"/>
  <c r="AI18" i="15"/>
  <c r="AI19" i="15"/>
  <c r="AI6" i="15"/>
  <c r="AI8" i="15"/>
  <c r="AI14" i="15"/>
  <c r="AI22" i="15"/>
  <c r="AI25" i="15"/>
  <c r="AI13" i="15"/>
  <c r="AI17" i="15"/>
  <c r="AI21" i="15"/>
  <c r="AI28" i="15"/>
  <c r="AI5" i="15"/>
  <c r="AI15" i="15"/>
  <c r="AI23" i="15"/>
  <c r="AI27" i="15"/>
  <c r="AI10" i="15"/>
  <c r="AI29" i="15"/>
  <c r="AI26" i="15"/>
  <c r="AI16" i="15"/>
  <c r="AI24" i="15"/>
  <c r="AI9" i="15"/>
  <c r="AI4" i="15"/>
  <c r="AI7" i="15"/>
  <c r="D33" i="10"/>
  <c r="D29" i="10"/>
  <c r="D32" i="10"/>
  <c r="D28" i="10"/>
  <c r="K11" i="15"/>
  <c r="AH11" i="15" s="1"/>
  <c r="L11" i="15"/>
  <c r="M11" i="15"/>
  <c r="AI11" i="15" s="1"/>
  <c r="N11" i="15"/>
  <c r="O11" i="15"/>
  <c r="P11" i="15"/>
  <c r="Q11" i="15"/>
  <c r="AK11" i="15" s="1"/>
  <c r="J10" i="12"/>
  <c r="R11" i="15" s="1"/>
  <c r="K10" i="12"/>
  <c r="S11" i="15" s="1"/>
  <c r="J11" i="15"/>
  <c r="AM34" i="15" l="1"/>
  <c r="AP34" i="15" s="1"/>
  <c r="AM33" i="15"/>
  <c r="AP33" i="15" s="1"/>
  <c r="AM9" i="15"/>
  <c r="AP9" i="15" s="1"/>
  <c r="AM18" i="15"/>
  <c r="AP18" i="15" s="1"/>
  <c r="AL32" i="15"/>
  <c r="AL30" i="15"/>
  <c r="AL35" i="15"/>
  <c r="AM19" i="15"/>
  <c r="AP19" i="15" s="1"/>
  <c r="AM31" i="15"/>
  <c r="AP31" i="15" s="1"/>
  <c r="AL18" i="15"/>
  <c r="AL33" i="15"/>
  <c r="L12" i="15"/>
  <c r="J11" i="12"/>
  <c r="R12" i="15" s="1"/>
  <c r="P12" i="15"/>
  <c r="J12" i="15"/>
  <c r="N12" i="15"/>
  <c r="AL19" i="15"/>
  <c r="AM30" i="15"/>
  <c r="AP30" i="15" s="1"/>
  <c r="AL31" i="15"/>
  <c r="AM32" i="15"/>
  <c r="AP32" i="15" s="1"/>
  <c r="V11" i="15"/>
  <c r="AE11" i="15" s="1"/>
  <c r="AM35" i="15"/>
  <c r="AP35" i="15" s="1"/>
  <c r="AL34" i="15"/>
  <c r="AJ11" i="15"/>
  <c r="AM11" i="15" s="1"/>
  <c r="AP11" i="15" s="1"/>
  <c r="Q25" i="14"/>
  <c r="Q35" i="14"/>
  <c r="Q27" i="14"/>
  <c r="Q26" i="14"/>
  <c r="Q20" i="14"/>
  <c r="Q18" i="14"/>
  <c r="Q19" i="14"/>
  <c r="Q37" i="14"/>
  <c r="Q29" i="14"/>
  <c r="Q23" i="14"/>
  <c r="Q30" i="14"/>
  <c r="Q21" i="14"/>
  <c r="Q28" i="14"/>
  <c r="Q45" i="14"/>
  <c r="Q22" i="14"/>
  <c r="Q24" i="14"/>
  <c r="Q31" i="14"/>
  <c r="Q43" i="14"/>
  <c r="Q44" i="14"/>
  <c r="Q42" i="14"/>
  <c r="P43" i="14"/>
  <c r="P8" i="14"/>
  <c r="P22" i="14"/>
  <c r="P29" i="14"/>
  <c r="P39" i="14"/>
  <c r="P15" i="14"/>
  <c r="Q14" i="14"/>
  <c r="Q7" i="14"/>
  <c r="Q38" i="14"/>
  <c r="P13" i="14"/>
  <c r="P20" i="14"/>
  <c r="P27" i="14"/>
  <c r="P6" i="14"/>
  <c r="P37" i="14"/>
  <c r="P36" i="14"/>
  <c r="P42" i="14"/>
  <c r="P14" i="14"/>
  <c r="P21" i="14"/>
  <c r="P7" i="14"/>
  <c r="P38" i="14"/>
  <c r="P28" i="14"/>
  <c r="Q13" i="14"/>
  <c r="Q6" i="14"/>
  <c r="Q36" i="14"/>
  <c r="P25" i="14"/>
  <c r="P4" i="14"/>
  <c r="P18" i="14"/>
  <c r="P11" i="14"/>
  <c r="P9" i="14"/>
  <c r="P40" i="14"/>
  <c r="P30" i="14"/>
  <c r="P16" i="14"/>
  <c r="P44" i="14"/>
  <c r="P23" i="14"/>
  <c r="Q11" i="14"/>
  <c r="Q4" i="14"/>
  <c r="Q8" i="14"/>
  <c r="Q39" i="14"/>
  <c r="Q15" i="14"/>
  <c r="P5" i="14"/>
  <c r="P26" i="14"/>
  <c r="P35" i="14"/>
  <c r="P12" i="14"/>
  <c r="P19" i="14"/>
  <c r="P34" i="14"/>
  <c r="P17" i="14"/>
  <c r="P41" i="14"/>
  <c r="P10" i="14"/>
  <c r="P24" i="14"/>
  <c r="P31" i="14"/>
  <c r="P45" i="14"/>
  <c r="Q34" i="14"/>
  <c r="Q5" i="14"/>
  <c r="Q12" i="14"/>
  <c r="Q9" i="14"/>
  <c r="Q10" i="14"/>
  <c r="Q40" i="14"/>
  <c r="Q17" i="14"/>
  <c r="Q41" i="14"/>
  <c r="Q16" i="14"/>
  <c r="AM24" i="15"/>
  <c r="AP24" i="15" s="1"/>
  <c r="AM25" i="15"/>
  <c r="AP25" i="15" s="1"/>
  <c r="AM27" i="15"/>
  <c r="AP27" i="15" s="1"/>
  <c r="AL28" i="15"/>
  <c r="AM28" i="15"/>
  <c r="AP28" i="15" s="1"/>
  <c r="AL24" i="15"/>
  <c r="AM29" i="15"/>
  <c r="AP29" i="15" s="1"/>
  <c r="AL26" i="15"/>
  <c r="AM26" i="15"/>
  <c r="AP26" i="15" s="1"/>
  <c r="AL27" i="15"/>
  <c r="AL29" i="15"/>
  <c r="AL25" i="15"/>
  <c r="AM14" i="15"/>
  <c r="AP14" i="15" s="1"/>
  <c r="AL21" i="15"/>
  <c r="AM21" i="15"/>
  <c r="AP21" i="15" s="1"/>
  <c r="AL16" i="15"/>
  <c r="AM16" i="15"/>
  <c r="AP16" i="15" s="1"/>
  <c r="AL22" i="15"/>
  <c r="AM22" i="15"/>
  <c r="AP22" i="15" s="1"/>
  <c r="AM10" i="15"/>
  <c r="AP10" i="15" s="1"/>
  <c r="AL10" i="15"/>
  <c r="AM6" i="15"/>
  <c r="AP6" i="15" s="1"/>
  <c r="AL6" i="15"/>
  <c r="AM8" i="15"/>
  <c r="AP8" i="15" s="1"/>
  <c r="AL8" i="15"/>
  <c r="AL7" i="15"/>
  <c r="AM7" i="15"/>
  <c r="AP7" i="15" s="1"/>
  <c r="AL15" i="15"/>
  <c r="AM15" i="15"/>
  <c r="AP15" i="15" s="1"/>
  <c r="AL14" i="15"/>
  <c r="AM4" i="15"/>
  <c r="AP4" i="15" s="1"/>
  <c r="AL4" i="15"/>
  <c r="AL9" i="15"/>
  <c r="AM5" i="15"/>
  <c r="AP5" i="15" s="1"/>
  <c r="AL5" i="15"/>
  <c r="AL17" i="15"/>
  <c r="AM17" i="15"/>
  <c r="AP17" i="15" s="1"/>
  <c r="AL23" i="15"/>
  <c r="AM23" i="15"/>
  <c r="AP23" i="15" s="1"/>
  <c r="AL13" i="15"/>
  <c r="AM13" i="15"/>
  <c r="AP13" i="15" s="1"/>
  <c r="T11" i="15"/>
  <c r="W11" i="15"/>
  <c r="AF11" i="15" s="1"/>
  <c r="U11" i="15"/>
  <c r="AD11" i="15" s="1"/>
  <c r="K11" i="12"/>
  <c r="S12" i="15" s="1"/>
  <c r="O12" i="15"/>
  <c r="K12" i="15"/>
  <c r="AH12" i="15" s="1"/>
  <c r="Q12" i="15"/>
  <c r="AK12" i="15" s="1"/>
  <c r="M12" i="15"/>
  <c r="AI12" i="15" s="1"/>
  <c r="AQ34" i="15" l="1"/>
  <c r="AR34" i="15" s="1"/>
  <c r="AS34" i="15" s="1"/>
  <c r="AQ33" i="15"/>
  <c r="AR33" i="15" s="1"/>
  <c r="AS33" i="15" s="1"/>
  <c r="AJ12" i="15"/>
  <c r="AL12" i="15" s="1"/>
  <c r="AQ9" i="15"/>
  <c r="AR9" i="15" s="1"/>
  <c r="AS9" i="15" s="1"/>
  <c r="AQ18" i="15"/>
  <c r="AR18" i="15" s="1"/>
  <c r="Y4" i="16" s="1"/>
  <c r="AA4" i="16" s="1"/>
  <c r="AQ32" i="15"/>
  <c r="AR32" i="15" s="1"/>
  <c r="AS32" i="15" s="1"/>
  <c r="AQ31" i="15"/>
  <c r="AR31" i="15" s="1"/>
  <c r="AS31" i="15" s="1"/>
  <c r="AQ30" i="15"/>
  <c r="AR30" i="15" s="1"/>
  <c r="AS30" i="15" s="1"/>
  <c r="AQ35" i="15"/>
  <c r="AR35" i="15" s="1"/>
  <c r="AS35" i="15" s="1"/>
  <c r="AQ19" i="15"/>
  <c r="AL11" i="15"/>
  <c r="AQ11" i="15" s="1"/>
  <c r="Y34" i="16"/>
  <c r="AA34" i="16" s="1"/>
  <c r="AT34" i="15"/>
  <c r="AT33" i="15"/>
  <c r="Y33" i="16"/>
  <c r="AA33" i="16" s="1"/>
  <c r="V12" i="15"/>
  <c r="AE12" i="15" s="1"/>
  <c r="R41" i="14"/>
  <c r="S41" i="14" s="1"/>
  <c r="V41" i="14" s="1"/>
  <c r="W41" i="14" s="1"/>
  <c r="X41" i="14" s="1"/>
  <c r="X11" i="16" s="1"/>
  <c r="R34" i="14"/>
  <c r="S34" i="14" s="1"/>
  <c r="V34" i="14" s="1"/>
  <c r="W34" i="14" s="1"/>
  <c r="X34" i="14" s="1"/>
  <c r="R45" i="14"/>
  <c r="S45" i="14" s="1"/>
  <c r="V45" i="14" s="1"/>
  <c r="W45" i="14" s="1"/>
  <c r="X45" i="14" s="1"/>
  <c r="X17" i="16" s="1"/>
  <c r="R36" i="14"/>
  <c r="S36" i="14" s="1"/>
  <c r="V36" i="14" s="1"/>
  <c r="W36" i="14" s="1"/>
  <c r="X36" i="14" s="1"/>
  <c r="Y36" i="14" s="1"/>
  <c r="Z36" i="14" s="1"/>
  <c r="R35" i="14"/>
  <c r="S35" i="14" s="1"/>
  <c r="V35" i="14" s="1"/>
  <c r="W35" i="14" s="1"/>
  <c r="X35" i="14" s="1"/>
  <c r="Y35" i="14" s="1"/>
  <c r="Z35" i="14" s="1"/>
  <c r="R42" i="14"/>
  <c r="S42" i="14" s="1"/>
  <c r="V42" i="14" s="1"/>
  <c r="W42" i="14" s="1"/>
  <c r="X42" i="14" s="1"/>
  <c r="X14" i="16" s="1"/>
  <c r="R11" i="14"/>
  <c r="S11" i="14" s="1"/>
  <c r="V11" i="14" s="1"/>
  <c r="W11" i="14" s="1"/>
  <c r="X11" i="14" s="1"/>
  <c r="R27" i="14"/>
  <c r="S27" i="14" s="1"/>
  <c r="V27" i="14" s="1"/>
  <c r="W27" i="14" s="1"/>
  <c r="X27" i="14" s="1"/>
  <c r="FM5" i="18"/>
  <c r="FM17" i="18"/>
  <c r="FL13" i="18"/>
  <c r="R19" i="14"/>
  <c r="S19" i="14" s="1"/>
  <c r="V19" i="14" s="1"/>
  <c r="W19" i="14" s="1"/>
  <c r="X19" i="14" s="1"/>
  <c r="R5" i="14"/>
  <c r="S5" i="14" s="1"/>
  <c r="V5" i="14" s="1"/>
  <c r="W5" i="14" s="1"/>
  <c r="X5" i="14" s="1"/>
  <c r="R18" i="14"/>
  <c r="S18" i="14" s="1"/>
  <c r="V18" i="14" s="1"/>
  <c r="W18" i="14" s="1"/>
  <c r="X18" i="14" s="1"/>
  <c r="R14" i="14"/>
  <c r="S14" i="14" s="1"/>
  <c r="V14" i="14" s="1"/>
  <c r="W14" i="14" s="1"/>
  <c r="X14" i="14" s="1"/>
  <c r="FM18" i="18"/>
  <c r="FM9" i="18"/>
  <c r="FL10" i="18"/>
  <c r="FL15" i="18"/>
  <c r="R30" i="14"/>
  <c r="S30" i="14" s="1"/>
  <c r="V30" i="14" s="1"/>
  <c r="W30" i="14" s="1"/>
  <c r="X30" i="14" s="1"/>
  <c r="R20" i="14"/>
  <c r="S20" i="14" s="1"/>
  <c r="V20" i="14" s="1"/>
  <c r="W20" i="14" s="1"/>
  <c r="X20" i="14" s="1"/>
  <c r="FM14" i="18"/>
  <c r="FM8" i="18"/>
  <c r="FL9" i="18"/>
  <c r="FL14" i="18"/>
  <c r="R31" i="14"/>
  <c r="S31" i="14" s="1"/>
  <c r="V31" i="14" s="1"/>
  <c r="W31" i="14" s="1"/>
  <c r="X31" i="14" s="1"/>
  <c r="R24" i="14"/>
  <c r="S24" i="14" s="1"/>
  <c r="V24" i="14" s="1"/>
  <c r="W24" i="14" s="1"/>
  <c r="X24" i="14" s="1"/>
  <c r="R23" i="14"/>
  <c r="S23" i="14" s="1"/>
  <c r="V23" i="14" s="1"/>
  <c r="W23" i="14" s="1"/>
  <c r="X23" i="14" s="1"/>
  <c r="R16" i="14"/>
  <c r="S16" i="14" s="1"/>
  <c r="V16" i="14" s="1"/>
  <c r="W16" i="14" s="1"/>
  <c r="X16" i="14" s="1"/>
  <c r="R40" i="14"/>
  <c r="S40" i="14" s="1"/>
  <c r="V40" i="14" s="1"/>
  <c r="W40" i="14" s="1"/>
  <c r="X40" i="14" s="1"/>
  <c r="R28" i="14"/>
  <c r="S28" i="14" s="1"/>
  <c r="V28" i="14" s="1"/>
  <c r="W28" i="14" s="1"/>
  <c r="X28" i="14" s="1"/>
  <c r="R13" i="14"/>
  <c r="S13" i="14" s="1"/>
  <c r="V13" i="14" s="1"/>
  <c r="W13" i="14" s="1"/>
  <c r="X13" i="14" s="1"/>
  <c r="FM15" i="18"/>
  <c r="FM7" i="18"/>
  <c r="FL7" i="18"/>
  <c r="FL12" i="18"/>
  <c r="R29" i="14"/>
  <c r="S29" i="14" s="1"/>
  <c r="V29" i="14" s="1"/>
  <c r="W29" i="14" s="1"/>
  <c r="X29" i="14" s="1"/>
  <c r="R10" i="14"/>
  <c r="S10" i="14" s="1"/>
  <c r="V10" i="14" s="1"/>
  <c r="W10" i="14" s="1"/>
  <c r="X10" i="14" s="1"/>
  <c r="R12" i="14"/>
  <c r="S12" i="14" s="1"/>
  <c r="V12" i="14" s="1"/>
  <c r="W12" i="14" s="1"/>
  <c r="X12" i="14" s="1"/>
  <c r="R26" i="14"/>
  <c r="S26" i="14" s="1"/>
  <c r="V26" i="14" s="1"/>
  <c r="W26" i="14" s="1"/>
  <c r="X26" i="14" s="1"/>
  <c r="R44" i="14"/>
  <c r="S44" i="14" s="1"/>
  <c r="V44" i="14" s="1"/>
  <c r="W44" i="14" s="1"/>
  <c r="X44" i="14" s="1"/>
  <c r="R9" i="14"/>
  <c r="S9" i="14" s="1"/>
  <c r="V9" i="14" s="1"/>
  <c r="W9" i="14" s="1"/>
  <c r="X9" i="14" s="1"/>
  <c r="R4" i="14"/>
  <c r="S4" i="14" s="1"/>
  <c r="V4" i="14" s="1"/>
  <c r="W4" i="14" s="1"/>
  <c r="X4" i="14" s="1"/>
  <c r="R38" i="14"/>
  <c r="S38" i="14" s="1"/>
  <c r="V38" i="14" s="1"/>
  <c r="W38" i="14" s="1"/>
  <c r="X38" i="14" s="1"/>
  <c r="FM13" i="18"/>
  <c r="FM6" i="18"/>
  <c r="FM11" i="18"/>
  <c r="FM16" i="18"/>
  <c r="FL6" i="18"/>
  <c r="FL18" i="18"/>
  <c r="FL11" i="18"/>
  <c r="FL8" i="18"/>
  <c r="R15" i="14"/>
  <c r="S15" i="14" s="1"/>
  <c r="V15" i="14" s="1"/>
  <c r="W15" i="14" s="1"/>
  <c r="X15" i="14" s="1"/>
  <c r="R22" i="14"/>
  <c r="S22" i="14" s="1"/>
  <c r="V22" i="14" s="1"/>
  <c r="W22" i="14" s="1"/>
  <c r="X22" i="14" s="1"/>
  <c r="R8" i="14"/>
  <c r="S8" i="14" s="1"/>
  <c r="V8" i="14" s="1"/>
  <c r="W8" i="14" s="1"/>
  <c r="X8" i="14" s="1"/>
  <c r="R43" i="14"/>
  <c r="S43" i="14" s="1"/>
  <c r="V43" i="14" s="1"/>
  <c r="W43" i="14" s="1"/>
  <c r="X43" i="14" s="1"/>
  <c r="R7" i="14"/>
  <c r="S7" i="14" s="1"/>
  <c r="V7" i="14" s="1"/>
  <c r="W7" i="14" s="1"/>
  <c r="X7" i="14" s="1"/>
  <c r="FL17" i="18"/>
  <c r="R17" i="14"/>
  <c r="S17" i="14" s="1"/>
  <c r="V17" i="14" s="1"/>
  <c r="W17" i="14" s="1"/>
  <c r="X17" i="14" s="1"/>
  <c r="R25" i="14"/>
  <c r="S25" i="14" s="1"/>
  <c r="V25" i="14" s="1"/>
  <c r="W25" i="14" s="1"/>
  <c r="X25" i="14" s="1"/>
  <c r="R21" i="14"/>
  <c r="S21" i="14" s="1"/>
  <c r="V21" i="14" s="1"/>
  <c r="W21" i="14" s="1"/>
  <c r="X21" i="14" s="1"/>
  <c r="R37" i="14"/>
  <c r="S37" i="14" s="1"/>
  <c r="V37" i="14" s="1"/>
  <c r="W37" i="14" s="1"/>
  <c r="X37" i="14" s="1"/>
  <c r="R6" i="14"/>
  <c r="S6" i="14" s="1"/>
  <c r="V6" i="14" s="1"/>
  <c r="W6" i="14" s="1"/>
  <c r="X6" i="14" s="1"/>
  <c r="FM19" i="18"/>
  <c r="FM20" i="18"/>
  <c r="FM12" i="18"/>
  <c r="FM10" i="18"/>
  <c r="FL19" i="18"/>
  <c r="FL16" i="18"/>
  <c r="FL20" i="18"/>
  <c r="R39" i="14"/>
  <c r="S39" i="14" s="1"/>
  <c r="V39" i="14" s="1"/>
  <c r="W39" i="14" s="1"/>
  <c r="X39" i="14" s="1"/>
  <c r="AQ27" i="15"/>
  <c r="AR27" i="15" s="1"/>
  <c r="AS27" i="15" s="1"/>
  <c r="AQ24" i="15"/>
  <c r="AR24" i="15" s="1"/>
  <c r="AS24" i="15" s="1"/>
  <c r="AQ25" i="15"/>
  <c r="AR25" i="15" s="1"/>
  <c r="AS25" i="15" s="1"/>
  <c r="AQ26" i="15"/>
  <c r="AR26" i="15" s="1"/>
  <c r="AS26" i="15" s="1"/>
  <c r="AQ29" i="15"/>
  <c r="AR29" i="15" s="1"/>
  <c r="AS29" i="15" s="1"/>
  <c r="AQ28" i="15"/>
  <c r="AR28" i="15" s="1"/>
  <c r="AS28" i="15" s="1"/>
  <c r="AQ5" i="15"/>
  <c r="AR5" i="15" s="1"/>
  <c r="AS5" i="15" s="1"/>
  <c r="AQ22" i="15"/>
  <c r="AR22" i="15" s="1"/>
  <c r="AS22" i="15" s="1"/>
  <c r="AQ13" i="15"/>
  <c r="AR13" i="15" s="1"/>
  <c r="AS13" i="15" s="1"/>
  <c r="AQ17" i="15"/>
  <c r="AR17" i="15" s="1"/>
  <c r="AS17" i="15" s="1"/>
  <c r="AQ14" i="15"/>
  <c r="AR14" i="15" s="1"/>
  <c r="AS14" i="15" s="1"/>
  <c r="AQ15" i="15"/>
  <c r="AR15" i="15" s="1"/>
  <c r="AS15" i="15" s="1"/>
  <c r="AQ7" i="15"/>
  <c r="AR7" i="15" s="1"/>
  <c r="AQ10" i="15"/>
  <c r="AR10" i="15" s="1"/>
  <c r="AQ16" i="15"/>
  <c r="AR16" i="15" s="1"/>
  <c r="AS16" i="15" s="1"/>
  <c r="AQ23" i="15"/>
  <c r="AR23" i="15" s="1"/>
  <c r="AS23" i="15" s="1"/>
  <c r="AQ21" i="15"/>
  <c r="AR21" i="15" s="1"/>
  <c r="AS21" i="15" s="1"/>
  <c r="AQ4" i="15"/>
  <c r="AR4" i="15" s="1"/>
  <c r="AQ8" i="15"/>
  <c r="AR8" i="15" s="1"/>
  <c r="AQ6" i="15"/>
  <c r="AR6" i="15" s="1"/>
  <c r="T12" i="15"/>
  <c r="AC12" i="15" s="1"/>
  <c r="U12" i="15"/>
  <c r="AD12" i="15" s="1"/>
  <c r="AC11" i="15"/>
  <c r="AG11" i="15" s="1"/>
  <c r="X11" i="15"/>
  <c r="W12" i="15"/>
  <c r="AF12" i="15" s="1"/>
  <c r="Y40" i="16" l="1"/>
  <c r="AA40" i="16" s="1"/>
  <c r="AB40" i="16" s="1"/>
  <c r="Y39" i="16"/>
  <c r="AA39" i="16" s="1"/>
  <c r="AB39" i="16" s="1"/>
  <c r="AM12" i="15"/>
  <c r="AP12" i="15" s="1"/>
  <c r="AQ12" i="15" s="1"/>
  <c r="AT18" i="15"/>
  <c r="AS18" i="15"/>
  <c r="AT9" i="15"/>
  <c r="Y11" i="16"/>
  <c r="AA11" i="16" s="1"/>
  <c r="Y32" i="16"/>
  <c r="AA32" i="16" s="1"/>
  <c r="AC32" i="16" s="1"/>
  <c r="Y17" i="16"/>
  <c r="AA17" i="16" s="1"/>
  <c r="AT31" i="15"/>
  <c r="AT32" i="15"/>
  <c r="Y38" i="16"/>
  <c r="AA38" i="16" s="1"/>
  <c r="Y30" i="16"/>
  <c r="AA30" i="16" s="1"/>
  <c r="AB30" i="16" s="1"/>
  <c r="Y36" i="16"/>
  <c r="AA36" i="16" s="1"/>
  <c r="AC36" i="16" s="1"/>
  <c r="AT30" i="15"/>
  <c r="AT35" i="15"/>
  <c r="Y37" i="16"/>
  <c r="AA37" i="16" s="1"/>
  <c r="AC37" i="16" s="1"/>
  <c r="Y35" i="16"/>
  <c r="AA35" i="16" s="1"/>
  <c r="AC35" i="16" s="1"/>
  <c r="Y31" i="16"/>
  <c r="AA31" i="16" s="1"/>
  <c r="AB31" i="16" s="1"/>
  <c r="Y41" i="16"/>
  <c r="AA41" i="16" s="1"/>
  <c r="AB41" i="16" s="1"/>
  <c r="AR19" i="15"/>
  <c r="AS19" i="15" s="1"/>
  <c r="AT10" i="15"/>
  <c r="AS10" i="15"/>
  <c r="AT6" i="15"/>
  <c r="AS6" i="15"/>
  <c r="AS4" i="15"/>
  <c r="AT7" i="15"/>
  <c r="AS7" i="15"/>
  <c r="AT8" i="15"/>
  <c r="AS8" i="15"/>
  <c r="X6" i="16"/>
  <c r="AB4" i="16"/>
  <c r="AC39" i="16"/>
  <c r="AC4" i="16"/>
  <c r="AC33" i="16"/>
  <c r="AB33" i="16"/>
  <c r="AC34" i="16"/>
  <c r="AB34" i="16"/>
  <c r="AC40" i="16"/>
  <c r="AT4" i="15"/>
  <c r="AT23" i="15"/>
  <c r="AT15" i="15"/>
  <c r="Y7" i="16"/>
  <c r="AT5" i="15"/>
  <c r="AT21" i="15"/>
  <c r="AT17" i="15"/>
  <c r="AT26" i="15"/>
  <c r="AT27" i="15"/>
  <c r="AT25" i="15"/>
  <c r="AT28" i="15"/>
  <c r="AT16" i="15"/>
  <c r="AT14" i="15"/>
  <c r="AT13" i="15"/>
  <c r="AT22" i="15"/>
  <c r="Y23" i="16"/>
  <c r="AT29" i="15"/>
  <c r="Y24" i="16"/>
  <c r="AT24" i="15"/>
  <c r="X18" i="16"/>
  <c r="Y34" i="14"/>
  <c r="X23" i="16"/>
  <c r="Y41" i="14"/>
  <c r="Z41" i="14" s="1"/>
  <c r="FN19" i="18"/>
  <c r="FO19" i="18" s="1"/>
  <c r="FR19" i="18" s="1"/>
  <c r="FS19" i="18" s="1"/>
  <c r="FN5" i="18"/>
  <c r="FO5" i="18" s="1"/>
  <c r="FR5" i="18" s="1"/>
  <c r="FS5" i="18" s="1"/>
  <c r="Y45" i="14"/>
  <c r="Z45" i="14" s="1"/>
  <c r="X7" i="16"/>
  <c r="X29" i="16"/>
  <c r="X19" i="16"/>
  <c r="FN8" i="18"/>
  <c r="FO8" i="18" s="1"/>
  <c r="FR8" i="18" s="1"/>
  <c r="FS8" i="18" s="1"/>
  <c r="X26" i="16"/>
  <c r="X12" i="16"/>
  <c r="FN18" i="18"/>
  <c r="FO18" i="18" s="1"/>
  <c r="FR18" i="18" s="1"/>
  <c r="FS18" i="18" s="1"/>
  <c r="X24" i="16"/>
  <c r="FN11" i="18"/>
  <c r="FO11" i="18" s="1"/>
  <c r="FR11" i="18" s="1"/>
  <c r="FS11" i="18" s="1"/>
  <c r="Y42" i="14"/>
  <c r="Z42" i="14" s="1"/>
  <c r="FN17" i="18"/>
  <c r="FO17" i="18" s="1"/>
  <c r="FR17" i="18" s="1"/>
  <c r="FS17" i="18" s="1"/>
  <c r="FN9" i="18"/>
  <c r="FO9" i="18" s="1"/>
  <c r="FR9" i="18" s="1"/>
  <c r="FS9" i="18" s="1"/>
  <c r="FN7" i="18"/>
  <c r="FO7" i="18" s="1"/>
  <c r="FR7" i="18" s="1"/>
  <c r="FS7" i="18" s="1"/>
  <c r="FN16" i="18"/>
  <c r="FO16" i="18" s="1"/>
  <c r="FR16" i="18" s="1"/>
  <c r="FS16" i="18" s="1"/>
  <c r="FN6" i="18"/>
  <c r="FO6" i="18" s="1"/>
  <c r="FR6" i="18" s="1"/>
  <c r="FS6" i="18" s="1"/>
  <c r="BI6" i="18"/>
  <c r="BI5" i="18"/>
  <c r="BI8" i="18"/>
  <c r="Y8" i="14"/>
  <c r="Z8" i="14" s="1"/>
  <c r="BI7" i="18"/>
  <c r="BH19" i="18"/>
  <c r="BH20" i="18"/>
  <c r="BH18" i="18"/>
  <c r="BH17" i="18"/>
  <c r="Y28" i="14"/>
  <c r="Z28" i="14" s="1"/>
  <c r="X22" i="16"/>
  <c r="Y40" i="14"/>
  <c r="Z40" i="14" s="1"/>
  <c r="X10" i="16"/>
  <c r="Y24" i="14"/>
  <c r="Z24" i="14" s="1"/>
  <c r="BK11" i="18"/>
  <c r="BK10" i="18"/>
  <c r="BK9" i="18"/>
  <c r="BK12" i="18"/>
  <c r="BJ17" i="18"/>
  <c r="Y30" i="14"/>
  <c r="Z30" i="14" s="1"/>
  <c r="BJ19" i="18"/>
  <c r="BJ20" i="18"/>
  <c r="BJ18" i="18"/>
  <c r="BE16" i="18"/>
  <c r="BE15" i="18"/>
  <c r="Y11" i="14"/>
  <c r="Z11" i="14" s="1"/>
  <c r="BE13" i="18"/>
  <c r="BE14" i="18"/>
  <c r="FN20" i="18"/>
  <c r="FO20" i="18" s="1"/>
  <c r="FR20" i="18" s="1"/>
  <c r="FS20" i="18" s="1"/>
  <c r="BI14" i="18"/>
  <c r="BI16" i="18"/>
  <c r="BI15" i="18"/>
  <c r="Y15" i="14"/>
  <c r="Z15" i="14" s="1"/>
  <c r="BI13" i="18"/>
  <c r="X28" i="16"/>
  <c r="Y44" i="14"/>
  <c r="Z44" i="14" s="1"/>
  <c r="X16" i="16"/>
  <c r="BK5" i="18"/>
  <c r="Y10" i="14"/>
  <c r="Z10" i="14" s="1"/>
  <c r="BK7" i="18"/>
  <c r="BK8" i="18"/>
  <c r="BK6" i="18"/>
  <c r="FN12" i="18"/>
  <c r="FO12" i="18" s="1"/>
  <c r="FR12" i="18" s="1"/>
  <c r="FS12" i="18" s="1"/>
  <c r="BJ16" i="18"/>
  <c r="BJ15" i="18"/>
  <c r="BJ13" i="18"/>
  <c r="BJ14" i="18"/>
  <c r="Y16" i="14"/>
  <c r="Z16" i="14" s="1"/>
  <c r="Y23" i="14"/>
  <c r="Z23" i="14" s="1"/>
  <c r="BJ12" i="18"/>
  <c r="BJ9" i="18"/>
  <c r="BJ11" i="18"/>
  <c r="BJ10" i="18"/>
  <c r="BG9" i="18"/>
  <c r="BG12" i="18"/>
  <c r="BG11" i="18"/>
  <c r="Y20" i="14"/>
  <c r="Z20" i="14" s="1"/>
  <c r="BG10" i="18"/>
  <c r="BE11" i="18"/>
  <c r="BE9" i="18"/>
  <c r="BE10" i="18"/>
  <c r="Y18" i="14"/>
  <c r="Z18" i="14" s="1"/>
  <c r="BE12" i="18"/>
  <c r="BI12" i="18"/>
  <c r="BI11" i="18"/>
  <c r="BI10" i="18"/>
  <c r="Y22" i="14"/>
  <c r="Z22" i="14" s="1"/>
  <c r="BI9" i="18"/>
  <c r="X21" i="16"/>
  <c r="Y39" i="14"/>
  <c r="Z39" i="14" s="1"/>
  <c r="X9" i="16"/>
  <c r="BE19" i="18"/>
  <c r="BE18" i="18"/>
  <c r="Y25" i="14"/>
  <c r="Z25" i="14" s="1"/>
  <c r="BE17" i="18"/>
  <c r="BE20" i="18"/>
  <c r="BH6" i="18"/>
  <c r="BH5" i="18"/>
  <c r="BH8" i="18"/>
  <c r="Y7" i="14"/>
  <c r="Z7" i="14" s="1"/>
  <c r="BH7" i="18"/>
  <c r="X27" i="16"/>
  <c r="Y43" i="14"/>
  <c r="Z43" i="14" s="1"/>
  <c r="X15" i="16"/>
  <c r="BE5" i="18"/>
  <c r="BE8" i="18"/>
  <c r="BE6" i="18"/>
  <c r="Y4" i="14"/>
  <c r="BE7" i="18"/>
  <c r="BJ7" i="18"/>
  <c r="Y9" i="14"/>
  <c r="Z9" i="14" s="1"/>
  <c r="BJ6" i="18"/>
  <c r="BJ8" i="18"/>
  <c r="BJ5" i="18"/>
  <c r="BF13" i="18"/>
  <c r="BF14" i="18"/>
  <c r="Y12" i="14"/>
  <c r="Z12" i="14" s="1"/>
  <c r="BF16" i="18"/>
  <c r="BF15" i="18"/>
  <c r="BG16" i="18"/>
  <c r="BG15" i="18"/>
  <c r="Y13" i="14"/>
  <c r="Z13" i="14" s="1"/>
  <c r="BG14" i="18"/>
  <c r="BG13" i="18"/>
  <c r="BK20" i="18"/>
  <c r="Y31" i="14"/>
  <c r="Z31" i="14" s="1"/>
  <c r="BK19" i="18"/>
  <c r="BK18" i="18"/>
  <c r="BK17" i="18"/>
  <c r="FN15" i="18"/>
  <c r="FO15" i="18" s="1"/>
  <c r="FR15" i="18" s="1"/>
  <c r="FS15" i="18" s="1"/>
  <c r="BF5" i="18"/>
  <c r="Y5" i="14"/>
  <c r="Z5" i="14" s="1"/>
  <c r="BF6" i="18"/>
  <c r="BF7" i="18"/>
  <c r="BF8" i="18"/>
  <c r="FN13" i="18"/>
  <c r="FO13" i="18" s="1"/>
  <c r="FR13" i="18" s="1"/>
  <c r="FS13" i="18" s="1"/>
  <c r="BG20" i="18"/>
  <c r="Y27" i="14"/>
  <c r="Z27" i="14" s="1"/>
  <c r="BG19" i="18"/>
  <c r="BG18" i="18"/>
  <c r="BG17" i="18"/>
  <c r="BG5" i="18"/>
  <c r="BG8" i="18"/>
  <c r="BG7" i="18"/>
  <c r="BG6" i="18"/>
  <c r="Y6" i="14"/>
  <c r="Z6" i="14" s="1"/>
  <c r="X25" i="16"/>
  <c r="Y37" i="14"/>
  <c r="Z37" i="14" s="1"/>
  <c r="X13" i="16"/>
  <c r="BH10" i="18"/>
  <c r="BH9" i="18"/>
  <c r="Y21" i="14"/>
  <c r="Z21" i="14" s="1"/>
  <c r="BH12" i="18"/>
  <c r="BH11" i="18"/>
  <c r="BK15" i="18"/>
  <c r="BK14" i="18"/>
  <c r="Y17" i="14"/>
  <c r="Z17" i="14" s="1"/>
  <c r="BK16" i="18"/>
  <c r="BK13" i="18"/>
  <c r="X20" i="16"/>
  <c r="Y38" i="14"/>
  <c r="Z38" i="14" s="1"/>
  <c r="X8" i="16"/>
  <c r="BF19" i="18"/>
  <c r="BF20" i="18"/>
  <c r="BF18" i="18"/>
  <c r="Y26" i="14"/>
  <c r="Z26" i="14" s="1"/>
  <c r="BF17" i="18"/>
  <c r="BI20" i="18"/>
  <c r="BI17" i="18"/>
  <c r="Y29" i="14"/>
  <c r="Z29" i="14" s="1"/>
  <c r="BI19" i="18"/>
  <c r="BI18" i="18"/>
  <c r="FN14" i="18"/>
  <c r="FO14" i="18" s="1"/>
  <c r="FR14" i="18" s="1"/>
  <c r="FS14" i="18" s="1"/>
  <c r="FN10" i="18"/>
  <c r="FO10" i="18" s="1"/>
  <c r="FR10" i="18" s="1"/>
  <c r="FS10" i="18" s="1"/>
  <c r="BH16" i="18"/>
  <c r="Y14" i="14"/>
  <c r="Z14" i="14" s="1"/>
  <c r="BH14" i="18"/>
  <c r="BH15" i="18"/>
  <c r="BH13" i="18"/>
  <c r="BF11" i="18"/>
  <c r="Y19" i="14"/>
  <c r="Z19" i="14" s="1"/>
  <c r="BF10" i="18"/>
  <c r="BF9" i="18"/>
  <c r="BF12" i="18"/>
  <c r="Y27" i="16"/>
  <c r="Y21" i="16"/>
  <c r="Y18" i="16"/>
  <c r="Y19" i="16"/>
  <c r="Y25" i="16"/>
  <c r="Y26" i="16"/>
  <c r="Y20" i="16"/>
  <c r="Y29" i="16"/>
  <c r="Y28" i="16"/>
  <c r="Y22" i="16"/>
  <c r="Y13" i="16"/>
  <c r="Y14" i="16"/>
  <c r="AA14" i="16" s="1"/>
  <c r="Y8" i="16"/>
  <c r="Y6" i="16"/>
  <c r="Y12" i="16"/>
  <c r="Y15" i="16"/>
  <c r="Y9" i="16"/>
  <c r="Y10" i="16"/>
  <c r="Y16" i="16"/>
  <c r="AR11" i="15"/>
  <c r="X12" i="15"/>
  <c r="AG12" i="15"/>
  <c r="AC31" i="16" l="1"/>
  <c r="AC30" i="16"/>
  <c r="AB35" i="16"/>
  <c r="AB37" i="16"/>
  <c r="AC41" i="16"/>
  <c r="AT19" i="15"/>
  <c r="Y5" i="16"/>
  <c r="AA5" i="16" s="1"/>
  <c r="AC5" i="16" s="1"/>
  <c r="AA6" i="16"/>
  <c r="AA7" i="16"/>
  <c r="AB7" i="16" s="1"/>
  <c r="AS11" i="15"/>
  <c r="Z4" i="14"/>
  <c r="Z34" i="14"/>
  <c r="AA24" i="16"/>
  <c r="AC24" i="16" s="1"/>
  <c r="AA23" i="16"/>
  <c r="AB23" i="16" s="1"/>
  <c r="AA15" i="16"/>
  <c r="AA16" i="16"/>
  <c r="AA10" i="16"/>
  <c r="AB36" i="16"/>
  <c r="AB32" i="16"/>
  <c r="AC38" i="16"/>
  <c r="AB38" i="16"/>
  <c r="AA20" i="16"/>
  <c r="AA13" i="16"/>
  <c r="AA9" i="16"/>
  <c r="AA18" i="16"/>
  <c r="AB18" i="16" s="1"/>
  <c r="AA8" i="16"/>
  <c r="AA27" i="16"/>
  <c r="AA28" i="16"/>
  <c r="AA25" i="16"/>
  <c r="AA21" i="16"/>
  <c r="AA22" i="16"/>
  <c r="AA19" i="16"/>
  <c r="AA12" i="16"/>
  <c r="AA29" i="16"/>
  <c r="AA26" i="16"/>
  <c r="AT11" i="15"/>
  <c r="AB17" i="16"/>
  <c r="AC17" i="16"/>
  <c r="AB11" i="16"/>
  <c r="AC11" i="16"/>
  <c r="BL8" i="18"/>
  <c r="FT8" i="18" s="1"/>
  <c r="BL18" i="18"/>
  <c r="FT18" i="18" s="1"/>
  <c r="BL13" i="18"/>
  <c r="FT13" i="18" s="1"/>
  <c r="BL20" i="18"/>
  <c r="FT20" i="18" s="1"/>
  <c r="BL19" i="18"/>
  <c r="FT19" i="18" s="1"/>
  <c r="BL10" i="18"/>
  <c r="FT10" i="18" s="1"/>
  <c r="BL7" i="18"/>
  <c r="FT7" i="18" s="1"/>
  <c r="BL5" i="18"/>
  <c r="FT5" i="18" s="1"/>
  <c r="BL17" i="18"/>
  <c r="FT17" i="18" s="1"/>
  <c r="BL9" i="18"/>
  <c r="FT9" i="18" s="1"/>
  <c r="BL15" i="18"/>
  <c r="FT15" i="18" s="1"/>
  <c r="BL6" i="18"/>
  <c r="FT6" i="18" s="1"/>
  <c r="BL12" i="18"/>
  <c r="FT12" i="18" s="1"/>
  <c r="BL11" i="18"/>
  <c r="FT11" i="18" s="1"/>
  <c r="BL14" i="18"/>
  <c r="FT14" i="18" s="1"/>
  <c r="BL16" i="18"/>
  <c r="FT16" i="18" s="1"/>
  <c r="AR12" i="15"/>
  <c r="S20" i="15"/>
  <c r="K20" i="15"/>
  <c r="AH20" i="15" s="1"/>
  <c r="M20" i="15"/>
  <c r="AI20" i="15" s="1"/>
  <c r="J20" i="15"/>
  <c r="AB5" i="16" l="1"/>
  <c r="AS12" i="15"/>
  <c r="AC18" i="16"/>
  <c r="FU14" i="18"/>
  <c r="FV14" i="18"/>
  <c r="FU15" i="18"/>
  <c r="FV15" i="18"/>
  <c r="FU7" i="18"/>
  <c r="FV7" i="18"/>
  <c r="FU13" i="18"/>
  <c r="FV13" i="18"/>
  <c r="FU11" i="18"/>
  <c r="FV11" i="18"/>
  <c r="FU9" i="18"/>
  <c r="FV9" i="18"/>
  <c r="FU10" i="18"/>
  <c r="FV10" i="18"/>
  <c r="FU18" i="18"/>
  <c r="FV18" i="18"/>
  <c r="FU12" i="18"/>
  <c r="FV12" i="18"/>
  <c r="FU17" i="18"/>
  <c r="FV17" i="18"/>
  <c r="FU19" i="18"/>
  <c r="FV19" i="18"/>
  <c r="FU8" i="18"/>
  <c r="FV8" i="18"/>
  <c r="FU16" i="18"/>
  <c r="FV16" i="18"/>
  <c r="FU6" i="18"/>
  <c r="FV6" i="18"/>
  <c r="FU5" i="18"/>
  <c r="FV5" i="18"/>
  <c r="FU20" i="18"/>
  <c r="FV20" i="18"/>
  <c r="AC23" i="16"/>
  <c r="AC7" i="16"/>
  <c r="AB24" i="16"/>
  <c r="AT12" i="15"/>
  <c r="AB10" i="16"/>
  <c r="AC10" i="16"/>
  <c r="AB13" i="16"/>
  <c r="AC13" i="16"/>
  <c r="AB14" i="16"/>
  <c r="AC14" i="16"/>
  <c r="AB26" i="16"/>
  <c r="AC26" i="16"/>
  <c r="AB8" i="16"/>
  <c r="AC8" i="16"/>
  <c r="AB22" i="16"/>
  <c r="AC22" i="16"/>
  <c r="AB15" i="16"/>
  <c r="AC15" i="16"/>
  <c r="AB21" i="16"/>
  <c r="AC21" i="16"/>
  <c r="AB19" i="16"/>
  <c r="AC19" i="16"/>
  <c r="AB28" i="16"/>
  <c r="AC28" i="16"/>
  <c r="AB9" i="16"/>
  <c r="AC9" i="16"/>
  <c r="AB29" i="16"/>
  <c r="AC29" i="16"/>
  <c r="AB27" i="16"/>
  <c r="AC27" i="16"/>
  <c r="AB20" i="16"/>
  <c r="AC20" i="16"/>
  <c r="AB12" i="16"/>
  <c r="AC12" i="16"/>
  <c r="AB16" i="16"/>
  <c r="AC16" i="16"/>
  <c r="AB25" i="16"/>
  <c r="AC25" i="16"/>
  <c r="AB6" i="16"/>
  <c r="AC6" i="16"/>
  <c r="T20" i="15"/>
  <c r="AC20" i="15" s="1"/>
  <c r="O20" i="15"/>
  <c r="N20" i="15"/>
  <c r="L20" i="15"/>
  <c r="U20" i="15" s="1"/>
  <c r="AD20" i="15" s="1"/>
  <c r="R20" i="15"/>
  <c r="P20" i="15"/>
  <c r="Q20" i="15"/>
  <c r="AK20" i="15" s="1"/>
  <c r="V20" i="15" l="1"/>
  <c r="AE20" i="15" s="1"/>
  <c r="AJ20" i="15"/>
  <c r="AM20" i="15" s="1"/>
  <c r="AP20" i="15" s="1"/>
  <c r="W20" i="15"/>
  <c r="AF20" i="15" s="1"/>
  <c r="AL20" i="15" l="1"/>
  <c r="AQ20" i="15" s="1"/>
  <c r="AG20" i="15"/>
  <c r="X20" i="15"/>
  <c r="AR20" i="15" l="1"/>
  <c r="AS20" i="15" l="1"/>
  <c r="AT20" i="15"/>
</calcChain>
</file>

<file path=xl/comments1.xml><?xml version="1.0" encoding="utf-8"?>
<comments xmlns="http://schemas.openxmlformats.org/spreadsheetml/2006/main">
  <authors>
    <author>Mitrovic, N. (Nebojsa) (ZM CNS MC Data Pricing ZM)</author>
  </authors>
  <commentList>
    <comment ref="A29" authorId="0">
      <text>
        <r>
          <rPr>
            <b/>
            <sz val="9"/>
            <color indexed="81"/>
            <rFont val="Tahoma"/>
            <family val="2"/>
          </rPr>
          <t>Mitrovic, N. (Nebojsa) (ZM CNS MC Data Pricing ZM):</t>
        </r>
        <r>
          <rPr>
            <sz val="9"/>
            <color indexed="81"/>
            <rFont val="Tahoma"/>
            <family val="2"/>
          </rPr>
          <t xml:space="preserve">
max aantal gelijktijdige gesprekken per 2 Mb</t>
        </r>
      </text>
    </comment>
  </commentList>
</comments>
</file>

<file path=xl/comments2.xml><?xml version="1.0" encoding="utf-8"?>
<comments xmlns="http://schemas.openxmlformats.org/spreadsheetml/2006/main">
  <authors>
    <author>Ernst &amp; Young</author>
  </authors>
  <commentList>
    <comment ref="E284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  <comment ref="E285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</commentList>
</comments>
</file>

<file path=xl/sharedStrings.xml><?xml version="1.0" encoding="utf-8"?>
<sst xmlns="http://schemas.openxmlformats.org/spreadsheetml/2006/main" count="3831" uniqueCount="913">
  <si>
    <t>Algemeen</t>
  </si>
  <si>
    <t>Waarde</t>
  </si>
  <si>
    <t>AfschrijftermijnVVE</t>
  </si>
  <si>
    <t>Retailopslag Breedband</t>
  </si>
  <si>
    <t>ZM identifier</t>
  </si>
  <si>
    <t>VVA</t>
  </si>
  <si>
    <t>VVE</t>
  </si>
  <si>
    <t>128/128</t>
  </si>
  <si>
    <t>Type</t>
  </si>
  <si>
    <t>Brand</t>
  </si>
  <si>
    <t>KPN</t>
  </si>
  <si>
    <t>1. KPN ZM+Telfort Zakelijk abonnementen</t>
  </si>
  <si>
    <t>BIBA</t>
  </si>
  <si>
    <t>TZ</t>
  </si>
  <si>
    <t>start</t>
  </si>
  <si>
    <t>minuut</t>
  </si>
  <si>
    <t>BUBA</t>
  </si>
  <si>
    <t>VAMO</t>
  </si>
  <si>
    <t>IDD</t>
  </si>
  <si>
    <t>Propositie</t>
  </si>
  <si>
    <t>Zakelijk BelBasis</t>
  </si>
  <si>
    <t>per SMS</t>
  </si>
  <si>
    <t>2011WK(13)16A_2011</t>
  </si>
  <si>
    <t>Versie: 20130924</t>
  </si>
  <si>
    <t>ND5 kostenparameters vaste netwerk KPN (ZM deel)</t>
  </si>
  <si>
    <t>2013/2014</t>
  </si>
  <si>
    <t xml:space="preserve">Versie: </t>
  </si>
  <si>
    <t>2011WK(13)16A_2012</t>
  </si>
  <si>
    <t>2011WK(13)16B_2013</t>
  </si>
  <si>
    <t>2011WK(13)16B_2015</t>
  </si>
  <si>
    <t>Cijfers onder voorbehoud,  geen accountantscontrole uitgevoerd</t>
  </si>
  <si>
    <t>2011-2015 wacc is variabel</t>
  </si>
  <si>
    <t>WBA KOPER</t>
  </si>
  <si>
    <t>WBA CM</t>
  </si>
  <si>
    <t>Type access</t>
  </si>
  <si>
    <t>Netvlakken</t>
  </si>
  <si>
    <t>ADSL op MDF (nrc) locatie (ATM)</t>
  </si>
  <si>
    <t>shared/non-shared</t>
  </si>
  <si>
    <t>passief-regionaal</t>
  </si>
  <si>
    <t>EDC minus 2012-2014</t>
  </si>
  <si>
    <t>per mnd</t>
  </si>
  <si>
    <t>regionaal-nationaal</t>
  </si>
  <si>
    <t>Tweede WBA CM ATM PVC 1:1</t>
  </si>
  <si>
    <t>per Mbps per mnd</t>
  </si>
  <si>
    <t>xDSL op MDF (nrc) locatie (ethernet)</t>
  </si>
  <si>
    <t>passief-nationaal</t>
  </si>
  <si>
    <t>VDSL op MDF (nrc) locatie (ethernet)</t>
  </si>
  <si>
    <t>VDSL bonding</t>
  </si>
  <si>
    <t>VDSL op SDF locatie (ethernet)</t>
  </si>
  <si>
    <t>non-shared</t>
  </si>
  <si>
    <t>LRIC</t>
  </si>
  <si>
    <t>FttH op Fiber locatie (ethernet)</t>
  </si>
  <si>
    <t>access</t>
  </si>
  <si>
    <t>FttH op Fiber locatie /SDF op VDSL locatie</t>
  </si>
  <si>
    <t>transport</t>
  </si>
  <si>
    <t>WBA ZM ETN</t>
  </si>
  <si>
    <t>ADSL op MDF (nrc) locatie (ATM, entry)</t>
  </si>
  <si>
    <t>EDC minus</t>
  </si>
  <si>
    <t>zie ontmiddeling</t>
  </si>
  <si>
    <t>ADSL op MDF (nrc) locatie (ATM, anders dan entry)</t>
  </si>
  <si>
    <t>passief-metro</t>
  </si>
  <si>
    <t>xDSL transport (ethernet)</t>
  </si>
  <si>
    <t>metro-nationaal</t>
  </si>
  <si>
    <t>WBA ZM ATM: kostenontmiddeling naar tarieven</t>
  </si>
  <si>
    <t>WBA ZM ATM</t>
  </si>
  <si>
    <t>VBR-rt</t>
  </si>
  <si>
    <t>UBR 1:1</t>
  </si>
  <si>
    <t>1:4</t>
  </si>
  <si>
    <t>1:10</t>
  </si>
  <si>
    <t>1:20</t>
  </si>
  <si>
    <t>Entry</t>
  </si>
  <si>
    <t>200/200</t>
  </si>
  <si>
    <t>224/224</t>
  </si>
  <si>
    <t>256/256</t>
  </si>
  <si>
    <t>352/352</t>
  </si>
  <si>
    <t>448/448</t>
  </si>
  <si>
    <t>512/256</t>
  </si>
  <si>
    <t>512/512</t>
  </si>
  <si>
    <t>1024/256</t>
  </si>
  <si>
    <t>1024/512</t>
  </si>
  <si>
    <t>1024/1024</t>
  </si>
  <si>
    <t>1280/1280</t>
  </si>
  <si>
    <t>1536/1536</t>
  </si>
  <si>
    <t>2048/512</t>
  </si>
  <si>
    <t>2048/2048</t>
  </si>
  <si>
    <t>2304/2304</t>
  </si>
  <si>
    <t>4096/1024</t>
  </si>
  <si>
    <t>8192/1024</t>
  </si>
  <si>
    <t>12288/1024</t>
  </si>
  <si>
    <t>regionaal-supranationaal</t>
  </si>
  <si>
    <t>BROADCAST KOPER EN GLAS</t>
  </si>
  <si>
    <t>Dienst over koper</t>
  </si>
  <si>
    <t>Broadcast</t>
  </si>
  <si>
    <t>Transport</t>
  </si>
  <si>
    <t>Broadcast (exclusief unicast functionaliteit)</t>
  </si>
  <si>
    <t>Platform</t>
  </si>
  <si>
    <t>Dienst over FttH glas</t>
  </si>
  <si>
    <t>ILL &lt;= 2 MB KOPER</t>
  </si>
  <si>
    <t>64 KBIT/S</t>
  </si>
  <si>
    <t>telco-sited</t>
  </si>
  <si>
    <t>128 KBIT/S</t>
  </si>
  <si>
    <t>192 KBIT/S</t>
  </si>
  <si>
    <t>256 KBIT/S</t>
  </si>
  <si>
    <t>384 KBIT/S</t>
  </si>
  <si>
    <t>512 KBIT/S</t>
  </si>
  <si>
    <t>1984 KBIT/S</t>
  </si>
  <si>
    <t>2048 KBIT/S</t>
  </si>
  <si>
    <t>NWAD/NMUX</t>
  </si>
  <si>
    <t>passief-lokaal</t>
  </si>
  <si>
    <t>collo</t>
  </si>
  <si>
    <t>WEAS KOPER</t>
  </si>
  <si>
    <t>Copper access</t>
  </si>
  <si>
    <t>3 Mb</t>
  </si>
  <si>
    <t>5 Mb</t>
  </si>
  <si>
    <t>10 Mb</t>
  </si>
  <si>
    <t>15 Mb</t>
  </si>
  <si>
    <t>20 Mb</t>
  </si>
  <si>
    <t>Transport ethernet t.b.v. EoK aansluiting</t>
  </si>
  <si>
    <t>metro-regionaal</t>
  </si>
  <si>
    <t>TELEFONIE KLASSIEK (TDM) ten behoeve van WLR - MDF toetsing</t>
  </si>
  <si>
    <t>PSTN lijnkaart</t>
  </si>
  <si>
    <t>ISDN1 lijnkaart</t>
  </si>
  <si>
    <t>ISDN2 lijnkaart</t>
  </si>
  <si>
    <t>ISDN15 lijnkaart</t>
  </si>
  <si>
    <t>ISDN20 lijnkaart</t>
  </si>
  <si>
    <t>ISDN30 lijnkaart</t>
  </si>
  <si>
    <t>Cityphone lijnkaart</t>
  </si>
  <si>
    <t>HDSL modem (2 stuks)</t>
  </si>
  <si>
    <t>PSTN aanleg tlf deel</t>
  </si>
  <si>
    <t>eenmalig</t>
  </si>
  <si>
    <t>ISDN1 aanleg tlf deel</t>
  </si>
  <si>
    <t>ISDN2 aanleg tlf deel</t>
  </si>
  <si>
    <t>ISDN15 aanleg tlf deel</t>
  </si>
  <si>
    <t>ISDN20 aanleg tlf deel</t>
  </si>
  <si>
    <t>ISDN30 aanleg tlf deel</t>
  </si>
  <si>
    <t>Cityphone aanleg tlf deel</t>
  </si>
  <si>
    <t>PSTN ophef tlf deel</t>
  </si>
  <si>
    <t>ISDN1 ophef tlf deel</t>
  </si>
  <si>
    <t>ISDN2 ophef tlf deel</t>
  </si>
  <si>
    <t>ISDN15 ophef tlf deel</t>
  </si>
  <si>
    <t>ISDN20 ophef tlf deel</t>
  </si>
  <si>
    <t>ISDN30 ophef tlf deel</t>
  </si>
  <si>
    <t>Cityphone ophef tlf deel</t>
  </si>
  <si>
    <t>PSTN overstap</t>
  </si>
  <si>
    <t>ISDN1 overstap</t>
  </si>
  <si>
    <t>ISDN2 overstap</t>
  </si>
  <si>
    <t>ISDN15 overstap</t>
  </si>
  <si>
    <t>ISDN20 overstap</t>
  </si>
  <si>
    <t>ISDN30 overstap</t>
  </si>
  <si>
    <t>Cityphone overstap</t>
  </si>
  <si>
    <t>DIENSTPLATFORMEN</t>
  </si>
  <si>
    <t>Internet platform consumenten</t>
  </si>
  <si>
    <t>VOIP platform consumenten</t>
  </si>
  <si>
    <t>SV verbindingen</t>
  </si>
  <si>
    <t>Digiaccess platform</t>
  </si>
  <si>
    <t>TELEFONIE KLASSIEK ten behoeve van RET_WHS toetsen</t>
  </si>
  <si>
    <t>Transport regionaal-nationaal</t>
  </si>
  <si>
    <t>per minuut</t>
  </si>
  <si>
    <t>CPS lokaal</t>
  </si>
  <si>
    <t>FTA lokaal</t>
  </si>
  <si>
    <t>Voice Carrier system</t>
  </si>
  <si>
    <t>0800-0900 platform</t>
  </si>
  <si>
    <t>Dataverkeer, Mobiel radio deel</t>
  </si>
  <si>
    <t>per Mb</t>
  </si>
  <si>
    <t>SMS verkeer, Mobiel radio deel</t>
  </si>
  <si>
    <t>Telefonie offnet, Mobiel radio deel</t>
  </si>
  <si>
    <t>Dataverkeer, Mobiel vast deel</t>
  </si>
  <si>
    <t>SMS verkeer, Mobiel vast deel</t>
  </si>
  <si>
    <t>Telefonie offnet, Mobiel vast deel</t>
  </si>
  <si>
    <t>IDD, internationale deel (excl externe inkoop)</t>
  </si>
  <si>
    <t>USD per minuut</t>
  </si>
  <si>
    <t>CPA (= actieve SDH apparatuur tbv CPA)</t>
  </si>
  <si>
    <t>CPA 32</t>
  </si>
  <si>
    <t>per maand per aansluiting</t>
  </si>
  <si>
    <t>CPA 155</t>
  </si>
  <si>
    <t>CPA 622</t>
  </si>
  <si>
    <t>CPA 2500</t>
  </si>
  <si>
    <t>WEAS GLAS</t>
  </si>
  <si>
    <t>FTTO access</t>
  </si>
  <si>
    <t>A/B/C</t>
  </si>
  <si>
    <t>O</t>
  </si>
  <si>
    <t>DWDM  GLAS</t>
  </si>
  <si>
    <t>FTTO access tot en met 2,5 G standaard</t>
  </si>
  <si>
    <t>FTTO access 10 G standaard</t>
  </si>
  <si>
    <t>SDH GLAS</t>
  </si>
  <si>
    <t>SDH transport</t>
  </si>
  <si>
    <t>34 Mbps</t>
  </si>
  <si>
    <t>155 Mbps</t>
  </si>
  <si>
    <t>afstapelpunt</t>
  </si>
  <si>
    <t>passief</t>
  </si>
  <si>
    <t>WBA GLAS</t>
  </si>
  <si>
    <t>DIENSTPLATFORMEN  ten behoeve van Ret-whs toetsen</t>
  </si>
  <si>
    <t>VoIP OPIB per aansluiting</t>
  </si>
  <si>
    <t>IP centrex per kanaal</t>
  </si>
  <si>
    <t>VoIP connect per kanaal</t>
  </si>
  <si>
    <t>IAS platform per aansluiting</t>
  </si>
  <si>
    <t>Epacity platform per aansluiting</t>
  </si>
  <si>
    <t>DF ten behoeve van ILL DF-ODF toets en RET-ILL DF</t>
  </si>
  <si>
    <t>DF Backhaul MB-MC per km vezelpaar</t>
  </si>
  <si>
    <t>DF Inter-MC per km vezelpaar</t>
  </si>
  <si>
    <t>DF inter-MB per km vezelpaar</t>
  </si>
  <si>
    <t>ODF off net per aansluiting van 590 meter (gedeeld in de toekomst)</t>
  </si>
  <si>
    <t>Faciliteiten/SLAs</t>
  </si>
  <si>
    <t>PM</t>
  </si>
  <si>
    <t xml:space="preserve">Routeringpercentages verkeer </t>
  </si>
  <si>
    <t>regional</t>
  </si>
  <si>
    <t>local</t>
  </si>
  <si>
    <t>national</t>
  </si>
  <si>
    <t>Retailopslag traditioneel spraak</t>
  </si>
  <si>
    <t>Retailopslag IDD traditioneel</t>
  </si>
  <si>
    <t>WLR Portfolio Ordertypen</t>
  </si>
  <si>
    <t xml:space="preserve">PSTN en ISDN </t>
  </si>
  <si>
    <t>Oud (ex BTW)</t>
  </si>
  <si>
    <t>ex BTW</t>
  </si>
  <si>
    <t>Aanv. Vw</t>
  </si>
  <si>
    <t>Diensttype</t>
  </si>
  <si>
    <t>categorie</t>
  </si>
  <si>
    <t>categorie specificatie</t>
  </si>
  <si>
    <t>eenheid</t>
  </si>
  <si>
    <t xml:space="preserve">maandelijks </t>
  </si>
  <si>
    <t>WLR Overstap LC</t>
  </si>
  <si>
    <t>Aanleg</t>
  </si>
  <si>
    <t>Per netlijn</t>
  </si>
  <si>
    <t>WLR Overstap HC</t>
  </si>
  <si>
    <t>WLR PSTN enkelvoudig Rental Charge</t>
  </si>
  <si>
    <r>
      <t>WLR ISDN 1 enkelvoudig</t>
    </r>
    <r>
      <rPr>
        <sz val="10"/>
        <rFont val="Arial"/>
        <family val="2"/>
      </rPr>
      <t xml:space="preserve"> Rental Charge</t>
    </r>
  </si>
  <si>
    <t>WLR ISDN 2 enkelvoudig Rental Charge</t>
  </si>
  <si>
    <t>WLR PSTN meervoudig Rental Charge</t>
  </si>
  <si>
    <t>WLR ISDN 1 meervoudig Rental Charge</t>
  </si>
  <si>
    <t>WLR ISDN 2 meervoudig Rental Charge</t>
  </si>
  <si>
    <t>WLR ISDN 15</t>
  </si>
  <si>
    <t>WLR ISDN 20</t>
  </si>
  <si>
    <t>WLR ISDN 30</t>
  </si>
  <si>
    <t>R</t>
  </si>
  <si>
    <t>WLR ISDN 30 CityPhone</t>
  </si>
  <si>
    <t>Nummerweergave (alleen een tarief bij PSTN)</t>
  </si>
  <si>
    <t>Wisselgesprek (alleen een tarief bij PSTN)</t>
  </si>
  <si>
    <t>E</t>
  </si>
  <si>
    <t>Extra ISDN nummer (eerste 4 standaard in ISDN 2)</t>
  </si>
  <si>
    <t>Per nummer</t>
  </si>
  <si>
    <t>F</t>
  </si>
  <si>
    <t>Extra ISDN nummer(s) (ISDN 2),</t>
  </si>
  <si>
    <t>Per nummer(s)</t>
  </si>
  <si>
    <t>H</t>
  </si>
  <si>
    <t>Subadressering; per nummer</t>
  </si>
  <si>
    <t>G</t>
  </si>
  <si>
    <t>Subadressering (ISDN2)</t>
  </si>
  <si>
    <t>D</t>
  </si>
  <si>
    <t>Nummerwijziging</t>
  </si>
  <si>
    <t>Per netlijn/per lijngroep</t>
  </si>
  <si>
    <t>Aan/uitzetten blokkeringen (internationaal, 090x,0906,0909)</t>
  </si>
  <si>
    <t>Aanleg/VVA</t>
  </si>
  <si>
    <t>I</t>
  </si>
  <si>
    <t>Servicecontract</t>
  </si>
  <si>
    <t>Per 5 spraakkanalen</t>
  </si>
  <si>
    <t xml:space="preserve">Gebruik WIP1, WIP2,WIP3,WIP4, WIP5, WIP 6 </t>
  </si>
  <si>
    <t xml:space="preserve"> </t>
  </si>
  <si>
    <t>Per geldige call</t>
  </si>
  <si>
    <t>Gebruik WPS Nummerinfo</t>
  </si>
  <si>
    <t>WLR type migratie PSTN- ISDN 1 (met/zonder met verhuizing)</t>
  </si>
  <si>
    <t>WLR type migratie PSTN- ISDN 2 (met/zonder met verhuizing)</t>
  </si>
  <si>
    <t>WLR type migratie ISDN 2- PSTN (met/zonder met verhuizing)</t>
  </si>
  <si>
    <t>WLR type migratie ISDN 2- ISDN 1 (met/zonder met verhuizing)</t>
  </si>
  <si>
    <t>WLR type migratie ISDN 1- ISDN 2 (met/zonder met verhuizing)</t>
  </si>
  <si>
    <t>WLR type migratie ISDN 1- PSTN (met/zonder met verhuizing)</t>
  </si>
  <si>
    <t>Verhuizing PSTN</t>
  </si>
  <si>
    <t>Verhuizing ISDN 1</t>
  </si>
  <si>
    <t>Verhuizing ISDN 2</t>
  </si>
  <si>
    <t>Verhuizing ISDN 15</t>
  </si>
  <si>
    <t>Verhuizing ISDN 20</t>
  </si>
  <si>
    <t>Verhuizing ISDN 30</t>
  </si>
  <si>
    <t>WLR type migratie van ISDN15 naar ISDN30</t>
  </si>
  <si>
    <t>WLR type migratie van ISDN15 naar ISDN20</t>
  </si>
  <si>
    <t>WLR type migratie van ISDN20 naar ISDN15</t>
  </si>
  <si>
    <t>WLR type migratie van ISDN20 naar ISDN30</t>
  </si>
  <si>
    <t>WLR type migratie van ISDN30 naar ISDN15</t>
  </si>
  <si>
    <t>WLR type migratie van ISDN30 naar ISDN20</t>
  </si>
  <si>
    <t>A, B</t>
  </si>
  <si>
    <t>WLR NLS PSTN</t>
  </si>
  <si>
    <t>WLR NLS ISDN 1</t>
  </si>
  <si>
    <t>WLR NLS ISDN 2 (doe het zelf, geen monteur)</t>
  </si>
  <si>
    <t>WLR NLS ISDN 15</t>
  </si>
  <si>
    <t>WLR NLS ISDN 20</t>
  </si>
  <si>
    <t>WLR NLS ISDN 30 / ISDN 30 CPA</t>
  </si>
  <si>
    <t>Q</t>
  </si>
  <si>
    <t>WLR NLS ISDN 30 / ISDN 30 CPA volgende aansluiting op zelfde aansluitpunt</t>
  </si>
  <si>
    <t xml:space="preserve">PSTN </t>
  </si>
  <si>
    <t>Nieuw (ex BTW)</t>
  </si>
  <si>
    <t>Aanv. Vw.</t>
  </si>
  <si>
    <t>A</t>
  </si>
  <si>
    <t>Groepsnummer</t>
  </si>
  <si>
    <t xml:space="preserve">1e t/m 100e netlijn </t>
  </si>
  <si>
    <t>101e en volgende netlijnen</t>
  </si>
  <si>
    <t>B</t>
  </si>
  <si>
    <t>voor maximaal 100 lijnen</t>
  </si>
  <si>
    <t>Ophef</t>
  </si>
  <si>
    <t xml:space="preserve">Mutaties </t>
  </si>
  <si>
    <t>opzeggen lijn uit lijngroep</t>
  </si>
  <si>
    <t>aanleggen lijn in lijngroep</t>
  </si>
  <si>
    <t>uitgaande lijnen dubbelgericht maken</t>
  </si>
  <si>
    <t>Dubbelgerichte lijnen uitgaand maken</t>
  </si>
  <si>
    <t>Omzetten groepsnummer in doorkiesreeks</t>
  </si>
  <si>
    <t>Omzetten doorkiesreeks in groepsnummer</t>
  </si>
  <si>
    <t>Van doorkiesnummer naar groepsnummer</t>
  </si>
  <si>
    <t>Per lijngroep</t>
  </si>
  <si>
    <t>C</t>
  </si>
  <si>
    <t>Verhuizing</t>
  </si>
  <si>
    <t>toeslag op basistarief voor verhuizing</t>
  </si>
  <si>
    <t>Direct aankiesbare onderlijn</t>
  </si>
  <si>
    <t>Voorkeurschakeling</t>
  </si>
  <si>
    <t>Mutatie</t>
  </si>
  <si>
    <t>Doorkiesfaciliteit</t>
  </si>
  <si>
    <t>voor 101e en meer</t>
  </si>
  <si>
    <t xml:space="preserve">toevoegen/wegnemen bestaande lijnen </t>
  </si>
  <si>
    <t>dubbelgerichte lijnen uitgaand maken</t>
  </si>
  <si>
    <t>Nummerblokken (alleen i.c.m. doorkiesfaciliteit</t>
  </si>
  <si>
    <t>10 (in gebruik)</t>
  </si>
  <si>
    <t>1e blok</t>
  </si>
  <si>
    <t>2e en volgende blok</t>
  </si>
  <si>
    <t>100 (in gebruik)</t>
  </si>
  <si>
    <t>1000 (in gebruik)</t>
  </si>
  <si>
    <t>10000 (in gebruik)</t>
  </si>
  <si>
    <t>100 (gereserveerd)</t>
  </si>
  <si>
    <t>1000 (gereserveerd)</t>
  </si>
  <si>
    <t>10000 (gereserveerd)</t>
  </si>
  <si>
    <t>10000 ((gereserveerd)</t>
  </si>
  <si>
    <t>aanleg</t>
  </si>
  <si>
    <t>reserveren</t>
  </si>
  <si>
    <t xml:space="preserve">A: Hier geldt ook de VVA voor de meervoudige onderliggende netlijn </t>
  </si>
  <si>
    <t xml:space="preserve">B: Hier geldt ook de VVE voor aanleg per enkelvoudige netlijn </t>
  </si>
  <si>
    <t>C: Hier geldt ook de VVE voor de verhuizing per enkelvoudige netlijn</t>
  </si>
  <si>
    <t>D: Tarief = 0 als aanleg in combinatie met aanleg of uitbreiding groepsnummerfaciliteit</t>
  </si>
  <si>
    <t>ISDN 2</t>
  </si>
  <si>
    <t xml:space="preserve">Retail tarief </t>
  </si>
  <si>
    <t>B,D</t>
  </si>
  <si>
    <t>opzeggen lijn uit groepsnummer</t>
  </si>
  <si>
    <t>aanleggen lijn in groepsnummer</t>
  </si>
  <si>
    <t>Nummerblokken alleen i.c.m. doorkiesfaciliteit</t>
  </si>
  <si>
    <t>10 (gereserveerd)</t>
  </si>
  <si>
    <t>per blok</t>
  </si>
  <si>
    <t>A: Hier geldt ook de VVA voor de meervoudige onderliggende netlijn</t>
  </si>
  <si>
    <t xml:space="preserve">B: Hier geldt ook de VVE voor aanleg per enkelvoudige netlijn bij nieuwe aanleg </t>
  </si>
  <si>
    <t>D: Tarief = 0 als aanleg in combinatie met aanleg van de ISDN netlijn</t>
  </si>
  <si>
    <t>Aanvullende Faciliteiten</t>
  </si>
  <si>
    <t>Verwijsdienst</t>
  </si>
  <si>
    <t>enkelvoudig en meervoudig =&lt; 6 kanalen</t>
  </si>
  <si>
    <t>meervoudig &gt; 6 kanalen</t>
  </si>
  <si>
    <t>op doorkiesfaciliteit</t>
  </si>
  <si>
    <t>aanvraag</t>
  </si>
  <si>
    <t>ophef</t>
  </si>
  <si>
    <t>enkelvoudig</t>
  </si>
  <si>
    <t>meervoudig</t>
  </si>
  <si>
    <t>Doorschakeldienst</t>
  </si>
  <si>
    <t>groep/doorkies</t>
  </si>
  <si>
    <t>A: Minimale contractduur is 6 maanden</t>
  </si>
  <si>
    <t xml:space="preserve">B: Minimale contractduur is 6 maanden, maximale contractduur is 12 maanden </t>
  </si>
  <si>
    <t>Kostenindicatie ISDN</t>
  </si>
  <si>
    <t>Kostenindicatie bij beëindigen communicatie</t>
  </si>
  <si>
    <t>Kostenindicatie tijdens en bij beëindigen communicatie</t>
  </si>
  <si>
    <t>ISDN 15 / 20 / 30 faciliteiten</t>
  </si>
  <si>
    <t>Aanvraag extra groeps/enkelvoudige nummer</t>
  </si>
  <si>
    <t>aanleg/VVA</t>
  </si>
  <si>
    <t>2e t/m 15 extra (mrop)nummers</t>
  </si>
  <si>
    <t>per nummer</t>
  </si>
  <si>
    <t>boven de 15 groeps/enkelvoudige nummers</t>
  </si>
  <si>
    <t>C : hiervoor geldt altijd tarief Per Nummer, Eenmalig en Per Maand</t>
  </si>
  <si>
    <t>CalamiteitenService</t>
  </si>
  <si>
    <t>Retail tarief minus WLR-minus</t>
  </si>
  <si>
    <t>&lt;= 30 Kanalen</t>
  </si>
  <si>
    <t>Inschakeltarief &lt;= 30 Kanalen</t>
  </si>
  <si>
    <t>Inschakeltarief &gt; 30 Kanalen</t>
  </si>
  <si>
    <t>&gt; 30 Kanalen</t>
  </si>
  <si>
    <t>Inschakeltarief adhoc &lt;= 30 Kanalen</t>
  </si>
  <si>
    <t>Inschakeltarief adhoc &gt; 30 Kanalen</t>
  </si>
  <si>
    <t>Contractswijziging &lt;= 30 kanalen</t>
  </si>
  <si>
    <t>Contractswijziging &gt; 30 kanalen</t>
  </si>
  <si>
    <t>Calamiteitenvoorziening</t>
  </si>
  <si>
    <t>per aansluiting</t>
  </si>
  <si>
    <t>&lt;= 60 Kanalen</t>
  </si>
  <si>
    <t>&lt;= 120 Kanalen</t>
  </si>
  <si>
    <t>&gt; 120 Kanalen</t>
  </si>
  <si>
    <t>activatie</t>
  </si>
  <si>
    <t>verkeerskosten op basis van afkoop binnen de regio</t>
  </si>
  <si>
    <t>per lijn per dag</t>
  </si>
  <si>
    <t>verkeerskosten op basis van afkoop buiten de regio</t>
  </si>
  <si>
    <t>A: inclusief 1x test per jaar</t>
  </si>
  <si>
    <t>B: kosten na activatie</t>
  </si>
  <si>
    <t>Dual Homing</t>
  </si>
  <si>
    <t>mutatie</t>
  </si>
  <si>
    <t>Abonnementsvergoeding</t>
  </si>
  <si>
    <t>Abonnementsvergoeding nummerblok van 1000</t>
  </si>
  <si>
    <t>CVI Kenmerk</t>
  </si>
  <si>
    <t xml:space="preserve">aanleg faciliteit </t>
  </si>
  <si>
    <t>aansluiting</t>
  </si>
  <si>
    <t xml:space="preserve">kosten voor faciliteit </t>
  </si>
  <si>
    <t>mutatiekosten nummers</t>
  </si>
  <si>
    <t>nummer</t>
  </si>
  <si>
    <t>mutatiekosten blokken (10/100/1000)</t>
  </si>
  <si>
    <t>nummerblok</t>
  </si>
  <si>
    <t>A: Tarieven nog onder voorbehoud goedkeuring OPTA</t>
  </si>
  <si>
    <t xml:space="preserve">Gemiddeld profiel </t>
  </si>
  <si>
    <t>Aanbieding</t>
  </si>
  <si>
    <t>BIBA_calls</t>
  </si>
  <si>
    <t>BIBA_minuten</t>
  </si>
  <si>
    <t>BUBA_calls</t>
  </si>
  <si>
    <t>VAMO_calls</t>
  </si>
  <si>
    <t>VAMO_minuten</t>
  </si>
  <si>
    <t>IDD_calls</t>
  </si>
  <si>
    <t>IDD_minuten</t>
  </si>
  <si>
    <t>BCKPNMobiel_calls</t>
  </si>
  <si>
    <t>BCKPNMobiel_minuten</t>
  </si>
  <si>
    <t>terminating</t>
  </si>
  <si>
    <t>carrier select</t>
  </si>
  <si>
    <t>Soort</t>
  </si>
  <si>
    <t>VVV</t>
  </si>
  <si>
    <t>in euro's per minuut</t>
  </si>
  <si>
    <t>WO identifier</t>
  </si>
  <si>
    <t>1. Verkeerskosten per minuut</t>
  </si>
  <si>
    <t>Categorie</t>
  </si>
  <si>
    <t>Terminating</t>
  </si>
  <si>
    <t>CPS</t>
  </si>
  <si>
    <t>FTA</t>
  </si>
  <si>
    <t>MTA</t>
  </si>
  <si>
    <t>xta</t>
  </si>
  <si>
    <t>Bereik</t>
  </si>
  <si>
    <t>all</t>
  </si>
  <si>
    <t>terminating access poort nationaal/regionaal</t>
  </si>
  <si>
    <t>originating access poort national/regional</t>
  </si>
  <si>
    <t>Routeringpercentages</t>
  </si>
  <si>
    <t>identifier</t>
  </si>
  <si>
    <t>Identifier</t>
  </si>
  <si>
    <t>Term+CPS</t>
  </si>
  <si>
    <t>Inkoop</t>
  </si>
  <si>
    <t>per 2Mb</t>
  </si>
  <si>
    <t>access poort factor</t>
  </si>
  <si>
    <t>terminating access poort</t>
  </si>
  <si>
    <t>originating access poort</t>
  </si>
  <si>
    <t>Gemiddeld IDD inkoop per minuut</t>
  </si>
  <si>
    <t>ITA</t>
  </si>
  <si>
    <t>Business Voice Zakelijk Glas</t>
  </si>
  <si>
    <t>Identifier rekenblad totaal</t>
  </si>
  <si>
    <t>Identifier transfersheet</t>
  </si>
  <si>
    <t>VVE Type</t>
  </si>
  <si>
    <t>dimensies retail</t>
  </si>
  <si>
    <t>WO identifier VVE</t>
  </si>
  <si>
    <t>WO identifier VVA</t>
  </si>
  <si>
    <t>dimensies inkoop</t>
  </si>
  <si>
    <t>WLR PSTN enkelvoudig Rental ChargeVVA</t>
  </si>
  <si>
    <t>WLR ISDN 1 enkelvoudig Rental ChargeVVA</t>
  </si>
  <si>
    <t>WLR ISDN 2 enkelvoudig Rental ChargeVVA</t>
  </si>
  <si>
    <t>WLR NLS PSTNAanleg</t>
  </si>
  <si>
    <t>WLR NLS ISDN 1Aanleg</t>
  </si>
  <si>
    <t>WLR NLS ISDN 2 (doe het zelf, geen monteur)Aanleg</t>
  </si>
  <si>
    <t>WLR NLS ISDN 15Aanleg</t>
  </si>
  <si>
    <t>WLR NLS ISDN 20Aanleg</t>
  </si>
  <si>
    <t>WLR NLS ISDN 30 / ISDN 30 CPAAanleg</t>
  </si>
  <si>
    <t>WLR ISDN 15VVA</t>
  </si>
  <si>
    <t>WLR ISDN 20VVA</t>
  </si>
  <si>
    <t>WLR ISDN 30VVA</t>
  </si>
  <si>
    <t>WLR ISDN 30 CityPhoneVVA</t>
  </si>
  <si>
    <t>WLR Overstap LCAanleg</t>
  </si>
  <si>
    <t>WLR Overstap HCAanleg</t>
  </si>
  <si>
    <t>Tarief Type</t>
  </si>
  <si>
    <t>VVE nieuwe aanleg</t>
  </si>
  <si>
    <t>VVE overstap</t>
  </si>
  <si>
    <t>WLR Type</t>
  </si>
  <si>
    <t>WLR ISDN 15 enkelvoudig Rental ChargeVVA</t>
  </si>
  <si>
    <t>WLR ISDN 20 enkelvoudig Rental ChargeVVA</t>
  </si>
  <si>
    <t>PSTN</t>
  </si>
  <si>
    <t>ISDN1</t>
  </si>
  <si>
    <t>ISDN2</t>
  </si>
  <si>
    <t>ISDN15</t>
  </si>
  <si>
    <t>Type Aansluiting</t>
  </si>
  <si>
    <t>ISDN20</t>
  </si>
  <si>
    <t>ISDN30</t>
  </si>
  <si>
    <t>CityPhone</t>
  </si>
  <si>
    <t>KPN Zakelijk BelBasis</t>
  </si>
  <si>
    <t>TZ BelBasis</t>
  </si>
  <si>
    <t>VVA Type</t>
  </si>
  <si>
    <t>ZM identifier VVE</t>
  </si>
  <si>
    <t>ZM identifier VVA</t>
  </si>
  <si>
    <t>ZM_VVA</t>
  </si>
  <si>
    <t>ZM_VVE</t>
  </si>
  <si>
    <t>WHOLESALE KOSTEN</t>
  </si>
  <si>
    <t>WO_VVA</t>
  </si>
  <si>
    <t>WO_VVE</t>
  </si>
  <si>
    <t>RTO</t>
  </si>
  <si>
    <t>SQUEEZE TOETS</t>
  </si>
  <si>
    <t>Squeeze Marge (abs)</t>
  </si>
  <si>
    <t>Squeeze Marge (%)</t>
  </si>
  <si>
    <t>Squeeze ?</t>
  </si>
  <si>
    <t>VVA netto + VVE netto (mnd)</t>
  </si>
  <si>
    <t>rijnummer_tarievensheet</t>
  </si>
  <si>
    <t>ZM Totaal (VVA netto + VVE netto (mnd))</t>
  </si>
  <si>
    <t>ZBT</t>
  </si>
  <si>
    <t>Flatfee bedrag</t>
  </si>
  <si>
    <t>FlatFee bedrag</t>
  </si>
  <si>
    <t>2. KPN ZM+Telfort Zakelijk verkeerstarieven</t>
  </si>
  <si>
    <t>Business Voice Nationaal</t>
  </si>
  <si>
    <t>Business Voice variant</t>
  </si>
  <si>
    <t>Bedrag</t>
  </si>
  <si>
    <t>Kortingspercentage</t>
  </si>
  <si>
    <t>Verkeersprofielen</t>
  </si>
  <si>
    <t>Business Voice Vast Mobiel10</t>
  </si>
  <si>
    <t>Business Voice Nationaal10</t>
  </si>
  <si>
    <t>RETAIL OMZET</t>
  </si>
  <si>
    <t>Bruto omzet</t>
  </si>
  <si>
    <t>Korting percentages</t>
  </si>
  <si>
    <t>Netto omzet</t>
  </si>
  <si>
    <t>Omzet netto totaal</t>
  </si>
  <si>
    <t>WLR tarievenlijst geldig per 1 jan 2015</t>
  </si>
  <si>
    <t>Business Voice Vast Mobiel</t>
  </si>
  <si>
    <t>Business Voice Internationaal</t>
  </si>
  <si>
    <t>BUBA_minuten</t>
  </si>
  <si>
    <t>Bruto omzet totaal</t>
  </si>
  <si>
    <t>Inkoop totaal per minuut</t>
  </si>
  <si>
    <t>Kosten totaal</t>
  </si>
  <si>
    <t>W&amp;O Kosten totaal</t>
  </si>
  <si>
    <t>ZM KOSTEN</t>
  </si>
  <si>
    <t>ZM Kosten totaal</t>
  </si>
  <si>
    <t>W&amp;O en ZM kosten</t>
  </si>
  <si>
    <t>FlatFee Bedrag</t>
  </si>
  <si>
    <t>Kortingstaffel</t>
  </si>
  <si>
    <t>ZM identifier profiel</t>
  </si>
  <si>
    <t>ZM identifier kortingstaffel</t>
  </si>
  <si>
    <t>Cityphone</t>
  </si>
  <si>
    <t>Business Voice Internationaal10</t>
  </si>
  <si>
    <t>generiek nationaal</t>
  </si>
  <si>
    <t>generiek vamo</t>
  </si>
  <si>
    <t>generiek idd</t>
  </si>
  <si>
    <t>Zakelijk BelBasisgeneriek nationaal</t>
  </si>
  <si>
    <t>Zakelijk BelBasisgeneriek vamo</t>
  </si>
  <si>
    <t>Zakelijk BelBasisgeneriek idd</t>
  </si>
  <si>
    <t>1.0</t>
  </si>
  <si>
    <t>TZ Max</t>
  </si>
  <si>
    <t>TZ Max1.0</t>
  </si>
  <si>
    <t>3. KPN ZM+Telfort Zakelijk faciliteiten</t>
  </si>
  <si>
    <t>Aankiesbare onderlijn</t>
  </si>
  <si>
    <t>CalamiteitenService &lt;= 30 kanalen</t>
  </si>
  <si>
    <t>Calamiteitenvoorziening &lt;= 60 kanalen</t>
  </si>
  <si>
    <t>Doorkiezen</t>
  </si>
  <si>
    <t>Doorschakeldienst t/m 6 kanalen</t>
  </si>
  <si>
    <t>Doorschakeldienst MV &gt; 6 kanalen</t>
  </si>
  <si>
    <t>Extra nummer</t>
  </si>
  <si>
    <t>Groepsnummerfaciliteit</t>
  </si>
  <si>
    <t>Kostenindicatie</t>
  </si>
  <si>
    <t>MSN nummer</t>
  </si>
  <si>
    <t>Nummerblok 10 eerste</t>
  </si>
  <si>
    <t>Nummerblok 10 volgende</t>
  </si>
  <si>
    <t>Nummerblok 100 eerste</t>
  </si>
  <si>
    <t>Nummerblok 100 volgende</t>
  </si>
  <si>
    <t>Nummerblok 1000 eerste</t>
  </si>
  <si>
    <t>Nummerblok 1000 volgende</t>
  </si>
  <si>
    <t>Nummerweergave</t>
  </si>
  <si>
    <t>Service Contract Premium A</t>
  </si>
  <si>
    <t>Service Contract Premium B</t>
  </si>
  <si>
    <t>Subadressering</t>
  </si>
  <si>
    <t>Verwijsdienst t/m 6 kanalen</t>
  </si>
  <si>
    <t>Wisselgesprek</t>
  </si>
  <si>
    <t>1. Aansluitingen</t>
  </si>
  <si>
    <t>1. Faciliteiten</t>
  </si>
  <si>
    <t>Nummerblokken alleen i.c.m. doorkiesfaciliteitVVA10 (in gebruik)1e blok</t>
  </si>
  <si>
    <t>Nummerblokken alleen i.c.m. doorkiesfaciliteitVVA100 (in gebruik)1e blok</t>
  </si>
  <si>
    <t>Nummerblokken alleen i.c.m. doorkiesfaciliteitVVA1000 (in gebruik)1e blok</t>
  </si>
  <si>
    <t>Nummerblokken alleen i.c.m. doorkiesfaciliteitVVA10 (in gebruik)2e en volgende blok</t>
  </si>
  <si>
    <t>Nummerblokken alleen i.c.m. doorkiesfaciliteitVVA100 (in gebruik)2e en volgende blok</t>
  </si>
  <si>
    <t>Nummerblokken alleen i.c.m. doorkiesfaciliteitVVA1000 (in gebruik)2e en volgende blok</t>
  </si>
  <si>
    <t>Direct aankiesbare onderlijnVVAPer netlijn</t>
  </si>
  <si>
    <t>CalamiteitenServiceVVA&lt;= 30 Kanalen</t>
  </si>
  <si>
    <t>CalamiteitenServiceaanvraag&lt;= 30 Kanalen</t>
  </si>
  <si>
    <t>Nummerblokken alleen i.c.m. doorkiesfaciliteitaanleg10 (in gebruik)1e blok</t>
  </si>
  <si>
    <t>Nummerblokken alleen i.c.m. doorkiesfaciliteitaanleg100 (in gebruik)1e blok</t>
  </si>
  <si>
    <t>Nummerblokken alleen i.c.m. doorkiesfaciliteitaanleg1000 (in gebruik)1e blok</t>
  </si>
  <si>
    <t>Direct aankiesbare onderlijnAanlegPer netlijn</t>
  </si>
  <si>
    <t>Nummerblokken alleen i.c.m. doorkiesfaciliteitaanleg10 (in gebruik)2e en volgende blok</t>
  </si>
  <si>
    <t>Nummerblokken alleen i.c.m. doorkiesfaciliteitaanleg100 (in gebruik)2e en volgende blok</t>
  </si>
  <si>
    <t>Nummerblokken alleen i.c.m. doorkiesfaciliteitaanleg1000 (in gebruik)2e en volgende blok</t>
  </si>
  <si>
    <t>CalamiteitenvoorzieningVVA&lt;= 60 Kanalenper aansluiting</t>
  </si>
  <si>
    <t>Calamiteitenvoorzieningaanvraagper aansluiting</t>
  </si>
  <si>
    <t>DoorkiesfaciliteitVVAPer lijngroep</t>
  </si>
  <si>
    <t>DoorkiesfaciliteitAanlegPer lijngroep</t>
  </si>
  <si>
    <t>DoorschakeldienstVVAenkelvoudig en meervoudig =&lt; 6 kanalen</t>
  </si>
  <si>
    <t>DoorschakeldienstVVAmeervoudig &gt; 6 kanalen</t>
  </si>
  <si>
    <t>Doorschakeldienstaanvraagenkelvoudig en meervoudig =&lt; 6 kanalen</t>
  </si>
  <si>
    <t>Doorschakeldienstaanvraagmeervoudig &gt; 6 kanalen</t>
  </si>
  <si>
    <t>Aanvraag extra groeps/enkelvoudige nummeraanleg/VVA2e t/m 15 extra (mrop)nummersper nummer</t>
  </si>
  <si>
    <t>GroepsnummerVVAPer lijngroep</t>
  </si>
  <si>
    <t>GroepsnummerAanlegPer lijngroep</t>
  </si>
  <si>
    <t>Kostenindicatie bij beëindigen communicatieVVA</t>
  </si>
  <si>
    <t>Kostenindicatie bij beëindigen communicatieaanvraag</t>
  </si>
  <si>
    <t>Extra ISDN nummer (eerste 4 standaard in ISDN 2)VVA</t>
  </si>
  <si>
    <t>Extra ISDN nummer(s) (ISDN 2),Aanleg</t>
  </si>
  <si>
    <t>Nummerweergave (alleen een tarief bij PSTN)VVA</t>
  </si>
  <si>
    <t>ServicecontractVVA</t>
  </si>
  <si>
    <t>Subadressering; per nummerVVA</t>
  </si>
  <si>
    <t>Subadressering (ISDN2)Aanleg</t>
  </si>
  <si>
    <t>VerwijsdienstVVAenkelvoudig en meervoudig =&lt; 6 kanalen</t>
  </si>
  <si>
    <t>Verwijsdienstaanvraagenkelvoudig en meervoudig =&lt; 6 kanalen</t>
  </si>
  <si>
    <t>Wisselgesprek (alleen een tarief bij PSTN)VVA</t>
  </si>
  <si>
    <t>1-jaar contract</t>
  </si>
  <si>
    <t>2-jaar contract</t>
  </si>
  <si>
    <t>3-jaar contract</t>
  </si>
  <si>
    <t>Zakelijk BelBasis1-jaar contract</t>
  </si>
  <si>
    <t>Zakelijk BelBasis2-jaar contract</t>
  </si>
  <si>
    <t>Zakelijk BelBasis3-jaar contract</t>
  </si>
  <si>
    <t>CSO</t>
  </si>
  <si>
    <t>omzet Faciliteiten overig</t>
  </si>
  <si>
    <t>WLR retailminus % VVA</t>
  </si>
  <si>
    <t>WLR retailminus % VVE</t>
  </si>
  <si>
    <t>nvt</t>
  </si>
  <si>
    <t>Dimensies gemeenschappelijk</t>
  </si>
  <si>
    <t>DIMENSIES RETAIL</t>
  </si>
  <si>
    <t>ZM Sleutels</t>
  </si>
  <si>
    <t>Complete aansluitingen sleutel</t>
  </si>
  <si>
    <t>Complete verkeers sleutel</t>
  </si>
  <si>
    <t>rijen brontoets</t>
  </si>
  <si>
    <t>rijnummer aansluitingen</t>
  </si>
  <si>
    <t>rijnummer verkeer</t>
  </si>
  <si>
    <t>Retail omzet</t>
  </si>
  <si>
    <t>ZM aansluitingen(VVA+VVE)</t>
  </si>
  <si>
    <t>ZM verkeer</t>
  </si>
  <si>
    <t>ZM Totaal</t>
  </si>
  <si>
    <t>Squeeze marge abs</t>
  </si>
  <si>
    <t>WO aansluitingen(VVA+VVE)</t>
  </si>
  <si>
    <t>WO verkeer</t>
  </si>
  <si>
    <t>WO Totaal squeeze</t>
  </si>
  <si>
    <t>Combi</t>
  </si>
  <si>
    <t>Profiel</t>
  </si>
  <si>
    <t>Aantal teleenheden WLR inkoop</t>
  </si>
  <si>
    <t>Aantal kanalen</t>
  </si>
  <si>
    <t>aandeel klanten met service</t>
  </si>
  <si>
    <t>omzet nr blokken</t>
  </si>
  <si>
    <t>ISDN2 MV</t>
  </si>
  <si>
    <t>PSTN2 MV</t>
  </si>
  <si>
    <t>Aankiesbare
 onderlijn</t>
  </si>
  <si>
    <t>Calamiteiten
Service &lt;= 30 kanalen</t>
  </si>
  <si>
    <t>Calamiteiten
voorziening &lt;= 60 kanalen</t>
  </si>
  <si>
    <t>Doorschakel
dienst t/m 6 kanalen</t>
  </si>
  <si>
    <t>Doorschakel
dienst MV &gt; 6 kanalen</t>
  </si>
  <si>
    <t>Groeps
nummer</t>
  </si>
  <si>
    <t>Groeps
nummer
faciliteit</t>
  </si>
  <si>
    <t>Kosten
indicatie</t>
  </si>
  <si>
    <t>Nummer
weergave</t>
  </si>
  <si>
    <t>Sub
adressering</t>
  </si>
  <si>
    <t>Verwijs
dienst</t>
  </si>
  <si>
    <t>Verwijs
dienst t/m 6 kanalen</t>
  </si>
  <si>
    <t>Wissel
gesprek</t>
  </si>
  <si>
    <t>n1*ISDN2</t>
  </si>
  <si>
    <t>n2*ISDN15</t>
  </si>
  <si>
    <t>n3*ISDN20</t>
  </si>
  <si>
    <t>n4*ISDN30</t>
  </si>
  <si>
    <t>Nummer
blok 10000 eerste</t>
  </si>
  <si>
    <t>ZM indentifier</t>
  </si>
  <si>
    <t>n1*</t>
  </si>
  <si>
    <t>n2*</t>
  </si>
  <si>
    <t>n3*</t>
  </si>
  <si>
    <t>n4*</t>
  </si>
  <si>
    <t>Zm identifier aansluiting</t>
  </si>
  <si>
    <t>Type profiel</t>
  </si>
  <si>
    <t>BelBasis</t>
  </si>
  <si>
    <t>Squeezemarge van aansluiting</t>
  </si>
  <si>
    <t>Squeezemarge aansluiting totaal</t>
  </si>
  <si>
    <t>ZM VVA tarief</t>
  </si>
  <si>
    <t>ZM VVE tarief</t>
  </si>
  <si>
    <t>ZM omzet faciliteiten VVA</t>
  </si>
  <si>
    <t>ZM omzet faciliteiten VVE</t>
  </si>
  <si>
    <t>ZM omzet  faciliteiten totaal</t>
  </si>
  <si>
    <t>W&amp;O VVA tarief</t>
  </si>
  <si>
    <t>Nummerblokken alleen i.c.m. doorkiesfaciliteitVVA10000 (in gebruik)1e blok</t>
  </si>
  <si>
    <t>Nummerblokken alleen i.c.m. doorkiesfaciliteitaanleg10000 (in gebruik)1e blok</t>
  </si>
  <si>
    <t>W&amp;O VVE tarief</t>
  </si>
  <si>
    <t>WO kosten faciliteiten VVA</t>
  </si>
  <si>
    <t>WO kosten faciliteiten VVE</t>
  </si>
  <si>
    <t>WO kosten  faciliteiten totaal</t>
  </si>
  <si>
    <t>ZM omzet</t>
  </si>
  <si>
    <t>WO kosten</t>
  </si>
  <si>
    <t>ZM KOSTEN Faciliteiten</t>
  </si>
  <si>
    <t>Kosten faciliteiten totaal</t>
  </si>
  <si>
    <t>ZM omzet van aansluiting</t>
  </si>
  <si>
    <t>ZM aansluitingen omzet</t>
  </si>
  <si>
    <t>incentive</t>
  </si>
  <si>
    <t>Zakelijk BelBasisBIBA</t>
  </si>
  <si>
    <t>Zakelijk BelBasisBUBA</t>
  </si>
  <si>
    <t>Zakelijk BelBasisVAMO</t>
  </si>
  <si>
    <t>Zakelijk BelBasisIDD</t>
  </si>
  <si>
    <t>TZ MaxBIBA</t>
  </si>
  <si>
    <t>TZ MaxBUBA</t>
  </si>
  <si>
    <t>TZ MaxVAMO</t>
  </si>
  <si>
    <t>TZ MaxIDD</t>
  </si>
  <si>
    <t>Verkeerscategorie</t>
  </si>
  <si>
    <t>KWTtransfeersheet identifier</t>
  </si>
  <si>
    <t>Nummerblok 10000 eerste</t>
  </si>
  <si>
    <t>Nummerblok 10000 volgende</t>
  </si>
  <si>
    <t>De Zakelijke Doorschakeldienst Aansluiting</t>
  </si>
  <si>
    <t>DZD mutaties enkele nummers</t>
  </si>
  <si>
    <t>DZD mutaties nummerblokken</t>
  </si>
  <si>
    <t>Nummerblokken alleen i.c.m. doorkiesfaciliteitVVA10000 (in gebruik)2e en volgende blok</t>
  </si>
  <si>
    <t>Nummerblokken alleen i.c.m. doorkiesfaciliteitaanleg10000 (in gebruik)2e en volgende blok</t>
  </si>
  <si>
    <t xml:space="preserve">CVI KenmerkVVAkosten voor faciliteit </t>
  </si>
  <si>
    <t>CVI Kenmerkaanvraagaanleg faciliteit aansluiting</t>
  </si>
  <si>
    <t>CVI KenmerkMutaties mutatiekosten nummersnummer</t>
  </si>
  <si>
    <t>CVI KenmerkMutaties mutatiekosten blokken (10/100/1000)nummerblok</t>
  </si>
  <si>
    <t>KPN identifier</t>
  </si>
  <si>
    <t>Telfort identifier</t>
  </si>
  <si>
    <t>Inkoop totaal per gesprek</t>
  </si>
  <si>
    <t>BC IS 100 (1 tm 4 kanalen)</t>
  </si>
  <si>
    <t>BC IS 100 (5 tm 10 kanalen)</t>
  </si>
  <si>
    <t>BC IS 300</t>
  </si>
  <si>
    <t>BC IS 600 per Contract</t>
  </si>
  <si>
    <t>BC IS 600 per Vestiging</t>
  </si>
  <si>
    <t>BC IS 900 per Contract</t>
  </si>
  <si>
    <t>BC IS 900 per Vestiging</t>
  </si>
  <si>
    <t>BC IS 900XL per Contract</t>
  </si>
  <si>
    <t>BC IS 900XL per Vestiging</t>
  </si>
  <si>
    <t>Extra ISDN nr (MSN) 1 tm 3</t>
  </si>
  <si>
    <t>Extra ISDN nr (MSN) 4 tm 7</t>
  </si>
  <si>
    <t>Extra groeps-/ev nr (MROP) 1</t>
  </si>
  <si>
    <t>Extra groeps-/ev nr (MROP) 2 tm 15</t>
  </si>
  <si>
    <t>Extra groeps-/ev nr (MROP) 16 en meer</t>
  </si>
  <si>
    <t>Rekenblad Verkeer identifier</t>
  </si>
  <si>
    <t>Kortingsstaffels KPN en Telfort Zakelijk</t>
  </si>
  <si>
    <t>berekening</t>
  </si>
  <si>
    <t>Aanvraag extra groeps/enkelvoudige nummeraanleg/VVAboven de 15 groeps/enkelvoudige nummersper nummer</t>
  </si>
  <si>
    <t>Slim BereikbaarISDN1</t>
  </si>
  <si>
    <t>Slim BereikbaarISDN2</t>
  </si>
  <si>
    <t>Slim Bereikbaar</t>
  </si>
  <si>
    <t>TZ ZBT</t>
  </si>
  <si>
    <t>Diensten sleutel</t>
  </si>
  <si>
    <t>Data dienst</t>
  </si>
  <si>
    <t>Contractduur</t>
  </si>
  <si>
    <t>Gebied</t>
  </si>
  <si>
    <t>rijnummer data</t>
  </si>
  <si>
    <t>Data (VVA+VVE)</t>
  </si>
  <si>
    <t>Complete data sleutel access</t>
  </si>
  <si>
    <t>Data sleutel Ontstapelen</t>
  </si>
  <si>
    <t>WLR PSTN meervoudig Rental ChargeVVA</t>
  </si>
  <si>
    <t>WLR ISDN 1 meervoudig Rental ChargeVVA</t>
  </si>
  <si>
    <t>WLR ISDN 2 meervoudig Rental ChargeVVA</t>
  </si>
  <si>
    <t/>
  </si>
  <si>
    <t>NummerwijzigingAanleg</t>
  </si>
  <si>
    <t>Aan/uitzetten blokkeringen (internationaal, 090x,0906,0909)Aanleg/VVA</t>
  </si>
  <si>
    <t>Gebruik WIP1, WIP2,WIP3,WIP4, WIP5, WIP 6 VVE</t>
  </si>
  <si>
    <t>Gebruik WPS NummerinfoVVE</t>
  </si>
  <si>
    <t>WLR type migratie PSTN- ISDN 1 (met/zonder met verhuizing)Aanleg</t>
  </si>
  <si>
    <t>WLR type migratie PSTN- ISDN 2 (met/zonder met verhuizing)Aanleg</t>
  </si>
  <si>
    <t>WLR type migratie ISDN 2- PSTN (met/zonder met verhuizing)Aanleg</t>
  </si>
  <si>
    <t>WLR type migratie ISDN 2- ISDN 1 (met/zonder met verhuizing)Aanleg</t>
  </si>
  <si>
    <t>WLR type migratie ISDN 1- ISDN 2 (met/zonder met verhuizing)Aanleg</t>
  </si>
  <si>
    <t>WLR type migratie ISDN 1- PSTN (met/zonder met verhuizing)Aanleg</t>
  </si>
  <si>
    <t>Verhuizing PSTNAanleg</t>
  </si>
  <si>
    <t>Verhuizing ISDN 1Aanleg</t>
  </si>
  <si>
    <t>Verhuizing ISDN 2Aanleg</t>
  </si>
  <si>
    <t>Verhuizing ISDN 15Aanleg</t>
  </si>
  <si>
    <t>Verhuizing ISDN 20Aanleg</t>
  </si>
  <si>
    <t>Verhuizing ISDN 30Aanleg</t>
  </si>
  <si>
    <t>WLR type migratie van ISDN15 naar ISDN30Aanleg</t>
  </si>
  <si>
    <t>WLR type migratie van ISDN15 naar ISDN20Aanleg</t>
  </si>
  <si>
    <t>WLR type migratie van ISDN20 naar ISDN15Aanleg</t>
  </si>
  <si>
    <t>WLR type migratie van ISDN20 naar ISDN30Aanleg</t>
  </si>
  <si>
    <t>WLR type migratie van ISDN30 naar ISDN15Aanleg</t>
  </si>
  <si>
    <t>WLR type migratie van ISDN30 naar ISDN20Aanleg</t>
  </si>
  <si>
    <t>WLR NLS ISDN 30 / ISDN 30 CPA volgende aansluiting op zelfde aansluitpuntAanleg</t>
  </si>
  <si>
    <t>Diensttypecategoriecategorie specificatieeenheid</t>
  </si>
  <si>
    <t>GroepsnummerVVA1e t/m 100e netlijn Per netlijn</t>
  </si>
  <si>
    <t>GroepsnummerVVA101e en volgende netlijnenPer netlijn</t>
  </si>
  <si>
    <t>GroepsnummerAanlegvoor maximaal 100 lijnenPer netlijn</t>
  </si>
  <si>
    <t>GroepsnummerOphefPer netlijn</t>
  </si>
  <si>
    <t>GroepsnummerMutaties opzeggen lijn uit lijngroepPer netlijn</t>
  </si>
  <si>
    <t>GroepsnummerMutaties aanleggen lijn in lijngroepPer netlijn</t>
  </si>
  <si>
    <t>GroepsnummerMutaties uitgaande lijnen dubbelgericht makenPer netlijn</t>
  </si>
  <si>
    <t>GroepsnummerMutaties Dubbelgerichte lijnen uitgaand makenPer netlijn</t>
  </si>
  <si>
    <t>GroepsnummerMutaties Omzetten groepsnummer in doorkiesreeksPer netlijn</t>
  </si>
  <si>
    <t>GroepsnummerMutaties Omzetten doorkiesreeks in groepsnummerPer netlijn</t>
  </si>
  <si>
    <t>GroepsnummerMutaties Van doorkiesnummer naar groepsnummerPer lijngroep</t>
  </si>
  <si>
    <t>GroepsnummerVerhuizingtoeslag op basistarief voor verhuizingPer netlijn</t>
  </si>
  <si>
    <t>Direct aankiesbare onderlijnOphefPer netlijn</t>
  </si>
  <si>
    <t>VoorkeurschakelingVVAPer lijngroep</t>
  </si>
  <si>
    <t>VoorkeurschakelingAanlegPer lijngroep</t>
  </si>
  <si>
    <t>VoorkeurschakelingOphefPer lijngroep</t>
  </si>
  <si>
    <t>VoorkeurschakelingMutatiePer lijngroep</t>
  </si>
  <si>
    <t>DoorkiesfaciliteitVVA1e t/m 100e netlijn Per netlijn</t>
  </si>
  <si>
    <t>DoorkiesfaciliteitVVA101e en volgende netlijnenPer netlijn</t>
  </si>
  <si>
    <t>DoorkiesfaciliteitAanlegvoor maximaal 100 lijnenPer netlijn</t>
  </si>
  <si>
    <t>DoorkiesfaciliteitAanlegvoor 101e en meerPer netlijn</t>
  </si>
  <si>
    <t>DoorkiesfaciliteitOphefPer netlijn</t>
  </si>
  <si>
    <t>DoorkiesfaciliteitMutaties toevoegen/wegnemen bestaande lijnen Per netlijn</t>
  </si>
  <si>
    <t>DoorkiesfaciliteitMutaties opzeggen lijn uit lijngroepPer netlijn</t>
  </si>
  <si>
    <t>DoorkiesfaciliteitMutaties aanleggen lijn in lijngroepPer netlijn</t>
  </si>
  <si>
    <t>DoorkiesfaciliteitMutaties uitgaande lijnen dubbelgericht makenPer netlijn</t>
  </si>
  <si>
    <t>DoorkiesfaciliteitMutaties dubbelgerichte lijnen uitgaand makenPer netlijn</t>
  </si>
  <si>
    <t>DoorkiesfaciliteitVerhuizingtoeslag op basistarief voor verhuizingPer netlijn</t>
  </si>
  <si>
    <t>Nummerblokken (alleen i.c.m. doorkiesfaciliteitVVA10 (in gebruik)1e blok</t>
  </si>
  <si>
    <t>Nummerblokken (alleen i.c.m. doorkiesfaciliteitVVA10 (in gebruik)2e en volgende blok</t>
  </si>
  <si>
    <t>Nummerblokken (alleen i.c.m. doorkiesfaciliteitVVA100 (in gebruik)1e blok</t>
  </si>
  <si>
    <t>Nummerblokken (alleen i.c.m. doorkiesfaciliteitVVA100 (in gebruik)2e en volgende blok</t>
  </si>
  <si>
    <t>Nummerblokken (alleen i.c.m. doorkiesfaciliteitVVA1000 (in gebruik)1e blok</t>
  </si>
  <si>
    <t>Nummerblokken (alleen i.c.m. doorkiesfaciliteitVVA1000 (in gebruik)2e en volgende blok</t>
  </si>
  <si>
    <t>Nummerblokken (alleen i.c.m. doorkiesfaciliteitVVA10000 (in gebruik)1e blok</t>
  </si>
  <si>
    <t>Nummerblokken (alleen i.c.m. doorkiesfaciliteitVVA10000 (in gebruik)2e en volgende blok</t>
  </si>
  <si>
    <t>Nummerblokken (alleen i.c.m. doorkiesfaciliteitVVA100 (gereserveerd)1e blok</t>
  </si>
  <si>
    <t>Nummerblokken (alleen i.c.m. doorkiesfaciliteitVVA100 (gereserveerd)2e en volgende blok</t>
  </si>
  <si>
    <t>Nummerblokken (alleen i.c.m. doorkiesfaciliteitVVA1000 (gereserveerd)1e blok</t>
  </si>
  <si>
    <t>Nummerblokken (alleen i.c.m. doorkiesfaciliteitVVA1000 (gereserveerd)2e en volgende blok</t>
  </si>
  <si>
    <t>Nummerblokken (alleen i.c.m. doorkiesfaciliteitVVA10000 (gereserveerd)1e blok</t>
  </si>
  <si>
    <t>Nummerblokken (alleen i.c.m. doorkiesfaciliteitVVA10000 ((gereserveerd)2e en volgende blok</t>
  </si>
  <si>
    <t>Nummerblokken (alleen i.c.m. doorkiesfaciliteitaanleg101e blok</t>
  </si>
  <si>
    <t>Nummerblokken (alleen i.c.m. doorkiesfaciliteitaanleg102e en volgende blok</t>
  </si>
  <si>
    <t>Nummerblokken (alleen i.c.m. doorkiesfaciliteitaanleg1001e blok</t>
  </si>
  <si>
    <t>Nummerblokken (alleen i.c.m. doorkiesfaciliteitaanleg1002e en volgende blok</t>
  </si>
  <si>
    <t>Nummerblokken (alleen i.c.m. doorkiesfaciliteitaanleg10001e blok</t>
  </si>
  <si>
    <t>Nummerblokken (alleen i.c.m. doorkiesfaciliteitaanleg10002e en volgende blok</t>
  </si>
  <si>
    <t>Nummerblokken (alleen i.c.m. doorkiesfaciliteitaanleg100001e blok</t>
  </si>
  <si>
    <t>Nummerblokken (alleen i.c.m. doorkiesfaciliteitaanleg100002e en volgende blok</t>
  </si>
  <si>
    <t>Nummerblokken (alleen i.c.m. doorkiesfaciliteitreserveren1001e blok</t>
  </si>
  <si>
    <t>Nummerblokken (alleen i.c.m. doorkiesfaciliteitreserveren1002e en volgende blok</t>
  </si>
  <si>
    <t>Nummerblokken (alleen i.c.m. doorkiesfaciliteitreserveren10001e blok</t>
  </si>
  <si>
    <t>Nummerblokken (alleen i.c.m. doorkiesfaciliteitreserveren10002e en volgende blok</t>
  </si>
  <si>
    <t>Nummerblokken (alleen i.c.m. doorkiesfaciliteitreserveren100001e blok</t>
  </si>
  <si>
    <t>Nummerblokken (alleen i.c.m. doorkiesfaciliteitreserveren100002e en volgende blok</t>
  </si>
  <si>
    <t>GroepsnummerOphefPer lijngroep</t>
  </si>
  <si>
    <t>GroepsnummerMutaties opzeggen lijn uit groepsnummerPer lijngroep</t>
  </si>
  <si>
    <t>GroepsnummerMutaties aanleggen lijn in groepsnummerPer lijngroep</t>
  </si>
  <si>
    <t>GroepsnummerMutaties uitgaande lijnen dubbelgericht makenPer lijngroep</t>
  </si>
  <si>
    <t>GroepsnummerMutaties Dubbelgerichte lijnen uitgaand makenPer lijngroep</t>
  </si>
  <si>
    <t>GroepsnummerMutaties Omzetten groepsnummer in doorkiesreeksPer lijngroep</t>
  </si>
  <si>
    <t>GroepsnummerMutaties Omzetten doorkiesreeks in groepsnummerPer lijngroep</t>
  </si>
  <si>
    <t>DoorkiesfaciliteitOphefPer lijngroep</t>
  </si>
  <si>
    <t>DoorkiesfaciliteitMutaties opzeggen lijn uit groepsnummerPer lijngroep</t>
  </si>
  <si>
    <t>DoorkiesfaciliteitMutaties aanleggen lijn in groepsnummerPer lijngroep</t>
  </si>
  <si>
    <t>DoorkiesfaciliteitMutaties uitgaande lijnen dubbelgericht makenPer lijngroep</t>
  </si>
  <si>
    <t>DoorkiesfaciliteitMutaties Dubbelgerichte lijnen uitgaand makenPer lijngroep</t>
  </si>
  <si>
    <t>Nummerblokken alleen i.c.m. doorkiesfaciliteitVVA10 (gereserveerd)per blok</t>
  </si>
  <si>
    <t>Nummerblokken alleen i.c.m. doorkiesfaciliteitVVA100 (gereserveerd)per blok</t>
  </si>
  <si>
    <t>Nummerblokken alleen i.c.m. doorkiesfaciliteitVVA1000 (gereserveerd)per blok</t>
  </si>
  <si>
    <t>Nummerblokken alleen i.c.m. doorkiesfaciliteitVVA10000 (gereserveerd)per blok</t>
  </si>
  <si>
    <t>Nummerblokken alleen i.c.m. doorkiesfaciliteitreserveren10 (gereserveerd)per blok</t>
  </si>
  <si>
    <t>Nummerblokken alleen i.c.m. doorkiesfaciliteitreserveren100 (gereserveerd)per blok</t>
  </si>
  <si>
    <t>Nummerblokken alleen i.c.m. doorkiesfaciliteitreserveren1000 (gereserveerd)per blok</t>
  </si>
  <si>
    <t>Nummerblokken alleen i.c.m. doorkiesfaciliteitreserveren10000 (gereserveerd)per blok</t>
  </si>
  <si>
    <t>VerwijsdienstVVAmeervoudig &gt; 6 kanalen</t>
  </si>
  <si>
    <t>VerwijsdienstVVAop doorkiesfaciliteit</t>
  </si>
  <si>
    <t>Verwijsdienstaanvraagmeervoudig &gt; 6 kanalen</t>
  </si>
  <si>
    <t>Verwijsdienstaanvraagop doorkiesfaciliteit</t>
  </si>
  <si>
    <t>Verwijsdienstophefenkelvoudig</t>
  </si>
  <si>
    <t>Verwijsdienstophefmeervoudig</t>
  </si>
  <si>
    <t>Verwijsdienstophefop doorkiesfaciliteit</t>
  </si>
  <si>
    <t>DoorschakeldienstVVAop doorkiesfaciliteit</t>
  </si>
  <si>
    <t>Doorschakeldienstaanvraagop doorkiesfaciliteit</t>
  </si>
  <si>
    <t>Doorschakeldienstophefenkelvoudig</t>
  </si>
  <si>
    <t>Doorschakeldienstophefmeervoudig</t>
  </si>
  <si>
    <t>Doorschakeldienstophefgroep/doorkies</t>
  </si>
  <si>
    <t>Kostenindicatie tijdens en bij beëindigen communicatieaanvraag</t>
  </si>
  <si>
    <t>Kostenindicatie tijdens en bij beëindigen communicatieVVA</t>
  </si>
  <si>
    <t>CalamiteitenServiceaanvraagInschakeltarief &lt;= 30 Kanalen</t>
  </si>
  <si>
    <t>CalamiteitenServiceaanvraagInschakeltarief &gt; 30 Kanalen</t>
  </si>
  <si>
    <t>CalamiteitenServiceaanvraag&gt; 30 Kanalen</t>
  </si>
  <si>
    <t>CalamiteitenServiceVVA&gt; 30 Kanalen</t>
  </si>
  <si>
    <t>CalamiteitenServiceaanvraagInschakeltarief adhoc &lt;= 30 Kanalen</t>
  </si>
  <si>
    <t>CalamiteitenServiceaanvraagInschakeltarief adhoc &gt; 30 Kanalen</t>
  </si>
  <si>
    <t>CalamiteitenServiceaanvraagContractswijziging &lt;= 30 kanalen</t>
  </si>
  <si>
    <t>CalamiteitenServiceaanvraagContractswijziging &gt; 30 kanalen</t>
  </si>
  <si>
    <t>CalamiteitenvoorzieningVVA&lt;= 30 Kanalenper aansluiting</t>
  </si>
  <si>
    <t>CalamiteitenvoorzieningVVA&lt;= 120 Kanalenper aansluiting</t>
  </si>
  <si>
    <t>CalamiteitenvoorzieningVVA&gt; 120 Kanalenper aansluiting</t>
  </si>
  <si>
    <t>Calamiteitenvoorzieningaanvraagactivatieper aansluiting</t>
  </si>
  <si>
    <t>CalamiteitenvoorzieningVVAverkeerskosten op basis van afkoop binnen de regioper lijn per dag</t>
  </si>
  <si>
    <t>CalamiteitenvoorzieningVVAverkeerskosten op basis van afkoop buiten de regioper lijn per dag</t>
  </si>
  <si>
    <t>Aanlegaanvraag</t>
  </si>
  <si>
    <t>Mutatiemutatie</t>
  </si>
  <si>
    <t>AbonnementsvergoedingVVA</t>
  </si>
  <si>
    <t>Abonnementsvergoeding nummerblok van 1000VVA</t>
  </si>
  <si>
    <t>Wordt tariefcombinatie getoetst?</t>
  </si>
  <si>
    <t>ja</t>
  </si>
  <si>
    <t>VOORBLAD</t>
  </si>
  <si>
    <t>1.</t>
  </si>
  <si>
    <t>Beschrijving</t>
  </si>
  <si>
    <t>2.</t>
  </si>
  <si>
    <t>Navigatie</t>
  </si>
  <si>
    <t>Cel kleuren</t>
  </si>
  <si>
    <t>Fictieve getallen</t>
  </si>
  <si>
    <t>Anti DDOS</t>
  </si>
  <si>
    <t xml:space="preserve">Anti DDOS platformkosten </t>
  </si>
  <si>
    <t>premium</t>
  </si>
  <si>
    <t>per mnd/klant</t>
  </si>
  <si>
    <t>basic</t>
  </si>
  <si>
    <t>Helpdesk</t>
  </si>
  <si>
    <t>Dcconnect</t>
  </si>
  <si>
    <t>Datacenter_Connect_10Mbps_single</t>
  </si>
  <si>
    <t>Datacenter_Connect_100Mbps_single</t>
  </si>
  <si>
    <t>Datacenter_Connect_400Mbps_single</t>
  </si>
  <si>
    <t>Datacenter_Connect_1Gbps_single</t>
  </si>
  <si>
    <t>Datacenter_Connect_10Mbps_redundant</t>
  </si>
  <si>
    <t>Datacenter_Connect_100Mbps_redundant</t>
  </si>
  <si>
    <t>Datacenter_Connect_400Mbps_redundant</t>
  </si>
  <si>
    <t>Datacenter_Connect_1Gbps_redundant</t>
  </si>
  <si>
    <t>ZBTISDN150</t>
  </si>
  <si>
    <t>ZBTISDN275</t>
  </si>
  <si>
    <t>ZBTISDN15250</t>
  </si>
  <si>
    <t>ZBTISDN20300</t>
  </si>
  <si>
    <t>ZBTISDN30400</t>
  </si>
  <si>
    <t>ZBTCityphone100</t>
  </si>
  <si>
    <t>TZ ZBTISDN150</t>
  </si>
  <si>
    <t>TZ ZBTISDN275</t>
  </si>
  <si>
    <t>TZ ZBTISDN15250</t>
  </si>
  <si>
    <t>TZ ZBTISDN20300</t>
  </si>
  <si>
    <t>TZ ZBTISDN30400</t>
  </si>
  <si>
    <t>TZ ZBTCityphone100</t>
  </si>
  <si>
    <t>ZBTIDD contractsduurkorting</t>
  </si>
  <si>
    <t>IDD contractsduurkorting</t>
  </si>
  <si>
    <t>Deze openbare ND5 toets bevat de toesten van traditonele telefonie waarbij de separate toetsen van aansluiting, verkeer en faciliteiten plaats vindt.</t>
  </si>
  <si>
    <t>Voor de Zakelijk BelVrij Totaal wordt de toets obv combinaties van aansluiting en verkeer in tabblad totaal samengesteld.</t>
  </si>
  <si>
    <t>Verkeerstarieven geldig per 1 jan 2016</t>
  </si>
  <si>
    <t>Per 1 januari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</si>
</sst>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3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0.0%"/>
    <numFmt numFmtId="169" formatCode="0.0000"/>
    <numFmt numFmtId="170" formatCode="_-&quot;€&quot;\ * #,##0.00_-;_-&quot;€&quot;\ * #,##0.00\-;_-&quot;€&quot;\ * &quot;-&quot;??_-;_-@_-"/>
    <numFmt numFmtId="171" formatCode="_-* #,##0.00_-;_-* #,##0.00\-;_-* &quot;-&quot;??_-;_-@_-"/>
    <numFmt numFmtId="172" formatCode="_-&quot;€&quot;\ * #,##0.0000_-;_-&quot;€&quot;\ * #,##0.0000\-;_-&quot;€&quot;\ * &quot;-&quot;??_-;_-@_-"/>
    <numFmt numFmtId="173" formatCode="_ &quot;€&quot;\ * #,##0.0000_ ;_ &quot;€&quot;\ * \-#,##0.0000_ ;_ &quot;€&quot;\ * &quot;-&quot;????_ ;_ @_ "/>
    <numFmt numFmtId="174" formatCode="#,##0.0_x\);\(#,##0.0\)_x;#,##0.0_x\);@_x\)"/>
    <numFmt numFmtId="175" formatCode="#,###.#"/>
    <numFmt numFmtId="176" formatCode="0.0"/>
    <numFmt numFmtId="177" formatCode="#,##0_%_);\(#,##0\)_%;#,##0_%_);@_%_)"/>
    <numFmt numFmtId="178" formatCode="#,##0_%_);\(#,##0\)_%;**;@_%_)"/>
    <numFmt numFmtId="179" formatCode="#,##0.00_%_);\(#,##0.00\)_%;#,##0.00_%_);@_%_)"/>
    <numFmt numFmtId="180" formatCode="&quot;$&quot;#,##0_%_);\(&quot;$&quot;#,##0\)_%;&quot;$&quot;#,##0_%_);@_%_)"/>
    <numFmt numFmtId="181" formatCode="&quot;$&quot;#,##0.00_%_);\(&quot;$&quot;#,##0.00\)_%;&quot;$&quot;#,##0.00_%_);@_%_)"/>
    <numFmt numFmtId="182" formatCode="#,##0_ ;[Red]\(#,##0\)"/>
    <numFmt numFmtId="183" formatCode="m/d/yy_%_)"/>
    <numFmt numFmtId="184" formatCode="mmm\ dd\,\ yyyy"/>
    <numFmt numFmtId="185" formatCode="0_%_);\(0\)_%;0_%_);@_%_)"/>
    <numFmt numFmtId="186" formatCode="#,##0_ ;[Red]\-#,##0\ "/>
    <numFmt numFmtId="187" formatCode="0.0\%_);\(0.0\%\);0.0\%_);@_%_)"/>
    <numFmt numFmtId="188" formatCode="#,##0.0_);\(#,##0.0\)"/>
    <numFmt numFmtId="189" formatCode="#,##0_);[Red]\-#,##0_);0_);@_)"/>
    <numFmt numFmtId="190" formatCode="#,##0;\(#,##0\)"/>
    <numFmt numFmtId="191" formatCode="&quot;Cr$&quot;#,##0_);\(&quot;Cr$&quot;#,##0\)"/>
    <numFmt numFmtId="192" formatCode="&quot;Cr$&quot;#,##0.00_);\(&quot;Cr$&quot;#,##0.00\)"/>
    <numFmt numFmtId="193" formatCode="_(&quot;R$&quot;\ * #,##0.00_);_(&quot;R$&quot;\ * \(#,##0.00\);_(&quot;R$&quot;\ * &quot;-&quot;??_);_(@_)"/>
    <numFmt numFmtId="194" formatCode="&quot;Cr$&quot;#,##0_);[Red]\(&quot;Cr$&quot;#,##0\)"/>
    <numFmt numFmtId="195" formatCode="#,##0.000"/>
    <numFmt numFmtId="196" formatCode="_-* #,##0.00\ &quot;F&quot;_-;\-* #,##0.00\ &quot;F&quot;_-;_-* &quot;-&quot;??\ &quot;F&quot;_-;_-@_-"/>
    <numFmt numFmtId="197" formatCode="_-* #,##0\ &quot;F&quot;_-;\-* #,##0\ &quot;F&quot;_-;_-* &quot;-&quot;\ &quot;F&quot;_-;_-@_-"/>
    <numFmt numFmtId="198" formatCode="#,##0.00000"/>
    <numFmt numFmtId="199" formatCode="0.0\x_)_);&quot;NM&quot;_x_)_);0.0\x_)_);@_%_)"/>
    <numFmt numFmtId="200" formatCode="#,##0.000000000000_);\(#,##0.000000000000\)"/>
    <numFmt numFmtId="201" formatCode="#,##0.00%;[Red]\-#,##0.00%;0.00%;@_)"/>
    <numFmt numFmtId="202" formatCode="mm/dd/yy"/>
    <numFmt numFmtId="203" formatCode="0\ \ ;\(0\)\ \ \ "/>
    <numFmt numFmtId="204" formatCode="_ * #,##0_ ;_ * \-#,##0_ ;_ * &quot;-&quot;??_ ;_ @_ "/>
    <numFmt numFmtId="205" formatCode="0.00000"/>
    <numFmt numFmtId="206" formatCode="0.000000"/>
    <numFmt numFmtId="207" formatCode="_ * #,##0.00000_ ;_ * \-#,##0.00000_ ;_ * &quot;-&quot;??_ ;_ @_ "/>
    <numFmt numFmtId="208" formatCode="_ * #,##0.0000_ ;_ * \-#,##0.0000_ ;_ * &quot;-&quot;??_ ;_ @_ "/>
    <numFmt numFmtId="209" formatCode="0.000"/>
    <numFmt numFmtId="210" formatCode="&quot;€/m²&quot;* #,##0.00_);&quot;€/m²&quot;* \(#,##0.00\)"/>
    <numFmt numFmtId="211" formatCode="0.00;[Red]0.00"/>
    <numFmt numFmtId="212" formatCode="00000000"/>
    <numFmt numFmtId="213" formatCode="\ #,##0_);\(#,##0\)"/>
    <numFmt numFmtId="214" formatCode="#,##0.0_ ;[Red]\-#,##0.0\ "/>
    <numFmt numFmtId="215" formatCode="###\ ###\ ##"/>
    <numFmt numFmtId="216" formatCode="#,##0;\-#,##0;\-"/>
    <numFmt numFmtId="217" formatCode="#,##0.00;\-#,##0.00;&quot;-&quot;"/>
    <numFmt numFmtId="218" formatCode="#,##0%;\-#,##0%;&quot;- &quot;"/>
    <numFmt numFmtId="219" formatCode="#,##0.0%;\-#,##0.0%;&quot;- &quot;"/>
    <numFmt numFmtId="220" formatCode="#,##0.00%;\-#,##0.00%;&quot;- &quot;"/>
    <numFmt numFmtId="221" formatCode="#,##0;\-#,##0;&quot;-&quot;"/>
    <numFmt numFmtId="222" formatCode="#,##0.0;\-#,##0.0;&quot;-&quot;"/>
    <numFmt numFmtId="223" formatCode="&quot;CHF&quot;* #,##0_);&quot;CHF&quot;* \ \(#,##0\)"/>
    <numFmt numFmtId="224" formatCode="&quot;CHF&quot;* #,##0_)&quot;Mio.&quot;;&quot;CHF&quot;* \ \(#,##0\)&quot;Mio.&quot;"/>
    <numFmt numFmtId="225" formatCode="#,##0_)&quot;cm&quot;;\(#,###\)&quot;cm&quot;"/>
    <numFmt numFmtId="226" formatCode="\ #,##0.0%_);\(#,##0.0%\)"/>
    <numFmt numFmtId="227" formatCode="0.000_)"/>
    <numFmt numFmtId="228" formatCode="_-* #,##0.000_-;_-* #,##0.000\-;_-* &quot;-&quot;??_-;_-@_-"/>
    <numFmt numFmtId="229" formatCode="#."/>
    <numFmt numFmtId="230" formatCode="&quot;ct&quot;* #,##0_);&quot;ct&quot;* \ \(#,##0\)"/>
    <numFmt numFmtId="231" formatCode="_-&quot;fl&quot;\ * #,##0.00_-;_-&quot;fl&quot;\ * #,##0.00\-;_-&quot;fl&quot;\ * &quot;-&quot;??_-;_-@_-"/>
    <numFmt numFmtId="232" formatCode="yymmdd"/>
    <numFmt numFmtId="233" formatCode="mm\/yyyy"/>
    <numFmt numFmtId="234" formatCode="dd/mm/"/>
    <numFmt numFmtId="235" formatCode="dd/mmm/yyyy"/>
    <numFmt numFmtId="236" formatCode="\+#,##0.000\ \ \ ;\-#,##0.000\ \ \ "/>
    <numFmt numFmtId="237" formatCode="#,##0.00\ \ \ "/>
    <numFmt numFmtId="238" formatCode="#,##0.000\ "/>
    <numFmt numFmtId="239" formatCode="#,###.#;\(#,###.#\)"/>
    <numFmt numFmtId="240" formatCode="#,##0.0;\(#,##0.0\)"/>
    <numFmt numFmtId="241" formatCode="#,##0.0\x;\(#,##0.0\x\)"/>
    <numFmt numFmtId="242" formatCode="0.0%_);\(0.0%\)"/>
    <numFmt numFmtId="243" formatCode="0.0%_);\(0.0%\);\-"/>
    <numFmt numFmtId="244" formatCode="0.0%;\(0.0%\)"/>
    <numFmt numFmtId="245" formatCode="#,##0_);\(#,##0\);\-"/>
    <numFmt numFmtId="246" formatCode="&quot;€&quot;* #,##0.00_);&quot;€&quot;* \ \(#,##0.00\)"/>
    <numFmt numFmtId="247" formatCode="_-[$€]\ * #,##0.00_-;_-[$€]\ * #,##0.00\-;_-[$€]\ * &quot;-&quot;??_-;_-@_-"/>
    <numFmt numFmtId="248" formatCode="_-[$€-2]\ * #,##0.00_-;_-[$€-2]\ * #,##0.00\-;_-[$€-2]\ * &quot;-&quot;??_-"/>
    <numFmt numFmtId="249" formatCode="[$€]\ #,##0.00_-;[Red][$€]\ #,##0.00\-"/>
    <numFmt numFmtId="250" formatCode="_-[$€-2]* #,##0.00_-;\-[$€-2]* #,##0.00_-;_-[$€-2]* &quot;-&quot;??_-"/>
    <numFmt numFmtId="251" formatCode="&quot;€&quot;* #,##0_)&quot;bn&quot;;&quot;€&quot;* \ \(#,##0\)&quot;bn&quot;"/>
    <numFmt numFmtId="252" formatCode="&quot;€&quot;* #,##0_)&quot;Mio.&quot;;&quot;€&quot;* \ \(#,##0\)&quot;Mio.&quot;"/>
    <numFmt numFmtId="253" formatCode="_-* #,##0.00\ [$€-1]_-;\-* #,##0.00\ [$€-1]_-;_-* &quot;-&quot;??\ [$€-1]_-"/>
    <numFmt numFmtId="254" formatCode="\ #,##0.0\x_);\(#,##0.0\x\)"/>
    <numFmt numFmtId="255" formatCode="\£* #,##0_);\£* \ \(#,##0\)"/>
    <numFmt numFmtId="256" formatCode="\£* #,##0_)&quot;Mio.&quot;;\£* \ \(#,##0\)&quot;Mio.&quot;"/>
    <numFmt numFmtId="257" formatCode="\ #,##0_)&quot;GW&quot;;\(#,##0\)&quot;GW&quot;"/>
    <numFmt numFmtId="258" formatCode="\ #,##0_)&quot;GWh&quot;;\(#,##0\)&quot;GWh&quot;"/>
    <numFmt numFmtId="259" formatCode="\(0\)"/>
    <numFmt numFmtId="260" formatCode="0.0%\ \ "/>
    <numFmt numFmtId="261" formatCode="0.00%;\(0.00%\)"/>
    <numFmt numFmtId="262" formatCode="#,##0.00;\(#,##0.00\)"/>
    <numFmt numFmtId="263" formatCode="#,##0.00\ \ "/>
    <numFmt numFmtId="264" formatCode="#,##0.000\ \ \ "/>
    <numFmt numFmtId="265" formatCode="#,##0;\(#,##0\);_(* &quot;-&quot;??_);_(@_)"/>
    <numFmt numFmtId="266" formatCode="#,##0_)&quot;km&quot;;\(#,###\)&quot;km&quot;"/>
    <numFmt numFmtId="267" formatCode="\ #,##0_)&quot;kW&quot;;\(#,##0\)&quot;kW&quot;"/>
    <numFmt numFmtId="268" formatCode="\ #,##0_)&quot;kWh&quot;;\(#,##0\)&quot;kWh&quot;"/>
    <numFmt numFmtId="269" formatCode="[=0]#;#,##0.0"/>
    <numFmt numFmtId="270" formatCode="#,##0_)&quot;m&quot;;\(#,###\)&quot;m&quot;"/>
    <numFmt numFmtId="271" formatCode="#,##0_)&quot;m²&quot;;\(#,###\)&quot;m²&quot;"/>
    <numFmt numFmtId="272" formatCode="#,##0_)&quot;m³&quot;;\(#,###\)&quot;m³&quot;"/>
    <numFmt numFmtId="273" formatCode="[Red]&quot;Too long&quot;;[Red]&quot;Mandatory field&quot;;&quot;OK&quot;"/>
    <numFmt numFmtId="274" formatCode="\ #,##0_)&quot;MW&quot;;\(#,##0\)&quot;MW&quot;"/>
    <numFmt numFmtId="275" formatCode="\ #,##0_)&quot;MWh&quot;;\(#,##0\)&quot;MWh&quot;"/>
    <numFmt numFmtId="276" formatCode="\ ###0_);\(###0\)"/>
    <numFmt numFmtId="277" formatCode="\ #,##0.00_);\(#,##0.00\)"/>
    <numFmt numFmtId="278" formatCode="#,##0_)%;\(#,##0\)%"/>
    <numFmt numFmtId="279" formatCode="0%;\(0%\)"/>
    <numFmt numFmtId="280" formatCode="0%\ \ "/>
    <numFmt numFmtId="281" formatCode="0.0&quot;x&quot;;@_)"/>
    <numFmt numFmtId="282" formatCode="\ \ @"/>
    <numFmt numFmtId="283" formatCode="\ \ \ \ @"/>
    <numFmt numFmtId="284" formatCode="hh:mm\ &quot;Uhr&quot;"/>
    <numFmt numFmtId="285" formatCode="\ #,##0_)&quot;TWh&quot;;\(#,##0\)&quot;TWh&quot;"/>
    <numFmt numFmtId="286" formatCode="\$* #,##0.00_);\$* \ \(#,##0.00\)"/>
    <numFmt numFmtId="287" formatCode="\$* #,##0_)&quot;Mio.&quot;;\$* \ \(#,##0\)&quot;Mio.&quot;"/>
    <numFmt numFmtId="288" formatCode="#,##0\ &quot;DM&quot;;[Red]\-#,##0\ &quot;DM&quot;"/>
    <numFmt numFmtId="289" formatCode="#,##0.00\ &quot;DM&quot;;[Red]\-#,##0.00\ &quot;DM&quot;"/>
    <numFmt numFmtId="290" formatCode="General&quot;a&quot;"/>
    <numFmt numFmtId="291" formatCode="General&quot;e&quot;"/>
    <numFmt numFmtId="292" formatCode="&quot;¥&quot;* #,##0_);&quot;¥&quot;* \ \(#,##0\)"/>
    <numFmt numFmtId="293" formatCode="&quot;¥&quot;* #,##0_)&quot;Mio.&quot;;&quot;¥&quot;* \ \(#,##0\)&quot;Mio.&quot;"/>
    <numFmt numFmtId="294" formatCode="#_)"/>
  </numFmts>
  <fonts count="2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rgb="FF00B0F0"/>
      <name val="Arial"/>
      <family val="2"/>
    </font>
    <font>
      <b/>
      <sz val="9"/>
      <color rgb="FFFF0000"/>
      <name val="Arial"/>
      <family val="2"/>
    </font>
    <font>
      <sz val="9"/>
      <color theme="1"/>
      <name val="Calibri"/>
      <family val="2"/>
      <scheme val="minor"/>
    </font>
    <font>
      <b/>
      <sz val="9"/>
      <name val="Arial"/>
      <family val="2"/>
    </font>
    <font>
      <sz val="9"/>
      <color rgb="FF0000FF"/>
      <name val="Arial"/>
      <family val="2"/>
    </font>
    <font>
      <b/>
      <sz val="10"/>
      <color rgb="FFFF0000"/>
      <name val="Arial"/>
      <family val="2"/>
    </font>
    <font>
      <sz val="11"/>
      <color rgb="FF00B0F0"/>
      <name val="Arial"/>
      <family val="2"/>
    </font>
    <font>
      <sz val="10"/>
      <name val="Arial"/>
      <family val="2"/>
    </font>
    <font>
      <sz val="10"/>
      <name val="KPN Sans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Times New Roman"/>
      <family val="1"/>
    </font>
    <font>
      <sz val="10"/>
      <name val="KPN Arial"/>
    </font>
    <font>
      <b/>
      <sz val="10"/>
      <color theme="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Geneva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Helv"/>
    </font>
    <font>
      <sz val="8"/>
      <name val="KPN Arial"/>
      <family val="2"/>
    </font>
    <font>
      <sz val="10"/>
      <name val="MS Sans Serif"/>
      <family val="2"/>
    </font>
    <font>
      <sz val="8"/>
      <color indexed="12"/>
      <name val="KPN Arial"/>
      <family val="2"/>
    </font>
    <font>
      <sz val="8"/>
      <name val="Times New Roman"/>
      <family val="1"/>
    </font>
    <font>
      <b/>
      <i/>
      <sz val="11"/>
      <name val="Arial"/>
      <family val="2"/>
    </font>
    <font>
      <sz val="8"/>
      <name val="Palatino"/>
      <family val="1"/>
    </font>
    <font>
      <sz val="10"/>
      <color indexed="16"/>
      <name val="MS Sans Serif"/>
      <family val="2"/>
    </font>
    <font>
      <sz val="18"/>
      <name val="Courier New"/>
      <family val="3"/>
    </font>
    <font>
      <sz val="7"/>
      <color indexed="10"/>
      <name val="Helvetica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9"/>
      <name val="Tms Rmn"/>
    </font>
    <font>
      <sz val="10"/>
      <name val="MS Serif"/>
      <family val="1"/>
    </font>
    <font>
      <sz val="12"/>
      <name val="Courier New"/>
      <family val="3"/>
    </font>
    <font>
      <sz val="7"/>
      <name val="MS Sans Serif"/>
      <family val="2"/>
    </font>
    <font>
      <sz val="10"/>
      <color indexed="16"/>
      <name val="MS Serif"/>
      <family val="1"/>
    </font>
    <font>
      <u/>
      <sz val="10"/>
      <color indexed="36"/>
      <name val="Arial"/>
      <family val="2"/>
    </font>
    <font>
      <sz val="7"/>
      <name val="Palatino"/>
      <family val="1"/>
    </font>
    <font>
      <sz val="6"/>
      <color indexed="16"/>
      <name val="Palatino"/>
      <family val="1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8"/>
      <color indexed="17"/>
      <name val="Helvetica"/>
      <family val="2"/>
    </font>
    <font>
      <sz val="12"/>
      <name val="Helv"/>
    </font>
    <font>
      <sz val="9"/>
      <name val="Arial"/>
      <family val="2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25"/>
      <name val="Helvetica"/>
      <family val="2"/>
    </font>
    <font>
      <sz val="12"/>
      <color indexed="9"/>
      <name val="Helv"/>
    </font>
    <font>
      <i/>
      <sz val="9"/>
      <color indexed="16"/>
      <name val="Arial"/>
      <family val="2"/>
    </font>
    <font>
      <sz val="7"/>
      <name val="Small Fonts"/>
      <family val="2"/>
    </font>
    <font>
      <sz val="10"/>
      <name val="Times New Roman"/>
      <family val="1"/>
    </font>
    <font>
      <sz val="10"/>
      <color theme="1"/>
      <name val="Arial"/>
      <family val="2"/>
    </font>
    <font>
      <sz val="10"/>
      <name val="Arial MT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sz val="11"/>
      <color indexed="16"/>
      <name val="Times New Roman"/>
      <family val="1"/>
    </font>
    <font>
      <b/>
      <sz val="10"/>
      <color indexed="17"/>
      <name val="Arial"/>
      <family val="2"/>
    </font>
    <font>
      <b/>
      <sz val="16"/>
      <color indexed="13"/>
      <name val="Arial"/>
      <family val="2"/>
    </font>
    <font>
      <sz val="10"/>
      <name val="Arial"/>
      <family val="2"/>
      <charset val="177"/>
    </font>
    <font>
      <sz val="10"/>
      <color indexed="16"/>
      <name val="Helvetica-Black"/>
    </font>
    <font>
      <sz val="10"/>
      <name val="Courier New"/>
      <family val="3"/>
    </font>
    <font>
      <sz val="10"/>
      <color indexed="18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b/>
      <sz val="12"/>
      <color indexed="8"/>
      <name val="Arial"/>
      <family val="2"/>
    </font>
    <font>
      <sz val="8"/>
      <name val="Helv"/>
    </font>
    <font>
      <sz val="8"/>
      <color indexed="8"/>
      <name val="Arial"/>
      <family val="2"/>
    </font>
    <font>
      <sz val="8"/>
      <color indexed="12"/>
      <name val="Arial"/>
      <family val="2"/>
    </font>
    <font>
      <b/>
      <i/>
      <sz val="12"/>
      <name val="Arial"/>
      <family val="2"/>
    </font>
    <font>
      <b/>
      <i/>
      <sz val="24"/>
      <name val="Times New Roman"/>
      <family val="1"/>
    </font>
    <font>
      <sz val="8"/>
      <name val="MS Sans Serif"/>
      <family val="2"/>
    </font>
    <font>
      <b/>
      <sz val="8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6"/>
      <color indexed="62"/>
      <name val="Arial"/>
      <family val="2"/>
    </font>
    <font>
      <sz val="8"/>
      <color indexed="8"/>
      <name val="Wingdings"/>
      <charset val="2"/>
    </font>
    <font>
      <b/>
      <i/>
      <sz val="8"/>
      <name val="Helv"/>
    </font>
    <font>
      <b/>
      <sz val="9"/>
      <color rgb="FFF2F2F2"/>
      <name val="Arial"/>
      <family val="2"/>
    </font>
    <font>
      <sz val="9"/>
      <color rgb="FFFFFFFF"/>
      <name val="Arial"/>
      <family val="2"/>
    </font>
    <font>
      <b/>
      <sz val="9"/>
      <color rgb="FFFFFFFF"/>
      <name val="Arial"/>
      <family val="2"/>
    </font>
    <font>
      <sz val="9"/>
      <name val="Times New Roman"/>
      <family val="1"/>
    </font>
    <font>
      <b/>
      <i/>
      <sz val="9"/>
      <name val="Arial"/>
      <family val="2"/>
    </font>
    <font>
      <i/>
      <sz val="9"/>
      <color rgb="FF0000FF"/>
      <name val="Arial"/>
      <family val="2"/>
    </font>
    <font>
      <b/>
      <sz val="9"/>
      <color theme="0"/>
      <name val="Arial"/>
      <family val="2"/>
    </font>
    <font>
      <sz val="9"/>
      <color rgb="FF000000"/>
      <name val="Calibri"/>
      <family val="2"/>
    </font>
    <font>
      <b/>
      <sz val="9"/>
      <color theme="1"/>
      <name val="Calibri"/>
      <family val="2"/>
      <scheme val="minor"/>
    </font>
    <font>
      <sz val="10"/>
      <color indexed="9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b/>
      <sz val="14"/>
      <name val="Arial"/>
      <family val="2"/>
    </font>
    <font>
      <b/>
      <sz val="10"/>
      <name val="KPN Sans"/>
      <family val="2"/>
    </font>
    <font>
      <sz val="10"/>
      <color indexed="8"/>
      <name val="Arial"/>
      <family val="2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color rgb="FF0066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rgb="FF0000FF"/>
      <name val="Calibri"/>
      <family val="2"/>
      <scheme val="minor"/>
    </font>
    <font>
      <sz val="9"/>
      <color indexed="12"/>
      <name val="Arial"/>
      <family val="2"/>
    </font>
    <font>
      <sz val="11"/>
      <color theme="0"/>
      <name val="Calibri"/>
      <family val="2"/>
      <scheme val="minor"/>
    </font>
    <font>
      <sz val="10"/>
      <color indexed="8"/>
      <name val="Times New Roman"/>
      <family val="1"/>
    </font>
    <font>
      <sz val="10"/>
      <name val="Helv"/>
      <charset val="204"/>
    </font>
    <font>
      <sz val="10"/>
      <name val="Verdana"/>
      <family val="2"/>
    </font>
    <font>
      <i/>
      <sz val="10"/>
      <name val="Arial"/>
      <family val="2"/>
    </font>
    <font>
      <sz val="10"/>
      <name val="Geneva"/>
      <family val="2"/>
    </font>
    <font>
      <sz val="10"/>
      <name val="Helv"/>
      <family val="2"/>
    </font>
    <font>
      <sz val="12"/>
      <name val="Arial"/>
      <family val="2"/>
    </font>
    <font>
      <sz val="8"/>
      <name val="Antique Olive"/>
      <family val="2"/>
    </font>
    <font>
      <sz val="8"/>
      <name val="Geneva"/>
    </font>
    <font>
      <sz val="11"/>
      <color indexed="9"/>
      <name val="Calibri"/>
      <family val="2"/>
    </font>
    <font>
      <sz val="11"/>
      <color indexed="37"/>
      <name val="Calibri"/>
      <family val="2"/>
    </font>
    <font>
      <sz val="10"/>
      <color indexed="20"/>
      <name val="Calibri"/>
      <family val="2"/>
    </font>
    <font>
      <sz val="9"/>
      <name val="Univers"/>
      <family val="2"/>
    </font>
    <font>
      <sz val="11"/>
      <name val="Arial"/>
      <family val="2"/>
    </font>
    <font>
      <b/>
      <sz val="11"/>
      <color indexed="17"/>
      <name val="Calibri"/>
      <family val="2"/>
    </font>
    <font>
      <b/>
      <sz val="10"/>
      <name val="Helv"/>
    </font>
    <font>
      <b/>
      <sz val="8"/>
      <color indexed="8"/>
      <name val="Verdana"/>
      <family val="2"/>
    </font>
    <font>
      <b/>
      <sz val="11"/>
      <color indexed="9"/>
      <name val="Calibri"/>
      <family val="2"/>
    </font>
    <font>
      <sz val="10"/>
      <name val="Calibri"/>
      <family val="2"/>
    </font>
    <font>
      <sz val="10"/>
      <color indexed="12"/>
      <name val="Arial"/>
      <family val="2"/>
    </font>
    <font>
      <b/>
      <sz val="10"/>
      <name val="Times New Roman"/>
      <family val="1"/>
    </font>
    <font>
      <sz val="11"/>
      <name val="Tms Rmn"/>
    </font>
    <font>
      <sz val="1"/>
      <color indexed="16"/>
      <name val="Courier"/>
      <family val="3"/>
    </font>
    <font>
      <sz val="12"/>
      <color indexed="8"/>
      <name val="Arial"/>
      <family val="2"/>
    </font>
    <font>
      <b/>
      <sz val="12"/>
      <name val="Helv"/>
    </font>
    <font>
      <sz val="9"/>
      <color indexed="8"/>
      <name val="Arial"/>
      <family val="2"/>
    </font>
    <font>
      <sz val="10"/>
      <color indexed="47"/>
      <name val="Arial"/>
      <family val="2"/>
    </font>
    <font>
      <sz val="10"/>
      <name val="DKBRHelvetica"/>
      <family val="2"/>
    </font>
    <font>
      <sz val="8"/>
      <color indexed="47"/>
      <name val="Arial"/>
      <family val="2"/>
    </font>
    <font>
      <b/>
      <sz val="11"/>
      <color indexed="8"/>
      <name val="Calibri"/>
      <family val="2"/>
    </font>
    <font>
      <sz val="10"/>
      <color indexed="18"/>
      <name val="Arial"/>
      <family val="2"/>
    </font>
    <font>
      <i/>
      <sz val="8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sz val="18"/>
      <name val="Helvetica-Black"/>
    </font>
    <font>
      <i/>
      <sz val="14"/>
      <name val="Palatino"/>
      <family val="1"/>
    </font>
    <font>
      <b/>
      <sz val="11"/>
      <color indexed="62"/>
      <name val="Calibri"/>
      <family val="2"/>
    </font>
    <font>
      <b/>
      <sz val="10"/>
      <color indexed="31"/>
      <name val="Arial"/>
      <family val="2"/>
    </font>
    <font>
      <b/>
      <sz val="12"/>
      <name val="Frutiger 55 Roman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6"/>
      <color indexed="12"/>
      <name val="Arial"/>
      <family val="2"/>
    </font>
    <font>
      <sz val="10"/>
      <color indexed="18"/>
      <name val="Palatino"/>
    </font>
    <font>
      <b/>
      <sz val="10"/>
      <color indexed="12"/>
      <name val="Arial"/>
      <family val="2"/>
    </font>
    <font>
      <i/>
      <sz val="9"/>
      <color indexed="12"/>
      <name val="Arial"/>
      <family val="2"/>
    </font>
    <font>
      <sz val="9"/>
      <color indexed="12"/>
      <name val="Frutiger 55 Roman"/>
    </font>
    <font>
      <b/>
      <sz val="10"/>
      <color indexed="10"/>
      <name val="Arial"/>
      <family val="2"/>
    </font>
    <font>
      <i/>
      <sz val="9"/>
      <color indexed="10"/>
      <name val="Arial"/>
      <family val="2"/>
    </font>
    <font>
      <sz val="10"/>
      <color indexed="10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i/>
      <sz val="9"/>
      <color indexed="11"/>
      <name val="Arial"/>
      <family val="2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b/>
      <sz val="11"/>
      <name val="Helv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Palatino"/>
    </font>
    <font>
      <sz val="11"/>
      <color indexed="8"/>
      <name val="Trebuchet MS"/>
      <family val="2"/>
    </font>
    <font>
      <sz val="10"/>
      <name val="Arial "/>
    </font>
    <font>
      <sz val="10"/>
      <name val="Arial CE"/>
      <charset val="238"/>
    </font>
    <font>
      <i/>
      <sz val="10"/>
      <name val="Helv"/>
    </font>
    <font>
      <sz val="8"/>
      <color indexed="55"/>
      <name val="Arial"/>
      <family val="2"/>
    </font>
    <font>
      <sz val="8"/>
      <name val="Tahoma"/>
      <family val="2"/>
    </font>
    <font>
      <b/>
      <sz val="11"/>
      <color indexed="63"/>
      <name val="Calibri"/>
      <family val="2"/>
    </font>
    <font>
      <b/>
      <sz val="10"/>
      <color indexed="63"/>
      <name val="Arial"/>
      <family val="2"/>
    </font>
    <font>
      <i/>
      <sz val="9"/>
      <name val="Arial"/>
      <family val="2"/>
    </font>
    <font>
      <sz val="24"/>
      <name val="Arial Narrow"/>
      <family val="2"/>
    </font>
    <font>
      <b/>
      <i/>
      <sz val="10"/>
      <color indexed="48"/>
      <name val="Arial"/>
      <family val="2"/>
    </font>
    <font>
      <sz val="9"/>
      <color indexed="8"/>
      <name val="Frutiger 55 Roman"/>
    </font>
    <font>
      <b/>
      <sz val="10"/>
      <name val="MS Sans Serif"/>
      <family val="2"/>
    </font>
    <font>
      <sz val="8"/>
      <color indexed="60"/>
      <name val="Trebuchet MS"/>
      <family val="2"/>
    </font>
    <font>
      <i/>
      <sz val="8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b/>
      <sz val="16"/>
      <color indexed="23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rgb="FF000000"/>
      <name val="Calibri"/>
      <family val="2"/>
      <scheme val="minor"/>
    </font>
    <font>
      <b/>
      <sz val="14"/>
      <color indexed="32"/>
      <name val="Arial"/>
      <family val="2"/>
    </font>
    <font>
      <b/>
      <sz val="11"/>
      <name val="Arial"/>
      <family val="2"/>
    </font>
    <font>
      <b/>
      <sz val="18"/>
      <color indexed="8"/>
      <name val="Frutiger 55 Roman"/>
    </font>
    <font>
      <b/>
      <sz val="11"/>
      <name val="Frutiger 55 Roman"/>
    </font>
    <font>
      <b/>
      <sz val="9"/>
      <color indexed="8"/>
      <name val="Frutiger 55 Roman"/>
    </font>
    <font>
      <i/>
      <sz val="9"/>
      <color indexed="8"/>
      <name val="Frutiger 55 Roman"/>
    </font>
    <font>
      <sz val="11"/>
      <color indexed="14"/>
      <name val="Calibri"/>
      <family val="2"/>
    </font>
    <font>
      <b/>
      <sz val="12"/>
      <name val="MS Sans Serif"/>
      <family val="2"/>
    </font>
    <font>
      <sz val="11"/>
      <name val="ＭＳ Ｐゴシック"/>
      <family val="2"/>
      <charset val="128"/>
    </font>
    <font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0"/>
      <name val="Arial"/>
      <family val="2"/>
    </font>
    <font>
      <sz val="10"/>
      <color rgb="FF9933FF"/>
      <name val="Arial"/>
      <family val="2"/>
    </font>
    <font>
      <sz val="12"/>
      <color rgb="FF9933FF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6"/>
      <name val="Times New Roman"/>
      <family val="1"/>
    </font>
    <font>
      <sz val="11"/>
      <color indexed="10"/>
      <name val="Calibri"/>
      <family val="2"/>
    </font>
    <font>
      <sz val="9"/>
      <color rgb="FFFF0000"/>
      <name val="Calibri"/>
      <family val="2"/>
      <scheme val="minor"/>
    </font>
    <font>
      <sz val="10"/>
      <color theme="0"/>
      <name val="Arial"/>
      <family val="2"/>
    </font>
  </fonts>
  <fills count="12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9CC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1F497D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darkVertical"/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31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22"/>
      </patternFill>
    </fill>
    <fill>
      <patternFill patternType="solid">
        <fgColor indexed="4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45"/>
      </patternFill>
    </fill>
    <fill>
      <patternFill patternType="solid">
        <fgColor indexed="35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5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gray0625">
        <fgColor indexed="15"/>
      </patternFill>
    </fill>
    <fill>
      <patternFill patternType="solid">
        <fgColor indexed="18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15"/>
      </patternFill>
    </fill>
    <fill>
      <patternFill patternType="gray125">
        <fgColor indexed="13"/>
      </patternFill>
    </fill>
    <fill>
      <patternFill patternType="solid">
        <fgColor indexed="26"/>
      </patternFill>
    </fill>
    <fill>
      <patternFill patternType="solid">
        <fgColor indexed="51"/>
        <bgColor indexed="64"/>
      </patternFill>
    </fill>
    <fill>
      <patternFill patternType="mediumGray">
        <fgColor indexed="22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solid">
        <fgColor indexed="11"/>
        <bgColor indexed="64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20"/>
      </patternFill>
    </fill>
    <fill>
      <patternFill patternType="solid">
        <fgColor indexed="3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7" tint="0.39997558519241921"/>
        <bgColor rgb="FF000000"/>
      </patternFill>
    </fill>
  </fills>
  <borders count="10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rgb="FF00B0F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ashed">
        <color indexed="63"/>
      </left>
      <right style="dashed">
        <color indexed="63"/>
      </right>
      <top style="dashed">
        <color indexed="63"/>
      </top>
      <bottom style="dashed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9"/>
      </left>
      <right/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45"/>
      </bottom>
      <diagonal/>
    </border>
    <border>
      <left style="dotted">
        <color indexed="28"/>
      </left>
      <right style="dotted">
        <color indexed="28"/>
      </right>
      <top style="dotted">
        <color indexed="28"/>
      </top>
      <bottom style="dotted">
        <color indexed="2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ashed">
        <color indexed="55"/>
      </left>
      <right style="dashed">
        <color indexed="55"/>
      </right>
      <top style="dashed">
        <color indexed="55"/>
      </top>
      <bottom style="dashed">
        <color indexed="55"/>
      </bottom>
      <diagonal/>
    </border>
    <border>
      <left/>
      <right/>
      <top/>
      <bottom style="thick">
        <color indexed="48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ashed">
        <color indexed="28"/>
      </left>
      <right style="dashed">
        <color indexed="28"/>
      </right>
      <top style="dashed">
        <color indexed="28"/>
      </top>
      <bottom style="dashed">
        <color indexed="28"/>
      </bottom>
      <diagonal/>
    </border>
    <border>
      <left/>
      <right/>
      <top/>
      <bottom style="double">
        <color indexed="17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10"/>
      </left>
      <right style="dotted">
        <color indexed="10"/>
      </right>
      <top style="dotted">
        <color indexed="10"/>
      </top>
      <bottom style="dotted">
        <color indexed="10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ck">
        <color indexed="59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95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0" fillId="0" borderId="0" applyNumberFormat="0" applyFont="0" applyFill="0" applyBorder="0" applyAlignment="0" applyProtection="0"/>
    <xf numFmtId="0" fontId="1" fillId="0" borderId="0"/>
    <xf numFmtId="0" fontId="14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5" fillId="0" borderId="0"/>
    <xf numFmtId="0" fontId="10" fillId="0" borderId="0"/>
    <xf numFmtId="43" fontId="1" fillId="0" borderId="0" applyFont="0" applyFill="0" applyBorder="0" applyAlignment="0" applyProtection="0"/>
    <xf numFmtId="0" fontId="10" fillId="0" borderId="0" applyBorder="0"/>
    <xf numFmtId="0" fontId="10" fillId="0" borderId="0"/>
    <xf numFmtId="0" fontId="10" fillId="0" borderId="0" applyBorder="0"/>
    <xf numFmtId="0" fontId="19" fillId="0" borderId="0"/>
    <xf numFmtId="0" fontId="2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3" fontId="10" fillId="0" borderId="0"/>
    <xf numFmtId="3" fontId="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 applyFill="0" applyBorder="0" applyProtection="0">
      <alignment vertical="center"/>
    </xf>
    <xf numFmtId="0" fontId="10" fillId="0" borderId="0" applyFill="0" applyBorder="0" applyProtection="0">
      <alignment vertical="center"/>
    </xf>
    <xf numFmtId="0" fontId="10" fillId="0" borderId="0" applyFill="0" applyBorder="0" applyProtection="0">
      <alignment vertical="center"/>
    </xf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9" fillId="0" borderId="0"/>
    <xf numFmtId="0" fontId="19" fillId="0" borderId="0"/>
    <xf numFmtId="0" fontId="21" fillId="0" borderId="0" applyNumberFormat="0" applyFont="0" applyFill="0" applyBorder="0" applyAlignment="0" applyProtection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4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9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38" fontId="24" fillId="0" borderId="0" applyFont="0" applyFill="0" applyBorder="0" applyAlignment="0" applyProtection="0"/>
    <xf numFmtId="0" fontId="14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25" fillId="0" borderId="0" applyFill="0" applyBorder="0" applyProtection="0">
      <alignment vertical="center"/>
    </xf>
    <xf numFmtId="0" fontId="25" fillId="0" borderId="0" applyFill="0" applyBorder="0" applyProtection="0">
      <alignment vertical="center"/>
    </xf>
    <xf numFmtId="0" fontId="25" fillId="0" borderId="0" applyFill="0" applyBorder="0" applyProtection="0">
      <alignment vertical="center"/>
    </xf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" fontId="10" fillId="0" borderId="0"/>
    <xf numFmtId="3" fontId="10" fillId="0" borderId="0"/>
    <xf numFmtId="3" fontId="10" fillId="0" borderId="0"/>
    <xf numFmtId="3" fontId="10" fillId="0" borderId="0"/>
    <xf numFmtId="0" fontId="22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13" borderId="0"/>
    <xf numFmtId="0" fontId="10" fillId="13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3" fontId="10" fillId="0" borderId="0"/>
    <xf numFmtId="3" fontId="10" fillId="0" borderId="0"/>
    <xf numFmtId="0" fontId="25" fillId="0" borderId="0" applyFill="0" applyBorder="0" applyProtection="0">
      <alignment vertical="center"/>
    </xf>
    <xf numFmtId="3" fontId="10" fillId="0" borderId="0"/>
    <xf numFmtId="3" fontId="1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22" fillId="0" borderId="0">
      <protection locked="0"/>
    </xf>
    <xf numFmtId="0" fontId="26" fillId="0" borderId="0">
      <alignment horizontal="center" wrapText="1"/>
      <protection locked="0"/>
    </xf>
    <xf numFmtId="0" fontId="27" fillId="0" borderId="0"/>
    <xf numFmtId="174" fontId="28" fillId="0" borderId="0"/>
    <xf numFmtId="0" fontId="20" fillId="0" borderId="0"/>
    <xf numFmtId="175" fontId="21" fillId="0" borderId="0" applyFill="0" applyBorder="0" applyAlignment="0"/>
    <xf numFmtId="3" fontId="29" fillId="0" borderId="0" applyFill="0" applyBorder="0" applyProtection="0"/>
    <xf numFmtId="2" fontId="30" fillId="14" borderId="9">
      <alignment horizontal="left" vertical="center"/>
    </xf>
    <xf numFmtId="176" fontId="31" fillId="0" borderId="0"/>
    <xf numFmtId="0" fontId="6" fillId="15" borderId="0" applyNumberFormat="0">
      <alignment horizontal="center" vertical="top" wrapText="1"/>
    </xf>
    <xf numFmtId="0" fontId="32" fillId="16" borderId="0">
      <alignment horizontal="left"/>
    </xf>
    <xf numFmtId="0" fontId="33" fillId="16" borderId="0">
      <alignment horizontal="right"/>
    </xf>
    <xf numFmtId="0" fontId="34" fillId="17" borderId="0">
      <alignment horizontal="center"/>
    </xf>
    <xf numFmtId="0" fontId="33" fillId="16" borderId="0">
      <alignment horizontal="right"/>
    </xf>
    <xf numFmtId="0" fontId="35" fillId="17" borderId="0">
      <alignment horizontal="left"/>
    </xf>
    <xf numFmtId="177" fontId="28" fillId="0" borderId="0" applyFont="0" applyFill="0" applyBorder="0" applyAlignment="0" applyProtection="0">
      <alignment horizontal="right"/>
    </xf>
    <xf numFmtId="178" fontId="28" fillId="0" borderId="0" applyFont="0" applyFill="0" applyBorder="0" applyAlignment="0" applyProtection="0"/>
    <xf numFmtId="0" fontId="28" fillId="0" borderId="0" applyFont="0" applyFill="0" applyBorder="0" applyAlignment="0" applyProtection="0">
      <alignment horizontal="right"/>
    </xf>
    <xf numFmtId="179" fontId="28" fillId="0" borderId="0" applyFont="0" applyFill="0" applyBorder="0" applyAlignment="0" applyProtection="0">
      <alignment horizontal="right"/>
    </xf>
    <xf numFmtId="171" fontId="14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36" fillId="0" borderId="10" applyNumberFormat="0" applyBorder="0" applyAlignment="0">
      <alignment horizontal="center"/>
    </xf>
    <xf numFmtId="0" fontId="37" fillId="0" borderId="0" applyNumberFormat="0" applyAlignment="0">
      <alignment horizontal="left"/>
    </xf>
    <xf numFmtId="180" fontId="28" fillId="0" borderId="0" applyFont="0" applyFill="0" applyBorder="0" applyAlignment="0" applyProtection="0">
      <alignment horizontal="right"/>
    </xf>
    <xf numFmtId="181" fontId="28" fillId="0" borderId="0" applyFont="0" applyFill="0" applyBorder="0" applyAlignment="0" applyProtection="0">
      <alignment horizontal="right"/>
    </xf>
    <xf numFmtId="170" fontId="14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44" fontId="1" fillId="0" borderId="0" applyFont="0" applyFill="0" applyBorder="0" applyAlignment="0" applyProtection="0"/>
    <xf numFmtId="182" fontId="20" fillId="0" borderId="0" applyFont="0" applyFill="0" applyBorder="0">
      <alignment horizontal="right" vertical="center"/>
    </xf>
    <xf numFmtId="0" fontId="10" fillId="0" borderId="0" applyNumberFormat="0" applyFont="0" applyBorder="0" applyProtection="0">
      <alignment vertical="top"/>
      <protection locked="0"/>
    </xf>
    <xf numFmtId="0" fontId="10" fillId="0" borderId="0" applyNumberFormat="0" applyFont="0" applyBorder="0" applyProtection="0">
      <alignment vertical="top"/>
      <protection locked="0"/>
    </xf>
    <xf numFmtId="183" fontId="28" fillId="0" borderId="0" applyFont="0" applyFill="0" applyBorder="0" applyAlignment="0" applyProtection="0"/>
    <xf numFmtId="184" fontId="38" fillId="0" borderId="6">
      <alignment vertical="center" wrapText="1"/>
    </xf>
    <xf numFmtId="14" fontId="39" fillId="0" borderId="0" applyFont="0" applyFill="0" applyBorder="0" applyAlignment="0" applyProtection="0">
      <alignment vertical="center"/>
    </xf>
    <xf numFmtId="0" fontId="10" fillId="18" borderId="6" applyNumberFormat="0" applyFont="0" applyBorder="0" applyAlignment="0" applyProtection="0">
      <alignment horizontal="left" vertical="center"/>
    </xf>
    <xf numFmtId="185" fontId="28" fillId="0" borderId="11" applyNumberFormat="0" applyFont="0" applyFill="0" applyAlignment="0" applyProtection="0"/>
    <xf numFmtId="0" fontId="40" fillId="0" borderId="0" applyNumberFormat="0" applyAlignment="0">
      <alignment horizontal="left"/>
    </xf>
    <xf numFmtId="170" fontId="10" fillId="0" borderId="0" applyFon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Fill="0" applyBorder="0" applyProtection="0">
      <alignment horizontal="left"/>
    </xf>
    <xf numFmtId="186" fontId="25" fillId="18" borderId="6" applyFont="0" applyFill="0" applyBorder="0" applyAlignment="0" applyProtection="0">
      <alignment horizontal="right" vertical="center"/>
    </xf>
    <xf numFmtId="38" fontId="20" fillId="19" borderId="0" applyNumberFormat="0" applyBorder="0" applyAlignment="0" applyProtection="0"/>
    <xf numFmtId="187" fontId="28" fillId="0" borderId="0" applyFont="0" applyFill="0" applyBorder="0" applyAlignment="0" applyProtection="0">
      <alignment horizontal="right"/>
    </xf>
    <xf numFmtId="0" fontId="43" fillId="0" borderId="0" applyProtection="0">
      <alignment horizontal="right"/>
    </xf>
    <xf numFmtId="0" fontId="12" fillId="0" borderId="12" applyNumberFormat="0" applyAlignment="0" applyProtection="0">
      <alignment horizontal="left" vertical="center"/>
    </xf>
    <xf numFmtId="0" fontId="12" fillId="0" borderId="8">
      <alignment horizontal="left" vertical="center"/>
    </xf>
    <xf numFmtId="0" fontId="44" fillId="0" borderId="13">
      <alignment horizontal="center"/>
    </xf>
    <xf numFmtId="0" fontId="44" fillId="0" borderId="0">
      <alignment horizontal="center"/>
    </xf>
    <xf numFmtId="0" fontId="45" fillId="0" borderId="0" applyNumberFormat="0" applyBorder="0"/>
    <xf numFmtId="3" fontId="46" fillId="0" borderId="0"/>
    <xf numFmtId="10" fontId="20" fillId="20" borderId="6" applyNumberFormat="0" applyBorder="0" applyAlignment="0" applyProtection="0"/>
    <xf numFmtId="188" fontId="47" fillId="21" borderId="0"/>
    <xf numFmtId="189" fontId="48" fillId="22" borderId="14" applyNumberFormat="0" applyAlignment="0">
      <alignment vertical="center"/>
      <protection locked="0"/>
    </xf>
    <xf numFmtId="0" fontId="19" fillId="0" borderId="0"/>
    <xf numFmtId="171" fontId="14" fillId="0" borderId="0" applyFont="0" applyFill="0" applyBorder="0" applyAlignment="0" applyProtection="0"/>
    <xf numFmtId="171" fontId="49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2" fillId="0" borderId="0"/>
    <xf numFmtId="0" fontId="32" fillId="16" borderId="0">
      <alignment horizontal="left"/>
    </xf>
    <xf numFmtId="0" fontId="50" fillId="17" borderId="0">
      <alignment horizontal="left"/>
    </xf>
    <xf numFmtId="3" fontId="51" fillId="0" borderId="0"/>
    <xf numFmtId="188" fontId="52" fillId="16" borderId="0"/>
    <xf numFmtId="190" fontId="10" fillId="0" borderId="0" applyFont="0" applyFill="0" applyBorder="0" applyAlignment="0" applyProtection="0"/>
    <xf numFmtId="190" fontId="10" fillId="0" borderId="0" applyFont="0" applyFill="0" applyBorder="0" applyAlignment="0" applyProtection="0"/>
    <xf numFmtId="0" fontId="38" fillId="0" borderId="6" applyFill="0" applyBorder="0" applyProtection="0">
      <alignment vertical="center"/>
    </xf>
    <xf numFmtId="191" fontId="10" fillId="0" borderId="0" applyFont="0" applyFill="0" applyBorder="0" applyAlignment="0" applyProtection="0"/>
    <xf numFmtId="19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3" fontId="10" fillId="0" borderId="0" applyFont="0" applyFill="0" applyBorder="0" applyAlignment="0" applyProtection="0"/>
    <xf numFmtId="194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5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95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0" fontId="10" fillId="0" borderId="0" applyFont="0" applyFill="0" applyProtection="0"/>
    <xf numFmtId="10" fontId="10" fillId="0" borderId="0" applyFont="0" applyFill="0" applyProtection="0"/>
    <xf numFmtId="10" fontId="10" fillId="0" borderId="0" applyFont="0" applyFill="0" applyProtection="0"/>
    <xf numFmtId="10" fontId="10" fillId="0" borderId="0" applyFont="0" applyFill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8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8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2" fontId="10" fillId="0" borderId="0" applyFont="0" applyFill="0" applyProtection="0"/>
    <xf numFmtId="12" fontId="10" fillId="0" borderId="0" applyFont="0" applyFill="0" applyProtection="0"/>
    <xf numFmtId="12" fontId="10" fillId="0" borderId="0" applyFont="0" applyFill="0" applyProtection="0"/>
    <xf numFmtId="12" fontId="10" fillId="0" borderId="0" applyFont="0" applyFill="0" applyProtection="0"/>
    <xf numFmtId="199" fontId="28" fillId="0" borderId="0" applyFont="0" applyFill="0" applyBorder="0" applyAlignment="0" applyProtection="0">
      <alignment horizontal="right"/>
    </xf>
    <xf numFmtId="0" fontId="53" fillId="0" borderId="0" applyNumberFormat="0" applyAlignment="0">
      <alignment vertical="center"/>
    </xf>
    <xf numFmtId="49" fontId="10" fillId="0" borderId="6"/>
    <xf numFmtId="0" fontId="38" fillId="23" borderId="6" applyNumberFormat="0" applyFont="0" applyBorder="0" applyAlignment="0" applyProtection="0">
      <alignment vertical="center"/>
    </xf>
    <xf numFmtId="37" fontId="54" fillId="0" borderId="0"/>
    <xf numFmtId="200" fontId="10" fillId="0" borderId="0"/>
    <xf numFmtId="200" fontId="10" fillId="0" borderId="0"/>
    <xf numFmtId="37" fontId="55" fillId="0" borderId="0" applyAlignment="0"/>
    <xf numFmtId="0" fontId="14" fillId="0" borderId="0"/>
    <xf numFmtId="0" fontId="1" fillId="0" borderId="0"/>
    <xf numFmtId="0" fontId="14" fillId="0" borderId="0"/>
    <xf numFmtId="0" fontId="10" fillId="0" borderId="0"/>
    <xf numFmtId="0" fontId="56" fillId="0" borderId="0"/>
    <xf numFmtId="0" fontId="56" fillId="0" borderId="0"/>
    <xf numFmtId="0" fontId="10" fillId="0" borderId="0" applyBorder="0"/>
    <xf numFmtId="37" fontId="26" fillId="0" borderId="0" applyNumberFormat="0" applyFill="0" applyAlignment="0"/>
    <xf numFmtId="0" fontId="1" fillId="2" borderId="1" applyNumberFormat="0" applyFont="0" applyAlignment="0" applyProtection="0"/>
    <xf numFmtId="4" fontId="57" fillId="0" borderId="15" applyNumberFormat="0" applyFont="0" applyFill="0" applyBorder="0" applyAlignment="0"/>
    <xf numFmtId="40" fontId="58" fillId="13" borderId="0">
      <alignment horizontal="right"/>
    </xf>
    <xf numFmtId="0" fontId="59" fillId="24" borderId="0">
      <alignment horizontal="center"/>
    </xf>
    <xf numFmtId="0" fontId="60" fillId="13" borderId="16"/>
    <xf numFmtId="0" fontId="61" fillId="17" borderId="0" applyBorder="0">
      <alignment horizontal="centerContinuous"/>
    </xf>
    <xf numFmtId="0" fontId="62" fillId="25" borderId="0" applyBorder="0">
      <alignment horizontal="centerContinuous"/>
    </xf>
    <xf numFmtId="0" fontId="63" fillId="0" borderId="6" applyFill="0" applyProtection="0">
      <alignment vertical="center" wrapText="1"/>
      <protection locked="0"/>
    </xf>
    <xf numFmtId="1" fontId="64" fillId="0" borderId="0" applyProtection="0">
      <alignment horizontal="right" vertical="center"/>
    </xf>
    <xf numFmtId="14" fontId="26" fillId="0" borderId="0">
      <alignment horizontal="center" wrapText="1"/>
      <protection locked="0"/>
    </xf>
    <xf numFmtId="10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201" fontId="48" fillId="0" borderId="0" applyFont="0" applyFill="0" applyBorder="0" applyAlignment="0" applyProtection="0">
      <alignment vertical="center"/>
    </xf>
    <xf numFmtId="13" fontId="10" fillId="0" borderId="0" applyFont="0" applyFill="0" applyProtection="0"/>
    <xf numFmtId="0" fontId="65" fillId="15" borderId="6" applyNumberFormat="0" applyFont="0" applyBorder="0" applyAlignment="0" applyProtection="0">
      <alignment horizontal="center" vertical="center"/>
    </xf>
    <xf numFmtId="9" fontId="1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37" fontId="10" fillId="0" borderId="0" applyFont="0" applyFill="0" applyBorder="0" applyAlignment="0" applyProtection="0"/>
    <xf numFmtId="37" fontId="10" fillId="0" borderId="0" applyFont="0" applyFill="0" applyBorder="0" applyAlignment="0" applyProtection="0"/>
    <xf numFmtId="3" fontId="66" fillId="0" borderId="0" applyFill="0" applyBorder="0" applyProtection="0"/>
    <xf numFmtId="0" fontId="67" fillId="26" borderId="0" applyNumberFormat="0" applyFont="0" applyBorder="0" applyAlignment="0">
      <alignment horizontal="center"/>
    </xf>
    <xf numFmtId="0" fontId="68" fillId="0" borderId="6" applyProtection="0">
      <alignment vertical="center"/>
    </xf>
    <xf numFmtId="0" fontId="65" fillId="0" borderId="6" applyFill="0" applyBorder="0" applyProtection="0">
      <alignment horizontal="left" vertical="center"/>
    </xf>
    <xf numFmtId="0" fontId="50" fillId="27" borderId="0">
      <alignment horizontal="center"/>
    </xf>
    <xf numFmtId="49" fontId="69" fillId="17" borderId="0">
      <alignment horizontal="center"/>
    </xf>
    <xf numFmtId="202" fontId="70" fillId="0" borderId="0" applyNumberFormat="0" applyFill="0" applyBorder="0" applyAlignment="0" applyProtection="0">
      <alignment horizontal="left"/>
    </xf>
    <xf numFmtId="0" fontId="33" fillId="16" borderId="0">
      <alignment horizontal="center"/>
    </xf>
    <xf numFmtId="0" fontId="33" fillId="16" borderId="0">
      <alignment horizontal="centerContinuous"/>
    </xf>
    <xf numFmtId="0" fontId="71" fillId="17" borderId="0">
      <alignment horizontal="left"/>
    </xf>
    <xf numFmtId="49" fontId="71" fillId="17" borderId="0">
      <alignment horizontal="center"/>
    </xf>
    <xf numFmtId="0" fontId="32" fillId="16" borderId="0">
      <alignment horizontal="left"/>
    </xf>
    <xf numFmtId="49" fontId="71" fillId="17" borderId="0">
      <alignment horizontal="left"/>
    </xf>
    <xf numFmtId="0" fontId="32" fillId="16" borderId="0">
      <alignment horizontal="centerContinuous"/>
    </xf>
    <xf numFmtId="0" fontId="32" fillId="16" borderId="0">
      <alignment horizontal="right"/>
    </xf>
    <xf numFmtId="49" fontId="50" fillId="17" borderId="0">
      <alignment horizontal="left"/>
    </xf>
    <xf numFmtId="0" fontId="33" fillId="16" borderId="0">
      <alignment horizontal="right"/>
    </xf>
    <xf numFmtId="0" fontId="10" fillId="0" borderId="0" applyNumberFormat="0" applyFill="0" applyBorder="0" applyAlignment="0" applyProtection="0"/>
    <xf numFmtId="0" fontId="71" fillId="28" borderId="0">
      <alignment horizontal="center"/>
    </xf>
    <xf numFmtId="0" fontId="72" fillId="28" borderId="0">
      <alignment horizontal="center"/>
    </xf>
    <xf numFmtId="0" fontId="73" fillId="29" borderId="17">
      <alignment vertical="center"/>
    </xf>
    <xf numFmtId="0" fontId="74" fillId="29" borderId="17" applyProtection="0">
      <alignment vertical="center"/>
    </xf>
    <xf numFmtId="0" fontId="67" fillId="1" borderId="8" applyNumberFormat="0" applyFont="0" applyAlignment="0">
      <alignment horizontal="center"/>
    </xf>
    <xf numFmtId="3" fontId="20" fillId="0" borderId="0"/>
    <xf numFmtId="0" fontId="75" fillId="0" borderId="0" applyNumberFormat="0" applyFill="0" applyBorder="0" applyAlignment="0">
      <alignment horizontal="center"/>
    </xf>
    <xf numFmtId="1" fontId="55" fillId="0" borderId="0" applyBorder="0">
      <alignment horizontal="left" vertical="top" wrapText="1"/>
    </xf>
    <xf numFmtId="0" fontId="10" fillId="0" borderId="0"/>
    <xf numFmtId="0" fontId="49" fillId="0" borderId="0"/>
    <xf numFmtId="0" fontId="1" fillId="0" borderId="0"/>
    <xf numFmtId="0" fontId="10" fillId="0" borderId="0"/>
    <xf numFmtId="188" fontId="55" fillId="17" borderId="0"/>
    <xf numFmtId="0" fontId="10" fillId="0" borderId="0"/>
    <xf numFmtId="0" fontId="22" fillId="0" borderId="0"/>
    <xf numFmtId="3" fontId="76" fillId="0" borderId="0" applyNumberFormat="0" applyFill="0" applyBorder="0" applyAlignment="0" applyProtection="0">
      <alignment vertical="center"/>
    </xf>
    <xf numFmtId="3" fontId="77" fillId="0" borderId="0" applyNumberFormat="0" applyAlignment="0">
      <alignment horizontal="right"/>
    </xf>
    <xf numFmtId="40" fontId="78" fillId="0" borderId="0" applyBorder="0">
      <alignment horizontal="right"/>
    </xf>
    <xf numFmtId="0" fontId="79" fillId="0" borderId="0" applyBorder="0" applyProtection="0">
      <alignment vertical="center"/>
    </xf>
    <xf numFmtId="185" fontId="79" fillId="0" borderId="4" applyBorder="0" applyProtection="0">
      <alignment horizontal="right" vertical="center"/>
    </xf>
    <xf numFmtId="0" fontId="80" fillId="30" borderId="0" applyBorder="0" applyProtection="0">
      <alignment horizontal="centerContinuous" vertical="center"/>
    </xf>
    <xf numFmtId="0" fontId="80" fillId="31" borderId="4" applyBorder="0" applyProtection="0">
      <alignment horizontal="centerContinuous" vertical="center"/>
    </xf>
    <xf numFmtId="3" fontId="6" fillId="0" borderId="0" applyNumberFormat="0"/>
    <xf numFmtId="0" fontId="81" fillId="0" borderId="0" applyFill="0" applyBorder="0" applyProtection="0">
      <alignment horizontal="left"/>
    </xf>
    <xf numFmtId="0" fontId="42" fillId="0" borderId="9" applyFill="0" applyBorder="0" applyProtection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0" fontId="25" fillId="0" borderId="6" applyProtection="0">
      <alignment horizontal="right" vertical="center"/>
    </xf>
    <xf numFmtId="3" fontId="82" fillId="0" borderId="0"/>
    <xf numFmtId="1" fontId="2" fillId="0" borderId="18" applyNumberFormat="0" applyProtection="0">
      <alignment horizontal="left" vertical="center"/>
    </xf>
    <xf numFmtId="0" fontId="6" fillId="0" borderId="8">
      <alignment horizontal="right" wrapText="1"/>
    </xf>
    <xf numFmtId="0" fontId="83" fillId="17" borderId="0">
      <alignment horizontal="center"/>
    </xf>
    <xf numFmtId="170" fontId="14" fillId="0" borderId="0" applyFont="0" applyFill="0" applyBorder="0" applyAlignment="0" applyProtection="0"/>
    <xf numFmtId="170" fontId="10" fillId="0" borderId="0" applyFont="0" applyFill="0" applyBorder="0" applyAlignment="0" applyProtection="0"/>
    <xf numFmtId="203" fontId="84" fillId="0" borderId="4" applyBorder="0" applyProtection="0">
      <alignment horizontal="right"/>
    </xf>
    <xf numFmtId="4" fontId="20" fillId="20" borderId="19"/>
    <xf numFmtId="0" fontId="2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4" fillId="0" borderId="0"/>
    <xf numFmtId="0" fontId="10" fillId="0" borderId="0"/>
    <xf numFmtId="0" fontId="10" fillId="0" borderId="0"/>
    <xf numFmtId="0" fontId="14" fillId="0" borderId="0"/>
    <xf numFmtId="0" fontId="19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4" fillId="0" borderId="0"/>
    <xf numFmtId="0" fontId="10" fillId="0" borderId="0"/>
    <xf numFmtId="0" fontId="10" fillId="0" borderId="0" applyBorder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9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8" fillId="0" borderId="0"/>
    <xf numFmtId="0" fontId="10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22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4" fillId="0" borderId="0"/>
    <xf numFmtId="0" fontId="14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4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22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9" fillId="0" borderId="0"/>
    <xf numFmtId="0" fontId="19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4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4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09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9" fillId="0" borderId="0"/>
    <xf numFmtId="3" fontId="10" fillId="0" borderId="0"/>
    <xf numFmtId="3" fontId="10" fillId="0" borderId="0"/>
    <xf numFmtId="0" fontId="21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 applyFill="0" applyBorder="0" applyAlignment="0" applyProtection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1" fillId="0" borderId="0" applyNumberFormat="0" applyFill="0" applyBorder="0" applyAlignment="0" applyProtection="0"/>
    <xf numFmtId="0" fontId="14" fillId="0" borderId="0"/>
    <xf numFmtId="0" fontId="19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0" borderId="0"/>
    <xf numFmtId="0" fontId="19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9" fillId="0" borderId="0"/>
    <xf numFmtId="0" fontId="22" fillId="0" borderId="0"/>
    <xf numFmtId="0" fontId="14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4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 applyFill="0" applyBorder="0" applyProtection="0">
      <alignment vertical="center"/>
    </xf>
    <xf numFmtId="0" fontId="10" fillId="0" borderId="0" applyFill="0" applyBorder="0" applyProtection="0">
      <alignment vertical="center"/>
    </xf>
    <xf numFmtId="0" fontId="19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4" fillId="0" borderId="0"/>
    <xf numFmtId="0" fontId="10" fillId="0" borderId="0"/>
    <xf numFmtId="0" fontId="10" fillId="0" borderId="0"/>
    <xf numFmtId="0" fontId="10" fillId="0" borderId="0"/>
    <xf numFmtId="0" fontId="109" fillId="0" borderId="0"/>
    <xf numFmtId="0" fontId="10" fillId="0" borderId="0"/>
    <xf numFmtId="0" fontId="10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4" fillId="0" borderId="0"/>
    <xf numFmtId="0" fontId="14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2" fillId="0" borderId="0"/>
    <xf numFmtId="0" fontId="14" fillId="0" borderId="0"/>
    <xf numFmtId="0" fontId="14" fillId="0" borderId="0"/>
    <xf numFmtId="0" fontId="22" fillId="0" borderId="0"/>
    <xf numFmtId="0" fontId="113" fillId="0" borderId="0"/>
    <xf numFmtId="0" fontId="1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22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/>
    <xf numFmtId="0" fontId="21" fillId="0" borderId="0"/>
    <xf numFmtId="0" fontId="10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38" fontId="24" fillId="0" borderId="0" applyFont="0" applyFill="0" applyBorder="0" applyAlignment="0" applyProtection="0"/>
    <xf numFmtId="38" fontId="2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1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9" fillId="0" borderId="0"/>
    <xf numFmtId="0" fontId="19" fillId="0" borderId="0"/>
    <xf numFmtId="0" fontId="1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9" fillId="0" borderId="0"/>
    <xf numFmtId="0" fontId="109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3" fontId="48" fillId="0" borderId="0"/>
    <xf numFmtId="0" fontId="22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13" borderId="0"/>
    <xf numFmtId="0" fontId="10" fillId="13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9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 applyNumberFormat="0" applyFill="0" applyBorder="0" applyAlignment="0" applyProtection="0"/>
    <xf numFmtId="0" fontId="14" fillId="0" borderId="0"/>
    <xf numFmtId="0" fontId="111" fillId="0" borderId="0" applyNumberFormat="0" applyFill="0" applyBorder="0" applyAlignment="0" applyProtection="0"/>
    <xf numFmtId="0" fontId="10" fillId="0" borderId="0"/>
    <xf numFmtId="0" fontId="10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3" fontId="10" fillId="0" borderId="0"/>
    <xf numFmtId="3" fontId="10" fillId="0" borderId="0"/>
    <xf numFmtId="0" fontId="14" fillId="0" borderId="0"/>
    <xf numFmtId="0" fontId="22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3" fontId="10" fillId="0" borderId="0"/>
    <xf numFmtId="3" fontId="10" fillId="0" borderId="0"/>
    <xf numFmtId="0" fontId="14" fillId="0" borderId="0"/>
    <xf numFmtId="0" fontId="14" fillId="0" borderId="0"/>
    <xf numFmtId="0" fontId="14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2" fillId="0" borderId="0"/>
    <xf numFmtId="0" fontId="14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22" fillId="0" borderId="0"/>
    <xf numFmtId="0" fontId="10" fillId="0" borderId="0"/>
    <xf numFmtId="0" fontId="22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 applyAlignment="0" applyProtection="0"/>
    <xf numFmtId="0" fontId="10" fillId="0" borderId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10" fontId="114" fillId="0" borderId="0" applyFont="0" applyFill="0" applyBorder="0" applyAlignment="0">
      <protection hidden="1"/>
    </xf>
    <xf numFmtId="0" fontId="10" fillId="0" borderId="0"/>
    <xf numFmtId="0" fontId="10" fillId="0" borderId="0"/>
    <xf numFmtId="211" fontId="115" fillId="0" borderId="0">
      <alignment horizontal="left"/>
    </xf>
    <xf numFmtId="212" fontId="116" fillId="0" borderId="0">
      <alignment horizontal="left"/>
    </xf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3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2" borderId="0" applyNumberFormat="0" applyBorder="0" applyAlignment="0" applyProtection="0"/>
    <xf numFmtId="0" fontId="1" fillId="44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99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07" fillId="51" borderId="0" applyNumberFormat="0" applyBorder="0" applyAlignment="0" applyProtection="0"/>
    <xf numFmtId="0" fontId="49" fillId="52" borderId="0" applyNumberFormat="0" applyBorder="0" applyAlignment="0" applyProtection="0"/>
    <xf numFmtId="0" fontId="49" fillId="53" borderId="0" applyNumberFormat="0" applyBorder="0" applyAlignment="0" applyProtection="0"/>
    <xf numFmtId="0" fontId="49" fillId="53" borderId="0" applyNumberFormat="0" applyBorder="0" applyAlignment="0" applyProtection="0"/>
    <xf numFmtId="0" fontId="49" fillId="54" borderId="0" applyNumberFormat="0" applyBorder="0" applyAlignment="0" applyProtection="0"/>
    <xf numFmtId="0" fontId="49" fillId="55" borderId="0" applyNumberFormat="0" applyBorder="0" applyAlignment="0" applyProtection="0"/>
    <xf numFmtId="0" fontId="49" fillId="55" borderId="0" applyNumberFormat="0" applyBorder="0" applyAlignment="0" applyProtection="0"/>
    <xf numFmtId="0" fontId="117" fillId="56" borderId="0" applyNumberFormat="0" applyBorder="0" applyAlignment="0" applyProtection="0"/>
    <xf numFmtId="0" fontId="117" fillId="57" borderId="0" applyNumberFormat="0" applyBorder="0" applyAlignment="0" applyProtection="0"/>
    <xf numFmtId="0" fontId="117" fillId="57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07" fillId="51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117" fillId="58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117" fillId="62" borderId="0" applyNumberFormat="0" applyBorder="0" applyAlignment="0" applyProtection="0"/>
    <xf numFmtId="0" fontId="117" fillId="63" borderId="0" applyNumberFormat="0" applyBorder="0" applyAlignment="0" applyProtection="0"/>
    <xf numFmtId="0" fontId="117" fillId="63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117" fillId="64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7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117" fillId="68" borderId="0" applyNumberFormat="0" applyBorder="0" applyAlignment="0" applyProtection="0"/>
    <xf numFmtId="0" fontId="117" fillId="54" borderId="0" applyNumberFormat="0" applyBorder="0" applyAlignment="0" applyProtection="0"/>
    <xf numFmtId="0" fontId="117" fillId="54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117" fillId="69" borderId="0" applyNumberFormat="0" applyBorder="0" applyAlignment="0" applyProtection="0"/>
    <xf numFmtId="0" fontId="49" fillId="59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3" borderId="0" applyNumberFormat="0" applyBorder="0" applyAlignment="0" applyProtection="0"/>
    <xf numFmtId="0" fontId="49" fillId="54" borderId="0" applyNumberFormat="0" applyBorder="0" applyAlignment="0" applyProtection="0"/>
    <xf numFmtId="0" fontId="49" fillId="54" borderId="0" applyNumberFormat="0" applyBorder="0" applyAlignment="0" applyProtection="0"/>
    <xf numFmtId="0" fontId="117" fillId="61" borderId="0" applyNumberFormat="0" applyBorder="0" applyAlignment="0" applyProtection="0"/>
    <xf numFmtId="0" fontId="117" fillId="54" borderId="0" applyNumberFormat="0" applyBorder="0" applyAlignment="0" applyProtection="0"/>
    <xf numFmtId="0" fontId="117" fillId="54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07" fillId="71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117" fillId="70" borderId="0" applyNumberFormat="0" applyBorder="0" applyAlignment="0" applyProtection="0"/>
    <xf numFmtId="0" fontId="49" fillId="66" borderId="0" applyNumberFormat="0" applyBorder="0" applyAlignment="0" applyProtection="0"/>
    <xf numFmtId="0" fontId="49" fillId="53" borderId="0" applyNumberFormat="0" applyBorder="0" applyAlignment="0" applyProtection="0"/>
    <xf numFmtId="0" fontId="49" fillId="53" borderId="0" applyNumberFormat="0" applyBorder="0" applyAlignment="0" applyProtection="0"/>
    <xf numFmtId="0" fontId="49" fillId="55" borderId="0" applyNumberFormat="0" applyBorder="0" applyAlignment="0" applyProtection="0"/>
    <xf numFmtId="0" fontId="117" fillId="56" borderId="0" applyNumberFormat="0" applyBorder="0" applyAlignment="0" applyProtection="0"/>
    <xf numFmtId="0" fontId="117" fillId="55" borderId="0" applyNumberFormat="0" applyBorder="0" applyAlignment="0" applyProtection="0"/>
    <xf numFmtId="0" fontId="117" fillId="55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117" fillId="56" borderId="0" applyNumberFormat="0" applyBorder="0" applyAlignment="0" applyProtection="0"/>
    <xf numFmtId="0" fontId="49" fillId="72" borderId="0" applyNumberFormat="0" applyBorder="0" applyAlignment="0" applyProtection="0"/>
    <xf numFmtId="0" fontId="49" fillId="73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117" fillId="74" borderId="0" applyNumberFormat="0" applyBorder="0" applyAlignment="0" applyProtection="0"/>
    <xf numFmtId="0" fontId="117" fillId="73" borderId="0" applyNumberFormat="0" applyBorder="0" applyAlignment="0" applyProtection="0"/>
    <xf numFmtId="0" fontId="117" fillId="73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117" fillId="75" borderId="0" applyNumberFormat="0" applyBorder="0" applyAlignment="0" applyProtection="0"/>
    <xf numFmtId="0" fontId="20" fillId="0" borderId="0" applyNumberFormat="0" applyAlignment="0"/>
    <xf numFmtId="0" fontId="20" fillId="0" borderId="0"/>
    <xf numFmtId="213" fontId="10" fillId="0" borderId="0" applyNumberFormat="0" applyFont="0" applyFill="0" applyBorder="0">
      <alignment vertical="top"/>
      <protection hidden="1"/>
    </xf>
    <xf numFmtId="213" fontId="10" fillId="0" borderId="0" applyNumberFormat="0" applyFont="0" applyFill="0" applyBorder="0">
      <alignment vertical="top"/>
      <protection hidden="1"/>
    </xf>
    <xf numFmtId="0" fontId="88" fillId="0" borderId="0"/>
    <xf numFmtId="0" fontId="118" fillId="72" borderId="0" applyNumberFormat="0" applyBorder="0" applyAlignment="0" applyProtection="0"/>
    <xf numFmtId="0" fontId="119" fillId="76" borderId="0" applyNumberFormat="0" applyBorder="0" applyAlignment="0" applyProtection="0"/>
    <xf numFmtId="213" fontId="69" fillId="0" borderId="0" applyNumberFormat="0" applyFill="0" applyBorder="0">
      <protection hidden="1"/>
    </xf>
    <xf numFmtId="213" fontId="69" fillId="0" borderId="70" applyNumberFormat="0" applyFill="0">
      <protection hidden="1"/>
    </xf>
    <xf numFmtId="213" fontId="69" fillId="0" borderId="70" applyNumberFormat="0" applyFill="0">
      <protection hidden="1"/>
    </xf>
    <xf numFmtId="213" fontId="69" fillId="0" borderId="0" applyNumberFormat="0" applyFill="0" applyBorder="0">
      <protection hidden="1"/>
    </xf>
    <xf numFmtId="213" fontId="69" fillId="0" borderId="0" applyNumberFormat="0" applyFill="0" applyBorder="0">
      <protection hidden="1"/>
    </xf>
    <xf numFmtId="214" fontId="120" fillId="0" borderId="0">
      <alignment vertical="center"/>
      <protection locked="0"/>
    </xf>
    <xf numFmtId="0" fontId="116" fillId="0" borderId="0" applyFont="0" applyFill="0" applyBorder="0" applyAlignment="0" applyProtection="0">
      <alignment horizontal="right"/>
    </xf>
    <xf numFmtId="215" fontId="10" fillId="0" borderId="0" applyFill="0" applyBorder="0">
      <protection hidden="1"/>
    </xf>
    <xf numFmtId="215" fontId="10" fillId="0" borderId="0" applyFill="0" applyBorder="0">
      <protection hidden="1"/>
    </xf>
    <xf numFmtId="0" fontId="48" fillId="0" borderId="71" applyNumberFormat="0" applyFont="0" applyAlignment="0"/>
    <xf numFmtId="0" fontId="10" fillId="0" borderId="0"/>
    <xf numFmtId="190" fontId="121" fillId="29" borderId="72" applyNumberFormat="0">
      <alignment vertical="center"/>
    </xf>
    <xf numFmtId="216" fontId="121" fillId="77" borderId="72" applyNumberFormat="0">
      <alignment vertical="center"/>
    </xf>
    <xf numFmtId="1" fontId="10" fillId="78" borderId="72" applyNumberFormat="0">
      <alignment vertical="center"/>
    </xf>
    <xf numFmtId="190" fontId="121" fillId="79" borderId="72" applyNumberFormat="0">
      <alignment vertical="center"/>
    </xf>
    <xf numFmtId="190" fontId="121" fillId="19" borderId="72" applyNumberFormat="0">
      <alignment vertical="center"/>
    </xf>
    <xf numFmtId="3" fontId="121" fillId="0" borderId="72" applyNumberFormat="0">
      <alignment vertical="center"/>
    </xf>
    <xf numFmtId="217" fontId="99" fillId="0" borderId="0" applyFill="0" applyBorder="0" applyAlignment="0"/>
    <xf numFmtId="218" fontId="99" fillId="0" borderId="0" applyFill="0" applyBorder="0" applyAlignment="0"/>
    <xf numFmtId="219" fontId="99" fillId="0" borderId="0" applyFill="0" applyBorder="0" applyAlignment="0"/>
    <xf numFmtId="220" fontId="99" fillId="0" borderId="0" applyFill="0" applyBorder="0" applyAlignment="0"/>
    <xf numFmtId="221" fontId="99" fillId="0" borderId="0" applyFill="0" applyBorder="0" applyAlignment="0"/>
    <xf numFmtId="222" fontId="99" fillId="0" borderId="0" applyFill="0" applyBorder="0" applyAlignment="0"/>
    <xf numFmtId="217" fontId="99" fillId="0" borderId="0" applyFill="0" applyBorder="0" applyAlignment="0"/>
    <xf numFmtId="190" fontId="121" fillId="29" borderId="72" applyNumberFormat="0">
      <alignment vertical="center"/>
    </xf>
    <xf numFmtId="0" fontId="122" fillId="80" borderId="73" applyNumberFormat="0" applyAlignment="0" applyProtection="0"/>
    <xf numFmtId="0" fontId="123" fillId="0" borderId="0"/>
    <xf numFmtId="0" fontId="124" fillId="81" borderId="37" applyBorder="0">
      <alignment vertical="center"/>
    </xf>
    <xf numFmtId="0" fontId="125" fillId="70" borderId="74" applyNumberFormat="0" applyAlignment="0" applyProtection="0"/>
    <xf numFmtId="223" fontId="10" fillId="0" borderId="0" applyFont="0" applyFill="0" applyBorder="0" applyAlignment="0">
      <protection hidden="1"/>
    </xf>
    <xf numFmtId="223" fontId="10" fillId="0" borderId="0" applyFont="0" applyFill="0" applyBorder="0" applyAlignment="0">
      <protection hidden="1"/>
    </xf>
    <xf numFmtId="224" fontId="10" fillId="0" borderId="0" applyFont="0" applyFill="0" applyBorder="0" applyAlignment="0">
      <protection hidden="1"/>
    </xf>
    <xf numFmtId="224" fontId="10" fillId="0" borderId="0" applyFont="0" applyFill="0" applyBorder="0" applyAlignment="0">
      <protection hidden="1"/>
    </xf>
    <xf numFmtId="225" fontId="10" fillId="0" borderId="0" applyFont="0" applyFill="0" applyBorder="0">
      <protection hidden="1"/>
    </xf>
    <xf numFmtId="225" fontId="10" fillId="0" borderId="0" applyFont="0" applyFill="0" applyBorder="0">
      <protection hidden="1"/>
    </xf>
    <xf numFmtId="0" fontId="126" fillId="0" borderId="0" applyNumberFormat="0" applyFill="0" applyBorder="0" applyAlignment="0" applyProtection="0"/>
    <xf numFmtId="213" fontId="10" fillId="0" borderId="0" applyNumberFormat="0" applyFont="0" applyBorder="0" applyAlignment="0" applyProtection="0">
      <protection hidden="1"/>
    </xf>
    <xf numFmtId="213" fontId="10" fillId="0" borderId="0" applyNumberFormat="0" applyFont="0" applyBorder="0" applyAlignment="0" applyProtection="0">
      <protection hidden="1"/>
    </xf>
    <xf numFmtId="213" fontId="10" fillId="82" borderId="0" applyNumberFormat="0" applyFont="0" applyBorder="0" applyAlignment="0" applyProtection="0">
      <protection hidden="1"/>
    </xf>
    <xf numFmtId="213" fontId="10" fillId="82" borderId="0" applyNumberFormat="0" applyFont="0" applyBorder="0" applyAlignment="0" applyProtection="0">
      <protection hidden="1"/>
    </xf>
    <xf numFmtId="213" fontId="10" fillId="83" borderId="0" applyNumberFormat="0" applyFont="0" applyBorder="0" applyAlignment="0" applyProtection="0">
      <protection hidden="1"/>
    </xf>
    <xf numFmtId="213" fontId="10" fillId="83" borderId="0" applyNumberFormat="0" applyFont="0" applyBorder="0" applyAlignment="0" applyProtection="0">
      <protection hidden="1"/>
    </xf>
    <xf numFmtId="213" fontId="10" fillId="20" borderId="0" applyNumberFormat="0" applyFont="0" applyBorder="0" applyAlignment="0" applyProtection="0">
      <protection hidden="1"/>
    </xf>
    <xf numFmtId="213" fontId="10" fillId="20" borderId="0" applyNumberFormat="0" applyFont="0" applyBorder="0" applyAlignment="0" applyProtection="0">
      <protection hidden="1"/>
    </xf>
    <xf numFmtId="226" fontId="127" fillId="84" borderId="75" applyNumberFormat="0" applyProtection="0">
      <alignment horizontal="center"/>
      <protection hidden="1"/>
    </xf>
    <xf numFmtId="213" fontId="10" fillId="78" borderId="0" applyNumberFormat="0" applyFont="0" applyBorder="0" applyAlignment="0" applyProtection="0">
      <protection hidden="1"/>
    </xf>
    <xf numFmtId="213" fontId="10" fillId="78" borderId="0" applyNumberFormat="0" applyFont="0" applyBorder="0" applyAlignment="0" applyProtection="0">
      <protection hidden="1"/>
    </xf>
    <xf numFmtId="213" fontId="10" fillId="85" borderId="0" applyNumberFormat="0" applyFont="0" applyBorder="0" applyAlignment="0" applyProtection="0">
      <protection hidden="1"/>
    </xf>
    <xf numFmtId="213" fontId="10" fillId="85" borderId="0" applyNumberFormat="0" applyFont="0" applyBorder="0" applyAlignment="0" applyProtection="0">
      <protection hidden="1"/>
    </xf>
    <xf numFmtId="213" fontId="10" fillId="86" borderId="0" applyNumberFormat="0" applyFont="0" applyBorder="0" applyAlignment="0" applyProtection="0">
      <protection hidden="1"/>
    </xf>
    <xf numFmtId="213" fontId="10" fillId="86" borderId="0" applyNumberFormat="0" applyFont="0" applyBorder="0" applyAlignment="0" applyProtection="0">
      <protection hidden="1"/>
    </xf>
    <xf numFmtId="213" fontId="10" fillId="29" borderId="0" applyNumberFormat="0" applyFont="0" applyBorder="0" applyAlignment="0" applyProtection="0">
      <protection hidden="1"/>
    </xf>
    <xf numFmtId="213" fontId="10" fillId="29" borderId="0" applyNumberFormat="0" applyFont="0" applyBorder="0" applyAlignment="0" applyProtection="0">
      <protection hidden="1"/>
    </xf>
    <xf numFmtId="0" fontId="128" fillId="87" borderId="13" applyNumberFormat="0" applyProtection="0">
      <alignment horizontal="center" vertical="center" wrapText="1"/>
    </xf>
    <xf numFmtId="0" fontId="10" fillId="0" borderId="0" applyFill="0" applyBorder="0">
      <alignment horizontal="justify" vertical="top"/>
    </xf>
    <xf numFmtId="0" fontId="10" fillId="0" borderId="0" applyFill="0" applyBorder="0">
      <alignment horizontal="justify" vertical="top"/>
    </xf>
    <xf numFmtId="0" fontId="2" fillId="0" borderId="6">
      <alignment horizontal="left" wrapText="1"/>
    </xf>
    <xf numFmtId="227" fontId="129" fillId="0" borderId="0"/>
    <xf numFmtId="227" fontId="129" fillId="0" borderId="0"/>
    <xf numFmtId="227" fontId="129" fillId="0" borderId="0"/>
    <xf numFmtId="227" fontId="129" fillId="0" borderId="0"/>
    <xf numFmtId="227" fontId="129" fillId="0" borderId="0"/>
    <xf numFmtId="227" fontId="129" fillId="0" borderId="0"/>
    <xf numFmtId="227" fontId="129" fillId="0" borderId="0"/>
    <xf numFmtId="227" fontId="129" fillId="0" borderId="0"/>
    <xf numFmtId="22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43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43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43" fontId="49" fillId="0" borderId="0" applyFont="0" applyFill="0" applyBorder="0" applyAlignment="0" applyProtection="0"/>
    <xf numFmtId="179" fontId="28" fillId="0" borderId="0" applyFont="0" applyFill="0" applyBorder="0" applyAlignment="0" applyProtection="0">
      <alignment horizontal="right"/>
    </xf>
    <xf numFmtId="171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9" fontId="28" fillId="0" borderId="0" applyFont="0" applyFill="0" applyBorder="0" applyAlignment="0" applyProtection="0">
      <alignment horizontal="right"/>
    </xf>
    <xf numFmtId="167" fontId="10" fillId="0" borderId="0" applyFont="0" applyFill="0" applyBorder="0" applyAlignment="0" applyProtection="0"/>
    <xf numFmtId="4" fontId="24" fillId="0" borderId="0" applyFont="0" applyFill="0" applyBorder="0" applyAlignment="0" applyProtection="0"/>
    <xf numFmtId="167" fontId="10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0" fontId="10" fillId="0" borderId="0"/>
    <xf numFmtId="0" fontId="10" fillId="0" borderId="0"/>
    <xf numFmtId="228" fontId="10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0" fontId="10" fillId="0" borderId="0"/>
    <xf numFmtId="0" fontId="10" fillId="0" borderId="0"/>
    <xf numFmtId="165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71" fontId="49" fillId="0" borderId="0" applyFont="0" applyFill="0" applyBorder="0" applyAlignment="0" applyProtection="0"/>
    <xf numFmtId="167" fontId="99" fillId="0" borderId="0" applyFont="0" applyFill="0" applyBorder="0" applyAlignment="0" applyProtection="0"/>
    <xf numFmtId="171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171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67" fontId="49" fillId="0" borderId="0" applyFont="0" applyFill="0" applyBorder="0" applyAlignment="0" applyProtection="0"/>
    <xf numFmtId="171" fontId="10" fillId="0" borderId="0" applyFont="0" applyFill="0" applyBorder="0" applyAlignment="0" applyProtection="0"/>
    <xf numFmtId="229" fontId="130" fillId="0" borderId="0">
      <protection locked="0"/>
    </xf>
    <xf numFmtId="230" fontId="131" fillId="0" borderId="0" applyFont="0" applyFill="0" applyBorder="0" applyAlignment="0">
      <protection hidden="1"/>
    </xf>
    <xf numFmtId="217" fontId="10" fillId="0" borderId="0" applyFont="0" applyFill="0" applyBorder="0" applyAlignment="0" applyProtection="0"/>
    <xf numFmtId="44" fontId="49" fillId="0" borderId="0" applyFont="0" applyFill="0" applyBorder="0" applyAlignment="0" applyProtection="0"/>
    <xf numFmtId="181" fontId="28" fillId="0" borderId="0" applyFont="0" applyFill="0" applyBorder="0" applyAlignment="0" applyProtection="0">
      <alignment horizontal="right"/>
    </xf>
    <xf numFmtId="170" fontId="14" fillId="0" borderId="0" applyFont="0" applyFill="0" applyBorder="0" applyAlignment="0" applyProtection="0"/>
    <xf numFmtId="44" fontId="10" fillId="0" borderId="0" applyFont="0" applyFill="0" applyBorder="0" applyAlignment="0" applyProtection="0"/>
    <xf numFmtId="231" fontId="10" fillId="0" borderId="0" applyFont="0" applyFill="0" applyBorder="0" applyAlignment="0" applyProtection="0"/>
    <xf numFmtId="229" fontId="130" fillId="0" borderId="0">
      <protection locked="0"/>
    </xf>
    <xf numFmtId="0" fontId="132" fillId="0" borderId="26" applyNumberFormat="0" applyBorder="0">
      <alignment horizontal="centerContinuous"/>
    </xf>
    <xf numFmtId="182" fontId="20" fillId="0" borderId="0" applyFont="0" applyFill="0" applyBorder="0">
      <alignment horizontal="right" vertical="center"/>
    </xf>
    <xf numFmtId="0" fontId="10" fillId="0" borderId="0" applyNumberFormat="0" applyFont="0" applyBorder="0" applyProtection="0">
      <alignment vertical="top"/>
      <protection locked="0"/>
    </xf>
    <xf numFmtId="229" fontId="130" fillId="0" borderId="0">
      <protection locked="0"/>
    </xf>
    <xf numFmtId="232" fontId="99" fillId="0" borderId="0" applyFill="0" applyBorder="0">
      <protection hidden="1"/>
    </xf>
    <xf numFmtId="232" fontId="99" fillId="0" borderId="0" applyFill="0" applyBorder="0">
      <protection hidden="1"/>
    </xf>
    <xf numFmtId="233" fontId="99" fillId="0" borderId="0" applyFill="0" applyBorder="0">
      <protection hidden="1"/>
    </xf>
    <xf numFmtId="233" fontId="99" fillId="0" borderId="0" applyFill="0" applyBorder="0">
      <protection hidden="1"/>
    </xf>
    <xf numFmtId="184" fontId="99" fillId="0" borderId="0" applyFill="0" applyBorder="0">
      <protection hidden="1"/>
    </xf>
    <xf numFmtId="184" fontId="99" fillId="0" borderId="0" applyFill="0" applyBorder="0">
      <protection hidden="1"/>
    </xf>
    <xf numFmtId="234" fontId="99" fillId="0" borderId="0" applyFill="0" applyBorder="0">
      <protection hidden="1"/>
    </xf>
    <xf numFmtId="234" fontId="99" fillId="0" borderId="0" applyFill="0" applyBorder="0">
      <protection hidden="1"/>
    </xf>
    <xf numFmtId="235" fontId="99" fillId="0" borderId="0" applyFill="0" applyBorder="0">
      <protection hidden="1"/>
    </xf>
    <xf numFmtId="235" fontId="99" fillId="0" borderId="0" applyFill="0" applyBorder="0">
      <protection hidden="1"/>
    </xf>
    <xf numFmtId="14" fontId="99" fillId="0" borderId="0" applyFill="0" applyBorder="0" applyAlignment="0"/>
    <xf numFmtId="229" fontId="130" fillId="0" borderId="0">
      <protection locked="0"/>
    </xf>
    <xf numFmtId="38" fontId="24" fillId="0" borderId="0" applyFont="0" applyFill="0" applyBorder="0" applyAlignment="0" applyProtection="0"/>
    <xf numFmtId="236" fontId="133" fillId="0" borderId="15">
      <alignment vertical="center"/>
    </xf>
    <xf numFmtId="237" fontId="133" fillId="0" borderId="15">
      <alignment vertical="center"/>
    </xf>
    <xf numFmtId="238" fontId="133" fillId="0" borderId="15">
      <alignment vertical="center"/>
    </xf>
    <xf numFmtId="40" fontId="24" fillId="0" borderId="0" applyFont="0" applyFill="0" applyBorder="0" applyAlignment="0" applyProtection="0"/>
    <xf numFmtId="0" fontId="14" fillId="0" borderId="0" applyNumberFormat="0" applyFill="0" applyBorder="0" applyAlignment="0" applyProtection="0"/>
    <xf numFmtId="188" fontId="134" fillId="88" borderId="0"/>
    <xf numFmtId="239" fontId="135" fillId="0" borderId="76" applyNumberFormat="0" applyFont="0" applyAlignment="0"/>
    <xf numFmtId="240" fontId="134" fillId="0" borderId="0" applyBorder="0" applyProtection="0"/>
    <xf numFmtId="241" fontId="10" fillId="0" borderId="0" applyFill="0" applyBorder="0" applyProtection="0">
      <alignment horizontal="right"/>
    </xf>
    <xf numFmtId="242" fontId="10" fillId="0" borderId="0"/>
    <xf numFmtId="242" fontId="20" fillId="0" borderId="0" applyFill="0" applyBorder="0" applyProtection="0">
      <alignment vertical="center"/>
    </xf>
    <xf numFmtId="243" fontId="134" fillId="12" borderId="0">
      <alignment horizontal="right" indent="1"/>
    </xf>
    <xf numFmtId="242" fontId="136" fillId="19" borderId="0">
      <alignment horizontal="right"/>
    </xf>
    <xf numFmtId="243" fontId="134" fillId="88" borderId="0"/>
    <xf numFmtId="244" fontId="10" fillId="0" borderId="0" applyFill="0" applyBorder="0" applyAlignment="0" applyProtection="0"/>
    <xf numFmtId="245" fontId="10" fillId="0" borderId="0" applyFill="0" applyBorder="0" applyProtection="0"/>
    <xf numFmtId="0" fontId="137" fillId="89" borderId="0" applyNumberFormat="0" applyBorder="0" applyAlignment="0" applyProtection="0"/>
    <xf numFmtId="0" fontId="137" fillId="90" borderId="0" applyNumberFormat="0" applyBorder="0" applyAlignment="0" applyProtection="0"/>
    <xf numFmtId="0" fontId="137" fillId="91" borderId="0" applyNumberFormat="0" applyBorder="0" applyAlignment="0" applyProtection="0"/>
    <xf numFmtId="221" fontId="127" fillId="0" borderId="0" applyFill="0" applyBorder="0" applyAlignment="0"/>
    <xf numFmtId="217" fontId="127" fillId="0" borderId="0" applyFill="0" applyBorder="0" applyAlignment="0"/>
    <xf numFmtId="221" fontId="127" fillId="0" borderId="0" applyFill="0" applyBorder="0" applyAlignment="0"/>
    <xf numFmtId="222" fontId="127" fillId="0" borderId="0" applyFill="0" applyBorder="0" applyAlignment="0"/>
    <xf numFmtId="217" fontId="127" fillId="0" borderId="0" applyFill="0" applyBorder="0" applyAlignment="0"/>
    <xf numFmtId="37" fontId="138" fillId="0" borderId="68" applyFill="0" applyBorder="0">
      <alignment vertical="center"/>
      <protection locked="0"/>
    </xf>
    <xf numFmtId="0" fontId="138" fillId="0" borderId="0" applyFill="0" applyBorder="0">
      <alignment vertical="center"/>
    </xf>
    <xf numFmtId="0" fontId="138" fillId="0" borderId="68" applyFill="0" applyBorder="0">
      <alignment horizontal="left" wrapText="1"/>
      <protection locked="0"/>
    </xf>
    <xf numFmtId="37" fontId="138" fillId="0" borderId="68" applyFill="0" applyBorder="0">
      <alignment vertical="center"/>
      <protection locked="0"/>
    </xf>
    <xf numFmtId="246" fontId="131" fillId="0" borderId="0" applyFont="0" applyFill="0" applyBorder="0" applyAlignment="0">
      <protection hidden="1"/>
    </xf>
    <xf numFmtId="247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248" fontId="10" fillId="0" borderId="0" applyFont="0" applyFill="0" applyBorder="0" applyAlignment="0" applyProtection="0"/>
    <xf numFmtId="248" fontId="10" fillId="0" borderId="0" applyFont="0" applyFill="0" applyBorder="0" applyAlignment="0" applyProtection="0"/>
    <xf numFmtId="249" fontId="24" fillId="0" borderId="0" applyFont="0" applyFill="0" applyBorder="0" applyAlignment="0" applyProtection="0"/>
    <xf numFmtId="250" fontId="55" fillId="0" borderId="0" applyFont="0" applyFill="0" applyBorder="0" applyAlignment="0" applyProtection="0"/>
    <xf numFmtId="249" fontId="24" fillId="0" borderId="0" applyFont="0" applyFill="0" applyBorder="0" applyAlignment="0" applyProtection="0"/>
    <xf numFmtId="249" fontId="24" fillId="0" borderId="0" applyFont="0" applyFill="0" applyBorder="0" applyAlignment="0" applyProtection="0"/>
    <xf numFmtId="249" fontId="24" fillId="0" borderId="0" applyFont="0" applyFill="0" applyBorder="0" applyAlignment="0" applyProtection="0"/>
    <xf numFmtId="251" fontId="10" fillId="0" borderId="0" applyFont="0" applyFill="0" applyBorder="0" applyAlignment="0">
      <protection hidden="1"/>
    </xf>
    <xf numFmtId="251" fontId="10" fillId="0" borderId="0" applyFont="0" applyFill="0" applyBorder="0" applyAlignment="0">
      <protection hidden="1"/>
    </xf>
    <xf numFmtId="252" fontId="131" fillId="0" borderId="0" applyFont="0" applyFill="0" applyBorder="0" applyAlignment="0">
      <protection hidden="1"/>
    </xf>
    <xf numFmtId="253" fontId="10" fillId="0" borderId="0" applyFont="0" applyFill="0" applyBorder="0" applyAlignment="0" applyProtection="0"/>
    <xf numFmtId="0" fontId="121" fillId="92" borderId="77" applyNumberFormat="0">
      <alignment vertical="center"/>
    </xf>
    <xf numFmtId="0" fontId="139" fillId="0" borderId="9" applyFill="0" applyBorder="0">
      <alignment horizontal="left" vertical="top"/>
    </xf>
    <xf numFmtId="213" fontId="2" fillId="0" borderId="78">
      <protection hidden="1"/>
    </xf>
    <xf numFmtId="254" fontId="131" fillId="0" borderId="0" applyFont="0" applyFill="0" applyBorder="0">
      <protection hidden="1"/>
    </xf>
    <xf numFmtId="213" fontId="2" fillId="0" borderId="78">
      <protection hidden="1"/>
    </xf>
    <xf numFmtId="213" fontId="2" fillId="0" borderId="78">
      <protection hidden="1"/>
    </xf>
    <xf numFmtId="0" fontId="121" fillId="19" borderId="79" applyNumberFormat="0">
      <alignment vertical="center"/>
    </xf>
    <xf numFmtId="0" fontId="121" fillId="19" borderId="79" applyNumberFormat="0">
      <alignment vertical="center"/>
    </xf>
    <xf numFmtId="0" fontId="121" fillId="19" borderId="79" applyNumberFormat="0">
      <alignment vertic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229" fontId="130" fillId="0" borderId="0">
      <protection locked="0"/>
    </xf>
    <xf numFmtId="37" fontId="10" fillId="0" borderId="68" applyFill="0" applyBorder="0">
      <alignment vertical="center"/>
    </xf>
    <xf numFmtId="255" fontId="10" fillId="0" borderId="0" applyFont="0" applyFill="0" applyBorder="0" applyAlignment="0">
      <protection hidden="1"/>
    </xf>
    <xf numFmtId="255" fontId="10" fillId="0" borderId="0" applyFont="0" applyFill="0" applyBorder="0" applyAlignment="0">
      <protection hidden="1"/>
    </xf>
    <xf numFmtId="256" fontId="10" fillId="0" borderId="0" applyFont="0" applyFill="0" applyBorder="0" applyAlignment="0">
      <protection hidden="1"/>
    </xf>
    <xf numFmtId="256" fontId="10" fillId="0" borderId="0" applyFont="0" applyFill="0" applyBorder="0" applyAlignment="0">
      <protection hidden="1"/>
    </xf>
    <xf numFmtId="0" fontId="49" fillId="67" borderId="0" applyNumberFormat="0" applyBorder="0" applyAlignment="0" applyProtection="0"/>
    <xf numFmtId="38" fontId="20" fillId="19" borderId="0" applyNumberFormat="0" applyBorder="0" applyAlignment="0" applyProtection="0"/>
    <xf numFmtId="0" fontId="140" fillId="19" borderId="80" applyNumberFormat="0">
      <alignment vertical="center"/>
    </xf>
    <xf numFmtId="257" fontId="10" fillId="0" borderId="0" applyFont="0" applyFill="0" applyBorder="0" applyAlignment="0">
      <protection hidden="1"/>
    </xf>
    <xf numFmtId="257" fontId="10" fillId="0" borderId="0" applyFont="0" applyFill="0" applyBorder="0" applyAlignment="0">
      <protection hidden="1"/>
    </xf>
    <xf numFmtId="258" fontId="131" fillId="0" borderId="0" applyFont="0" applyFill="0" applyBorder="0" applyAlignment="0">
      <protection hidden="1"/>
    </xf>
    <xf numFmtId="0" fontId="141" fillId="0" borderId="81" applyNumberFormat="0" applyFill="0" applyAlignment="0" applyProtection="0"/>
    <xf numFmtId="0" fontId="142" fillId="0" borderId="0" applyProtection="0">
      <alignment horizontal="left"/>
    </xf>
    <xf numFmtId="0" fontId="143" fillId="0" borderId="0" applyProtection="0">
      <alignment horizontal="left"/>
    </xf>
    <xf numFmtId="0" fontId="144" fillId="0" borderId="0" applyNumberFormat="0" applyFill="0" applyBorder="0" applyAlignment="0" applyProtection="0"/>
    <xf numFmtId="213" fontId="145" fillId="82" borderId="82" applyNumberFormat="0" applyAlignment="0">
      <protection hidden="1"/>
    </xf>
    <xf numFmtId="259" fontId="146" fillId="0" borderId="16">
      <alignment horizontal="left" vertical="center"/>
    </xf>
    <xf numFmtId="0" fontId="147" fillId="0" borderId="0" applyNumberFormat="0" applyFill="0" applyBorder="0" applyAlignment="0" applyProtection="0">
      <alignment vertical="top"/>
      <protection locked="0"/>
    </xf>
    <xf numFmtId="0" fontId="148" fillId="0" borderId="0" applyNumberFormat="0" applyFill="0" applyBorder="0" applyAlignment="0" applyProtection="0">
      <alignment vertical="top"/>
      <protection locked="0"/>
    </xf>
    <xf numFmtId="250" fontId="148" fillId="0" borderId="0" applyNumberFormat="0" applyFill="0" applyBorder="0" applyAlignment="0" applyProtection="0">
      <alignment vertical="top"/>
      <protection locked="0"/>
    </xf>
    <xf numFmtId="0" fontId="149" fillId="0" borderId="0" applyNumberFormat="0" applyFill="0" applyBorder="0" applyAlignment="0" applyProtection="0">
      <alignment vertical="top"/>
      <protection locked="0"/>
    </xf>
    <xf numFmtId="0" fontId="148" fillId="0" borderId="0" applyNumberFormat="0" applyFill="0" applyBorder="0" applyAlignment="0" applyProtection="0">
      <alignment vertical="top"/>
      <protection locked="0"/>
    </xf>
    <xf numFmtId="260" fontId="106" fillId="0" borderId="83">
      <alignment vertical="center"/>
    </xf>
    <xf numFmtId="261" fontId="150" fillId="0" borderId="0"/>
    <xf numFmtId="213" fontId="10" fillId="12" borderId="0" applyNumberFormat="0" applyFont="0" applyBorder="0" applyAlignment="0">
      <protection locked="0"/>
    </xf>
    <xf numFmtId="213" fontId="10" fillId="12" borderId="0" applyNumberFormat="0" applyFont="0" applyBorder="0" applyAlignment="0">
      <protection locked="0"/>
    </xf>
    <xf numFmtId="213" fontId="10" fillId="78" borderId="0" applyNumberFormat="0" applyFont="0" applyBorder="0" applyAlignment="0">
      <protection locked="0"/>
    </xf>
    <xf numFmtId="213" fontId="10" fillId="78" borderId="0" applyNumberFormat="0" applyFont="0" applyBorder="0" applyAlignment="0">
      <protection locked="0"/>
    </xf>
    <xf numFmtId="213" fontId="151" fillId="0" borderId="0" applyNumberFormat="0" applyFill="0" applyBorder="0" applyAlignment="0"/>
    <xf numFmtId="213" fontId="152" fillId="0" borderId="0" applyNumberFormat="0" applyFill="0" applyBorder="0" applyAlignment="0"/>
    <xf numFmtId="0" fontId="127" fillId="0" borderId="0" applyFill="0" applyBorder="0" applyAlignment="0"/>
    <xf numFmtId="0" fontId="127" fillId="0" borderId="0" applyFill="0" applyBorder="0" applyAlignment="0"/>
    <xf numFmtId="262" fontId="150" fillId="0" borderId="0"/>
    <xf numFmtId="10" fontId="20" fillId="20" borderId="6" applyNumberFormat="0" applyBorder="0" applyAlignment="0" applyProtection="0"/>
    <xf numFmtId="236" fontId="153" fillId="0" borderId="83">
      <alignment vertical="center"/>
    </xf>
    <xf numFmtId="263" fontId="106" fillId="0" borderId="83">
      <alignment vertical="center"/>
    </xf>
    <xf numFmtId="264" fontId="153" fillId="0" borderId="83">
      <alignment vertical="center"/>
    </xf>
    <xf numFmtId="190" fontId="121" fillId="23" borderId="84" applyNumberFormat="0">
      <alignment vertical="center"/>
      <protection locked="0"/>
    </xf>
    <xf numFmtId="3" fontId="46" fillId="0" borderId="0"/>
    <xf numFmtId="0" fontId="121" fillId="84" borderId="84" applyNumberFormat="0">
      <alignment vertical="center"/>
      <protection locked="0"/>
    </xf>
    <xf numFmtId="0" fontId="121" fillId="84" borderId="84" applyNumberFormat="0">
      <alignment vertical="center"/>
      <protection locked="0"/>
    </xf>
    <xf numFmtId="3" fontId="46" fillId="0" borderId="0"/>
    <xf numFmtId="213" fontId="154" fillId="0" borderId="0" applyNumberFormat="0" applyFill="0" applyBorder="0" applyAlignment="0"/>
    <xf numFmtId="213" fontId="155" fillId="0" borderId="0" applyNumberFormat="0" applyFill="0" applyBorder="0" applyAlignment="0"/>
    <xf numFmtId="213" fontId="156" fillId="0" borderId="0" applyNumberFormat="0" applyFill="0" applyBorder="0" applyAlignment="0"/>
    <xf numFmtId="213" fontId="156" fillId="0" borderId="0" applyNumberFormat="0" applyFill="0" applyBorder="0" applyAlignment="0"/>
    <xf numFmtId="265" fontId="72" fillId="12" borderId="0"/>
    <xf numFmtId="0" fontId="10" fillId="0" borderId="0"/>
    <xf numFmtId="0" fontId="112" fillId="0" borderId="0"/>
    <xf numFmtId="0" fontId="19" fillId="0" borderId="0"/>
    <xf numFmtId="0" fontId="22" fillId="0" borderId="0"/>
    <xf numFmtId="213" fontId="114" fillId="93" borderId="0" applyNumberFormat="0" applyFont="0" applyBorder="0" applyAlignment="0">
      <protection hidden="1"/>
    </xf>
    <xf numFmtId="266" fontId="10" fillId="0" borderId="0" applyFont="0" applyFill="0" applyBorder="0">
      <protection hidden="1"/>
    </xf>
    <xf numFmtId="266" fontId="10" fillId="0" borderId="0" applyFont="0" applyFill="0" applyBorder="0">
      <protection hidden="1"/>
    </xf>
    <xf numFmtId="171" fontId="10" fillId="0" borderId="0" applyFont="0" applyFill="0" applyBorder="0" applyAlignment="0" applyProtection="0"/>
    <xf numFmtId="171" fontId="20" fillId="0" borderId="0" applyFont="0" applyFill="0" applyBorder="0" applyAlignment="0" applyProtection="0"/>
    <xf numFmtId="171" fontId="110" fillId="0" borderId="0" applyFont="0" applyFill="0" applyBorder="0" applyAlignment="0" applyProtection="0"/>
    <xf numFmtId="38" fontId="157" fillId="0" borderId="0"/>
    <xf numFmtId="38" fontId="158" fillId="0" borderId="0"/>
    <xf numFmtId="38" fontId="159" fillId="0" borderId="0"/>
    <xf numFmtId="38" fontId="160" fillId="0" borderId="0"/>
    <xf numFmtId="0" fontId="161" fillId="0" borderId="0"/>
    <xf numFmtId="0" fontId="161" fillId="0" borderId="0"/>
    <xf numFmtId="267" fontId="10" fillId="0" borderId="0" applyFont="0" applyFill="0" applyBorder="0" applyAlignment="0">
      <protection hidden="1"/>
    </xf>
    <xf numFmtId="267" fontId="10" fillId="0" borderId="0" applyFont="0" applyFill="0" applyBorder="0" applyAlignment="0">
      <protection hidden="1"/>
    </xf>
    <xf numFmtId="268" fontId="131" fillId="0" borderId="0" applyFont="0" applyFill="0" applyBorder="0" applyAlignment="0">
      <protection hidden="1"/>
    </xf>
    <xf numFmtId="0" fontId="55" fillId="0" borderId="0" applyNumberFormat="0" applyFont="0" applyFill="0" applyBorder="0" applyProtection="0">
      <alignment horizontal="left" vertical="center"/>
    </xf>
    <xf numFmtId="0" fontId="99" fillId="0" borderId="0"/>
    <xf numFmtId="0" fontId="22" fillId="0" borderId="0"/>
    <xf numFmtId="213" fontId="114" fillId="39" borderId="0" applyNumberFormat="0" applyFont="0" applyBorder="0" applyAlignment="0">
      <protection hidden="1"/>
    </xf>
    <xf numFmtId="0" fontId="20" fillId="0" borderId="0" applyNumberFormat="0" applyFill="0" applyBorder="0"/>
    <xf numFmtId="0" fontId="20" fillId="0" borderId="0" applyNumberFormat="0" applyFill="0" applyBorder="0"/>
    <xf numFmtId="221" fontId="162" fillId="0" borderId="0" applyFill="0" applyBorder="0" applyAlignment="0"/>
    <xf numFmtId="217" fontId="162" fillId="0" borderId="0" applyFill="0" applyBorder="0" applyAlignment="0"/>
    <xf numFmtId="221" fontId="162" fillId="0" borderId="0" applyFill="0" applyBorder="0" applyAlignment="0"/>
    <xf numFmtId="222" fontId="162" fillId="0" borderId="0" applyFill="0" applyBorder="0" applyAlignment="0"/>
    <xf numFmtId="217" fontId="162" fillId="0" borderId="0" applyFill="0" applyBorder="0" applyAlignment="0"/>
    <xf numFmtId="213" fontId="163" fillId="0" borderId="0" applyNumberFormat="0" applyFill="0" applyBorder="0" applyAlignment="0"/>
    <xf numFmtId="213" fontId="164" fillId="0" borderId="0" applyNumberFormat="0" applyFill="0" applyBorder="0" applyAlignment="0"/>
    <xf numFmtId="213" fontId="165" fillId="0" borderId="0" applyNumberFormat="0" applyFill="0" applyBorder="0" applyAlignment="0"/>
    <xf numFmtId="213" fontId="165" fillId="0" borderId="0" applyNumberFormat="0" applyFill="0" applyBorder="0" applyAlignment="0"/>
    <xf numFmtId="3" fontId="51" fillId="0" borderId="0"/>
    <xf numFmtId="3" fontId="51" fillId="0" borderId="0"/>
    <xf numFmtId="0" fontId="166" fillId="0" borderId="85" applyNumberFormat="0" applyFill="0" applyAlignment="0" applyProtection="0"/>
    <xf numFmtId="190" fontId="10" fillId="0" borderId="0" applyFont="0" applyFill="0" applyBorder="0" applyAlignment="0" applyProtection="0"/>
    <xf numFmtId="190" fontId="10" fillId="0" borderId="0" applyFont="0" applyFill="0" applyBorder="0" applyAlignment="0" applyProtection="0"/>
    <xf numFmtId="0" fontId="10" fillId="94" borderId="0" applyNumberFormat="0" applyFont="0" applyBorder="0" applyAlignment="0"/>
    <xf numFmtId="269" fontId="10" fillId="95" borderId="86" applyNumberFormat="0" applyFont="0" applyBorder="0" applyAlignment="0"/>
    <xf numFmtId="270" fontId="99" fillId="0" borderId="70" applyFont="0" applyFill="0" applyBorder="0">
      <protection hidden="1"/>
    </xf>
    <xf numFmtId="270" fontId="99" fillId="0" borderId="70" applyFont="0" applyFill="0" applyBorder="0">
      <protection hidden="1"/>
    </xf>
    <xf numFmtId="271" fontId="131" fillId="0" borderId="0" applyFont="0" applyFill="0" applyBorder="0">
      <protection hidden="1"/>
    </xf>
    <xf numFmtId="272" fontId="131" fillId="0" borderId="70" applyFont="0" applyFill="0" applyBorder="0">
      <protection hidden="1"/>
    </xf>
    <xf numFmtId="273" fontId="2" fillId="12" borderId="6" applyFont="0" applyFill="0" applyBorder="0" applyAlignment="0">
      <alignment horizontal="centerContinuous"/>
    </xf>
    <xf numFmtId="167" fontId="10" fillId="0" borderId="0" applyFont="0" applyFill="0" applyBorder="0" applyAlignment="0" applyProtection="0"/>
    <xf numFmtId="0" fontId="167" fillId="0" borderId="13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5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10" fontId="10" fillId="0" borderId="0" applyFont="0" applyFill="0" applyProtection="0"/>
    <xf numFmtId="10" fontId="10" fillId="0" borderId="0" applyFont="0" applyFill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8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12" fontId="10" fillId="0" borderId="0" applyFont="0" applyFill="0" applyProtection="0"/>
    <xf numFmtId="12" fontId="10" fillId="0" borderId="0" applyFont="0" applyFill="0" applyProtection="0"/>
    <xf numFmtId="274" fontId="10" fillId="0" borderId="0" applyFont="0" applyFill="0" applyBorder="0" applyAlignment="0">
      <protection hidden="1"/>
    </xf>
    <xf numFmtId="274" fontId="10" fillId="0" borderId="0" applyFont="0" applyFill="0" applyBorder="0" applyAlignment="0">
      <protection hidden="1"/>
    </xf>
    <xf numFmtId="275" fontId="131" fillId="0" borderId="0" applyFont="0" applyFill="0" applyBorder="0" applyAlignment="0">
      <protection hidden="1"/>
    </xf>
    <xf numFmtId="0" fontId="168" fillId="84" borderId="87" applyNumberFormat="0" applyFill="0" applyAlignment="0" applyProtection="0">
      <alignment vertical="center"/>
      <protection locked="0"/>
    </xf>
    <xf numFmtId="0" fontId="169" fillId="0" borderId="0" applyNumberFormat="0" applyBorder="0">
      <alignment horizontal="left" vertical="top"/>
    </xf>
    <xf numFmtId="0" fontId="168" fillId="84" borderId="87" applyNumberFormat="0" applyFill="0" applyAlignment="0" applyProtection="0">
      <alignment vertical="center"/>
      <protection locked="0"/>
    </xf>
    <xf numFmtId="0" fontId="166" fillId="73" borderId="0" applyNumberFormat="0" applyBorder="0" applyAlignment="0" applyProtection="0"/>
    <xf numFmtId="0" fontId="21" fillId="0" borderId="0"/>
    <xf numFmtId="200" fontId="10" fillId="0" borderId="0"/>
    <xf numFmtId="261" fontId="170" fillId="0" borderId="0"/>
    <xf numFmtId="276" fontId="10" fillId="0" borderId="0">
      <protection hidden="1"/>
    </xf>
    <xf numFmtId="276" fontId="10" fillId="0" borderId="0">
      <protection hidden="1"/>
    </xf>
    <xf numFmtId="240" fontId="170" fillId="0" borderId="0"/>
    <xf numFmtId="277" fontId="99" fillId="0" borderId="0">
      <protection hidden="1"/>
    </xf>
    <xf numFmtId="277" fontId="99" fillId="0" borderId="0">
      <protection hidden="1"/>
    </xf>
    <xf numFmtId="3" fontId="10" fillId="0" borderId="0"/>
    <xf numFmtId="37" fontId="55" fillId="0" borderId="0" applyAlignment="0"/>
    <xf numFmtId="0" fontId="49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71" fillId="0" borderId="0"/>
    <xf numFmtId="0" fontId="10" fillId="0" borderId="0"/>
    <xf numFmtId="0" fontId="10" fillId="0" borderId="0"/>
    <xf numFmtId="0" fontId="171" fillId="0" borderId="0"/>
    <xf numFmtId="0" fontId="10" fillId="0" borderId="0"/>
    <xf numFmtId="0" fontId="10" fillId="0" borderId="0"/>
    <xf numFmtId="0" fontId="17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1" fillId="0" borderId="0"/>
    <xf numFmtId="0" fontId="49" fillId="0" borderId="0"/>
    <xf numFmtId="0" fontId="10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10" fillId="0" borderId="0"/>
    <xf numFmtId="0" fontId="49" fillId="0" borderId="0"/>
    <xf numFmtId="0" fontId="4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0" fillId="0" borderId="0"/>
    <xf numFmtId="250" fontId="24" fillId="0" borderId="0"/>
    <xf numFmtId="0" fontId="10" fillId="0" borderId="0"/>
    <xf numFmtId="0" fontId="10" fillId="0" borderId="0"/>
    <xf numFmtId="0" fontId="10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0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10" fillId="0" borderId="0"/>
    <xf numFmtId="0" fontId="110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171" fillId="0" borderId="0"/>
    <xf numFmtId="0" fontId="10" fillId="0" borderId="0"/>
    <xf numFmtId="0" fontId="10" fillId="0" borderId="0"/>
    <xf numFmtId="0" fontId="49" fillId="0" borderId="0"/>
    <xf numFmtId="3" fontId="10" fillId="0" borderId="0"/>
    <xf numFmtId="0" fontId="49" fillId="0" borderId="0"/>
    <xf numFmtId="0" fontId="171" fillId="0" borderId="0"/>
    <xf numFmtId="0" fontId="10" fillId="0" borderId="0"/>
    <xf numFmtId="0" fontId="10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171" fillId="0" borderId="0"/>
    <xf numFmtId="0" fontId="10" fillId="0" borderId="0"/>
    <xf numFmtId="0" fontId="49" fillId="0" borderId="0"/>
    <xf numFmtId="0" fontId="10" fillId="0" borderId="0"/>
    <xf numFmtId="0" fontId="20" fillId="0" borderId="0"/>
    <xf numFmtId="0" fontId="49" fillId="0" borderId="0"/>
    <xf numFmtId="0" fontId="49" fillId="0" borderId="0"/>
    <xf numFmtId="0" fontId="171" fillId="0" borderId="0"/>
    <xf numFmtId="0" fontId="49" fillId="0" borderId="0"/>
    <xf numFmtId="0" fontId="49" fillId="0" borderId="0"/>
    <xf numFmtId="0" fontId="49" fillId="0" borderId="0"/>
    <xf numFmtId="0" fontId="14" fillId="0" borderId="0"/>
    <xf numFmtId="0" fontId="49" fillId="0" borderId="0"/>
    <xf numFmtId="0" fontId="49" fillId="0" borderId="0"/>
    <xf numFmtId="0" fontId="10" fillId="0" borderId="0"/>
    <xf numFmtId="37" fontId="26" fillId="0" borderId="0" applyNumberFormat="0" applyFill="0" applyAlignment="0"/>
    <xf numFmtId="37" fontId="26" fillId="0" borderId="0" applyNumberFormat="0" applyFill="0" applyAlignment="0"/>
    <xf numFmtId="0" fontId="49" fillId="0" borderId="0"/>
    <xf numFmtId="0" fontId="10" fillId="0" borderId="0"/>
    <xf numFmtId="0" fontId="173" fillId="0" borderId="0"/>
    <xf numFmtId="0" fontId="49" fillId="2" borderId="1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74" fillId="0" borderId="83"/>
    <xf numFmtId="0" fontId="175" fillId="0" borderId="0" applyProtection="0">
      <alignment horizontal="left"/>
      <protection hidden="1"/>
    </xf>
    <xf numFmtId="0" fontId="175" fillId="0" borderId="88" applyProtection="0">
      <alignment horizontal="left"/>
    </xf>
    <xf numFmtId="0" fontId="99" fillId="96" borderId="69" applyNumberFormat="0" applyFont="0" applyAlignment="0" applyProtection="0"/>
    <xf numFmtId="0" fontId="99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0" fontId="10" fillId="96" borderId="69" applyNumberFormat="0" applyFont="0" applyAlignment="0" applyProtection="0"/>
    <xf numFmtId="3" fontId="48" fillId="0" borderId="0" applyBorder="0"/>
    <xf numFmtId="176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0" fontId="176" fillId="0" borderId="0"/>
    <xf numFmtId="213" fontId="2" fillId="97" borderId="0" applyNumberFormat="0" applyBorder="0" applyAlignment="0"/>
    <xf numFmtId="213" fontId="2" fillId="97" borderId="0" applyNumberFormat="0" applyBorder="0" applyAlignment="0"/>
    <xf numFmtId="0" fontId="177" fillId="80" borderId="79" applyNumberFormat="0" applyAlignment="0" applyProtection="0"/>
    <xf numFmtId="0" fontId="178" fillId="49" borderId="79" applyNumberFormat="0" applyAlignment="0" applyProtection="0"/>
    <xf numFmtId="0" fontId="178" fillId="49" borderId="79" applyNumberFormat="0" applyAlignment="0" applyProtection="0"/>
    <xf numFmtId="0" fontId="178" fillId="49" borderId="79" applyNumberFormat="0" applyAlignment="0" applyProtection="0"/>
    <xf numFmtId="0" fontId="178" fillId="49" borderId="79" applyNumberFormat="0" applyAlignment="0" applyProtection="0"/>
    <xf numFmtId="0" fontId="63" fillId="0" borderId="6" applyFill="0" applyProtection="0">
      <alignment vertical="center" wrapText="1"/>
      <protection locked="0"/>
    </xf>
    <xf numFmtId="278" fontId="179" fillId="0" borderId="0" applyFill="0" applyBorder="0" applyAlignment="0">
      <protection hidden="1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220" fontId="10" fillId="0" borderId="0" applyFont="0" applyFill="0" applyBorder="0" applyAlignment="0" applyProtection="0"/>
    <xf numFmtId="27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9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180" fillId="0" borderId="89"/>
    <xf numFmtId="221" fontId="156" fillId="0" borderId="0" applyFill="0" applyBorder="0" applyAlignment="0"/>
    <xf numFmtId="217" fontId="156" fillId="0" borderId="0" applyFill="0" applyBorder="0" applyAlignment="0"/>
    <xf numFmtId="221" fontId="156" fillId="0" borderId="0" applyFill="0" applyBorder="0" applyAlignment="0"/>
    <xf numFmtId="222" fontId="156" fillId="0" borderId="0" applyFill="0" applyBorder="0" applyAlignment="0"/>
    <xf numFmtId="217" fontId="156" fillId="0" borderId="0" applyFill="0" applyBorder="0" applyAlignment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10" fillId="0" borderId="0" applyFont="0" applyFill="0" applyBorder="0" applyAlignment="0" applyProtection="0"/>
    <xf numFmtId="37" fontId="10" fillId="0" borderId="0" applyFont="0" applyFill="0" applyBorder="0" applyAlignment="0" applyProtection="0"/>
    <xf numFmtId="213" fontId="10" fillId="0" borderId="0" applyNumberFormat="0" applyFont="0" applyFill="0" applyBorder="0" applyAlignment="0">
      <protection locked="0" hidden="1"/>
    </xf>
    <xf numFmtId="213" fontId="10" fillId="0" borderId="0" applyNumberFormat="0" applyFont="0" applyFill="0" applyBorder="0" applyAlignment="0">
      <protection locked="0" hidden="1"/>
    </xf>
    <xf numFmtId="213" fontId="10" fillId="0" borderId="0" applyNumberFormat="0" applyFont="0" applyFill="0" applyBorder="0" applyAlignment="0"/>
    <xf numFmtId="213" fontId="10" fillId="0" borderId="0" applyNumberFormat="0" applyFont="0" applyFill="0" applyBorder="0" applyAlignment="0"/>
    <xf numFmtId="213" fontId="10" fillId="0" borderId="0" applyNumberFormat="0" applyFont="0" applyFill="0" applyBorder="0" applyAlignment="0">
      <protection hidden="1"/>
    </xf>
    <xf numFmtId="213" fontId="10" fillId="0" borderId="0" applyNumberFormat="0" applyFont="0" applyFill="0" applyBorder="0" applyAlignment="0">
      <protection hidden="1"/>
    </xf>
    <xf numFmtId="213" fontId="10" fillId="0" borderId="0" applyNumberFormat="0" applyFont="0" applyFill="0" applyBorder="0" applyAlignment="0">
      <protection locked="0"/>
    </xf>
    <xf numFmtId="213" fontId="10" fillId="0" borderId="0" applyNumberFormat="0" applyFont="0" applyFill="0" applyBorder="0" applyAlignment="0">
      <protection locked="0"/>
    </xf>
    <xf numFmtId="260" fontId="133" fillId="0" borderId="83">
      <alignment vertical="center"/>
    </xf>
    <xf numFmtId="9" fontId="181" fillId="0" borderId="90" applyFont="0" applyFill="0" applyBorder="0" applyAlignment="0" applyProtection="0">
      <alignment vertical="top" wrapText="1"/>
    </xf>
    <xf numFmtId="280" fontId="182" fillId="0" borderId="83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horizontal="left"/>
    </xf>
    <xf numFmtId="15" fontId="24" fillId="0" borderId="0" applyFont="0" applyFill="0" applyBorder="0" applyAlignment="0" applyProtection="0"/>
    <xf numFmtId="4" fontId="24" fillId="0" borderId="0" applyFont="0" applyFill="0" applyBorder="0" applyAlignment="0" applyProtection="0"/>
    <xf numFmtId="0" fontId="183" fillId="0" borderId="13">
      <alignment horizontal="center"/>
    </xf>
    <xf numFmtId="3" fontId="24" fillId="0" borderId="0" applyFont="0" applyFill="0" applyBorder="0" applyAlignment="0" applyProtection="0"/>
    <xf numFmtId="0" fontId="24" fillId="98" borderId="0" applyNumberFormat="0" applyFont="0" applyBorder="0" applyAlignment="0" applyProtection="0"/>
    <xf numFmtId="281" fontId="114" fillId="0" borderId="0" applyFont="0" applyFill="0" applyBorder="0" applyAlignment="0" applyProtection="0">
      <alignment horizontal="right"/>
    </xf>
    <xf numFmtId="281" fontId="114" fillId="0" borderId="0" applyFont="0" applyFill="0" applyBorder="0" applyAlignment="0" applyProtection="0">
      <alignment horizontal="right"/>
    </xf>
    <xf numFmtId="49" fontId="48" fillId="0" borderId="0">
      <alignment horizontal="right"/>
    </xf>
    <xf numFmtId="0" fontId="184" fillId="97" borderId="0" applyBorder="0" applyAlignment="0" applyProtection="0"/>
    <xf numFmtId="0" fontId="185" fillId="0" borderId="0" applyFill="0" applyBorder="0">
      <alignment horizontal="right"/>
    </xf>
    <xf numFmtId="0" fontId="10" fillId="0" borderId="0" applyNumberFormat="0" applyFill="0" applyBorder="0">
      <alignment horizontal="left" vertical="center" wrapText="1"/>
    </xf>
    <xf numFmtId="0" fontId="10" fillId="0" borderId="0" applyNumberFormat="0" applyFill="0" applyBorder="0">
      <alignment horizontal="left" vertical="center" wrapText="1"/>
    </xf>
    <xf numFmtId="4" fontId="20" fillId="27" borderId="73" applyNumberFormat="0" applyProtection="0">
      <alignment vertical="center"/>
    </xf>
    <xf numFmtId="4" fontId="99" fillId="12" borderId="79" applyNumberFormat="0" applyProtection="0">
      <alignment vertical="center"/>
    </xf>
    <xf numFmtId="4" fontId="99" fillId="12" borderId="79" applyNumberFormat="0" applyProtection="0">
      <alignment vertical="center"/>
    </xf>
    <xf numFmtId="4" fontId="186" fillId="12" borderId="73" applyNumberFormat="0" applyProtection="0">
      <alignment vertical="center"/>
    </xf>
    <xf numFmtId="4" fontId="187" fillId="12" borderId="79" applyNumberFormat="0" applyProtection="0">
      <alignment vertical="center"/>
    </xf>
    <xf numFmtId="4" fontId="187" fillId="12" borderId="79" applyNumberFormat="0" applyProtection="0">
      <alignment vertical="center"/>
    </xf>
    <xf numFmtId="4" fontId="20" fillId="12" borderId="73" applyNumberFormat="0" applyProtection="0">
      <alignment horizontal="left" vertical="center" indent="1"/>
    </xf>
    <xf numFmtId="4" fontId="99" fillId="12" borderId="79" applyNumberFormat="0" applyProtection="0">
      <alignment horizontal="left" vertical="center" indent="1"/>
    </xf>
    <xf numFmtId="4" fontId="99" fillId="12" borderId="79" applyNumberFormat="0" applyProtection="0">
      <alignment horizontal="left" vertical="center" indent="1"/>
    </xf>
    <xf numFmtId="0" fontId="34" fillId="27" borderId="91" applyNumberFormat="0" applyProtection="0">
      <alignment horizontal="left" vertical="top" indent="1"/>
    </xf>
    <xf numFmtId="4" fontId="99" fillId="12" borderId="79" applyNumberFormat="0" applyProtection="0">
      <alignment horizontal="left" vertical="center" indent="1"/>
    </xf>
    <xf numFmtId="4" fontId="99" fillId="12" borderId="79" applyNumberFormat="0" applyProtection="0">
      <alignment horizontal="left" vertical="center" indent="1"/>
    </xf>
    <xf numFmtId="4" fontId="20" fillId="51" borderId="73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4" fontId="20" fillId="76" borderId="73" applyNumberFormat="0" applyProtection="0">
      <alignment horizontal="right" vertical="center"/>
    </xf>
    <xf numFmtId="4" fontId="99" fillId="93" borderId="79" applyNumberFormat="0" applyProtection="0">
      <alignment horizontal="right" vertical="center"/>
    </xf>
    <xf numFmtId="4" fontId="99" fillId="93" borderId="79" applyNumberFormat="0" applyProtection="0">
      <alignment horizontal="right" vertical="center"/>
    </xf>
    <xf numFmtId="4" fontId="20" fillId="16" borderId="73" applyNumberFormat="0" applyProtection="0">
      <alignment horizontal="right" vertical="center"/>
    </xf>
    <xf numFmtId="4" fontId="99" fillId="85" borderId="79" applyNumberFormat="0" applyProtection="0">
      <alignment horizontal="right" vertical="center"/>
    </xf>
    <xf numFmtId="4" fontId="99" fillId="85" borderId="79" applyNumberFormat="0" applyProtection="0">
      <alignment horizontal="right" vertical="center"/>
    </xf>
    <xf numFmtId="4" fontId="20" fillId="99" borderId="92" applyNumberFormat="0" applyProtection="0">
      <alignment horizontal="right" vertical="center"/>
    </xf>
    <xf numFmtId="4" fontId="99" fillId="100" borderId="79" applyNumberFormat="0" applyProtection="0">
      <alignment horizontal="right" vertical="center"/>
    </xf>
    <xf numFmtId="4" fontId="99" fillId="100" borderId="79" applyNumberFormat="0" applyProtection="0">
      <alignment horizontal="right" vertical="center"/>
    </xf>
    <xf numFmtId="4" fontId="20" fillId="101" borderId="73" applyNumberFormat="0" applyProtection="0">
      <alignment horizontal="right" vertical="center"/>
    </xf>
    <xf numFmtId="4" fontId="99" fillId="97" borderId="79" applyNumberFormat="0" applyProtection="0">
      <alignment horizontal="right" vertical="center"/>
    </xf>
    <xf numFmtId="4" fontId="99" fillId="97" borderId="79" applyNumberFormat="0" applyProtection="0">
      <alignment horizontal="right" vertical="center"/>
    </xf>
    <xf numFmtId="4" fontId="20" fillId="102" borderId="73" applyNumberFormat="0" applyProtection="0">
      <alignment horizontal="right" vertical="center"/>
    </xf>
    <xf numFmtId="4" fontId="99" fillId="103" borderId="79" applyNumberFormat="0" applyProtection="0">
      <alignment horizontal="right" vertical="center"/>
    </xf>
    <xf numFmtId="4" fontId="99" fillId="103" borderId="79" applyNumberFormat="0" applyProtection="0">
      <alignment horizontal="right" vertical="center"/>
    </xf>
    <xf numFmtId="4" fontId="20" fillId="104" borderId="73" applyNumberFormat="0" applyProtection="0">
      <alignment horizontal="right" vertical="center"/>
    </xf>
    <xf numFmtId="4" fontId="99" fillId="105" borderId="79" applyNumberFormat="0" applyProtection="0">
      <alignment horizontal="right" vertical="center"/>
    </xf>
    <xf numFmtId="4" fontId="99" fillId="105" borderId="79" applyNumberFormat="0" applyProtection="0">
      <alignment horizontal="right" vertical="center"/>
    </xf>
    <xf numFmtId="4" fontId="20" fillId="106" borderId="73" applyNumberFormat="0" applyProtection="0">
      <alignment horizontal="right" vertical="center"/>
    </xf>
    <xf numFmtId="4" fontId="99" fillId="107" borderId="79" applyNumberFormat="0" applyProtection="0">
      <alignment horizontal="right" vertical="center"/>
    </xf>
    <xf numFmtId="4" fontId="99" fillId="107" borderId="79" applyNumberFormat="0" applyProtection="0">
      <alignment horizontal="right" vertical="center"/>
    </xf>
    <xf numFmtId="4" fontId="20" fillId="108" borderId="73" applyNumberFormat="0" applyProtection="0">
      <alignment horizontal="right" vertical="center"/>
    </xf>
    <xf numFmtId="4" fontId="99" fillId="81" borderId="79" applyNumberFormat="0" applyProtection="0">
      <alignment horizontal="right" vertical="center"/>
    </xf>
    <xf numFmtId="4" fontId="99" fillId="81" borderId="79" applyNumberFormat="0" applyProtection="0">
      <alignment horizontal="right" vertical="center"/>
    </xf>
    <xf numFmtId="4" fontId="20" fillId="109" borderId="73" applyNumberFormat="0" applyProtection="0">
      <alignment horizontal="right" vertical="center"/>
    </xf>
    <xf numFmtId="4" fontId="99" fillId="110" borderId="79" applyNumberFormat="0" applyProtection="0">
      <alignment horizontal="right" vertical="center"/>
    </xf>
    <xf numFmtId="4" fontId="99" fillId="110" borderId="79" applyNumberFormat="0" applyProtection="0">
      <alignment horizontal="right" vertical="center"/>
    </xf>
    <xf numFmtId="4" fontId="20" fillId="111" borderId="92" applyNumberFormat="0" applyProtection="0">
      <alignment horizontal="left" vertical="center" indent="1"/>
    </xf>
    <xf numFmtId="4" fontId="50" fillId="112" borderId="79" applyNumberFormat="0" applyProtection="0">
      <alignment horizontal="left" vertical="center" indent="1"/>
    </xf>
    <xf numFmtId="4" fontId="50" fillId="112" borderId="79" applyNumberFormat="0" applyProtection="0">
      <alignment horizontal="left" vertical="center" indent="1"/>
    </xf>
    <xf numFmtId="4" fontId="10" fillId="71" borderId="92" applyNumberFormat="0" applyProtection="0">
      <alignment horizontal="left" vertical="center" indent="1"/>
    </xf>
    <xf numFmtId="4" fontId="99" fillId="77" borderId="93" applyNumberFormat="0" applyProtection="0">
      <alignment horizontal="left" vertical="center" indent="1"/>
    </xf>
    <xf numFmtId="4" fontId="99" fillId="77" borderId="93" applyNumberFormat="0" applyProtection="0">
      <alignment horizontal="left" vertical="center" indent="1"/>
    </xf>
    <xf numFmtId="4" fontId="10" fillId="71" borderId="92" applyNumberFormat="0" applyProtection="0">
      <alignment horizontal="left" vertical="center" indent="1"/>
    </xf>
    <xf numFmtId="4" fontId="69" fillId="113" borderId="0" applyNumberFormat="0" applyProtection="0">
      <alignment horizontal="left" vertical="center" indent="1"/>
    </xf>
    <xf numFmtId="4" fontId="69" fillId="113" borderId="0" applyNumberFormat="0" applyProtection="0">
      <alignment horizontal="left" vertical="center" indent="1"/>
    </xf>
    <xf numFmtId="4" fontId="20" fillId="114" borderId="73" applyNumberFormat="0" applyProtection="0">
      <alignment horizontal="right" vertical="center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4" fontId="20" fillId="115" borderId="92" applyNumberFormat="0" applyProtection="0">
      <alignment horizontal="left" vertical="center" indent="1"/>
    </xf>
    <xf numFmtId="4" fontId="99" fillId="77" borderId="79" applyNumberFormat="0" applyProtection="0">
      <alignment horizontal="left" vertical="center" indent="1"/>
    </xf>
    <xf numFmtId="4" fontId="99" fillId="77" borderId="79" applyNumberFormat="0" applyProtection="0">
      <alignment horizontal="left" vertical="center" indent="1"/>
    </xf>
    <xf numFmtId="4" fontId="20" fillId="114" borderId="92" applyNumberFormat="0" applyProtection="0">
      <alignment horizontal="left" vertical="center" indent="1"/>
    </xf>
    <xf numFmtId="4" fontId="99" fillId="116" borderId="79" applyNumberFormat="0" applyProtection="0">
      <alignment horizontal="left" vertical="center" indent="1"/>
    </xf>
    <xf numFmtId="4" fontId="99" fillId="116" borderId="79" applyNumberFormat="0" applyProtection="0">
      <alignment horizontal="left" vertical="center" indent="1"/>
    </xf>
    <xf numFmtId="0" fontId="20" fillId="49" borderId="73" applyNumberFormat="0" applyProtection="0">
      <alignment horizontal="left" vertical="center" indent="1"/>
    </xf>
    <xf numFmtId="0" fontId="10" fillId="116" borderId="79" applyNumberFormat="0" applyProtection="0">
      <alignment horizontal="left" vertical="center" indent="1"/>
    </xf>
    <xf numFmtId="0" fontId="10" fillId="116" borderId="79" applyNumberFormat="0" applyProtection="0">
      <alignment horizontal="left" vertical="center" indent="1"/>
    </xf>
    <xf numFmtId="0" fontId="20" fillId="71" borderId="91" applyNumberFormat="0" applyProtection="0">
      <alignment horizontal="left" vertical="top" indent="1"/>
    </xf>
    <xf numFmtId="0" fontId="10" fillId="116" borderId="79" applyNumberFormat="0" applyProtection="0">
      <alignment horizontal="left" vertical="center" indent="1"/>
    </xf>
    <xf numFmtId="0" fontId="10" fillId="116" borderId="79" applyNumberFormat="0" applyProtection="0">
      <alignment horizontal="left" vertical="center" indent="1"/>
    </xf>
    <xf numFmtId="0" fontId="20" fillId="117" borderId="73" applyNumberFormat="0" applyProtection="0">
      <alignment horizontal="left" vertical="center" indent="1"/>
    </xf>
    <xf numFmtId="0" fontId="10" fillId="118" borderId="79" applyNumberFormat="0" applyProtection="0">
      <alignment horizontal="left" vertical="center" indent="1"/>
    </xf>
    <xf numFmtId="0" fontId="10" fillId="118" borderId="79" applyNumberFormat="0" applyProtection="0">
      <alignment horizontal="left" vertical="center" indent="1"/>
    </xf>
    <xf numFmtId="0" fontId="20" fillId="114" borderId="91" applyNumberFormat="0" applyProtection="0">
      <alignment horizontal="left" vertical="top" indent="1"/>
    </xf>
    <xf numFmtId="0" fontId="10" fillId="118" borderId="79" applyNumberFormat="0" applyProtection="0">
      <alignment horizontal="left" vertical="center" indent="1"/>
    </xf>
    <xf numFmtId="0" fontId="10" fillId="118" borderId="79" applyNumberFormat="0" applyProtection="0">
      <alignment horizontal="left" vertical="center" indent="1"/>
    </xf>
    <xf numFmtId="0" fontId="20" fillId="119" borderId="73" applyNumberFormat="0" applyProtection="0">
      <alignment horizontal="left" vertical="center" indent="1"/>
    </xf>
    <xf numFmtId="0" fontId="10" fillId="19" borderId="79" applyNumberFormat="0" applyProtection="0">
      <alignment horizontal="left" vertical="center" indent="1"/>
    </xf>
    <xf numFmtId="0" fontId="10" fillId="19" borderId="79" applyNumberFormat="0" applyProtection="0">
      <alignment horizontal="left" vertical="center" indent="1"/>
    </xf>
    <xf numFmtId="0" fontId="20" fillId="119" borderId="91" applyNumberFormat="0" applyProtection="0">
      <alignment horizontal="left" vertical="top" indent="1"/>
    </xf>
    <xf numFmtId="0" fontId="10" fillId="19" borderId="79" applyNumberFormat="0" applyProtection="0">
      <alignment horizontal="left" vertical="center" indent="1"/>
    </xf>
    <xf numFmtId="0" fontId="10" fillId="19" borderId="79" applyNumberFormat="0" applyProtection="0">
      <alignment horizontal="left" vertical="center" indent="1"/>
    </xf>
    <xf numFmtId="0" fontId="20" fillId="115" borderId="73" applyNumberFormat="0" applyProtection="0">
      <alignment horizontal="left" vertical="center" indent="1"/>
    </xf>
    <xf numFmtId="0" fontId="10" fillId="15" borderId="91" applyNumberFormat="0" applyProtection="0">
      <alignment horizontal="left" vertical="center" indent="1"/>
    </xf>
    <xf numFmtId="0" fontId="10" fillId="15" borderId="91" applyNumberFormat="0" applyProtection="0">
      <alignment horizontal="left" vertical="center" indent="1"/>
    </xf>
    <xf numFmtId="0" fontId="10" fillId="15" borderId="91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10" fillId="15" borderId="91" applyNumberFormat="0" applyProtection="0">
      <alignment horizontal="left" vertical="center" indent="1"/>
    </xf>
    <xf numFmtId="0" fontId="20" fillId="115" borderId="91" applyNumberFormat="0" applyProtection="0">
      <alignment horizontal="left" vertical="top" indent="1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20" fillId="17" borderId="94" applyNumberFormat="0">
      <protection locked="0"/>
    </xf>
    <xf numFmtId="0" fontId="10" fillId="17" borderId="6" applyNumberFormat="0">
      <protection locked="0"/>
    </xf>
    <xf numFmtId="0" fontId="10" fillId="17" borderId="6" applyNumberFormat="0">
      <protection locked="0"/>
    </xf>
    <xf numFmtId="0" fontId="76" fillId="71" borderId="95" applyBorder="0"/>
    <xf numFmtId="4" fontId="71" fillId="96" borderId="91" applyNumberFormat="0" applyProtection="0">
      <alignment vertical="center"/>
    </xf>
    <xf numFmtId="4" fontId="99" fillId="20" borderId="79" applyNumberFormat="0" applyProtection="0">
      <alignment vertical="center"/>
    </xf>
    <xf numFmtId="4" fontId="99" fillId="20" borderId="79" applyNumberFormat="0" applyProtection="0">
      <alignment vertical="center"/>
    </xf>
    <xf numFmtId="4" fontId="186" fillId="20" borderId="6" applyNumberFormat="0" applyProtection="0">
      <alignment vertical="center"/>
    </xf>
    <xf numFmtId="4" fontId="187" fillId="20" borderId="79" applyNumberFormat="0" applyProtection="0">
      <alignment vertical="center"/>
    </xf>
    <xf numFmtId="4" fontId="187" fillId="20" borderId="79" applyNumberFormat="0" applyProtection="0">
      <alignment vertical="center"/>
    </xf>
    <xf numFmtId="4" fontId="71" fillId="49" borderId="91" applyNumberFormat="0" applyProtection="0">
      <alignment horizontal="left" vertical="center" indent="1"/>
    </xf>
    <xf numFmtId="4" fontId="99" fillId="20" borderId="79" applyNumberFormat="0" applyProtection="0">
      <alignment horizontal="left" vertical="center" indent="1"/>
    </xf>
    <xf numFmtId="4" fontId="99" fillId="20" borderId="79" applyNumberFormat="0" applyProtection="0">
      <alignment horizontal="left" vertical="center" indent="1"/>
    </xf>
    <xf numFmtId="0" fontId="71" fillId="96" borderId="91" applyNumberFormat="0" applyProtection="0">
      <alignment horizontal="left" vertical="top" indent="1"/>
    </xf>
    <xf numFmtId="4" fontId="99" fillId="20" borderId="79" applyNumberFormat="0" applyProtection="0">
      <alignment horizontal="left" vertical="center" indent="1"/>
    </xf>
    <xf numFmtId="4" fontId="99" fillId="20" borderId="79" applyNumberFormat="0" applyProtection="0">
      <alignment horizontal="left" vertical="center" indent="1"/>
    </xf>
    <xf numFmtId="4" fontId="20" fillId="0" borderId="73" applyNumberFormat="0" applyProtection="0">
      <alignment horizontal="right" vertical="center"/>
    </xf>
    <xf numFmtId="4" fontId="99" fillId="77" borderId="79" applyNumberFormat="0" applyProtection="0">
      <alignment horizontal="right" vertical="center"/>
    </xf>
    <xf numFmtId="4" fontId="99" fillId="77" borderId="79" applyNumberFormat="0" applyProtection="0">
      <alignment horizontal="right" vertical="center"/>
    </xf>
    <xf numFmtId="4" fontId="186" fillId="13" borderId="73" applyNumberFormat="0" applyProtection="0">
      <alignment horizontal="right" vertical="center"/>
    </xf>
    <xf numFmtId="4" fontId="187" fillId="77" borderId="79" applyNumberFormat="0" applyProtection="0">
      <alignment horizontal="right" vertical="center"/>
    </xf>
    <xf numFmtId="4" fontId="187" fillId="77" borderId="79" applyNumberFormat="0" applyProtection="0">
      <alignment horizontal="right" vertical="center"/>
    </xf>
    <xf numFmtId="4" fontId="20" fillId="51" borderId="73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4" fontId="99" fillId="114" borderId="91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0" fontId="71" fillId="114" borderId="91" applyNumberFormat="0" applyProtection="0">
      <alignment horizontal="left" vertical="top" indent="1"/>
    </xf>
    <xf numFmtId="0" fontId="10" fillId="29" borderId="79" applyNumberFormat="0" applyProtection="0">
      <alignment horizontal="left" vertical="center" indent="1"/>
    </xf>
    <xf numFmtId="0" fontId="10" fillId="29" borderId="79" applyNumberFormat="0" applyProtection="0">
      <alignment horizontal="left" vertical="center" indent="1"/>
    </xf>
    <xf numFmtId="4" fontId="188" fillId="21" borderId="92" applyNumberFormat="0" applyProtection="0">
      <alignment horizontal="left" vertical="center" indent="1"/>
    </xf>
    <xf numFmtId="0" fontId="189" fillId="0" borderId="0"/>
    <xf numFmtId="0" fontId="189" fillId="0" borderId="0"/>
    <xf numFmtId="0" fontId="20" fillId="120" borderId="6"/>
    <xf numFmtId="0" fontId="20" fillId="120" borderId="6"/>
    <xf numFmtId="4" fontId="190" fillId="17" borderId="73" applyNumberFormat="0" applyProtection="0">
      <alignment horizontal="right" vertical="center"/>
    </xf>
    <xf numFmtId="4" fontId="156" fillId="77" borderId="79" applyNumberFormat="0" applyProtection="0">
      <alignment horizontal="right" vertical="center"/>
    </xf>
    <xf numFmtId="4" fontId="156" fillId="77" borderId="79" applyNumberFormat="0" applyProtection="0">
      <alignment horizontal="right" vertical="center"/>
    </xf>
    <xf numFmtId="0" fontId="191" fillId="0" borderId="0" applyNumberFormat="0" applyFill="0" applyBorder="0" applyAlignment="0" applyProtection="0"/>
    <xf numFmtId="3" fontId="20" fillId="0" borderId="0"/>
    <xf numFmtId="1" fontId="55" fillId="0" borderId="0" applyBorder="0">
      <alignment horizontal="left" vertical="top" wrapText="1"/>
    </xf>
    <xf numFmtId="0" fontId="10" fillId="0" borderId="0"/>
    <xf numFmtId="0" fontId="20" fillId="0" borderId="0"/>
    <xf numFmtId="0" fontId="192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24" fillId="0" borderId="0"/>
    <xf numFmtId="188" fontId="55" fillId="17" borderId="0"/>
    <xf numFmtId="188" fontId="55" fillId="17" borderId="0"/>
    <xf numFmtId="188" fontId="55" fillId="17" borderId="0"/>
    <xf numFmtId="188" fontId="55" fillId="17" borderId="0"/>
    <xf numFmtId="0" fontId="10" fillId="0" borderId="0"/>
    <xf numFmtId="0" fontId="10" fillId="0" borderId="0"/>
    <xf numFmtId="0" fontId="10" fillId="0" borderId="0"/>
    <xf numFmtId="0" fontId="10" fillId="0" borderId="0"/>
    <xf numFmtId="250" fontId="10" fillId="0" borderId="0"/>
    <xf numFmtId="0" fontId="22" fillId="0" borderId="0"/>
    <xf numFmtId="0" fontId="167" fillId="0" borderId="0"/>
    <xf numFmtId="213" fontId="2" fillId="0" borderId="0" applyNumberFormat="0" applyFill="0" applyBorder="0" applyAlignment="0">
      <protection hidden="1"/>
    </xf>
    <xf numFmtId="213" fontId="2" fillId="0" borderId="0" applyNumberFormat="0" applyFill="0" applyBorder="0" applyAlignment="0">
      <protection hidden="1"/>
    </xf>
    <xf numFmtId="213" fontId="2" fillId="0" borderId="66" applyNumberFormat="0" applyFill="0" applyAlignment="0">
      <protection hidden="1"/>
    </xf>
    <xf numFmtId="213" fontId="2" fillId="0" borderId="66" applyNumberFormat="0" applyFill="0" applyAlignment="0">
      <protection hidden="1"/>
    </xf>
    <xf numFmtId="213" fontId="2" fillId="0" borderId="8" applyNumberFormat="0" applyFill="0" applyAlignment="0">
      <protection hidden="1"/>
    </xf>
    <xf numFmtId="213" fontId="2" fillId="0" borderId="8" applyNumberFormat="0" applyFill="0" applyAlignment="0">
      <protection hidden="1"/>
    </xf>
    <xf numFmtId="213" fontId="2" fillId="0" borderId="78" applyNumberFormat="0" applyFill="0" applyAlignment="0">
      <protection hidden="1"/>
    </xf>
    <xf numFmtId="213" fontId="2" fillId="0" borderId="78" applyNumberFormat="0" applyFill="0" applyAlignment="0">
      <protection hidden="1"/>
    </xf>
    <xf numFmtId="213" fontId="10" fillId="0" borderId="0">
      <protection hidden="1"/>
    </xf>
    <xf numFmtId="213" fontId="10" fillId="0" borderId="0">
      <protection hidden="1"/>
    </xf>
    <xf numFmtId="185" fontId="79" fillId="0" borderId="4" applyBorder="0" applyProtection="0">
      <alignment horizontal="right" vertical="center"/>
    </xf>
    <xf numFmtId="0" fontId="80" fillId="31" borderId="4" applyBorder="0" applyProtection="0">
      <alignment horizontal="centerContinuous" vertical="center"/>
    </xf>
    <xf numFmtId="0" fontId="10" fillId="0" borderId="0"/>
    <xf numFmtId="0" fontId="10" fillId="0" borderId="0"/>
    <xf numFmtId="213" fontId="114" fillId="0" borderId="0" applyNumberFormat="0" applyFont="0" applyFill="0" applyBorder="0">
      <protection hidden="1"/>
    </xf>
    <xf numFmtId="213" fontId="114" fillId="0" borderId="0" applyNumberFormat="0" applyFont="0" applyFill="0" applyBorder="0">
      <alignment horizontal="left" indent="1"/>
      <protection hidden="1"/>
    </xf>
    <xf numFmtId="213" fontId="114" fillId="0" borderId="0" applyNumberFormat="0" applyFont="0" applyFill="0" applyBorder="0">
      <alignment horizontal="left" indent="2"/>
      <protection hidden="1"/>
    </xf>
    <xf numFmtId="213" fontId="114" fillId="0" borderId="0" applyNumberFormat="0" applyFont="0" applyFill="0" applyBorder="0">
      <alignment horizontal="left" indent="3"/>
      <protection hidden="1"/>
    </xf>
    <xf numFmtId="49" fontId="99" fillId="0" borderId="0" applyFill="0" applyBorder="0" applyAlignment="0"/>
    <xf numFmtId="282" fontId="99" fillId="0" borderId="0" applyFill="0" applyBorder="0" applyAlignment="0"/>
    <xf numFmtId="283" fontId="99" fillId="0" borderId="0" applyFill="0" applyBorder="0" applyAlignment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84" fontId="2" fillId="0" borderId="8" applyFont="0" applyFill="0" applyBorder="0" applyAlignment="0">
      <protection hidden="1"/>
    </xf>
    <xf numFmtId="284" fontId="2" fillId="0" borderId="8" applyFont="0" applyFill="0" applyBorder="0" applyAlignment="0">
      <protection hidden="1"/>
    </xf>
    <xf numFmtId="190" fontId="95" fillId="121" borderId="0" applyNumberFormat="0">
      <alignment vertical="center"/>
    </xf>
    <xf numFmtId="190" fontId="193" fillId="29" borderId="0" applyNumberFormat="0">
      <alignment vertical="center"/>
    </xf>
    <xf numFmtId="190" fontId="97" fillId="0" borderId="0" applyNumberFormat="0">
      <alignment vertical="center"/>
    </xf>
    <xf numFmtId="190" fontId="194" fillId="0" borderId="0" applyNumberFormat="0">
      <alignment vertical="center"/>
    </xf>
    <xf numFmtId="1" fontId="2" fillId="0" borderId="18" applyNumberFormat="0" applyProtection="0">
      <alignment horizontal="left" vertical="center"/>
    </xf>
    <xf numFmtId="0" fontId="137" fillId="0" borderId="96" applyNumberFormat="0" applyFill="0" applyAlignment="0" applyProtection="0"/>
    <xf numFmtId="3" fontId="6" fillId="0" borderId="4" applyNumberFormat="0"/>
    <xf numFmtId="14" fontId="10" fillId="19" borderId="97" applyFont="0" applyFill="0" applyBorder="0" applyAlignment="0" applyProtection="0">
      <alignment horizontal="center" vertical="top" wrapText="1"/>
    </xf>
    <xf numFmtId="285" fontId="10" fillId="0" borderId="0" applyFont="0" applyFill="0" applyBorder="0" applyAlignment="0">
      <protection hidden="1"/>
    </xf>
    <xf numFmtId="285" fontId="10" fillId="0" borderId="0" applyFont="0" applyFill="0" applyBorder="0" applyAlignment="0">
      <protection hidden="1"/>
    </xf>
    <xf numFmtId="259" fontId="195" fillId="0" borderId="0">
      <alignment horizontal="left" vertical="center"/>
    </xf>
    <xf numFmtId="0" fontId="196" fillId="0" borderId="0">
      <alignment vertical="center"/>
    </xf>
    <xf numFmtId="259" fontId="197" fillId="0" borderId="0">
      <alignment horizontal="left" vertical="center"/>
    </xf>
    <xf numFmtId="195" fontId="198" fillId="0" borderId="0">
      <alignment horizontal="left" vertical="center"/>
    </xf>
    <xf numFmtId="0" fontId="176" fillId="0" borderId="0"/>
    <xf numFmtId="286" fontId="114" fillId="0" borderId="0" applyFont="0" applyFill="0" applyBorder="0" applyAlignment="0">
      <protection hidden="1"/>
    </xf>
    <xf numFmtId="287" fontId="114" fillId="0" borderId="0" applyFont="0" applyFill="0" applyBorder="0" applyAlignment="0">
      <protection hidden="1"/>
    </xf>
    <xf numFmtId="37" fontId="10" fillId="0" borderId="0" applyFont="0" applyFill="0" applyBorder="0" applyAlignment="0" applyProtection="0"/>
    <xf numFmtId="231" fontId="20" fillId="0" borderId="0" applyFont="0" applyFill="0" applyBorder="0" applyAlignment="0" applyProtection="0"/>
    <xf numFmtId="44" fontId="49" fillId="0" borderId="0" applyFont="0" applyFill="0" applyBorder="0" applyAlignment="0" applyProtection="0"/>
    <xf numFmtId="231" fontId="10" fillId="0" borderId="0" applyFont="0" applyFill="0" applyBorder="0" applyAlignment="0" applyProtection="0"/>
    <xf numFmtId="44" fontId="49" fillId="0" borderId="0" applyFont="0" applyFill="0" applyBorder="0" applyAlignment="0" applyProtection="0"/>
    <xf numFmtId="0" fontId="10" fillId="0" borderId="0" applyNumberFormat="0">
      <alignment horizontal="center" textRotation="90"/>
    </xf>
    <xf numFmtId="0" fontId="10" fillId="0" borderId="0" applyNumberFormat="0">
      <alignment horizontal="center" textRotation="90"/>
    </xf>
    <xf numFmtId="0" fontId="10" fillId="0" borderId="0" applyNumberFormat="0">
      <alignment horizontal="center" textRotation="90"/>
    </xf>
    <xf numFmtId="0" fontId="10" fillId="0" borderId="0" applyNumberFormat="0">
      <alignment horizontal="center" textRotation="90"/>
    </xf>
    <xf numFmtId="288" fontId="24" fillId="0" borderId="0" applyFont="0" applyFill="0" applyBorder="0" applyAlignment="0" applyProtection="0"/>
    <xf numFmtId="289" fontId="24" fillId="0" borderId="0" applyFont="0" applyFill="0" applyBorder="0" applyAlignment="0" applyProtection="0"/>
    <xf numFmtId="0" fontId="199" fillId="0" borderId="0" applyNumberFormat="0" applyFill="0" applyBorder="0" applyAlignment="0" applyProtection="0"/>
    <xf numFmtId="0" fontId="112" fillId="0" borderId="0" applyNumberFormat="0" applyFont="0" applyFill="0" applyBorder="0" applyProtection="0">
      <alignment horizontal="center" vertical="center" wrapText="1"/>
    </xf>
    <xf numFmtId="213" fontId="10" fillId="0" borderId="0" applyNumberFormat="0" applyFont="0" applyFill="0" applyBorder="0">
      <alignment wrapText="1"/>
      <protection hidden="1"/>
    </xf>
    <xf numFmtId="213" fontId="10" fillId="0" borderId="0" applyNumberFormat="0" applyFont="0" applyFill="0" applyBorder="0">
      <alignment wrapText="1"/>
      <protection hidden="1"/>
    </xf>
    <xf numFmtId="290" fontId="2" fillId="0" borderId="13">
      <protection hidden="1"/>
    </xf>
    <xf numFmtId="290" fontId="2" fillId="0" borderId="13">
      <protection hidden="1"/>
    </xf>
    <xf numFmtId="291" fontId="2" fillId="0" borderId="13">
      <protection hidden="1"/>
    </xf>
    <xf numFmtId="291" fontId="2" fillId="0" borderId="13">
      <protection hidden="1"/>
    </xf>
    <xf numFmtId="203" fontId="84" fillId="0" borderId="4" applyBorder="0" applyProtection="0">
      <alignment horizontal="right"/>
    </xf>
    <xf numFmtId="203" fontId="84" fillId="0" borderId="4" applyBorder="0" applyProtection="0">
      <alignment horizontal="right"/>
    </xf>
    <xf numFmtId="203" fontId="84" fillId="0" borderId="4" applyBorder="0" applyProtection="0">
      <alignment horizontal="right"/>
    </xf>
    <xf numFmtId="203" fontId="84" fillId="0" borderId="4" applyBorder="0" applyProtection="0">
      <alignment horizontal="right"/>
    </xf>
    <xf numFmtId="1" fontId="200" fillId="0" borderId="0"/>
    <xf numFmtId="0" fontId="2" fillId="0" borderId="13">
      <protection hidden="1"/>
    </xf>
    <xf numFmtId="292" fontId="10" fillId="0" borderId="0" applyFont="0" applyFill="0" applyBorder="0" applyAlignment="0">
      <protection hidden="1"/>
    </xf>
    <xf numFmtId="292" fontId="10" fillId="0" borderId="0" applyFont="0" applyFill="0" applyBorder="0" applyAlignment="0">
      <protection hidden="1"/>
    </xf>
    <xf numFmtId="293" fontId="10" fillId="0" borderId="0" applyFont="0" applyFill="0" applyBorder="0" applyAlignment="0">
      <protection hidden="1"/>
    </xf>
    <xf numFmtId="293" fontId="10" fillId="0" borderId="0" applyFont="0" applyFill="0" applyBorder="0" applyAlignment="0">
      <protection hidden="1"/>
    </xf>
    <xf numFmtId="4" fontId="20" fillId="20" borderId="19"/>
    <xf numFmtId="4" fontId="20" fillId="20" borderId="19"/>
    <xf numFmtId="165" fontId="10" fillId="0" borderId="0" applyFont="0" applyFill="0" applyBorder="0" applyAlignment="0" applyProtection="0"/>
    <xf numFmtId="0" fontId="201" fillId="0" borderId="0"/>
    <xf numFmtId="171" fontId="10" fillId="0" borderId="0" applyFont="0" applyFill="0" applyBorder="0" applyAlignment="0" applyProtection="0"/>
    <xf numFmtId="0" fontId="208" fillId="76" borderId="0" applyNumberFormat="0" applyBorder="0" applyAlignment="0" applyProtection="0"/>
    <xf numFmtId="0" fontId="209" fillId="49" borderId="104" applyNumberFormat="0" applyAlignment="0" applyProtection="0"/>
    <xf numFmtId="0" fontId="125" fillId="124" borderId="74" applyNumberFormat="0" applyAlignment="0" applyProtection="0"/>
    <xf numFmtId="0" fontId="210" fillId="0" borderId="0" applyNumberFormat="0" applyFill="0" applyBorder="0" applyAlignment="0" applyProtection="0"/>
    <xf numFmtId="0" fontId="166" fillId="125" borderId="0" applyNumberFormat="0" applyBorder="0" applyAlignment="0" applyProtection="0"/>
    <xf numFmtId="0" fontId="211" fillId="0" borderId="105" applyNumberFormat="0" applyFill="0" applyAlignment="0" applyProtection="0"/>
    <xf numFmtId="0" fontId="142" fillId="0" borderId="0" applyProtection="0">
      <alignment horizontal="left"/>
    </xf>
    <xf numFmtId="0" fontId="143" fillId="0" borderId="0" applyProtection="0">
      <alignment horizontal="left"/>
    </xf>
    <xf numFmtId="0" fontId="212" fillId="0" borderId="0" applyNumberFormat="0" applyFill="0" applyBorder="0" applyAlignment="0" applyProtection="0"/>
    <xf numFmtId="3" fontId="46" fillId="0" borderId="0"/>
    <xf numFmtId="0" fontId="213" fillId="0" borderId="106" applyNumberFormat="0" applyFill="0" applyAlignment="0" applyProtection="0"/>
    <xf numFmtId="0" fontId="214" fillId="27" borderId="0" applyNumberFormat="0" applyBorder="0" applyAlignment="0" applyProtection="0"/>
    <xf numFmtId="0" fontId="10" fillId="96" borderId="69" applyNumberFormat="0" applyFont="0" applyAlignment="0" applyProtection="0"/>
    <xf numFmtId="0" fontId="177" fillId="49" borderId="79" applyNumberFormat="0" applyAlignment="0" applyProtection="0"/>
    <xf numFmtId="3" fontId="2" fillId="0" borderId="0" applyNumberFormat="0" applyFill="0" applyBorder="0" applyAlignment="0" applyProtection="0">
      <alignment vertical="center"/>
    </xf>
    <xf numFmtId="294" fontId="215" fillId="0" borderId="4" applyFill="0" applyAlignment="0" applyProtection="0"/>
    <xf numFmtId="0" fontId="137" fillId="0" borderId="107" applyNumberFormat="0" applyFill="0" applyAlignment="0" applyProtection="0"/>
    <xf numFmtId="0" fontId="216" fillId="0" borderId="0" applyNumberFormat="0" applyFill="0" applyBorder="0" applyAlignment="0" applyProtection="0"/>
  </cellStyleXfs>
  <cellXfs count="660">
    <xf numFmtId="0" fontId="0" fillId="0" borderId="0" xfId="0"/>
    <xf numFmtId="0" fontId="3" fillId="0" borderId="3" xfId="0" applyFont="1" applyBorder="1" applyProtection="1">
      <protection locked="0"/>
    </xf>
    <xf numFmtId="0" fontId="3" fillId="0" borderId="3" xfId="0" applyFont="1" applyFill="1" applyBorder="1" applyAlignment="1" applyProtection="1">
      <alignment horizontal="center"/>
    </xf>
    <xf numFmtId="0" fontId="4" fillId="0" borderId="3" xfId="0" applyFont="1" applyBorder="1" applyAlignment="1" applyProtection="1">
      <alignment horizontal="center"/>
    </xf>
    <xf numFmtId="0" fontId="5" fillId="0" borderId="0" xfId="0" applyFont="1"/>
    <xf numFmtId="0" fontId="5" fillId="0" borderId="0" xfId="0" applyFont="1" applyAlignment="1" applyProtection="1"/>
    <xf numFmtId="0" fontId="6" fillId="0" borderId="0" xfId="0" applyFont="1" applyProtection="1"/>
    <xf numFmtId="0" fontId="5" fillId="0" borderId="0" xfId="0" applyFont="1" applyProtection="1"/>
    <xf numFmtId="0" fontId="6" fillId="0" borderId="0" xfId="0" applyFont="1" applyAlignment="1" applyProtection="1">
      <alignment horizont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Fill="1" applyBorder="1" applyAlignment="1" applyProtection="1"/>
    <xf numFmtId="0" fontId="7" fillId="0" borderId="0" xfId="0" applyFont="1" applyProtection="1"/>
    <xf numFmtId="0" fontId="5" fillId="0" borderId="2" xfId="3" applyFont="1" applyFill="1" applyBorder="1"/>
    <xf numFmtId="168" fontId="5" fillId="0" borderId="2" xfId="2" applyNumberFormat="1" applyFont="1" applyFill="1" applyBorder="1"/>
    <xf numFmtId="0" fontId="9" fillId="0" borderId="3" xfId="0" applyFont="1" applyBorder="1" applyProtection="1"/>
    <xf numFmtId="0" fontId="48" fillId="4" borderId="0" xfId="0" applyFont="1" applyFill="1" applyBorder="1"/>
    <xf numFmtId="0" fontId="48" fillId="4" borderId="0" xfId="5" applyFont="1" applyFill="1" applyBorder="1"/>
    <xf numFmtId="49" fontId="48" fillId="4" borderId="0" xfId="0" applyNumberFormat="1" applyFont="1" applyFill="1" applyBorder="1"/>
    <xf numFmtId="0" fontId="7" fillId="4" borderId="0" xfId="0" applyFont="1" applyFill="1" applyBorder="1"/>
    <xf numFmtId="0" fontId="48" fillId="0" borderId="0" xfId="0" applyFont="1" applyFill="1" applyBorder="1"/>
    <xf numFmtId="0" fontId="6" fillId="5" borderId="0" xfId="0" applyFont="1" applyFill="1"/>
    <xf numFmtId="0" fontId="5" fillId="5" borderId="0" xfId="0" applyFont="1" applyFill="1"/>
    <xf numFmtId="0" fontId="6" fillId="4" borderId="0" xfId="5" applyFont="1" applyFill="1" applyBorder="1"/>
    <xf numFmtId="0" fontId="6" fillId="4" borderId="0" xfId="0" applyFont="1" applyFill="1" applyBorder="1"/>
    <xf numFmtId="0" fontId="6" fillId="4" borderId="0" xfId="0" applyFont="1" applyFill="1" applyBorder="1" applyAlignment="1">
      <alignment horizontal="left"/>
    </xf>
    <xf numFmtId="0" fontId="48" fillId="4" borderId="4" xfId="0" applyFont="1" applyFill="1" applyBorder="1"/>
    <xf numFmtId="0" fontId="48" fillId="4" borderId="4" xfId="5" applyFont="1" applyFill="1" applyBorder="1"/>
    <xf numFmtId="49" fontId="48" fillId="4" borderId="4" xfId="0" applyNumberFormat="1" applyFont="1" applyFill="1" applyBorder="1"/>
    <xf numFmtId="0" fontId="7" fillId="4" borderId="4" xfId="0" applyFont="1" applyFill="1" applyBorder="1"/>
    <xf numFmtId="0" fontId="48" fillId="6" borderId="0" xfId="0" applyFont="1" applyFill="1" applyBorder="1"/>
    <xf numFmtId="0" fontId="6" fillId="6" borderId="0" xfId="5" applyFont="1" applyFill="1" applyBorder="1"/>
    <xf numFmtId="0" fontId="85" fillId="6" borderId="0" xfId="5" applyFont="1" applyFill="1" applyBorder="1"/>
    <xf numFmtId="0" fontId="86" fillId="6" borderId="0" xfId="0" applyFont="1" applyFill="1" applyBorder="1"/>
    <xf numFmtId="0" fontId="48" fillId="6" borderId="0" xfId="5" applyFont="1" applyFill="1" applyBorder="1"/>
    <xf numFmtId="0" fontId="87" fillId="7" borderId="0" xfId="5" applyFont="1" applyFill="1" applyBorder="1"/>
    <xf numFmtId="0" fontId="87" fillId="7" borderId="0" xfId="6" applyFont="1" applyFill="1" applyBorder="1"/>
    <xf numFmtId="44" fontId="87" fillId="7" borderId="0" xfId="7" applyFont="1" applyFill="1" applyBorder="1"/>
    <xf numFmtId="0" fontId="48" fillId="7" borderId="0" xfId="5" applyFont="1" applyFill="1" applyBorder="1"/>
    <xf numFmtId="0" fontId="6" fillId="0" borderId="0" xfId="6" applyFont="1" applyFill="1" applyBorder="1"/>
    <xf numFmtId="170" fontId="7" fillId="0" borderId="0" xfId="8" applyNumberFormat="1" applyFont="1" applyFill="1" applyBorder="1"/>
    <xf numFmtId="170" fontId="48" fillId="0" borderId="0" xfId="8" applyNumberFormat="1" applyFont="1" applyFill="1" applyBorder="1"/>
    <xf numFmtId="0" fontId="6" fillId="8" borderId="5" xfId="6" applyFont="1" applyFill="1" applyBorder="1"/>
    <xf numFmtId="0" fontId="48" fillId="0" borderId="6" xfId="0" applyFont="1" applyFill="1" applyBorder="1"/>
    <xf numFmtId="170" fontId="48" fillId="8" borderId="6" xfId="8" applyNumberFormat="1" applyFont="1" applyFill="1" applyBorder="1"/>
    <xf numFmtId="0" fontId="48" fillId="8" borderId="5" xfId="6" applyFont="1" applyFill="1" applyBorder="1"/>
    <xf numFmtId="0" fontId="7" fillId="0" borderId="6" xfId="0" applyFont="1" applyFill="1" applyBorder="1"/>
    <xf numFmtId="44" fontId="48" fillId="9" borderId="7" xfId="8" applyFont="1" applyFill="1" applyBorder="1"/>
    <xf numFmtId="0" fontId="88" fillId="0" borderId="0" xfId="0" applyFont="1" applyFill="1" applyBorder="1"/>
    <xf numFmtId="44" fontId="87" fillId="7" borderId="7" xfId="7" applyFont="1" applyFill="1" applyBorder="1"/>
    <xf numFmtId="0" fontId="48" fillId="0" borderId="5" xfId="6" applyFont="1" applyFill="1" applyBorder="1"/>
    <xf numFmtId="0" fontId="48" fillId="0" borderId="0" xfId="6" applyFont="1" applyFill="1" applyBorder="1"/>
    <xf numFmtId="0" fontId="7" fillId="0" borderId="0" xfId="0" applyFont="1" applyFill="1" applyBorder="1"/>
    <xf numFmtId="170" fontId="48" fillId="10" borderId="7" xfId="8" applyNumberFormat="1" applyFont="1" applyFill="1" applyBorder="1"/>
    <xf numFmtId="0" fontId="6" fillId="0" borderId="0" xfId="0" applyFont="1" applyFill="1" applyBorder="1"/>
    <xf numFmtId="0" fontId="48" fillId="0" borderId="8" xfId="0" applyFont="1" applyFill="1" applyBorder="1"/>
    <xf numFmtId="0" fontId="7" fillId="0" borderId="8" xfId="0" applyFont="1" applyFill="1" applyBorder="1"/>
    <xf numFmtId="0" fontId="48" fillId="0" borderId="7" xfId="0" applyFont="1" applyFill="1" applyBorder="1"/>
    <xf numFmtId="1" fontId="6" fillId="0" borderId="6" xfId="9" applyNumberFormat="1" applyFont="1" applyFill="1" applyBorder="1" applyAlignment="1">
      <alignment horizontal="center" vertical="center"/>
    </xf>
    <xf numFmtId="1" fontId="6" fillId="0" borderId="6" xfId="9" quotePrefix="1" applyNumberFormat="1" applyFont="1" applyFill="1" applyBorder="1" applyAlignment="1">
      <alignment horizontal="center" vertical="center"/>
    </xf>
    <xf numFmtId="170" fontId="48" fillId="10" borderId="6" xfId="8" applyNumberFormat="1" applyFont="1" applyFill="1" applyBorder="1" applyAlignment="1">
      <alignment horizontal="right"/>
    </xf>
    <xf numFmtId="0" fontId="7" fillId="8" borderId="5" xfId="6" applyFont="1" applyFill="1" applyBorder="1"/>
    <xf numFmtId="170" fontId="48" fillId="0" borderId="6" xfId="8" applyNumberFormat="1" applyFont="1" applyFill="1" applyBorder="1"/>
    <xf numFmtId="170" fontId="48" fillId="0" borderId="6" xfId="8" applyNumberFormat="1" applyFont="1" applyFill="1" applyBorder="1" applyAlignment="1">
      <alignment horizontal="right"/>
    </xf>
    <xf numFmtId="0" fontId="48" fillId="0" borderId="0" xfId="5" applyFont="1" applyFill="1" applyBorder="1"/>
    <xf numFmtId="0" fontId="48" fillId="0" borderId="0" xfId="10" applyFont="1" applyFill="1" applyBorder="1"/>
    <xf numFmtId="0" fontId="89" fillId="0" borderId="6" xfId="10" applyFont="1" applyFill="1" applyBorder="1"/>
    <xf numFmtId="0" fontId="7" fillId="0" borderId="6" xfId="10" applyFont="1" applyFill="1" applyBorder="1"/>
    <xf numFmtId="170" fontId="48" fillId="0" borderId="7" xfId="8" applyNumberFormat="1" applyFont="1" applyFill="1" applyBorder="1"/>
    <xf numFmtId="0" fontId="48" fillId="0" borderId="6" xfId="10" applyFont="1" applyFill="1" applyBorder="1"/>
    <xf numFmtId="0" fontId="90" fillId="0" borderId="6" xfId="10" applyFont="1" applyFill="1" applyBorder="1"/>
    <xf numFmtId="0" fontId="86" fillId="7" borderId="0" xfId="5" applyFont="1" applyFill="1" applyBorder="1"/>
    <xf numFmtId="44" fontId="86" fillId="7" borderId="0" xfId="7" applyFont="1" applyFill="1" applyBorder="1"/>
    <xf numFmtId="171" fontId="48" fillId="0" borderId="0" xfId="11" applyNumberFormat="1" applyFont="1" applyFill="1" applyBorder="1"/>
    <xf numFmtId="0" fontId="7" fillId="0" borderId="0" xfId="10" applyFont="1" applyFill="1" applyBorder="1"/>
    <xf numFmtId="0" fontId="48" fillId="8" borderId="6" xfId="6" applyFont="1" applyFill="1" applyBorder="1"/>
    <xf numFmtId="0" fontId="48" fillId="0" borderId="5" xfId="0" applyFont="1" applyFill="1" applyBorder="1"/>
    <xf numFmtId="0" fontId="7" fillId="0" borderId="7" xfId="0" applyFont="1" applyFill="1" applyBorder="1"/>
    <xf numFmtId="0" fontId="48" fillId="0" borderId="0" xfId="0" applyFont="1"/>
    <xf numFmtId="0" fontId="48" fillId="0" borderId="0" xfId="5" applyFont="1"/>
    <xf numFmtId="172" fontId="48" fillId="0" borderId="0" xfId="8" applyNumberFormat="1" applyFont="1" applyFill="1" applyBorder="1"/>
    <xf numFmtId="172" fontId="48" fillId="0" borderId="0" xfId="0" applyNumberFormat="1" applyFont="1" applyFill="1" applyBorder="1"/>
    <xf numFmtId="44" fontId="91" fillId="11" borderId="7" xfId="7" applyFont="1" applyFill="1" applyBorder="1"/>
    <xf numFmtId="173" fontId="48" fillId="0" borderId="0" xfId="0" applyNumberFormat="1" applyFont="1" applyFill="1" applyBorder="1"/>
    <xf numFmtId="0" fontId="90" fillId="0" borderId="0" xfId="10" applyFont="1" applyFill="1" applyBorder="1"/>
    <xf numFmtId="0" fontId="92" fillId="0" borderId="0" xfId="5" applyFont="1" applyFill="1" applyBorder="1"/>
    <xf numFmtId="0" fontId="48" fillId="0" borderId="6" xfId="6" applyFont="1" applyFill="1" applyBorder="1"/>
    <xf numFmtId="2" fontId="48" fillId="0" borderId="6" xfId="6" applyNumberFormat="1" applyFont="1" applyFill="1" applyBorder="1"/>
    <xf numFmtId="170" fontId="48" fillId="12" borderId="7" xfId="8" applyNumberFormat="1" applyFont="1" applyFill="1" applyBorder="1"/>
    <xf numFmtId="0" fontId="48" fillId="8" borderId="0" xfId="6" applyFont="1" applyFill="1" applyBorder="1"/>
    <xf numFmtId="170" fontId="48" fillId="10" borderId="0" xfId="8" applyNumberFormat="1" applyFont="1" applyFill="1" applyBorder="1"/>
    <xf numFmtId="0" fontId="48" fillId="8" borderId="6" xfId="6" applyFont="1" applyFill="1" applyBorder="1" applyAlignment="1"/>
    <xf numFmtId="44" fontId="48" fillId="0" borderId="0" xfId="7" applyFont="1" applyFill="1" applyBorder="1"/>
    <xf numFmtId="0" fontId="7" fillId="0" borderId="0" xfId="5" applyFont="1" applyFill="1" applyBorder="1"/>
    <xf numFmtId="44" fontId="48" fillId="10" borderId="6" xfId="7" applyFont="1" applyFill="1" applyBorder="1"/>
    <xf numFmtId="0" fontId="93" fillId="3" borderId="0" xfId="3" applyFont="1" applyFill="1"/>
    <xf numFmtId="0" fontId="10" fillId="0" borderId="0" xfId="716" applyBorder="1"/>
    <xf numFmtId="0" fontId="13" fillId="0" borderId="0" xfId="716" applyFont="1" applyBorder="1"/>
    <xf numFmtId="0" fontId="10" fillId="0" borderId="0" xfId="716" applyFont="1" applyBorder="1"/>
    <xf numFmtId="0" fontId="10" fillId="0" borderId="0" xfId="716"/>
    <xf numFmtId="0" fontId="94" fillId="31" borderId="20" xfId="716" applyFont="1" applyFill="1" applyBorder="1"/>
    <xf numFmtId="0" fontId="95" fillId="31" borderId="12" xfId="716" applyFont="1" applyFill="1" applyBorder="1"/>
    <xf numFmtId="0" fontId="94" fillId="31" borderId="12" xfId="716" applyFont="1" applyFill="1" applyBorder="1"/>
    <xf numFmtId="0" fontId="32" fillId="31" borderId="21" xfId="716" applyFont="1" applyFill="1" applyBorder="1"/>
    <xf numFmtId="0" fontId="16" fillId="31" borderId="22" xfId="716" applyFont="1" applyFill="1" applyBorder="1" applyAlignment="1"/>
    <xf numFmtId="0" fontId="2" fillId="31" borderId="23" xfId="716" applyFont="1" applyFill="1" applyBorder="1"/>
    <xf numFmtId="0" fontId="10" fillId="31" borderId="24" xfId="716" applyFill="1" applyBorder="1"/>
    <xf numFmtId="0" fontId="96" fillId="31" borderId="25" xfId="716" applyFont="1" applyFill="1" applyBorder="1"/>
    <xf numFmtId="0" fontId="94" fillId="31" borderId="26" xfId="716" applyFont="1" applyFill="1" applyBorder="1"/>
    <xf numFmtId="0" fontId="94" fillId="31" borderId="27" xfId="716" applyFont="1" applyFill="1" applyBorder="1"/>
    <xf numFmtId="168" fontId="97" fillId="31" borderId="29" xfId="716" applyNumberFormat="1" applyFont="1" applyFill="1" applyBorder="1"/>
    <xf numFmtId="0" fontId="2" fillId="0" borderId="30" xfId="716" applyFont="1" applyBorder="1"/>
    <xf numFmtId="0" fontId="2" fillId="0" borderId="31" xfId="716" applyFont="1" applyFill="1" applyBorder="1"/>
    <xf numFmtId="0" fontId="2" fillId="0" borderId="32" xfId="716" applyFont="1" applyBorder="1"/>
    <xf numFmtId="0" fontId="2" fillId="0" borderId="33" xfId="716" applyFont="1" applyBorder="1"/>
    <xf numFmtId="0" fontId="2" fillId="0" borderId="33" xfId="716" applyFont="1" applyFill="1" applyBorder="1"/>
    <xf numFmtId="0" fontId="2" fillId="0" borderId="30" xfId="716" applyFont="1" applyFill="1" applyBorder="1"/>
    <xf numFmtId="0" fontId="2" fillId="0" borderId="34" xfId="716" applyFont="1" applyFill="1" applyBorder="1"/>
    <xf numFmtId="0" fontId="10" fillId="0" borderId="35" xfId="716" applyFont="1" applyBorder="1"/>
    <xf numFmtId="0" fontId="10" fillId="0" borderId="16" xfId="716" applyFont="1" applyFill="1" applyBorder="1"/>
    <xf numFmtId="2" fontId="10" fillId="0" borderId="0" xfId="716" applyNumberFormat="1" applyBorder="1"/>
    <xf numFmtId="0" fontId="10" fillId="0" borderId="10" xfId="716" applyBorder="1"/>
    <xf numFmtId="0" fontId="10" fillId="0" borderId="0" xfId="716" applyFill="1" applyBorder="1"/>
    <xf numFmtId="2" fontId="2" fillId="0" borderId="10" xfId="716" applyNumberFormat="1" applyFont="1" applyFill="1" applyBorder="1"/>
    <xf numFmtId="2" fontId="2" fillId="0" borderId="35" xfId="716" applyNumberFormat="1" applyFont="1" applyFill="1" applyBorder="1"/>
    <xf numFmtId="2" fontId="2" fillId="0" borderId="36" xfId="716" applyNumberFormat="1" applyFont="1" applyFill="1" applyBorder="1"/>
    <xf numFmtId="0" fontId="10" fillId="0" borderId="37" xfId="716" applyFont="1" applyFill="1" applyBorder="1"/>
    <xf numFmtId="0" fontId="10" fillId="0" borderId="15" xfId="716" applyFont="1" applyFill="1" applyBorder="1"/>
    <xf numFmtId="2" fontId="10" fillId="0" borderId="0" xfId="716" applyNumberFormat="1" applyFill="1" applyBorder="1"/>
    <xf numFmtId="0" fontId="10" fillId="0" borderId="15" xfId="716" applyFill="1" applyBorder="1"/>
    <xf numFmtId="2" fontId="2" fillId="0" borderId="9" xfId="716" applyNumberFormat="1" applyFont="1" applyFill="1" applyBorder="1"/>
    <xf numFmtId="0" fontId="10" fillId="0" borderId="35" xfId="716" applyBorder="1"/>
    <xf numFmtId="0" fontId="10" fillId="0" borderId="0" xfId="716" applyFont="1" applyFill="1" applyBorder="1"/>
    <xf numFmtId="0" fontId="10" fillId="0" borderId="15" xfId="716" applyBorder="1"/>
    <xf numFmtId="2" fontId="2" fillId="0" borderId="15" xfId="716" applyNumberFormat="1" applyFont="1" applyFill="1" applyBorder="1"/>
    <xf numFmtId="0" fontId="10" fillId="0" borderId="37" xfId="716" applyFill="1" applyBorder="1"/>
    <xf numFmtId="0" fontId="10" fillId="0" borderId="0" xfId="716" applyFont="1" applyFill="1"/>
    <xf numFmtId="0" fontId="10" fillId="0" borderId="35" xfId="716" applyFont="1" applyFill="1" applyBorder="1"/>
    <xf numFmtId="0" fontId="10" fillId="0" borderId="16" xfId="716" applyFont="1" applyFill="1" applyBorder="1" applyAlignment="1"/>
    <xf numFmtId="0" fontId="10" fillId="0" borderId="16" xfId="716" applyFont="1" applyFill="1" applyBorder="1" applyAlignment="1">
      <alignment wrapText="1"/>
    </xf>
    <xf numFmtId="0" fontId="10" fillId="0" borderId="0" xfId="716" applyFont="1" applyFill="1" applyBorder="1" applyAlignment="1"/>
    <xf numFmtId="0" fontId="10" fillId="0" borderId="16" xfId="716" applyBorder="1"/>
    <xf numFmtId="0" fontId="10" fillId="0" borderId="16" xfId="716" applyFont="1" applyBorder="1"/>
    <xf numFmtId="171" fontId="10" fillId="0" borderId="15" xfId="538" applyFont="1" applyFill="1" applyBorder="1"/>
    <xf numFmtId="171" fontId="10" fillId="0" borderId="16" xfId="538" applyFont="1" applyBorder="1"/>
    <xf numFmtId="0" fontId="10" fillId="0" borderId="15" xfId="716" applyFont="1" applyBorder="1"/>
    <xf numFmtId="171" fontId="10" fillId="0" borderId="16" xfId="538" applyFont="1" applyFill="1" applyBorder="1"/>
    <xf numFmtId="2" fontId="2" fillId="0" borderId="15" xfId="716" applyNumberFormat="1" applyFont="1" applyFill="1" applyBorder="1" applyAlignment="1">
      <alignment horizontal="right"/>
    </xf>
    <xf numFmtId="171" fontId="10" fillId="0" borderId="16" xfId="538" applyFont="1" applyFill="1" applyBorder="1" applyAlignment="1">
      <alignment horizontal="left"/>
    </xf>
    <xf numFmtId="2" fontId="2" fillId="32" borderId="35" xfId="716" applyNumberFormat="1" applyFont="1" applyFill="1" applyBorder="1"/>
    <xf numFmtId="171" fontId="10" fillId="0" borderId="0" xfId="538" applyFont="1" applyFill="1" applyBorder="1" applyAlignment="1">
      <alignment horizontal="left"/>
    </xf>
    <xf numFmtId="0" fontId="10" fillId="0" borderId="38" xfId="716" applyFont="1" applyFill="1" applyBorder="1"/>
    <xf numFmtId="0" fontId="10" fillId="0" borderId="39" xfId="716" applyFont="1" applyFill="1" applyBorder="1"/>
    <xf numFmtId="0" fontId="10" fillId="0" borderId="13" xfId="716" applyFont="1" applyFill="1" applyBorder="1"/>
    <xf numFmtId="0" fontId="10" fillId="0" borderId="39" xfId="716" applyFill="1" applyBorder="1"/>
    <xf numFmtId="0" fontId="10" fillId="0" borderId="13" xfId="716" applyFill="1" applyBorder="1"/>
    <xf numFmtId="2" fontId="2" fillId="0" borderId="40" xfId="716" applyNumberFormat="1" applyFont="1" applyFill="1" applyBorder="1"/>
    <xf numFmtId="2" fontId="2" fillId="0" borderId="41" xfId="716" applyNumberFormat="1" applyFont="1" applyFill="1" applyBorder="1"/>
    <xf numFmtId="2" fontId="2" fillId="0" borderId="42" xfId="716" applyNumberFormat="1" applyFont="1" applyFill="1" applyBorder="1"/>
    <xf numFmtId="0" fontId="11" fillId="0" borderId="0" xfId="716" applyFont="1" applyBorder="1"/>
    <xf numFmtId="0" fontId="11" fillId="0" borderId="0" xfId="716" applyFont="1" applyFill="1" applyBorder="1"/>
    <xf numFmtId="0" fontId="10" fillId="0" borderId="0" xfId="716" applyBorder="1" applyAlignment="1">
      <alignment wrapText="1"/>
    </xf>
    <xf numFmtId="0" fontId="10" fillId="31" borderId="25" xfId="716" applyFill="1" applyBorder="1"/>
    <xf numFmtId="0" fontId="32" fillId="31" borderId="43" xfId="716" applyFont="1" applyFill="1" applyBorder="1"/>
    <xf numFmtId="0" fontId="94" fillId="31" borderId="43" xfId="716" applyFont="1" applyFill="1" applyBorder="1"/>
    <xf numFmtId="0" fontId="94" fillId="31" borderId="23" xfId="716" applyFont="1" applyFill="1" applyBorder="1"/>
    <xf numFmtId="0" fontId="10" fillId="31" borderId="22" xfId="716" applyFont="1" applyFill="1" applyBorder="1" applyAlignment="1"/>
    <xf numFmtId="168" fontId="97" fillId="31" borderId="23" xfId="716" applyNumberFormat="1" applyFont="1" applyFill="1" applyBorder="1"/>
    <xf numFmtId="0" fontId="2" fillId="0" borderId="44" xfId="716" applyFont="1" applyBorder="1"/>
    <xf numFmtId="0" fontId="2" fillId="0" borderId="45" xfId="716" applyFont="1" applyFill="1" applyBorder="1"/>
    <xf numFmtId="0" fontId="2" fillId="0" borderId="46" xfId="716" applyFont="1" applyFill="1" applyBorder="1"/>
    <xf numFmtId="0" fontId="2" fillId="0" borderId="4" xfId="716" applyFont="1" applyFill="1" applyBorder="1"/>
    <xf numFmtId="0" fontId="2" fillId="0" borderId="47" xfId="716" applyFont="1" applyFill="1" applyBorder="1"/>
    <xf numFmtId="0" fontId="10" fillId="0" borderId="16" xfId="716" applyFill="1" applyBorder="1"/>
    <xf numFmtId="0" fontId="99" fillId="0" borderId="16" xfId="716" applyFont="1" applyFill="1" applyBorder="1" applyAlignment="1">
      <alignment wrapText="1"/>
    </xf>
    <xf numFmtId="0" fontId="2" fillId="0" borderId="15" xfId="716" applyFont="1" applyFill="1" applyBorder="1"/>
    <xf numFmtId="2" fontId="2" fillId="0" borderId="48" xfId="716" applyNumberFormat="1" applyFont="1" applyFill="1" applyBorder="1"/>
    <xf numFmtId="0" fontId="2" fillId="0" borderId="0" xfId="716" applyFont="1" applyFill="1" applyBorder="1"/>
    <xf numFmtId="0" fontId="10" fillId="0" borderId="49" xfId="716" applyBorder="1"/>
    <xf numFmtId="0" fontId="10" fillId="0" borderId="8" xfId="716" applyFill="1" applyBorder="1"/>
    <xf numFmtId="2" fontId="8" fillId="0" borderId="6" xfId="716" applyNumberFormat="1" applyFont="1" applyFill="1" applyBorder="1"/>
    <xf numFmtId="2" fontId="8" fillId="0" borderId="5" xfId="716" applyNumberFormat="1" applyFont="1" applyFill="1" applyBorder="1"/>
    <xf numFmtId="2" fontId="8" fillId="0" borderId="50" xfId="716" applyNumberFormat="1" applyFont="1" applyFill="1" applyBorder="1"/>
    <xf numFmtId="0" fontId="10" fillId="0" borderId="35" xfId="716" applyFill="1" applyBorder="1"/>
    <xf numFmtId="0" fontId="10" fillId="0" borderId="0" xfId="716" applyFill="1"/>
    <xf numFmtId="0" fontId="10" fillId="0" borderId="51" xfId="716" applyFill="1" applyBorder="1"/>
    <xf numFmtId="0" fontId="10" fillId="32" borderId="0" xfId="716" applyFill="1"/>
    <xf numFmtId="0" fontId="10" fillId="0" borderId="41" xfId="716" applyBorder="1"/>
    <xf numFmtId="0" fontId="10" fillId="0" borderId="52" xfId="716" applyFill="1" applyBorder="1"/>
    <xf numFmtId="2" fontId="2" fillId="0" borderId="39" xfId="716" applyNumberFormat="1" applyFont="1" applyFill="1" applyBorder="1"/>
    <xf numFmtId="0" fontId="2" fillId="0" borderId="13" xfId="716" applyFont="1" applyFill="1" applyBorder="1"/>
    <xf numFmtId="2" fontId="2" fillId="0" borderId="53" xfId="716" applyNumberFormat="1" applyFont="1" applyFill="1" applyBorder="1"/>
    <xf numFmtId="0" fontId="10" fillId="0" borderId="13" xfId="716" applyBorder="1"/>
    <xf numFmtId="0" fontId="10" fillId="0" borderId="13" xfId="716" applyFont="1" applyBorder="1"/>
    <xf numFmtId="0" fontId="32" fillId="31" borderId="27" xfId="716" applyFont="1" applyFill="1" applyBorder="1"/>
    <xf numFmtId="0" fontId="2" fillId="0" borderId="44" xfId="716" applyFont="1" applyFill="1" applyBorder="1"/>
    <xf numFmtId="0" fontId="2" fillId="0" borderId="16" xfId="716" applyFont="1" applyFill="1" applyBorder="1"/>
    <xf numFmtId="0" fontId="10" fillId="0" borderId="54" xfId="716" applyFill="1" applyBorder="1"/>
    <xf numFmtId="2" fontId="2" fillId="0" borderId="16" xfId="716" applyNumberFormat="1" applyFont="1" applyFill="1" applyBorder="1"/>
    <xf numFmtId="0" fontId="2" fillId="0" borderId="52" xfId="716" applyFont="1" applyFill="1" applyBorder="1"/>
    <xf numFmtId="0" fontId="2" fillId="0" borderId="55" xfId="716" applyFont="1" applyFill="1" applyBorder="1"/>
    <xf numFmtId="0" fontId="2" fillId="0" borderId="56" xfId="716" applyFont="1" applyFill="1" applyBorder="1"/>
    <xf numFmtId="0" fontId="10" fillId="0" borderId="37" xfId="716" applyBorder="1"/>
    <xf numFmtId="0" fontId="10" fillId="0" borderId="10" xfId="716" applyFill="1" applyBorder="1"/>
    <xf numFmtId="0" fontId="10" fillId="0" borderId="10" xfId="716" applyFont="1" applyFill="1" applyBorder="1"/>
    <xf numFmtId="0" fontId="10" fillId="0" borderId="57" xfId="716" applyFill="1" applyBorder="1"/>
    <xf numFmtId="2" fontId="2" fillId="0" borderId="58" xfId="716" applyNumberFormat="1" applyFont="1" applyFill="1" applyBorder="1"/>
    <xf numFmtId="2" fontId="2" fillId="0" borderId="59" xfId="716" applyNumberFormat="1" applyFont="1" applyFill="1" applyBorder="1"/>
    <xf numFmtId="0" fontId="10" fillId="0" borderId="9" xfId="716" applyFill="1" applyBorder="1"/>
    <xf numFmtId="0" fontId="10" fillId="0" borderId="38" xfId="716" applyBorder="1"/>
    <xf numFmtId="0" fontId="94" fillId="31" borderId="25" xfId="716" applyFont="1" applyFill="1" applyBorder="1"/>
    <xf numFmtId="0" fontId="10" fillId="31" borderId="23" xfId="716" applyFont="1" applyFill="1" applyBorder="1" applyAlignment="1"/>
    <xf numFmtId="0" fontId="10" fillId="31" borderId="60" xfId="716" applyFont="1" applyFill="1" applyBorder="1" applyAlignment="1"/>
    <xf numFmtId="168" fontId="97" fillId="31" borderId="61" xfId="716" applyNumberFormat="1" applyFont="1" applyFill="1" applyBorder="1"/>
    <xf numFmtId="2" fontId="2" fillId="0" borderId="0" xfId="716" applyNumberFormat="1" applyFont="1" applyFill="1" applyBorder="1"/>
    <xf numFmtId="2" fontId="2" fillId="0" borderId="62" xfId="716" applyNumberFormat="1" applyFont="1" applyFill="1" applyBorder="1"/>
    <xf numFmtId="0" fontId="10" fillId="0" borderId="49" xfId="716" applyFill="1" applyBorder="1"/>
    <xf numFmtId="0" fontId="2" fillId="0" borderId="8" xfId="716" applyFont="1" applyFill="1" applyBorder="1"/>
    <xf numFmtId="0" fontId="2" fillId="0" borderId="50" xfId="716" applyFont="1" applyFill="1" applyBorder="1"/>
    <xf numFmtId="2" fontId="2" fillId="0" borderId="8" xfId="716" applyNumberFormat="1" applyFont="1" applyFill="1" applyBorder="1"/>
    <xf numFmtId="2" fontId="2" fillId="0" borderId="50" xfId="716" applyNumberFormat="1" applyFont="1" applyFill="1" applyBorder="1"/>
    <xf numFmtId="0" fontId="10" fillId="0" borderId="63" xfId="716" applyFill="1" applyBorder="1"/>
    <xf numFmtId="0" fontId="10" fillId="0" borderId="6" xfId="716" applyFill="1" applyBorder="1"/>
    <xf numFmtId="0" fontId="10" fillId="0" borderId="7" xfId="716" applyFill="1" applyBorder="1"/>
    <xf numFmtId="0" fontId="10" fillId="0" borderId="41" xfId="716" applyFill="1" applyBorder="1"/>
    <xf numFmtId="0" fontId="10" fillId="0" borderId="41" xfId="716" applyFont="1" applyFill="1" applyBorder="1"/>
    <xf numFmtId="2" fontId="2" fillId="0" borderId="13" xfId="716" applyNumberFormat="1" applyFont="1" applyFill="1" applyBorder="1"/>
    <xf numFmtId="0" fontId="94" fillId="31" borderId="18" xfId="716" applyFont="1" applyFill="1" applyBorder="1"/>
    <xf numFmtId="0" fontId="94" fillId="31" borderId="21" xfId="716" applyFont="1" applyFill="1" applyBorder="1"/>
    <xf numFmtId="0" fontId="10" fillId="31" borderId="29" xfId="716" applyFont="1" applyFill="1" applyBorder="1" applyAlignment="1"/>
    <xf numFmtId="0" fontId="10" fillId="0" borderId="38" xfId="716" applyFill="1" applyBorder="1"/>
    <xf numFmtId="0" fontId="10" fillId="0" borderId="26" xfId="716" applyFill="1" applyBorder="1"/>
    <xf numFmtId="0" fontId="2" fillId="0" borderId="63" xfId="716" applyFont="1" applyFill="1" applyBorder="1"/>
    <xf numFmtId="0" fontId="10" fillId="0" borderId="58" xfId="716" applyFill="1" applyBorder="1"/>
    <xf numFmtId="2" fontId="10" fillId="0" borderId="0" xfId="716" applyNumberFormat="1" applyFont="1" applyFill="1" applyBorder="1"/>
    <xf numFmtId="0" fontId="10" fillId="31" borderId="23" xfId="716" applyFont="1" applyFill="1" applyBorder="1" applyAlignment="1">
      <alignment horizontal="left" wrapText="1"/>
    </xf>
    <xf numFmtId="0" fontId="2" fillId="0" borderId="32" xfId="716" applyFont="1" applyFill="1" applyBorder="1"/>
    <xf numFmtId="0" fontId="10" fillId="0" borderId="40" xfId="716" applyFill="1" applyBorder="1"/>
    <xf numFmtId="0" fontId="10" fillId="0" borderId="52" xfId="716" applyFont="1" applyFill="1" applyBorder="1"/>
    <xf numFmtId="0" fontId="5" fillId="32" borderId="0" xfId="0" applyFont="1" applyFill="1"/>
    <xf numFmtId="0" fontId="100" fillId="32" borderId="0" xfId="4" applyFont="1" applyFill="1"/>
    <xf numFmtId="0" fontId="100" fillId="32" borderId="38" xfId="4" applyFont="1" applyFill="1" applyBorder="1"/>
    <xf numFmtId="0" fontId="101" fillId="32" borderId="22" xfId="4" applyFont="1" applyFill="1" applyBorder="1"/>
    <xf numFmtId="0" fontId="101" fillId="32" borderId="36" xfId="4" applyFont="1" applyFill="1" applyBorder="1"/>
    <xf numFmtId="0" fontId="101" fillId="32" borderId="42" xfId="4" applyFont="1" applyFill="1" applyBorder="1"/>
    <xf numFmtId="0" fontId="101" fillId="32" borderId="64" xfId="4" applyFont="1" applyFill="1" applyBorder="1"/>
    <xf numFmtId="0" fontId="101" fillId="32" borderId="29" xfId="4" applyFont="1" applyFill="1" applyBorder="1"/>
    <xf numFmtId="0" fontId="101" fillId="32" borderId="12" xfId="4" applyFont="1" applyFill="1" applyBorder="1"/>
    <xf numFmtId="3" fontId="6" fillId="0" borderId="0" xfId="0" applyNumberFormat="1" applyFont="1" applyAlignment="1" applyProtection="1">
      <alignment horizontal="left" wrapText="1"/>
    </xf>
    <xf numFmtId="0" fontId="3" fillId="0" borderId="0" xfId="0" applyFont="1" applyProtection="1"/>
    <xf numFmtId="0" fontId="7" fillId="0" borderId="0" xfId="0" applyFont="1" applyBorder="1" applyProtection="1"/>
    <xf numFmtId="0" fontId="9" fillId="0" borderId="0" xfId="0" applyFont="1" applyProtection="1"/>
    <xf numFmtId="205" fontId="102" fillId="0" borderId="0" xfId="0" applyNumberFormat="1" applyFont="1"/>
    <xf numFmtId="0" fontId="102" fillId="0" borderId="0" xfId="0" applyFont="1"/>
    <xf numFmtId="2" fontId="102" fillId="0" borderId="0" xfId="0" applyNumberFormat="1" applyFont="1"/>
    <xf numFmtId="0" fontId="5" fillId="32" borderId="22" xfId="0" applyFont="1" applyFill="1" applyBorder="1"/>
    <xf numFmtId="0" fontId="5" fillId="32" borderId="42" xfId="0" applyFont="1" applyFill="1" applyBorder="1"/>
    <xf numFmtId="0" fontId="5" fillId="32" borderId="36" xfId="0" applyFont="1" applyFill="1" applyBorder="1"/>
    <xf numFmtId="0" fontId="93" fillId="0" borderId="8" xfId="0" applyFont="1" applyBorder="1" applyAlignment="1">
      <alignment wrapText="1"/>
    </xf>
    <xf numFmtId="0" fontId="93" fillId="0" borderId="7" xfId="0" applyFont="1" applyBorder="1" applyAlignment="1">
      <alignment wrapText="1"/>
    </xf>
    <xf numFmtId="0" fontId="105" fillId="0" borderId="0" xfId="0" applyFont="1"/>
    <xf numFmtId="0" fontId="93" fillId="0" borderId="0" xfId="0" applyFont="1"/>
    <xf numFmtId="0" fontId="5" fillId="0" borderId="67" xfId="0" applyFont="1" applyBorder="1"/>
    <xf numFmtId="0" fontId="5" fillId="0" borderId="16" xfId="0" applyFont="1" applyBorder="1"/>
    <xf numFmtId="0" fontId="93" fillId="33" borderId="9" xfId="0" applyFont="1" applyFill="1" applyBorder="1"/>
    <xf numFmtId="0" fontId="93" fillId="33" borderId="0" xfId="0" applyFont="1" applyFill="1" applyBorder="1"/>
    <xf numFmtId="0" fontId="93" fillId="33" borderId="16" xfId="0" applyFont="1" applyFill="1" applyBorder="1"/>
    <xf numFmtId="0" fontId="93" fillId="33" borderId="68" xfId="0" applyFont="1" applyFill="1" applyBorder="1" applyAlignment="1">
      <alignment wrapText="1"/>
    </xf>
    <xf numFmtId="0" fontId="93" fillId="33" borderId="4" xfId="0" applyFont="1" applyFill="1" applyBorder="1" applyAlignment="1">
      <alignment wrapText="1"/>
    </xf>
    <xf numFmtId="0" fontId="93" fillId="33" borderId="45" xfId="0" applyFont="1" applyFill="1" applyBorder="1" applyAlignment="1">
      <alignment wrapText="1"/>
    </xf>
    <xf numFmtId="0" fontId="5" fillId="34" borderId="8" xfId="0" applyFont="1" applyFill="1" applyBorder="1"/>
    <xf numFmtId="0" fontId="5" fillId="35" borderId="5" xfId="0" applyFont="1" applyFill="1" applyBorder="1"/>
    <xf numFmtId="0" fontId="5" fillId="35" borderId="8" xfId="0" applyFont="1" applyFill="1" applyBorder="1"/>
    <xf numFmtId="0" fontId="5" fillId="0" borderId="57" xfId="0" applyFont="1" applyBorder="1"/>
    <xf numFmtId="0" fontId="5" fillId="0" borderId="9" xfId="0" applyFont="1" applyBorder="1"/>
    <xf numFmtId="0" fontId="5" fillId="0" borderId="68" xfId="0" applyFont="1" applyBorder="1"/>
    <xf numFmtId="0" fontId="5" fillId="0" borderId="45" xfId="0" applyFont="1" applyBorder="1"/>
    <xf numFmtId="0" fontId="5" fillId="0" borderId="66" xfId="0" applyFont="1" applyBorder="1"/>
    <xf numFmtId="0" fontId="5" fillId="0" borderId="0" xfId="0" applyFont="1" applyBorder="1"/>
    <xf numFmtId="0" fontId="5" fillId="0" borderId="4" xfId="0" applyFont="1" applyBorder="1"/>
    <xf numFmtId="2" fontId="5" fillId="0" borderId="67" xfId="0" applyNumberFormat="1" applyFont="1" applyBorder="1"/>
    <xf numFmtId="2" fontId="5" fillId="0" borderId="16" xfId="0" applyNumberFormat="1" applyFont="1" applyBorder="1"/>
    <xf numFmtId="2" fontId="5" fillId="0" borderId="57" xfId="0" applyNumberFormat="1" applyFont="1" applyBorder="1"/>
    <xf numFmtId="2" fontId="5" fillId="0" borderId="9" xfId="0" applyNumberFormat="1" applyFont="1" applyBorder="1"/>
    <xf numFmtId="2" fontId="5" fillId="0" borderId="68" xfId="0" applyNumberFormat="1" applyFont="1" applyBorder="1"/>
    <xf numFmtId="2" fontId="5" fillId="0" borderId="45" xfId="0" applyNumberFormat="1" applyFont="1" applyBorder="1"/>
    <xf numFmtId="0" fontId="5" fillId="35" borderId="8" xfId="0" applyFont="1" applyFill="1" applyBorder="1" applyAlignment="1">
      <alignment wrapText="1"/>
    </xf>
    <xf numFmtId="2" fontId="5" fillId="0" borderId="66" xfId="0" applyNumberFormat="1" applyFont="1" applyBorder="1"/>
    <xf numFmtId="2" fontId="5" fillId="0" borderId="0" xfId="0" applyNumberFormat="1" applyFont="1" applyBorder="1"/>
    <xf numFmtId="2" fontId="5" fillId="0" borderId="4" xfId="0" applyNumberFormat="1" applyFont="1" applyBorder="1"/>
    <xf numFmtId="0" fontId="5" fillId="34" borderId="8" xfId="0" applyFont="1" applyFill="1" applyBorder="1" applyAlignment="1">
      <alignment wrapText="1"/>
    </xf>
    <xf numFmtId="9" fontId="5" fillId="0" borderId="66" xfId="2" applyFont="1" applyBorder="1"/>
    <xf numFmtId="9" fontId="5" fillId="0" borderId="0" xfId="2" applyFont="1" applyBorder="1"/>
    <xf numFmtId="9" fontId="5" fillId="0" borderId="4" xfId="2" applyFont="1" applyBorder="1"/>
    <xf numFmtId="1" fontId="5" fillId="0" borderId="57" xfId="0" applyNumberFormat="1" applyFont="1" applyBorder="1"/>
    <xf numFmtId="43" fontId="5" fillId="0" borderId="57" xfId="1" applyFont="1" applyBorder="1"/>
    <xf numFmtId="43" fontId="5" fillId="0" borderId="66" xfId="1" applyFont="1" applyBorder="1"/>
    <xf numFmtId="43" fontId="5" fillId="0" borderId="67" xfId="1" applyFont="1" applyBorder="1"/>
    <xf numFmtId="43" fontId="5" fillId="0" borderId="9" xfId="1" applyFont="1" applyBorder="1"/>
    <xf numFmtId="43" fontId="5" fillId="0" borderId="0" xfId="1" applyFont="1" applyBorder="1"/>
    <xf numFmtId="43" fontId="5" fillId="0" borderId="16" xfId="1" applyFont="1" applyBorder="1"/>
    <xf numFmtId="1" fontId="5" fillId="0" borderId="9" xfId="0" applyNumberFormat="1" applyFont="1" applyBorder="1"/>
    <xf numFmtId="0" fontId="93" fillId="0" borderId="6" xfId="0" applyFont="1" applyBorder="1" applyAlignment="1">
      <alignment wrapText="1"/>
    </xf>
    <xf numFmtId="1" fontId="5" fillId="0" borderId="68" xfId="0" applyNumberFormat="1" applyFont="1" applyBorder="1"/>
    <xf numFmtId="43" fontId="5" fillId="0" borderId="68" xfId="1" applyFont="1" applyBorder="1"/>
    <xf numFmtId="43" fontId="5" fillId="0" borderId="4" xfId="1" applyFont="1" applyBorder="1"/>
    <xf numFmtId="43" fontId="5" fillId="0" borderId="45" xfId="1" applyFont="1" applyBorder="1"/>
    <xf numFmtId="9" fontId="102" fillId="0" borderId="0" xfId="2" applyFont="1"/>
    <xf numFmtId="0" fontId="93" fillId="0" borderId="0" xfId="0" applyFont="1" applyAlignment="1">
      <alignment horizontal="right"/>
    </xf>
    <xf numFmtId="204" fontId="5" fillId="0" borderId="66" xfId="1" applyNumberFormat="1" applyFont="1" applyBorder="1"/>
    <xf numFmtId="204" fontId="5" fillId="0" borderId="67" xfId="1" applyNumberFormat="1" applyFont="1" applyBorder="1"/>
    <xf numFmtId="204" fontId="5" fillId="0" borderId="0" xfId="1" applyNumberFormat="1" applyFont="1" applyBorder="1"/>
    <xf numFmtId="204" fontId="5" fillId="0" borderId="16" xfId="1" applyNumberFormat="1" applyFont="1" applyBorder="1"/>
    <xf numFmtId="0" fontId="5" fillId="0" borderId="5" xfId="0" applyFont="1" applyBorder="1"/>
    <xf numFmtId="0" fontId="5" fillId="0" borderId="8" xfId="0" applyFont="1" applyBorder="1"/>
    <xf numFmtId="0" fontId="2" fillId="0" borderId="0" xfId="716" applyFont="1"/>
    <xf numFmtId="43" fontId="5" fillId="0" borderId="0" xfId="0" applyNumberFormat="1" applyFont="1" applyBorder="1"/>
    <xf numFmtId="43" fontId="5" fillId="0" borderId="67" xfId="0" applyNumberFormat="1" applyFont="1" applyBorder="1"/>
    <xf numFmtId="43" fontId="5" fillId="0" borderId="16" xfId="0" applyNumberFormat="1" applyFont="1" applyBorder="1"/>
    <xf numFmtId="0" fontId="5" fillId="0" borderId="7" xfId="0" applyFont="1" applyBorder="1" applyAlignment="1">
      <alignment horizontal="center" wrapText="1"/>
    </xf>
    <xf numFmtId="9" fontId="5" fillId="0" borderId="57" xfId="2" applyFont="1" applyBorder="1"/>
    <xf numFmtId="9" fontId="5" fillId="0" borderId="9" xfId="2" applyFont="1" applyBorder="1"/>
    <xf numFmtId="9" fontId="5" fillId="0" borderId="67" xfId="2" applyFont="1" applyBorder="1"/>
    <xf numFmtId="9" fontId="5" fillId="0" borderId="16" xfId="2" applyFont="1" applyBorder="1"/>
    <xf numFmtId="0" fontId="0" fillId="0" borderId="7" xfId="0" applyBorder="1" applyAlignment="1"/>
    <xf numFmtId="0" fontId="5" fillId="35" borderId="4" xfId="0" applyFont="1" applyFill="1" applyBorder="1"/>
    <xf numFmtId="0" fontId="5" fillId="35" borderId="45" xfId="0" applyFont="1" applyFill="1" applyBorder="1"/>
    <xf numFmtId="0" fontId="5" fillId="37" borderId="5" xfId="0" applyFont="1" applyFill="1" applyBorder="1"/>
    <xf numFmtId="0" fontId="5" fillId="37" borderId="8" xfId="0" applyFont="1" applyFill="1" applyBorder="1"/>
    <xf numFmtId="0" fontId="5" fillId="37" borderId="7" xfId="0" applyFont="1" applyFill="1" applyBorder="1"/>
    <xf numFmtId="43" fontId="5" fillId="0" borderId="10" xfId="0" applyNumberFormat="1" applyFont="1" applyBorder="1"/>
    <xf numFmtId="43" fontId="5" fillId="0" borderId="15" xfId="0" applyNumberFormat="1" applyFont="1" applyBorder="1"/>
    <xf numFmtId="43" fontId="5" fillId="0" borderId="57" xfId="0" applyNumberFormat="1" applyFont="1" applyBorder="1"/>
    <xf numFmtId="43" fontId="5" fillId="0" borderId="9" xfId="0" applyNumberFormat="1" applyFont="1" applyBorder="1"/>
    <xf numFmtId="0" fontId="93" fillId="0" borderId="4" xfId="0" applyFont="1" applyBorder="1" applyAlignment="1">
      <alignment wrapText="1"/>
    </xf>
    <xf numFmtId="0" fontId="93" fillId="0" borderId="45" xfId="0" applyFont="1" applyBorder="1" applyAlignment="1">
      <alignment wrapText="1"/>
    </xf>
    <xf numFmtId="0" fontId="93" fillId="0" borderId="68" xfId="0" applyFont="1" applyBorder="1" applyAlignment="1">
      <alignment wrapText="1"/>
    </xf>
    <xf numFmtId="2" fontId="5" fillId="0" borderId="0" xfId="0" applyNumberFormat="1" applyFont="1"/>
    <xf numFmtId="0" fontId="5" fillId="37" borderId="7" xfId="0" applyFont="1" applyFill="1" applyBorder="1" applyAlignment="1">
      <alignment wrapText="1"/>
    </xf>
    <xf numFmtId="0" fontId="5" fillId="38" borderId="4" xfId="0" applyFont="1" applyFill="1" applyBorder="1" applyAlignment="1">
      <alignment wrapText="1"/>
    </xf>
    <xf numFmtId="0" fontId="5" fillId="38" borderId="7" xfId="0" applyFont="1" applyFill="1" applyBorder="1" applyAlignment="1"/>
    <xf numFmtId="0" fontId="5" fillId="38" borderId="4" xfId="0" applyFont="1" applyFill="1" applyBorder="1"/>
    <xf numFmtId="0" fontId="5" fillId="32" borderId="0" xfId="0" applyFont="1" applyFill="1" applyBorder="1"/>
    <xf numFmtId="9" fontId="5" fillId="0" borderId="0" xfId="2" applyFont="1"/>
    <xf numFmtId="43" fontId="5" fillId="0" borderId="0" xfId="0" applyNumberFormat="1" applyFont="1"/>
    <xf numFmtId="0" fontId="3" fillId="0" borderId="0" xfId="0" applyFont="1" applyBorder="1" applyProtection="1"/>
    <xf numFmtId="0" fontId="5" fillId="0" borderId="10" xfId="0" applyFont="1" applyBorder="1"/>
    <xf numFmtId="0" fontId="5" fillId="0" borderId="15" xfId="0" applyFont="1" applyBorder="1"/>
    <xf numFmtId="0" fontId="5" fillId="0" borderId="46" xfId="0" applyFont="1" applyBorder="1"/>
    <xf numFmtId="0" fontId="93" fillId="0" borderId="64" xfId="0" applyFont="1" applyBorder="1" applyAlignment="1">
      <alignment wrapText="1"/>
    </xf>
    <xf numFmtId="0" fontId="93" fillId="0" borderId="12" xfId="0" applyFont="1" applyBorder="1" applyAlignment="1">
      <alignment wrapText="1"/>
    </xf>
    <xf numFmtId="0" fontId="93" fillId="0" borderId="29" xfId="0" applyFont="1" applyBorder="1" applyAlignment="1">
      <alignment wrapText="1"/>
    </xf>
    <xf numFmtId="0" fontId="93" fillId="0" borderId="64" xfId="0" applyFont="1" applyFill="1" applyBorder="1" applyAlignment="1">
      <alignment wrapText="1"/>
    </xf>
    <xf numFmtId="0" fontId="93" fillId="0" borderId="29" xfId="0" applyFont="1" applyFill="1" applyBorder="1" applyAlignment="1">
      <alignment wrapText="1"/>
    </xf>
    <xf numFmtId="0" fontId="5" fillId="0" borderId="24" xfId="0" applyFont="1" applyBorder="1"/>
    <xf numFmtId="0" fontId="5" fillId="0" borderId="26" xfId="0" applyFont="1" applyBorder="1"/>
    <xf numFmtId="0" fontId="5" fillId="0" borderId="23" xfId="0" applyFont="1" applyBorder="1"/>
    <xf numFmtId="0" fontId="5" fillId="0" borderId="37" xfId="0" applyFont="1" applyBorder="1"/>
    <xf numFmtId="0" fontId="5" fillId="0" borderId="51" xfId="0" applyFont="1" applyBorder="1"/>
    <xf numFmtId="0" fontId="5" fillId="0" borderId="38" xfId="0" applyFont="1" applyBorder="1"/>
    <xf numFmtId="0" fontId="5" fillId="0" borderId="13" xfId="0" applyFont="1" applyBorder="1"/>
    <xf numFmtId="0" fontId="5" fillId="0" borderId="65" xfId="0" applyFont="1" applyBorder="1"/>
    <xf numFmtId="2" fontId="5" fillId="0" borderId="24" xfId="0" applyNumberFormat="1" applyFont="1" applyBorder="1"/>
    <xf numFmtId="2" fontId="5" fillId="0" borderId="37" xfId="0" applyNumberFormat="1" applyFont="1" applyBorder="1"/>
    <xf numFmtId="2" fontId="5" fillId="0" borderId="51" xfId="0" applyNumberFormat="1" applyFont="1" applyBorder="1"/>
    <xf numFmtId="2" fontId="5" fillId="0" borderId="38" xfId="0" applyNumberFormat="1" applyFont="1" applyBorder="1"/>
    <xf numFmtId="2" fontId="5" fillId="0" borderId="65" xfId="0" applyNumberFormat="1" applyFont="1" applyBorder="1"/>
    <xf numFmtId="176" fontId="5" fillId="0" borderId="37" xfId="0" applyNumberFormat="1" applyFont="1" applyBorder="1"/>
    <xf numFmtId="176" fontId="5" fillId="0" borderId="51" xfId="0" applyNumberFormat="1" applyFont="1" applyBorder="1"/>
    <xf numFmtId="0" fontId="93" fillId="0" borderId="12" xfId="0" applyFont="1" applyFill="1" applyBorder="1" applyAlignment="1">
      <alignment wrapText="1"/>
    </xf>
    <xf numFmtId="9" fontId="5" fillId="0" borderId="26" xfId="2" applyFont="1" applyBorder="1"/>
    <xf numFmtId="9" fontId="5" fillId="0" borderId="13" xfId="2" applyFont="1" applyBorder="1"/>
    <xf numFmtId="0" fontId="93" fillId="0" borderId="6" xfId="0" applyFont="1" applyBorder="1"/>
    <xf numFmtId="0" fontId="93" fillId="0" borderId="0" xfId="0" applyFont="1" applyAlignment="1">
      <alignment wrapText="1"/>
    </xf>
    <xf numFmtId="204" fontId="5" fillId="0" borderId="0" xfId="1" applyNumberFormat="1" applyFont="1"/>
    <xf numFmtId="0" fontId="93" fillId="0" borderId="5" xfId="0" applyFont="1" applyBorder="1"/>
    <xf numFmtId="0" fontId="93" fillId="0" borderId="8" xfId="0" applyFont="1" applyBorder="1"/>
    <xf numFmtId="0" fontId="93" fillId="0" borderId="7" xfId="0" applyFont="1" applyBorder="1"/>
    <xf numFmtId="176" fontId="5" fillId="0" borderId="57" xfId="0" applyNumberFormat="1" applyFont="1" applyBorder="1"/>
    <xf numFmtId="176" fontId="5" fillId="0" borderId="66" xfId="0" applyNumberFormat="1" applyFont="1" applyBorder="1"/>
    <xf numFmtId="176" fontId="5" fillId="0" borderId="67" xfId="0" applyNumberFormat="1" applyFont="1" applyBorder="1"/>
    <xf numFmtId="176" fontId="5" fillId="0" borderId="9" xfId="0" applyNumberFormat="1" applyFont="1" applyBorder="1"/>
    <xf numFmtId="176" fontId="5" fillId="0" borderId="0" xfId="0" applyNumberFormat="1" applyFont="1" applyBorder="1"/>
    <xf numFmtId="176" fontId="5" fillId="0" borderId="16" xfId="0" applyNumberFormat="1" applyFont="1" applyBorder="1"/>
    <xf numFmtId="176" fontId="5" fillId="0" borderId="68" xfId="0" applyNumberFormat="1" applyFont="1" applyBorder="1"/>
    <xf numFmtId="176" fontId="5" fillId="0" borderId="4" xfId="0" applyNumberFormat="1" applyFont="1" applyBorder="1"/>
    <xf numFmtId="176" fontId="5" fillId="0" borderId="45" xfId="0" applyNumberFormat="1" applyFont="1" applyBorder="1"/>
    <xf numFmtId="0" fontId="93" fillId="0" borderId="5" xfId="0" applyFont="1" applyBorder="1" applyAlignment="1">
      <alignment wrapText="1"/>
    </xf>
    <xf numFmtId="43" fontId="5" fillId="0" borderId="9" xfId="1" applyNumberFormat="1" applyFont="1" applyBorder="1"/>
    <xf numFmtId="43" fontId="5" fillId="0" borderId="0" xfId="1" applyNumberFormat="1" applyFont="1" applyBorder="1"/>
    <xf numFmtId="43" fontId="5" fillId="0" borderId="68" xfId="1" applyNumberFormat="1" applyFont="1" applyBorder="1"/>
    <xf numFmtId="43" fontId="5" fillId="0" borderId="4" xfId="1" applyNumberFormat="1" applyFont="1" applyBorder="1"/>
    <xf numFmtId="43" fontId="5" fillId="0" borderId="57" xfId="1" applyNumberFormat="1" applyFont="1" applyBorder="1"/>
    <xf numFmtId="43" fontId="5" fillId="0" borderId="66" xfId="1" applyNumberFormat="1" applyFont="1" applyBorder="1"/>
    <xf numFmtId="43" fontId="5" fillId="0" borderId="45" xfId="0" applyNumberFormat="1" applyFont="1" applyBorder="1"/>
    <xf numFmtId="0" fontId="5" fillId="0" borderId="7" xfId="0" applyFont="1" applyBorder="1"/>
    <xf numFmtId="0" fontId="93" fillId="5" borderId="8" xfId="0" applyFont="1" applyFill="1" applyBorder="1" applyAlignment="1">
      <alignment wrapText="1"/>
    </xf>
    <xf numFmtId="43" fontId="5" fillId="0" borderId="68" xfId="0" applyNumberFormat="1" applyFont="1" applyBorder="1"/>
    <xf numFmtId="0" fontId="93" fillId="9" borderId="7" xfId="0" applyFont="1" applyFill="1" applyBorder="1" applyAlignment="1">
      <alignment wrapText="1"/>
    </xf>
    <xf numFmtId="43" fontId="5" fillId="9" borderId="67" xfId="0" applyNumberFormat="1" applyFont="1" applyFill="1" applyBorder="1"/>
    <xf numFmtId="43" fontId="5" fillId="9" borderId="16" xfId="0" applyNumberFormat="1" applyFont="1" applyFill="1" applyBorder="1"/>
    <xf numFmtId="43" fontId="5" fillId="9" borderId="45" xfId="0" applyNumberFormat="1" applyFont="1" applyFill="1" applyBorder="1"/>
    <xf numFmtId="0" fontId="93" fillId="36" borderId="5" xfId="0" applyFont="1" applyFill="1" applyBorder="1" applyAlignment="1">
      <alignment wrapText="1"/>
    </xf>
    <xf numFmtId="0" fontId="93" fillId="36" borderId="8" xfId="0" applyFont="1" applyFill="1" applyBorder="1" applyAlignment="1">
      <alignment wrapText="1"/>
    </xf>
    <xf numFmtId="0" fontId="93" fillId="36" borderId="7" xfId="0" applyFont="1" applyFill="1" applyBorder="1" applyAlignment="1">
      <alignment wrapText="1"/>
    </xf>
    <xf numFmtId="0" fontId="93" fillId="35" borderId="5" xfId="0" applyFont="1" applyFill="1" applyBorder="1" applyAlignment="1">
      <alignment wrapText="1"/>
    </xf>
    <xf numFmtId="0" fontId="93" fillId="35" borderId="8" xfId="0" applyFont="1" applyFill="1" applyBorder="1" applyAlignment="1">
      <alignment wrapText="1"/>
    </xf>
    <xf numFmtId="0" fontId="93" fillId="35" borderId="7" xfId="0" applyFont="1" applyFill="1" applyBorder="1" applyAlignment="1">
      <alignment wrapText="1"/>
    </xf>
    <xf numFmtId="207" fontId="5" fillId="0" borderId="66" xfId="1" applyNumberFormat="1" applyFont="1" applyBorder="1"/>
    <xf numFmtId="0" fontId="5" fillId="0" borderId="0" xfId="0" applyFont="1" applyFill="1"/>
    <xf numFmtId="0" fontId="0" fillId="0" borderId="8" xfId="0" applyFill="1" applyBorder="1" applyAlignment="1">
      <alignment horizontal="center"/>
    </xf>
    <xf numFmtId="0" fontId="0" fillId="0" borderId="7" xfId="0" applyFill="1" applyBorder="1" applyAlignment="1"/>
    <xf numFmtId="0" fontId="5" fillId="38" borderId="46" xfId="0" applyFont="1" applyFill="1" applyBorder="1" applyAlignment="1">
      <alignment wrapText="1"/>
    </xf>
    <xf numFmtId="0" fontId="5" fillId="38" borderId="6" xfId="0" applyFont="1" applyFill="1" applyBorder="1" applyAlignment="1">
      <alignment wrapText="1"/>
    </xf>
    <xf numFmtId="43" fontId="5" fillId="0" borderId="46" xfId="0" applyNumberFormat="1" applyFont="1" applyBorder="1"/>
    <xf numFmtId="43" fontId="5" fillId="0" borderId="37" xfId="1" applyFont="1" applyBorder="1"/>
    <xf numFmtId="43" fontId="5" fillId="0" borderId="38" xfId="1" applyFont="1" applyBorder="1"/>
    <xf numFmtId="43" fontId="5" fillId="0" borderId="51" xfId="1" applyFont="1" applyBorder="1"/>
    <xf numFmtId="43" fontId="5" fillId="0" borderId="13" xfId="1" applyFont="1" applyBorder="1"/>
    <xf numFmtId="43" fontId="5" fillId="0" borderId="65" xfId="1" applyFont="1" applyBorder="1"/>
    <xf numFmtId="0" fontId="3" fillId="0" borderId="3" xfId="0" applyFont="1" applyBorder="1" applyProtection="1"/>
    <xf numFmtId="2" fontId="5" fillId="0" borderId="13" xfId="0" applyNumberFormat="1" applyFont="1" applyBorder="1"/>
    <xf numFmtId="0" fontId="5" fillId="0" borderId="0" xfId="3" applyFont="1" applyFill="1" applyBorder="1"/>
    <xf numFmtId="4" fontId="5" fillId="0" borderId="0" xfId="0" applyNumberFormat="1" applyFont="1"/>
    <xf numFmtId="0" fontId="93" fillId="0" borderId="4" xfId="0" applyFont="1" applyBorder="1" applyAlignment="1"/>
    <xf numFmtId="0" fontId="0" fillId="0" borderId="4" xfId="0" applyBorder="1" applyAlignment="1"/>
    <xf numFmtId="0" fontId="93" fillId="0" borderId="6" xfId="0" applyFont="1" applyFill="1" applyBorder="1"/>
    <xf numFmtId="0" fontId="93" fillId="0" borderId="57" xfId="0" applyFont="1" applyBorder="1" applyAlignment="1">
      <alignment wrapText="1"/>
    </xf>
    <xf numFmtId="0" fontId="93" fillId="0" borderId="66" xfId="0" applyFont="1" applyBorder="1" applyAlignment="1">
      <alignment wrapText="1"/>
    </xf>
    <xf numFmtId="0" fontId="93" fillId="0" borderId="67" xfId="0" applyFont="1" applyBorder="1" applyAlignment="1">
      <alignment wrapText="1"/>
    </xf>
    <xf numFmtId="0" fontId="93" fillId="0" borderId="0" xfId="0" applyFont="1" applyBorder="1" applyAlignment="1">
      <alignment wrapText="1"/>
    </xf>
    <xf numFmtId="0" fontId="93" fillId="0" borderId="16" xfId="0" applyFont="1" applyBorder="1" applyAlignment="1">
      <alignment wrapText="1"/>
    </xf>
    <xf numFmtId="0" fontId="5" fillId="0" borderId="0" xfId="0" applyFont="1" applyAlignment="1">
      <alignment wrapText="1"/>
    </xf>
    <xf numFmtId="0" fontId="93" fillId="0" borderId="9" xfId="0" applyFont="1" applyBorder="1" applyAlignment="1">
      <alignment wrapText="1"/>
    </xf>
    <xf numFmtId="0" fontId="93" fillId="0" borderId="0" xfId="0" applyFont="1" applyFill="1"/>
    <xf numFmtId="0" fontId="5" fillId="0" borderId="98" xfId="0" applyFont="1" applyFill="1" applyBorder="1"/>
    <xf numFmtId="0" fontId="5" fillId="0" borderId="0" xfId="0" applyFont="1" applyFill="1" applyBorder="1"/>
    <xf numFmtId="198" fontId="5" fillId="0" borderId="0" xfId="0" applyNumberFormat="1" applyFont="1" applyFill="1" applyBorder="1"/>
    <xf numFmtId="198" fontId="5" fillId="0" borderId="16" xfId="0" applyNumberFormat="1" applyFont="1" applyFill="1" applyBorder="1"/>
    <xf numFmtId="0" fontId="5" fillId="0" borderId="99" xfId="0" applyFont="1" applyFill="1" applyBorder="1"/>
    <xf numFmtId="0" fontId="5" fillId="0" borderId="68" xfId="0" applyFont="1" applyFill="1" applyBorder="1"/>
    <xf numFmtId="0" fontId="5" fillId="0" borderId="4" xfId="0" applyFont="1" applyFill="1" applyBorder="1"/>
    <xf numFmtId="198" fontId="5" fillId="0" borderId="4" xfId="0" applyNumberFormat="1" applyFont="1" applyFill="1" applyBorder="1"/>
    <xf numFmtId="198" fontId="5" fillId="0" borderId="45" xfId="0" applyNumberFormat="1" applyFont="1" applyFill="1" applyBorder="1"/>
    <xf numFmtId="0" fontId="93" fillId="0" borderId="5" xfId="0" applyFont="1" applyFill="1" applyBorder="1"/>
    <xf numFmtId="0" fontId="93" fillId="0" borderId="8" xfId="0" applyFont="1" applyFill="1" applyBorder="1"/>
    <xf numFmtId="3" fontId="6" fillId="0" borderId="8" xfId="0" applyNumberFormat="1" applyFont="1" applyFill="1" applyBorder="1" applyAlignment="1" applyProtection="1">
      <alignment horizontal="left" wrapText="1"/>
    </xf>
    <xf numFmtId="3" fontId="6" fillId="0" borderId="7" xfId="0" applyNumberFormat="1" applyFont="1" applyFill="1" applyBorder="1" applyAlignment="1" applyProtection="1">
      <alignment horizontal="left" wrapText="1"/>
    </xf>
    <xf numFmtId="169" fontId="5" fillId="0" borderId="16" xfId="0" applyNumberFormat="1" applyFont="1" applyFill="1" applyBorder="1"/>
    <xf numFmtId="169" fontId="5" fillId="0" borderId="45" xfId="0" applyNumberFormat="1" applyFont="1" applyFill="1" applyBorder="1"/>
    <xf numFmtId="0" fontId="5" fillId="0" borderId="8" xfId="0" applyFont="1" applyFill="1" applyBorder="1"/>
    <xf numFmtId="204" fontId="5" fillId="0" borderId="4" xfId="1" applyNumberFormat="1" applyFont="1" applyBorder="1"/>
    <xf numFmtId="204" fontId="5" fillId="0" borderId="45" xfId="1" applyNumberFormat="1" applyFont="1" applyBorder="1"/>
    <xf numFmtId="43" fontId="5" fillId="0" borderId="4" xfId="0" applyNumberFormat="1" applyFont="1" applyBorder="1"/>
    <xf numFmtId="9" fontId="5" fillId="0" borderId="68" xfId="2" applyFont="1" applyBorder="1"/>
    <xf numFmtId="9" fontId="5" fillId="0" borderId="45" xfId="2" applyFont="1" applyBorder="1"/>
    <xf numFmtId="0" fontId="93" fillId="0" borderId="60" xfId="0" applyFont="1" applyFill="1" applyBorder="1" applyAlignment="1">
      <alignment wrapText="1"/>
    </xf>
    <xf numFmtId="0" fontId="5" fillId="0" borderId="98" xfId="0" applyFont="1" applyBorder="1"/>
    <xf numFmtId="0" fontId="93" fillId="0" borderId="67" xfId="0" applyFont="1" applyFill="1" applyBorder="1" applyAlignment="1">
      <alignment wrapText="1"/>
    </xf>
    <xf numFmtId="0" fontId="93" fillId="0" borderId="57" xfId="0" applyFont="1" applyFill="1" applyBorder="1" applyAlignment="1">
      <alignment wrapText="1"/>
    </xf>
    <xf numFmtId="0" fontId="93" fillId="0" borderId="66" xfId="0" applyFont="1" applyFill="1" applyBorder="1" applyAlignment="1">
      <alignment wrapText="1"/>
    </xf>
    <xf numFmtId="0" fontId="5" fillId="0" borderId="57" xfId="0" applyFont="1" applyFill="1" applyBorder="1" applyAlignment="1">
      <alignment wrapText="1"/>
    </xf>
    <xf numFmtId="0" fontId="5" fillId="0" borderId="66" xfId="0" applyFont="1" applyFill="1" applyBorder="1" applyAlignment="1">
      <alignment wrapText="1"/>
    </xf>
    <xf numFmtId="0" fontId="5" fillId="0" borderId="67" xfId="0" applyFont="1" applyFill="1" applyBorder="1" applyAlignment="1">
      <alignment wrapText="1"/>
    </xf>
    <xf numFmtId="0" fontId="5" fillId="0" borderId="83" xfId="0" applyFont="1" applyFill="1" applyBorder="1" applyAlignment="1">
      <alignment wrapText="1"/>
    </xf>
    <xf numFmtId="0" fontId="93" fillId="0" borderId="98" xfId="0" applyFont="1" applyFill="1" applyBorder="1" applyAlignment="1">
      <alignment wrapText="1"/>
    </xf>
    <xf numFmtId="0" fontId="93" fillId="0" borderId="0" xfId="0" applyFont="1" applyFill="1" applyBorder="1" applyAlignment="1">
      <alignment wrapText="1"/>
    </xf>
    <xf numFmtId="0" fontId="93" fillId="0" borderId="16" xfId="0" applyFont="1" applyFill="1" applyBorder="1" applyAlignment="1">
      <alignment wrapText="1"/>
    </xf>
    <xf numFmtId="43" fontId="5" fillId="34" borderId="0" xfId="1" applyNumberFormat="1" applyFont="1" applyFill="1"/>
    <xf numFmtId="0" fontId="5" fillId="0" borderId="0" xfId="0" applyFont="1" applyBorder="1" applyAlignment="1">
      <alignment wrapText="1"/>
    </xf>
    <xf numFmtId="0" fontId="7" fillId="0" borderId="0" xfId="0" applyNumberFormat="1" applyFont="1" applyProtection="1"/>
    <xf numFmtId="0" fontId="5" fillId="0" borderId="99" xfId="0" applyFont="1" applyBorder="1"/>
    <xf numFmtId="0" fontId="93" fillId="0" borderId="0" xfId="3" applyFont="1" applyFill="1" applyBorder="1" applyAlignment="1">
      <alignment horizontal="center" wrapText="1"/>
    </xf>
    <xf numFmtId="0" fontId="93" fillId="0" borderId="0" xfId="3" applyFont="1" applyFill="1" applyBorder="1"/>
    <xf numFmtId="168" fontId="5" fillId="0" borderId="0" xfId="2" applyNumberFormat="1" applyFont="1" applyFill="1" applyBorder="1"/>
    <xf numFmtId="208" fontId="5" fillId="0" borderId="0" xfId="1" applyNumberFormat="1" applyFont="1" applyFill="1" applyBorder="1"/>
    <xf numFmtId="204" fontId="5" fillId="0" borderId="0" xfId="1" applyNumberFormat="1" applyFont="1" applyFill="1" applyBorder="1"/>
    <xf numFmtId="2" fontId="105" fillId="0" borderId="0" xfId="0" applyNumberFormat="1" applyFont="1"/>
    <xf numFmtId="204" fontId="105" fillId="32" borderId="37" xfId="1" applyNumberFormat="1" applyFont="1" applyFill="1" applyBorder="1"/>
    <xf numFmtId="204" fontId="105" fillId="32" borderId="51" xfId="1" applyNumberFormat="1" applyFont="1" applyFill="1" applyBorder="1"/>
    <xf numFmtId="204" fontId="105" fillId="32" borderId="24" xfId="1" applyNumberFormat="1" applyFont="1" applyFill="1" applyBorder="1"/>
    <xf numFmtId="204" fontId="105" fillId="32" borderId="23" xfId="1" applyNumberFormat="1" applyFont="1" applyFill="1" applyBorder="1"/>
    <xf numFmtId="204" fontId="105" fillId="32" borderId="26" xfId="1" applyNumberFormat="1" applyFont="1" applyFill="1" applyBorder="1"/>
    <xf numFmtId="204" fontId="105" fillId="32" borderId="0" xfId="1" applyNumberFormat="1" applyFont="1" applyFill="1" applyBorder="1"/>
    <xf numFmtId="204" fontId="105" fillId="32" borderId="38" xfId="1" applyNumberFormat="1" applyFont="1" applyFill="1" applyBorder="1"/>
    <xf numFmtId="204" fontId="105" fillId="32" borderId="65" xfId="1" applyNumberFormat="1" applyFont="1" applyFill="1" applyBorder="1"/>
    <xf numFmtId="204" fontId="105" fillId="32" borderId="13" xfId="1" applyNumberFormat="1" applyFont="1" applyFill="1" applyBorder="1"/>
    <xf numFmtId="204" fontId="105" fillId="32" borderId="37" xfId="0" applyNumberFormat="1" applyFont="1" applyFill="1" applyBorder="1"/>
    <xf numFmtId="204" fontId="105" fillId="32" borderId="51" xfId="0" applyNumberFormat="1" applyFont="1" applyFill="1" applyBorder="1"/>
    <xf numFmtId="0" fontId="105" fillId="32" borderId="24" xfId="0" applyFont="1" applyFill="1" applyBorder="1"/>
    <xf numFmtId="0" fontId="105" fillId="32" borderId="23" xfId="0" applyFont="1" applyFill="1" applyBorder="1"/>
    <xf numFmtId="0" fontId="105" fillId="32" borderId="37" xfId="0" applyFont="1" applyFill="1" applyBorder="1"/>
    <xf numFmtId="0" fontId="105" fillId="32" borderId="51" xfId="0" applyFont="1" applyFill="1" applyBorder="1"/>
    <xf numFmtId="0" fontId="105" fillId="32" borderId="38" xfId="0" applyFont="1" applyFill="1" applyBorder="1"/>
    <xf numFmtId="0" fontId="105" fillId="32" borderId="65" xfId="0" applyFont="1" applyFill="1" applyBorder="1"/>
    <xf numFmtId="205" fontId="105" fillId="0" borderId="0" xfId="0" applyNumberFormat="1" applyFont="1"/>
    <xf numFmtId="3" fontId="6" fillId="0" borderId="5" xfId="0" applyNumberFormat="1" applyFont="1" applyBorder="1" applyAlignment="1" applyProtection="1">
      <alignment horizontal="left"/>
    </xf>
    <xf numFmtId="3" fontId="6" fillId="0" borderId="8" xfId="0" applyNumberFormat="1" applyFont="1" applyBorder="1" applyAlignment="1" applyProtection="1">
      <alignment horizontal="left"/>
    </xf>
    <xf numFmtId="3" fontId="6" fillId="0" borderId="8" xfId="0" applyNumberFormat="1" applyFont="1" applyBorder="1" applyAlignment="1" applyProtection="1">
      <alignment horizontal="left" wrapText="1"/>
    </xf>
    <xf numFmtId="0" fontId="7" fillId="0" borderId="66" xfId="0" applyFont="1" applyBorder="1" applyProtection="1"/>
    <xf numFmtId="205" fontId="102" fillId="0" borderId="66" xfId="0" applyNumberFormat="1" applyFont="1" applyBorder="1"/>
    <xf numFmtId="205" fontId="5" fillId="0" borderId="66" xfId="0" applyNumberFormat="1" applyFont="1" applyBorder="1"/>
    <xf numFmtId="168" fontId="102" fillId="0" borderId="66" xfId="2" applyNumberFormat="1" applyFont="1" applyBorder="1"/>
    <xf numFmtId="169" fontId="5" fillId="0" borderId="66" xfId="2" applyNumberFormat="1" applyFont="1" applyBorder="1"/>
    <xf numFmtId="0" fontId="5" fillId="0" borderId="100" xfId="0" applyFont="1" applyBorder="1"/>
    <xf numFmtId="0" fontId="102" fillId="0" borderId="0" xfId="0" applyFont="1" applyBorder="1"/>
    <xf numFmtId="205" fontId="5" fillId="0" borderId="0" xfId="0" applyNumberFormat="1" applyFont="1" applyBorder="1"/>
    <xf numFmtId="168" fontId="102" fillId="0" borderId="0" xfId="2" applyNumberFormat="1" applyFont="1" applyBorder="1"/>
    <xf numFmtId="169" fontId="5" fillId="0" borderId="0" xfId="2" applyNumberFormat="1" applyFont="1" applyBorder="1"/>
    <xf numFmtId="205" fontId="102" fillId="0" borderId="0" xfId="0" applyNumberFormat="1" applyFont="1" applyBorder="1"/>
    <xf numFmtId="207" fontId="5" fillId="0" borderId="0" xfId="1" applyNumberFormat="1" applyFont="1" applyBorder="1"/>
    <xf numFmtId="207" fontId="102" fillId="0" borderId="0" xfId="1" applyNumberFormat="1" applyFont="1" applyBorder="1"/>
    <xf numFmtId="206" fontId="102" fillId="0" borderId="0" xfId="2" applyNumberFormat="1" applyFont="1" applyBorder="1"/>
    <xf numFmtId="205" fontId="102" fillId="0" borderId="0" xfId="2" applyNumberFormat="1" applyFont="1" applyBorder="1"/>
    <xf numFmtId="169" fontId="102" fillId="0" borderId="0" xfId="2" applyNumberFormat="1" applyFont="1" applyBorder="1"/>
    <xf numFmtId="0" fontId="7" fillId="0" borderId="4" xfId="0" applyFont="1" applyBorder="1" applyProtection="1"/>
    <xf numFmtId="207" fontId="5" fillId="0" borderId="4" xfId="1" applyNumberFormat="1" applyFont="1" applyBorder="1"/>
    <xf numFmtId="205" fontId="5" fillId="0" borderId="4" xfId="0" applyNumberFormat="1" applyFont="1" applyBorder="1"/>
    <xf numFmtId="168" fontId="102" fillId="0" borderId="4" xfId="2" applyNumberFormat="1" applyFont="1" applyBorder="1"/>
    <xf numFmtId="169" fontId="5" fillId="0" borderId="4" xfId="2" applyNumberFormat="1" applyFont="1" applyBorder="1"/>
    <xf numFmtId="3" fontId="6" fillId="122" borderId="6" xfId="0" applyNumberFormat="1" applyFont="1" applyFill="1" applyBorder="1" applyAlignment="1" applyProtection="1">
      <alignment horizontal="left" wrapText="1"/>
    </xf>
    <xf numFmtId="205" fontId="93" fillId="122" borderId="10" xfId="0" applyNumberFormat="1" applyFont="1" applyFill="1" applyBorder="1"/>
    <xf numFmtId="205" fontId="93" fillId="122" borderId="15" xfId="0" applyNumberFormat="1" applyFont="1" applyFill="1" applyBorder="1"/>
    <xf numFmtId="205" fontId="93" fillId="122" borderId="46" xfId="0" applyNumberFormat="1" applyFont="1" applyFill="1" applyBorder="1"/>
    <xf numFmtId="0" fontId="5" fillId="0" borderId="26" xfId="0" applyFont="1" applyBorder="1" applyAlignment="1">
      <alignment wrapText="1"/>
    </xf>
    <xf numFmtId="0" fontId="93" fillId="0" borderId="26" xfId="0" applyFont="1" applyBorder="1" applyAlignment="1">
      <alignment wrapText="1"/>
    </xf>
    <xf numFmtId="0" fontId="5" fillId="0" borderId="22" xfId="0" applyFont="1" applyBorder="1"/>
    <xf numFmtId="0" fontId="5" fillId="0" borderId="36" xfId="0" applyFont="1" applyBorder="1"/>
    <xf numFmtId="0" fontId="5" fillId="0" borderId="42" xfId="0" applyFont="1" applyBorder="1"/>
    <xf numFmtId="176" fontId="5" fillId="0" borderId="24" xfId="0" applyNumberFormat="1" applyFont="1" applyBorder="1"/>
    <xf numFmtId="176" fontId="5" fillId="0" borderId="26" xfId="0" applyNumberFormat="1" applyFont="1" applyBorder="1"/>
    <xf numFmtId="176" fontId="5" fillId="0" borderId="23" xfId="0" applyNumberFormat="1" applyFont="1" applyBorder="1"/>
    <xf numFmtId="2" fontId="5" fillId="0" borderId="23" xfId="0" applyNumberFormat="1" applyFont="1" applyBorder="1"/>
    <xf numFmtId="0" fontId="93" fillId="0" borderId="6" xfId="0" applyFont="1" applyBorder="1" applyAlignment="1">
      <alignment horizontal="center" wrapText="1"/>
    </xf>
    <xf numFmtId="0" fontId="203" fillId="0" borderId="101" xfId="0" applyFont="1" applyBorder="1"/>
    <xf numFmtId="0" fontId="203" fillId="0" borderId="101" xfId="0" applyFont="1" applyFill="1" applyBorder="1"/>
    <xf numFmtId="0" fontId="10" fillId="14" borderId="0" xfId="0" applyFont="1" applyFill="1"/>
    <xf numFmtId="49" fontId="10" fillId="14" borderId="0" xfId="0" applyNumberFormat="1" applyFont="1" applyFill="1"/>
    <xf numFmtId="0" fontId="2" fillId="14" borderId="0" xfId="0" applyFont="1" applyFill="1"/>
    <xf numFmtId="0" fontId="10" fillId="14" borderId="4" xfId="0" applyFont="1" applyFill="1" applyBorder="1"/>
    <xf numFmtId="49" fontId="10" fillId="14" borderId="4" xfId="0" applyNumberFormat="1" applyFont="1" applyFill="1" applyBorder="1"/>
    <xf numFmtId="0" fontId="10" fillId="0" borderId="0" xfId="0" applyFont="1"/>
    <xf numFmtId="49" fontId="10" fillId="0" borderId="0" xfId="0" applyNumberFormat="1" applyFont="1"/>
    <xf numFmtId="0" fontId="2" fillId="0" borderId="0" xfId="0" applyFont="1"/>
    <xf numFmtId="0" fontId="10" fillId="110" borderId="8" xfId="0" applyFont="1" applyFill="1" applyBorder="1"/>
    <xf numFmtId="49" fontId="2" fillId="110" borderId="8" xfId="0" applyNumberFormat="1" applyFont="1" applyFill="1" applyBorder="1"/>
    <xf numFmtId="0" fontId="2" fillId="110" borderId="8" xfId="0" applyFont="1" applyFill="1" applyBorder="1"/>
    <xf numFmtId="0" fontId="202" fillId="0" borderId="0" xfId="0" applyFont="1"/>
    <xf numFmtId="0" fontId="204" fillId="0" borderId="0" xfId="0" applyFont="1"/>
    <xf numFmtId="49" fontId="0" fillId="0" borderId="0" xfId="0" applyNumberFormat="1"/>
    <xf numFmtId="0" fontId="114" fillId="0" borderId="0" xfId="0" applyFont="1"/>
    <xf numFmtId="0" fontId="205" fillId="0" borderId="57" xfId="0" applyFont="1" applyBorder="1"/>
    <xf numFmtId="0" fontId="10" fillId="0" borderId="102" xfId="0" applyFont="1" applyBorder="1"/>
    <xf numFmtId="0" fontId="114" fillId="0" borderId="103" xfId="0" applyFont="1" applyBorder="1"/>
    <xf numFmtId="0" fontId="10" fillId="123" borderId="101" xfId="0" applyFont="1" applyFill="1" applyBorder="1"/>
    <xf numFmtId="0" fontId="206" fillId="123" borderId="0" xfId="0" applyFont="1" applyFill="1" applyBorder="1"/>
    <xf numFmtId="0" fontId="207" fillId="123" borderId="16" xfId="0" applyFont="1" applyFill="1" applyBorder="1"/>
    <xf numFmtId="168" fontId="101" fillId="123" borderId="0" xfId="680" applyNumberFormat="1" applyFont="1" applyFill="1" applyBorder="1" applyAlignment="1">
      <alignment horizontal="center"/>
    </xf>
    <xf numFmtId="204" fontId="5" fillId="123" borderId="2" xfId="1" applyNumberFormat="1" applyFont="1" applyFill="1" applyBorder="1"/>
    <xf numFmtId="207" fontId="5" fillId="123" borderId="2" xfId="1" applyNumberFormat="1" applyFont="1" applyFill="1" applyBorder="1"/>
    <xf numFmtId="168" fontId="5" fillId="123" borderId="2" xfId="2" applyNumberFormat="1" applyFont="1" applyFill="1" applyBorder="1"/>
    <xf numFmtId="2" fontId="105" fillId="123" borderId="0" xfId="0" applyNumberFormat="1" applyFont="1" applyFill="1"/>
    <xf numFmtId="0" fontId="217" fillId="0" borderId="0" xfId="3" applyFont="1" applyFill="1" applyBorder="1"/>
    <xf numFmtId="9" fontId="217" fillId="0" borderId="0" xfId="2" applyFont="1" applyFill="1" applyBorder="1"/>
    <xf numFmtId="0" fontId="217" fillId="0" borderId="0" xfId="0" applyFont="1"/>
    <xf numFmtId="0" fontId="7" fillId="123" borderId="0" xfId="0" applyFont="1" applyFill="1" applyProtection="1"/>
    <xf numFmtId="43" fontId="105" fillId="123" borderId="0" xfId="0" applyNumberFormat="1" applyFont="1" applyFill="1"/>
    <xf numFmtId="0" fontId="7" fillId="123" borderId="0" xfId="0" applyFont="1" applyFill="1" applyAlignment="1" applyProtection="1">
      <alignment horizontal="right"/>
    </xf>
    <xf numFmtId="0" fontId="7" fillId="123" borderId="0" xfId="0" applyNumberFormat="1" applyFont="1" applyFill="1" applyProtection="1"/>
    <xf numFmtId="169" fontId="105" fillId="123" borderId="0" xfId="0" applyNumberFormat="1" applyFont="1" applyFill="1"/>
    <xf numFmtId="9" fontId="105" fillId="123" borderId="0" xfId="2" applyFont="1" applyFill="1"/>
    <xf numFmtId="44" fontId="48" fillId="123" borderId="7" xfId="8" applyFont="1" applyFill="1" applyBorder="1"/>
    <xf numFmtId="170" fontId="48" fillId="126" borderId="7" xfId="8" applyNumberFormat="1" applyFont="1" applyFill="1" applyBorder="1"/>
    <xf numFmtId="170" fontId="48" fillId="126" borderId="6" xfId="8" applyNumberFormat="1" applyFont="1" applyFill="1" applyBorder="1" applyAlignment="1">
      <alignment horizontal="right"/>
    </xf>
    <xf numFmtId="170" fontId="48" fillId="123" borderId="6" xfId="8" applyNumberFormat="1" applyFont="1" applyFill="1" applyBorder="1"/>
    <xf numFmtId="170" fontId="48" fillId="123" borderId="6" xfId="8" applyNumberFormat="1" applyFont="1" applyFill="1" applyBorder="1" applyAlignment="1">
      <alignment horizontal="right"/>
    </xf>
    <xf numFmtId="0" fontId="48" fillId="0" borderId="0" xfId="0" applyFont="1" applyFill="1"/>
    <xf numFmtId="0" fontId="16" fillId="11" borderId="0" xfId="5" applyFont="1" applyFill="1"/>
    <xf numFmtId="0" fontId="10" fillId="11" borderId="0" xfId="5" applyFont="1" applyFill="1"/>
    <xf numFmtId="0" fontId="16" fillId="11" borderId="0" xfId="6" applyFont="1" applyFill="1" applyBorder="1"/>
    <xf numFmtId="0" fontId="218" fillId="11" borderId="0" xfId="5" applyFont="1" applyFill="1"/>
    <xf numFmtId="44" fontId="218" fillId="11" borderId="0" xfId="7" applyFont="1" applyFill="1" applyBorder="1"/>
    <xf numFmtId="0" fontId="10" fillId="0" borderId="0" xfId="5" applyFont="1" applyFill="1"/>
    <xf numFmtId="0" fontId="10" fillId="13" borderId="5" xfId="6" applyFont="1" applyFill="1" applyBorder="1"/>
    <xf numFmtId="44" fontId="10" fillId="12" borderId="7" xfId="7" applyFont="1" applyFill="1" applyBorder="1"/>
    <xf numFmtId="44" fontId="10" fillId="0" borderId="0" xfId="7" applyFont="1" applyFill="1" applyBorder="1"/>
    <xf numFmtId="0" fontId="11" fillId="0" borderId="6" xfId="3938" applyNumberFormat="1" applyFont="1" applyFill="1" applyBorder="1" applyAlignment="1" applyProtection="1">
      <alignment horizontal="left" vertical="center"/>
      <protection locked="0"/>
    </xf>
    <xf numFmtId="0" fontId="10" fillId="13" borderId="6" xfId="6" applyFont="1" applyFill="1" applyBorder="1"/>
    <xf numFmtId="44" fontId="10" fillId="12" borderId="6" xfId="7" applyFont="1" applyFill="1" applyBorder="1"/>
    <xf numFmtId="0" fontId="0" fillId="0" borderId="6" xfId="0" applyBorder="1"/>
    <xf numFmtId="204" fontId="105" fillId="123" borderId="37" xfId="1" applyNumberFormat="1" applyFont="1" applyFill="1" applyBorder="1"/>
    <xf numFmtId="204" fontId="105" fillId="123" borderId="51" xfId="1" applyNumberFormat="1" applyFont="1" applyFill="1" applyBorder="1"/>
    <xf numFmtId="204" fontId="105" fillId="123" borderId="38" xfId="1" applyNumberFormat="1" applyFont="1" applyFill="1" applyBorder="1"/>
    <xf numFmtId="204" fontId="105" fillId="123" borderId="65" xfId="1" applyNumberFormat="1" applyFont="1" applyFill="1" applyBorder="1"/>
    <xf numFmtId="204" fontId="105" fillId="123" borderId="24" xfId="1" applyNumberFormat="1" applyFont="1" applyFill="1" applyBorder="1"/>
    <xf numFmtId="204" fontId="105" fillId="123" borderId="23" xfId="1" applyNumberFormat="1" applyFont="1" applyFill="1" applyBorder="1"/>
    <xf numFmtId="204" fontId="105" fillId="123" borderId="26" xfId="1" applyNumberFormat="1" applyFont="1" applyFill="1" applyBorder="1"/>
    <xf numFmtId="204" fontId="105" fillId="123" borderId="0" xfId="1" applyNumberFormat="1" applyFont="1" applyFill="1" applyBorder="1"/>
    <xf numFmtId="204" fontId="105" fillId="123" borderId="13" xfId="1" applyNumberFormat="1" applyFont="1" applyFill="1" applyBorder="1"/>
    <xf numFmtId="43" fontId="105" fillId="123" borderId="0" xfId="1" applyNumberFormat="1" applyFont="1" applyFill="1"/>
    <xf numFmtId="0" fontId="203" fillId="0" borderId="68" xfId="0" applyFont="1" applyBorder="1"/>
    <xf numFmtId="0" fontId="5" fillId="0" borderId="101" xfId="0" applyFont="1" applyBorder="1"/>
    <xf numFmtId="1" fontId="5" fillId="0" borderId="101" xfId="0" applyNumberFormat="1" applyFont="1" applyBorder="1"/>
    <xf numFmtId="43" fontId="5" fillId="0" borderId="101" xfId="1" applyFont="1" applyBorder="1"/>
    <xf numFmtId="2" fontId="5" fillId="0" borderId="101" xfId="0" applyNumberFormat="1" applyFont="1" applyBorder="1"/>
    <xf numFmtId="0" fontId="203" fillId="0" borderId="0" xfId="0" applyFont="1" applyBorder="1"/>
    <xf numFmtId="2" fontId="5" fillId="0" borderId="26" xfId="0" applyNumberFormat="1" applyFont="1" applyBorder="1"/>
    <xf numFmtId="0" fontId="203" fillId="0" borderId="57" xfId="0" applyFont="1" applyBorder="1"/>
    <xf numFmtId="0" fontId="5" fillId="0" borderId="67" xfId="0" applyFont="1" applyFill="1" applyBorder="1"/>
    <xf numFmtId="0" fontId="5" fillId="0" borderId="16" xfId="0" applyFont="1" applyFill="1" applyBorder="1"/>
    <xf numFmtId="0" fontId="5" fillId="0" borderId="45" xfId="0" applyFont="1" applyFill="1" applyBorder="1"/>
    <xf numFmtId="44" fontId="48" fillId="123" borderId="7" xfId="8" applyNumberFormat="1" applyFont="1" applyFill="1" applyBorder="1"/>
    <xf numFmtId="170" fontId="48" fillId="123" borderId="7" xfId="8" applyNumberFormat="1" applyFont="1" applyFill="1" applyBorder="1"/>
    <xf numFmtId="170" fontId="10" fillId="126" borderId="7" xfId="506" applyNumberFormat="1" applyFont="1" applyFill="1" applyBorder="1"/>
    <xf numFmtId="0" fontId="10" fillId="31" borderId="28" xfId="716" applyFont="1" applyFill="1" applyBorder="1" applyAlignment="1">
      <alignment horizontal="left" wrapText="1"/>
    </xf>
    <xf numFmtId="0" fontId="10" fillId="31" borderId="23" xfId="716" applyFont="1" applyFill="1" applyBorder="1" applyAlignment="1">
      <alignment horizontal="left" wrapText="1"/>
    </xf>
    <xf numFmtId="0" fontId="11" fillId="0" borderId="0" xfId="716" applyFont="1" applyBorder="1" applyAlignment="1">
      <alignment horizontal="left" wrapText="1"/>
    </xf>
    <xf numFmtId="0" fontId="10" fillId="0" borderId="0" xfId="716" applyBorder="1" applyAlignment="1">
      <alignment wrapText="1"/>
    </xf>
    <xf numFmtId="0" fontId="10" fillId="31" borderId="26" xfId="716" applyFont="1" applyFill="1" applyBorder="1" applyAlignment="1">
      <alignment horizontal="left" wrapText="1"/>
    </xf>
    <xf numFmtId="0" fontId="10" fillId="31" borderId="23" xfId="716" applyFont="1" applyFill="1" applyBorder="1" applyAlignment="1"/>
    <xf numFmtId="0" fontId="11" fillId="0" borderId="0" xfId="716" applyFont="1" applyBorder="1" applyAlignment="1">
      <alignment wrapText="1"/>
    </xf>
    <xf numFmtId="0" fontId="94" fillId="31" borderId="28" xfId="716" applyFont="1" applyFill="1" applyBorder="1" applyAlignment="1">
      <alignment horizontal="left" wrapText="1"/>
    </xf>
    <xf numFmtId="0" fontId="94" fillId="31" borderId="23" xfId="716" applyFont="1" applyFill="1" applyBorder="1" applyAlignment="1"/>
    <xf numFmtId="0" fontId="98" fillId="0" borderId="0" xfId="716" applyFont="1" applyBorder="1" applyAlignment="1">
      <alignment wrapText="1"/>
    </xf>
    <xf numFmtId="0" fontId="10" fillId="0" borderId="0" xfId="716" applyBorder="1" applyAlignment="1"/>
    <xf numFmtId="0" fontId="5" fillId="0" borderId="5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5" xfId="0" applyFont="1" applyBorder="1" applyAlignment="1"/>
    <xf numFmtId="0" fontId="5" fillId="0" borderId="7" xfId="0" applyFont="1" applyBorder="1" applyAlignment="1"/>
    <xf numFmtId="0" fontId="93" fillId="34" borderId="57" xfId="0" applyFont="1" applyFill="1" applyBorder="1" applyAlignment="1">
      <alignment horizontal="center"/>
    </xf>
    <xf numFmtId="0" fontId="93" fillId="34" borderId="66" xfId="0" applyFont="1" applyFill="1" applyBorder="1" applyAlignment="1">
      <alignment horizontal="center"/>
    </xf>
    <xf numFmtId="0" fontId="93" fillId="35" borderId="5" xfId="0" applyFont="1" applyFill="1" applyBorder="1" applyAlignment="1">
      <alignment horizontal="center"/>
    </xf>
    <xf numFmtId="0" fontId="93" fillId="35" borderId="8" xfId="0" applyFont="1" applyFill="1" applyBorder="1" applyAlignment="1">
      <alignment horizontal="center"/>
    </xf>
    <xf numFmtId="0" fontId="93" fillId="33" borderId="57" xfId="0" applyFont="1" applyFill="1" applyBorder="1" applyAlignment="1">
      <alignment horizontal="center"/>
    </xf>
    <xf numFmtId="0" fontId="93" fillId="33" borderId="66" xfId="0" applyFont="1" applyFill="1" applyBorder="1" applyAlignment="1">
      <alignment horizontal="center"/>
    </xf>
    <xf numFmtId="0" fontId="93" fillId="33" borderId="67" xfId="0" applyFont="1" applyFill="1" applyBorder="1" applyAlignment="1">
      <alignment horizontal="center"/>
    </xf>
    <xf numFmtId="0" fontId="5" fillId="37" borderId="5" xfId="0" applyFont="1" applyFill="1" applyBorder="1" applyAlignment="1">
      <alignment horizontal="center"/>
    </xf>
    <xf numFmtId="0" fontId="0" fillId="37" borderId="8" xfId="0" applyFill="1" applyBorder="1" applyAlignment="1">
      <alignment horizontal="center"/>
    </xf>
    <xf numFmtId="0" fontId="0" fillId="37" borderId="7" xfId="0" applyFill="1" applyBorder="1" applyAlignment="1"/>
    <xf numFmtId="0" fontId="5" fillId="35" borderId="5" xfId="0" applyFont="1" applyFill="1" applyBorder="1" applyAlignment="1">
      <alignment horizontal="center"/>
    </xf>
    <xf numFmtId="0" fontId="0" fillId="35" borderId="8" xfId="0" applyFill="1" applyBorder="1" applyAlignment="1">
      <alignment horizontal="center"/>
    </xf>
    <xf numFmtId="0" fontId="0" fillId="35" borderId="7" xfId="0" applyFill="1" applyBorder="1" applyAlignment="1"/>
    <xf numFmtId="0" fontId="0" fillId="0" borderId="8" xfId="0" applyBorder="1" applyAlignment="1"/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0" borderId="68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5" xfId="0" applyBorder="1" applyAlignment="1">
      <alignment horizontal="center"/>
    </xf>
    <xf numFmtId="0" fontId="5" fillId="36" borderId="5" xfId="0" applyFont="1" applyFill="1" applyBorder="1" applyAlignment="1">
      <alignment horizontal="center"/>
    </xf>
    <xf numFmtId="0" fontId="0" fillId="36" borderId="8" xfId="0" applyFill="1" applyBorder="1" applyAlignment="1">
      <alignment horizontal="center"/>
    </xf>
    <xf numFmtId="0" fontId="0" fillId="36" borderId="7" xfId="0" applyFill="1" applyBorder="1" applyAlignment="1">
      <alignment horizontal="center"/>
    </xf>
    <xf numFmtId="0" fontId="0" fillId="0" borderId="7" xfId="0" applyBorder="1" applyAlignment="1"/>
    <xf numFmtId="0" fontId="93" fillId="0" borderId="24" xfId="0" applyFont="1" applyBorder="1" applyAlignment="1">
      <alignment horizontal="center"/>
    </xf>
    <xf numFmtId="0" fontId="93" fillId="0" borderId="26" xfId="0" applyFont="1" applyBorder="1" applyAlignment="1">
      <alignment horizontal="center"/>
    </xf>
    <xf numFmtId="0" fontId="5" fillId="0" borderId="23" xfId="0" applyFont="1" applyBorder="1" applyAlignment="1"/>
    <xf numFmtId="0" fontId="5" fillId="0" borderId="26" xfId="0" applyFont="1" applyBorder="1" applyAlignment="1"/>
    <xf numFmtId="0" fontId="93" fillId="0" borderId="64" xfId="0" applyFont="1" applyBorder="1" applyAlignment="1">
      <alignment horizontal="center"/>
    </xf>
    <xf numFmtId="0" fontId="93" fillId="0" borderId="12" xfId="0" applyFont="1" applyBorder="1" applyAlignment="1">
      <alignment horizontal="center"/>
    </xf>
    <xf numFmtId="0" fontId="0" fillId="0" borderId="29" xfId="0" applyBorder="1" applyAlignment="1">
      <alignment horizontal="center"/>
    </xf>
  </cellXfs>
  <cellStyles count="3957">
    <cellStyle name=" 1" xfId="761"/>
    <cellStyle name="_x000d__x000a_JournalTemplate=C:\COMFO\CTALK\JOURSTD.TPL_x000d__x000a_LbStateAddress=3 3 0 251 1 89 2 311_x000d__x000a_LbStateJou" xfId="762"/>
    <cellStyle name="%" xfId="12"/>
    <cellStyle name="% 2" xfId="763"/>
    <cellStyle name="% 2 2" xfId="764"/>
    <cellStyle name="% 3" xfId="765"/>
    <cellStyle name="% 3 2" xfId="766"/>
    <cellStyle name="% 4" xfId="767"/>
    <cellStyle name="% 5" xfId="768"/>
    <cellStyle name="%_090909 GTN - ZM master_update-GTN" xfId="769"/>
    <cellStyle name="%_090909 GTN - ZM master_update-GTN_Menucard_Staff_Master_2010-09-12" xfId="770"/>
    <cellStyle name="%_2008 Budget Southern Region V1" xfId="771"/>
    <cellStyle name="%_20080709_Bevroren_Intercompanies_PvdPloeg" xfId="772"/>
    <cellStyle name="%_2012 PL" xfId="773"/>
    <cellStyle name="%_2012 PL months" xfId="774"/>
    <cellStyle name="%_A&amp;L - 08 LW v1" xfId="775"/>
    <cellStyle name="%_A&amp;L - 08 LW v1_ManInput" xfId="776"/>
    <cellStyle name="%_A&amp;L - 08 LW v1_Risks" xfId="777"/>
    <cellStyle name="%_A&amp;L - 08 LW v1_Sheet1" xfId="778"/>
    <cellStyle name="%_Barclays 2008 FC1 - Jan 08 v 2 9 Fiinal" xfId="779"/>
    <cellStyle name="%_Blad1" xfId="780"/>
    <cellStyle name="%_Blad1_Model Plan 2012" xfId="781"/>
    <cellStyle name="%_Boeing - 08 V1" xfId="782"/>
    <cellStyle name="%_Boeing - 08 V1_ManInput" xfId="783"/>
    <cellStyle name="%_Boeing - 08 V1_Risks" xfId="784"/>
    <cellStyle name="%_Boeing - 08 V1_Sheet1" xfId="785"/>
    <cellStyle name="%_Book1" xfId="786"/>
    <cellStyle name="%_BOOKER - 08 TEMPLATE (2)_PST_November6th" xfId="787"/>
    <cellStyle name="%_BOOKER - 08 TEMPLATE (2)_PST_November6th_ManInput" xfId="788"/>
    <cellStyle name="%_BOOKER - 08 TEMPLATE (2)_PST_November6th_Risks" xfId="789"/>
    <cellStyle name="%_BOOKER - 08 TEMPLATE (2)_PST_November6th_Sheet1" xfId="790"/>
    <cellStyle name="%_Britania BS - 08 V1" xfId="791"/>
    <cellStyle name="%_Britania BS - 08 V1_ManInput" xfId="792"/>
    <cellStyle name="%_Britania BS - 08 V1_Risks" xfId="793"/>
    <cellStyle name="%_Britania BS - 08 V1_Sheet1" xfId="794"/>
    <cellStyle name="%_BS_130504_VA%20NSDM_Q1_%202008(1)" xfId="795"/>
    <cellStyle name="%_Budgeted Vs Actuals - SOUTHERN REGION  V2" xfId="796"/>
    <cellStyle name="%_Budgeted Vs Actuals - SOUTHERN REGION  V2_ManInput" xfId="797"/>
    <cellStyle name="%_Budgeted Vs Actuals - SOUTHERN REGION  V2_Risks" xfId="798"/>
    <cellStyle name="%_Budgeted Vs Actuals - SOUTHERN REGION  V2_Sheet1" xfId="799"/>
    <cellStyle name="%_CBI - 08 MATT ARNOLD update" xfId="800"/>
    <cellStyle name="%_CBI - 08 MATT ARNOLD update_ManInput" xfId="801"/>
    <cellStyle name="%_CBI - 08 MATT ARNOLD update_Risks" xfId="802"/>
    <cellStyle name="%_CBI - 08 MATT ARNOLD update_Sheet1" xfId="803"/>
    <cellStyle name="%_Check" xfId="804"/>
    <cellStyle name="%_CLARKS - 08 TEMPLATE CK 7 Nov" xfId="805"/>
    <cellStyle name="%_CLARKS - 08 TEMPLATE CK 7 Nov_ManInput" xfId="806"/>
    <cellStyle name="%_CLARKS - 08 TEMPLATE CK 7 Nov_Risks" xfId="807"/>
    <cellStyle name="%_CLARKS - 08 TEMPLATE CK 7 Nov_Sheet1" xfId="808"/>
    <cellStyle name="%_COLT - 08 Chris Westwood" xfId="809"/>
    <cellStyle name="%_COLT - 08 Chris Westwood_ManInput" xfId="810"/>
    <cellStyle name="%_COLT - 08 Chris Westwood_Risks" xfId="811"/>
    <cellStyle name="%_COLT - 08 Chris Westwood_Sheet1" xfId="812"/>
    <cellStyle name="%_Copy of Org tabel menu kaart" xfId="813"/>
    <cellStyle name="%_Copy of PSN - 08 AN input 8 Nov" xfId="814"/>
    <cellStyle name="%_Copy of PSN - 08 AN input 8 Nov_ManInput" xfId="815"/>
    <cellStyle name="%_Copy of PSN - 08 AN input 8 Nov_Risks" xfId="816"/>
    <cellStyle name="%_Copy of PSN - 08 AN input 8 Nov_Sheet1" xfId="817"/>
    <cellStyle name="%_Corus - 08 V1" xfId="818"/>
    <cellStyle name="%_Corus - 08 V1_ManInput" xfId="819"/>
    <cellStyle name="%_Corus - 08 V1_Risks" xfId="820"/>
    <cellStyle name="%_Corus - 08 V1_Sheet1" xfId="821"/>
    <cellStyle name="%_COVENTRY BS - 08 V1" xfId="822"/>
    <cellStyle name="%_COVENTRY BS - 08 V1_ManInput" xfId="823"/>
    <cellStyle name="%_COVENTRY BS - 08 V1_Risks" xfId="824"/>
    <cellStyle name="%_COVENTRY BS - 08 V1_Sheet1" xfId="825"/>
    <cellStyle name="%_cpst aanbiedingen Q4 10 dec 2009 totaal" xfId="13"/>
    <cellStyle name="%_CUNNINGHAM LINDSAY - 08" xfId="826"/>
    <cellStyle name="%_CUNNINGHAM LINDSAY - 08_ManInput" xfId="827"/>
    <cellStyle name="%_CUNNINGHAM LINDSAY - 08_Risks" xfId="828"/>
    <cellStyle name="%_CUNNINGHAM LINDSAY - 08_Sheet1" xfId="829"/>
    <cellStyle name="%_CUSTOMER PROFITABILITY REPORTS - Dec 07" xfId="830"/>
    <cellStyle name="%_DCS Bridge actualv v Budget Feb 08" xfId="831"/>
    <cellStyle name="%_DERBYSHIRE - 08 LW v1" xfId="832"/>
    <cellStyle name="%_DERBYSHIRE - 08 LW v1_ManInput" xfId="833"/>
    <cellStyle name="%_DERBYSHIRE - 08 LW v1_Risks" xfId="834"/>
    <cellStyle name="%_DERBYSHIRE - 08 LW v1_Sheet1" xfId="835"/>
    <cellStyle name="%_DEUTSCHE BANK - 08 (Nikolai Lakovic)" xfId="836"/>
    <cellStyle name="%_DEUTSCHE BANK - 08 (Nikolai Lakovic)_ManInput" xfId="837"/>
    <cellStyle name="%_DEUTSCHE BANK - 08 (Nikolai Lakovic)_Risks" xfId="838"/>
    <cellStyle name="%_DEUTSCHE BANK - 08 (Nikolai Lakovic)_Sheet1" xfId="839"/>
    <cellStyle name="%_Direct (Projects)" xfId="840"/>
    <cellStyle name="%_DSM - 08 MW 3 Nov" xfId="841"/>
    <cellStyle name="%_DSM - 08 MW 3 Nov_ManInput" xfId="842"/>
    <cellStyle name="%_DSM - 08 MW 3 Nov_Risks" xfId="843"/>
    <cellStyle name="%_DSM - 08 MW 3 Nov_Sheet1" xfId="844"/>
    <cellStyle name="%_DWDM ILL tarief update 28-3-2011" xfId="845"/>
    <cellStyle name="%_Entity structuur 2011" xfId="846"/>
    <cellStyle name="%_EVPN Model_20102601_v0.1" xfId="14"/>
    <cellStyle name="%_FC_06" xfId="847"/>
    <cellStyle name="%_FC05 2008" xfId="848"/>
    <cellStyle name="%_Ford - 08 V1" xfId="849"/>
    <cellStyle name="%_Ford - 08 V1_ManInput" xfId="850"/>
    <cellStyle name="%_Ford - 08 V1_Risks" xfId="851"/>
    <cellStyle name="%_Ford - 08 V1_Sheet1" xfId="852"/>
    <cellStyle name="%_G4S - 08 TEMPLATE (2)" xfId="853"/>
    <cellStyle name="%_G4S - 08 TEMPLATE (2)_ManInput" xfId="854"/>
    <cellStyle name="%_G4S - 08 TEMPLATE (2)_Risks" xfId="855"/>
    <cellStyle name="%_G4S - 08 TEMPLATE (2)_Sheet1" xfId="856"/>
    <cellStyle name="%_GDC nieuwe pfc cc jan  2011 v4" xfId="857"/>
    <cellStyle name="%_GUNS Number and Customer Name" xfId="858"/>
    <cellStyle name="%_HBOS - 08 V1" xfId="859"/>
    <cellStyle name="%_HBOS - 08 V1_ManInput" xfId="860"/>
    <cellStyle name="%_HBOS - 08 V1_Risks" xfId="861"/>
    <cellStyle name="%_HBOS - 08 V1_Sheet1" xfId="862"/>
    <cellStyle name="%_IC_CS_2010_versie 1 sep" xfId="863"/>
    <cellStyle name="%_IC_CS_2010_versie 1 sep 2" xfId="864"/>
    <cellStyle name="%_IC_CS_2010_versie 1 sep_Blad2" xfId="865"/>
    <cellStyle name="%_IC_CS_2010_versie 1 sep_Blad2 2" xfId="866"/>
    <cellStyle name="%_IC_CS_2010_versie 1 sep_Blad2_JP2011" xfId="867"/>
    <cellStyle name="%_IC_CS_2010_versie 1 sep_JP2011" xfId="868"/>
    <cellStyle name="%_IC_CS_2010_versie 1 sep_Model Plan 2012" xfId="869"/>
    <cellStyle name="%_ICELAND - 08 LW v1" xfId="870"/>
    <cellStyle name="%_ICELAND - 08 LW v1_ManInput" xfId="871"/>
    <cellStyle name="%_ICELAND - 08 LW v1_Risks" xfId="872"/>
    <cellStyle name="%_ICELAND - 08 LW v1_Sheet1" xfId="873"/>
    <cellStyle name="%_ICS KPI" xfId="874"/>
    <cellStyle name="%_ICS_KPI driver sheet_ACT2010 - YEE2_sens" xfId="875"/>
    <cellStyle name="%_INEOS - 08 TEMPLATE sdm UPDATES" xfId="876"/>
    <cellStyle name="%_INEOS - 08 TEMPLATE sdm UPDATES_ManInput" xfId="877"/>
    <cellStyle name="%_INEOS - 08 TEMPLATE sdm UPDATES_Risks" xfId="878"/>
    <cellStyle name="%_INEOS - 08 TEMPLATE sdm UPDATES_Sheet1" xfId="879"/>
    <cellStyle name="%_ING - 08 PLAN Jim O Sullivan" xfId="880"/>
    <cellStyle name="%_ING - 08 PLAN Jim O Sullivan_ManInput" xfId="881"/>
    <cellStyle name="%_ING - 08 PLAN Jim O Sullivan_Risks" xfId="882"/>
    <cellStyle name="%_ING - 08 PLAN Jim O Sullivan_Sheet1" xfId="883"/>
    <cellStyle name="%_INNOSPEC - 08 (Forecast)v2" xfId="884"/>
    <cellStyle name="%_INNOSPEC - 08 (Forecast)v2_ManInput" xfId="885"/>
    <cellStyle name="%_INNOSPEC - 08 (Forecast)v2_Risks" xfId="886"/>
    <cellStyle name="%_INNOSPEC - 08 (Forecast)v2_Sheet1" xfId="887"/>
    <cellStyle name="%_IS Bridge actualv v Budget Feb08" xfId="888"/>
    <cellStyle name="%_Journal P05" xfId="889"/>
    <cellStyle name="%_JP2011" xfId="890"/>
    <cellStyle name="%_KWT IS Data 2010-10-07" xfId="891"/>
    <cellStyle name="%_LPM Zakelijk Glas Stedelijk 20101013 Concept" xfId="892"/>
    <cellStyle name="%_ManInput" xfId="893"/>
    <cellStyle name="%_ManInput_1" xfId="894"/>
    <cellStyle name="%_ManInput_Sheet1" xfId="895"/>
    <cellStyle name="%_Model Plan 2012" xfId="896"/>
    <cellStyle name="%_ND5 squeeze model  whs-whs v2 2 SDH ILL tar jan 2010" xfId="897"/>
    <cellStyle name="%_ND5 squeeze model  whs-whs v2.22" xfId="15"/>
    <cellStyle name="%_New PL Format" xfId="898"/>
    <cellStyle name="%_New PL Formatt" xfId="899"/>
    <cellStyle name="%_New PL Formatt_Sheet1" xfId="900"/>
    <cellStyle name="%_Onderbouwing Balanspost NSS " xfId="901"/>
    <cellStyle name="%_Oud KPN_HetNet_Planetportfolio OPTA" xfId="16"/>
    <cellStyle name="%_PHILIPS - 08 (09.11.07)" xfId="902"/>
    <cellStyle name="%_PHILIPS - 08 (09.11.07)_ManInput" xfId="903"/>
    <cellStyle name="%_PHILIPS - 08 (09.11.07)_Risks" xfId="904"/>
    <cellStyle name="%_PHILIPS - 08 (09.11.07)_Sheet1" xfId="905"/>
    <cellStyle name="%_Poorten Fee P09" xfId="906"/>
    <cellStyle name="%_Preclosing" xfId="907"/>
    <cellStyle name="%_Preclosing jan11" xfId="908"/>
    <cellStyle name="%_Profit Centre with GUNS number" xfId="909"/>
    <cellStyle name="%_Risks" xfId="910"/>
    <cellStyle name="%_SANOFI AVENTIS - 08 (DAWN LEWRY)" xfId="911"/>
    <cellStyle name="%_SANOFI AVENTIS - 08 (DAWN LEWRY)_ManInput" xfId="912"/>
    <cellStyle name="%_SANOFI AVENTIS - 08 (DAWN LEWRY)_Risks" xfId="913"/>
    <cellStyle name="%_SANOFI AVENTIS - 08 (DAWN LEWRY)_Sheet1" xfId="914"/>
    <cellStyle name="%_SCOTTISH WIDOWS - 08 A.Haslam input" xfId="915"/>
    <cellStyle name="%_SCOTTISH WIDOWS - 08 A.Haslam input_ManInput" xfId="916"/>
    <cellStyle name="%_SCOTTISH WIDOWS - 08 A.Haslam input_Risks" xfId="917"/>
    <cellStyle name="%_SCOTTISH WIDOWS - 08 A.Haslam input_Sheet1" xfId="918"/>
    <cellStyle name="%_SD_PIPE" xfId="919"/>
    <cellStyle name="%_Sheet1" xfId="920"/>
    <cellStyle name="%_Sheet2" xfId="921"/>
    <cellStyle name="%_SHELL - 08 PB 6 Nov" xfId="922"/>
    <cellStyle name="%_SHELL - 08 PB 6 Nov_ManInput" xfId="923"/>
    <cellStyle name="%_SHELL - 08 PB 6 Nov_Risks" xfId="924"/>
    <cellStyle name="%_SHELL - 08 PB 6 Nov_Sheet1" xfId="925"/>
    <cellStyle name="%_Southern Region 2008 Coverage Customer Budget V 1.4" xfId="926"/>
    <cellStyle name="%_Southern Region 2008 Depth Customer Budget V1.7 values" xfId="927"/>
    <cellStyle name="%_Southern Region 2008 Depth Customer Budget V2.3" xfId="928"/>
    <cellStyle name="%_Southern Region Depth Customer Account Analysis V 1.0" xfId="929"/>
    <cellStyle name="%_Southern Region Depth Customer Account Analysis V 1.0_ManInput" xfId="930"/>
    <cellStyle name="%_Southern Region Depth Customer Account Analysis V 1.0_Risks" xfId="931"/>
    <cellStyle name="%_Southern Region Depth Customer Account Analysis V 1.0_Sheet1" xfId="932"/>
    <cellStyle name="%_Southern Region Management Overhead" xfId="933"/>
    <cellStyle name="%_Southern Region Management Overhead Reporting Pack V1.1" xfId="934"/>
    <cellStyle name="%_Southern Region Management Overhead Reporting Pack V1.1_ManInput" xfId="935"/>
    <cellStyle name="%_Southern Region Management Overhead Reporting Pack V1.1_Risks" xfId="936"/>
    <cellStyle name="%_Southern Region Management Overhead Reporting Pack V1.1_Sheet1" xfId="937"/>
    <cellStyle name="%_Southern Region Management Overhead_ManInput" xfId="938"/>
    <cellStyle name="%_Southern Region Management Overhead_Risks" xfId="939"/>
    <cellStyle name="%_Southern Region Management Overhead_Sheet1" xfId="940"/>
    <cellStyle name="%_Squeeze model v0.3 20-10-2009" xfId="17"/>
    <cellStyle name="%_Squeezetoets ND5 VISP Vodafone 0.2 tov WBA" xfId="18"/>
    <cellStyle name="%_SUBSEA 7 - 08 MC v1" xfId="941"/>
    <cellStyle name="%_SUBSEA 7 - 08 MC v1_ManInput" xfId="942"/>
    <cellStyle name="%_SUBSEA 7 - 08 MC v1_Risks" xfId="943"/>
    <cellStyle name="%_SUBSEA 7 - 08 MC v1_Sheet1" xfId="944"/>
    <cellStyle name="%_Summary (2)" xfId="945"/>
    <cellStyle name="%_SUPERDRUG - 08 TEMPLATE PB 7 Nov" xfId="946"/>
    <cellStyle name="%_SUPERDRUG - 08 TEMPLATE PB 7 Nov_ManInput" xfId="947"/>
    <cellStyle name="%_SUPERDRUG - 08 TEMPLATE PB 7 Nov_Risks" xfId="948"/>
    <cellStyle name="%_SUPERDRUG - 08 TEMPLATE PB 7 Nov_Sheet1" xfId="949"/>
    <cellStyle name="%_Tarieven DWDM ILL 3 juni 2011" xfId="950"/>
    <cellStyle name="%_THOMAS COOK - 08 Forecast pmil v3.0" xfId="951"/>
    <cellStyle name="%_THOMAS COOK - 08 Forecast pmil v3.0_ManInput" xfId="952"/>
    <cellStyle name="%_THOMAS COOK - 08 Forecast pmil v3.0_Risks" xfId="953"/>
    <cellStyle name="%_THOMAS COOK - 08 Forecast pmil v3.0_Sheet1" xfId="954"/>
    <cellStyle name="%_THRESHER - 08 TEMPLATE" xfId="955"/>
    <cellStyle name="%_THRESHER - 08 TEMPLATE_ManInput" xfId="956"/>
    <cellStyle name="%_THRESHER - 08 TEMPLATE_Risks" xfId="957"/>
    <cellStyle name="%_THRESHER - 08 TEMPLATE_Sheet1" xfId="958"/>
    <cellStyle name="%_T-MOBILE - 08 Fergal Donnelly" xfId="959"/>
    <cellStyle name="%_T-MOBILE - 08 Fergal Donnelly_ManInput" xfId="960"/>
    <cellStyle name="%_T-MOBILE - 08 Fergal Donnelly_Risks" xfId="961"/>
    <cellStyle name="%_T-MOBILE - 08 Fergal Donnelly_Sheet1" xfId="962"/>
    <cellStyle name="%_TRADER MEDIA - 08 M.Twiggs" xfId="963"/>
    <cellStyle name="%_TRADER MEDIA - 08 M.Twiggs_ManInput" xfId="964"/>
    <cellStyle name="%_TRADER MEDIA - 08 M.Twiggs_Risks" xfId="965"/>
    <cellStyle name="%_TRADER MEDIA - 08 M.Twiggs_Sheet1" xfId="966"/>
    <cellStyle name="%_UNISON - 2008 (Steve Newton)" xfId="967"/>
    <cellStyle name="%_UNISON - 2008 (Steve Newton)_ManInput" xfId="968"/>
    <cellStyle name="%_UNISON - 2008 (Steve Newton)_Risks" xfId="969"/>
    <cellStyle name="%_UNISON - 2008 (Steve Newton)_Sheet1" xfId="970"/>
    <cellStyle name="%_ZM IS Data Tarievenboek 2010-03-11" xfId="19"/>
    <cellStyle name="%_zz Southern Region 2008 Depth Customer Budget V2.1 ok so far" xfId="971"/>
    <cellStyle name="******************************************" xfId="20"/>
    <cellStyle name="****************************************** 2" xfId="21"/>
    <cellStyle name="****************************************** 2 2" xfId="972"/>
    <cellStyle name="****************************************** 3" xfId="973"/>
    <cellStyle name="****************************************** 4" xfId="974"/>
    <cellStyle name="??" xfId="22"/>
    <cellStyle name="?Q\?1@" xfId="23"/>
    <cellStyle name="?Q\?1@ 2" xfId="24"/>
    <cellStyle name="?Q\?1@ 2 2" xfId="975"/>
    <cellStyle name="?Q\?1@ 3" xfId="976"/>
    <cellStyle name="]_x000d__x000a_Width=797_x000d__x000a_Height=554_x000d__x000a__x000d__x000a_[Code]_x000d__x000a_Code0=/nyf50_x000d__x000a_Code1=4500000136_x000d__x000a_Code2=ME23_x000d__x000a_Code3=4500002322_x000d__x000a_Code4=#_x000d__x000a_Code5=MB01_x000d__x000a_" xfId="977"/>
    <cellStyle name="_~4475784" xfId="978"/>
    <cellStyle name="_~4789082" xfId="25"/>
    <cellStyle name="_~6915299" xfId="979"/>
    <cellStyle name="_~6915299 2" xfId="980"/>
    <cellStyle name="_~7561900" xfId="981"/>
    <cellStyle name="_~7561900 2" xfId="982"/>
    <cellStyle name="_~7910324" xfId="983"/>
    <cellStyle name="_~8380888" xfId="26"/>
    <cellStyle name="_~8380888_ND5 squeeze model  whs-whs v2.21 DWDM ILL" xfId="984"/>
    <cellStyle name="_~9871415" xfId="27"/>
    <cellStyle name="_~9871415_ZM IS Data Tarievenboek 2010-03-11" xfId="28"/>
    <cellStyle name="_040427 Omzet per BU_RJM" xfId="29"/>
    <cellStyle name="_040427 Omzet per BU_RJM_LPM PL 20101014 Concept" xfId="985"/>
    <cellStyle name="_040427 Omzet per BU_RJM_LPM PL 20101028 obv LRIC inkoop" xfId="986"/>
    <cellStyle name="_040427 Omzet per BU_RJM_Menucard_Staff_Master_2010-09-12" xfId="987"/>
    <cellStyle name="_040427 Omzet per BU_RJM_ND5 squeeze model  whs-whs v2.21 DWDM ILL" xfId="988"/>
    <cellStyle name="_071004 Model - ZM v21" xfId="989"/>
    <cellStyle name="_071004 Model - ZM v21 2" xfId="990"/>
    <cellStyle name="_071004 Model - ZM v21_Blad2" xfId="991"/>
    <cellStyle name="_071004 Model - ZM v21_Blad2 2" xfId="992"/>
    <cellStyle name="_071004 Model - ZM v21_Blad2_JP2011" xfId="993"/>
    <cellStyle name="_071004 Model - ZM v21_JP2011" xfId="994"/>
    <cellStyle name="_071004 Model - ZM v21_Model Plan 2012" xfId="995"/>
    <cellStyle name="_074 Informatieprofiel XS4ALL1" xfId="996"/>
    <cellStyle name="_074 Informatieprofiel XS4ALL1 2" xfId="997"/>
    <cellStyle name="_074 Informatieprofiel XS4ALL1_FC categoraal" xfId="998"/>
    <cellStyle name="_074 Informatieprofiel XS4ALL1_GDC nieuwe pfc cc jan  2011 v4" xfId="999"/>
    <cellStyle name="_074 Informatieprofiel XS4ALL1_JP2011" xfId="1000"/>
    <cellStyle name="_074 Informatieprofiel XS4ALL1_JP2011 2" xfId="1001"/>
    <cellStyle name="_074 Informatieprofiel XS4ALL1_JP2011_1" xfId="1002"/>
    <cellStyle name="_074 Informatieprofiel XS4ALL1_Preclosing" xfId="1003"/>
    <cellStyle name="_074 Informatieprofiel XS4ALL1_Preclosing 2" xfId="1004"/>
    <cellStyle name="_074 Informatieprofiel XS4ALL1_Preclosing jan11" xfId="1005"/>
    <cellStyle name="_074 Informatieprofiel XS4ALL1_Preclosing_1" xfId="1006"/>
    <cellStyle name="_074 Informatieprofiel XS4ALL1_Preclosing_2" xfId="1007"/>
    <cellStyle name="_074 Informatieprofiel XS4ALL1_Preclosing_3" xfId="1008"/>
    <cellStyle name="_074 Informatieprofiel XS4ALL1_Preclosing_FC categoraal" xfId="1009"/>
    <cellStyle name="_074 Informatieprofiel XS4ALL1_Sheet1" xfId="1010"/>
    <cellStyle name="_074 Informatieprofiel XS4ALL1_Sheet1_1" xfId="1011"/>
    <cellStyle name="_074 Informatieprofiel XS4ALL1_Sheet1_1 2" xfId="1012"/>
    <cellStyle name="_074 Informatieprofiel XS4ALL1_Sheet1_1_FC categoraal" xfId="1013"/>
    <cellStyle name="_074 Informatieprofiel XS4ALL1_Sheet1_2" xfId="1014"/>
    <cellStyle name="_074 Informatieprofiel XS4ALL1_Sheet1_2 2" xfId="1015"/>
    <cellStyle name="_074 Informatieprofiel XS4ALL1_Sheet2" xfId="1016"/>
    <cellStyle name="_080605 JEV 2005" xfId="30"/>
    <cellStyle name="_080605 JEV 2005 2" xfId="31"/>
    <cellStyle name="_080605 JEV 2005 3" xfId="1017"/>
    <cellStyle name="_080605 JEV 2005_ND5 squeeze model  whs-whs v2.21 DWDM ILL" xfId="1018"/>
    <cellStyle name="_080619_OBU035_Oerlikon Solar_valuae creation from JV options_v1600" xfId="1019"/>
    <cellStyle name="_080619_OBU035_Oerlikon Solar_valuae creation from JV options_v1600 2" xfId="1020"/>
    <cellStyle name="_080717_Template _ICT vs  CS_v20080724 EdL" xfId="1021"/>
    <cellStyle name="_080717_Template _ICT vs  CS_v20080724 EdL 2" xfId="1022"/>
    <cellStyle name="_080717_Template _IS vs  CS_v1300_IS_250708" xfId="1023"/>
    <cellStyle name="_080717_Template _IS vs  CS_v1300_IS_250708 2" xfId="1024"/>
    <cellStyle name="_080717_Template _IS vs  CS_v20080724 EdL" xfId="1025"/>
    <cellStyle name="_080717_Template _IS vs  CS_v20080724 EdL 2" xfId="1026"/>
    <cellStyle name="_080717_Template _IS vs  ICT" xfId="1027"/>
    <cellStyle name="_080717_Template _IS vs  ICT 2" xfId="1028"/>
    <cellStyle name="_080717_Template _IS vs  ICT_v1300_IS_250708" xfId="1029"/>
    <cellStyle name="_080717_Template _IS vs  ICT_v1300_IS_250708 2" xfId="1030"/>
    <cellStyle name="_090909 GTN - ZM master_update-GTN" xfId="1031"/>
    <cellStyle name="_10 JEV oktober versie 5" xfId="32"/>
    <cellStyle name="_10 JEV oktober versie 5 2" xfId="33"/>
    <cellStyle name="_10 JEV oktober versie 5 3" xfId="1032"/>
    <cellStyle name="_10 JEV oktober versie 5_ND5 squeeze model  whs-whs v2.21 DWDM ILL" xfId="1033"/>
    <cellStyle name="_111501portfolio" xfId="34"/>
    <cellStyle name="_111501portfolio 2" xfId="35"/>
    <cellStyle name="_111501portfolio 3" xfId="1034"/>
    <cellStyle name="_111501portfolio_ND5 squeeze model  whs-whs v2.21 DWDM ILL" xfId="1035"/>
    <cellStyle name="_1201" xfId="1036"/>
    <cellStyle name="_12017" xfId="1037"/>
    <cellStyle name="_2.5.5.29 - Mexico FC09" xfId="1038"/>
    <cellStyle name="_2003-06-18 JEV3 LLS" xfId="36"/>
    <cellStyle name="_2003-06-18 JEV3 LLS 2" xfId="37"/>
    <cellStyle name="_2003-06-18 JEV3 LLS 2 2" xfId="1039"/>
    <cellStyle name="_2003-06-18 JEV3 LLS 3" xfId="1040"/>
    <cellStyle name="_2003-06-18 JEV3 LLS_Blad2" xfId="1041"/>
    <cellStyle name="_2003-06-18 JEV3 LLS_Blad2 2" xfId="1042"/>
    <cellStyle name="_2003-06-18 JEV3 LLS_Blad2_JP2011" xfId="1043"/>
    <cellStyle name="_2003-06-18 JEV3 LLS_EVPN Model_20102601_v0.1" xfId="38"/>
    <cellStyle name="_2003-06-18 JEV3 LLS_JP2011" xfId="1044"/>
    <cellStyle name="_2003-06-18 JEV3 LLS_KWT IS Data 2010-10-07" xfId="1045"/>
    <cellStyle name="_2003-06-18 JEV3 LLS_Model Plan 2012" xfId="1046"/>
    <cellStyle name="_2003-06-18 JEV3 LLS_ND5 squeeze model  whs-whs v2.21 DWDM ILL" xfId="1047"/>
    <cellStyle name="_2003-06-18 JEV3 LLS_ZM IS Data Tarievenboek 2010-03-11" xfId="39"/>
    <cellStyle name="_2003-08 JEV BSA v5" xfId="40"/>
    <cellStyle name="_2003-08 JEV BSA v5 2" xfId="1048"/>
    <cellStyle name="_2003-08 JEV BSA v5_Economy IPVPN - Centrale Aansluiting 20102601_v0.1 test EA" xfId="41"/>
    <cellStyle name="_2003-08 JEV BSA v5_Epacity EVPN_20102601_v0.1 test EA" xfId="42"/>
    <cellStyle name="_2003-08 JEV BSA v5_IP VPN Model 20100315_v1.0" xfId="43"/>
    <cellStyle name="_2003-08 JEV BSA v5_KWT IS Data 2010-10-07" xfId="1049"/>
    <cellStyle name="_2003-08 JEV BSA v5_LPM EVPN 20100126_v0.1 test PB" xfId="44"/>
    <cellStyle name="_2003-08 JEV BSA v5_LPM EVPN 20101013 Concept" xfId="45"/>
    <cellStyle name="_2003-08 JEV BSA v5_LPM EVPN 20101118 concept" xfId="46"/>
    <cellStyle name="_2003-08 JEV BSA v5_LPM IP VPN + ONE  obv prijslijst 10.1 + 6.2 dd 20101015 Concept" xfId="47"/>
    <cellStyle name="_2003-08 JEV BSA v5_LPM IP VPN + ONE 20110104" xfId="48"/>
    <cellStyle name="_2003-08 JEV BSA v5_LPM IP VPN 20100614 obv prijslijst 10.1 Concept incl additionele asn" xfId="49"/>
    <cellStyle name="_2003-08 JEV BSA v5_LPM PL 20101014 Concept" xfId="1050"/>
    <cellStyle name="_2003-08 JEV BSA v5_LPM PL 20101028 obv LRIC inkoop" xfId="1051"/>
    <cellStyle name="_2003-08 JEV BSA v5_LPM Zakelijk DSL 20100520 inclusief XS4ALL na 15 mei 2010 Concept" xfId="50"/>
    <cellStyle name="_2003-08 JEV BSA v5_LPM Zakelijk Glas bedrijventerreinen_20100401_v1.0 test PB" xfId="51"/>
    <cellStyle name="_2003-08 JEV BSA v5_LPM Zakelijk Glas Stedelijk 20100617 Concept" xfId="52"/>
    <cellStyle name="_2003-08 JEV BSA v5_LPM Zakelijk Glas Stedelijk 20101013 Concept" xfId="53"/>
    <cellStyle name="_2003-08 JEV BSA v5_Menucard_Staff_Master_2010-09-12" xfId="1052"/>
    <cellStyle name="_2003-08 JEV BSA v5_ND5 squeeze model  whs-whs v2.21 DWDM ILL" xfId="1053"/>
    <cellStyle name="_2003-08 JEV BSA v5_toets DSL 2010-11-18 obv LPM IP VPN + ONE 20101028" xfId="54"/>
    <cellStyle name="_2003-08 JEV BSA v5_toets DSL 2010-11-22 obv LPM IP VPN + ONE 20101028" xfId="55"/>
    <cellStyle name="_2003-08 JEV BSA v5_Zakelijk DSL Model 20100416_v1.1_inclusief XS4ALL" xfId="56"/>
    <cellStyle name="_2003-08 JEV BSA v5_Zakelijk Glas Stedelijk_2010_v0.1 test PB" xfId="57"/>
    <cellStyle name="_2003-08 JEV BSA v5_ZM IS Data Tarievenboek 2010-03-11" xfId="58"/>
    <cellStyle name="_2003-08 JEV BSA vPVO" xfId="59"/>
    <cellStyle name="_2003-08 JEV BSA vPVO 2" xfId="1054"/>
    <cellStyle name="_2003-08 JEV BSA vPVO_Economy IPVPN - Centrale Aansluiting 20102601_v0.1 test EA" xfId="60"/>
    <cellStyle name="_2003-08 JEV BSA vPVO_Epacity EVPN_20102601_v0.1 test EA" xfId="61"/>
    <cellStyle name="_2003-08 JEV BSA vPVO_IP VPN Model 20100315_v1.0" xfId="62"/>
    <cellStyle name="_2003-08 JEV BSA vPVO_KWT IS Data 2010-10-07" xfId="1055"/>
    <cellStyle name="_2003-08 JEV BSA vPVO_LPM EVPN 20100126_v0.1 test PB" xfId="63"/>
    <cellStyle name="_2003-08 JEV BSA vPVO_LPM EVPN 20101013 Concept" xfId="64"/>
    <cellStyle name="_2003-08 JEV BSA vPVO_LPM EVPN 20101118 concept" xfId="65"/>
    <cellStyle name="_2003-08 JEV BSA vPVO_LPM IP VPN + ONE  obv prijslijst 10.1 + 6.2 dd 20101015 Concept" xfId="66"/>
    <cellStyle name="_2003-08 JEV BSA vPVO_LPM IP VPN + ONE 20110104" xfId="67"/>
    <cellStyle name="_2003-08 JEV BSA vPVO_LPM IP VPN 20100614 obv prijslijst 10.1 Concept incl additionele asn" xfId="68"/>
    <cellStyle name="_2003-08 JEV BSA vPVO_LPM PL 20101014 Concept" xfId="1056"/>
    <cellStyle name="_2003-08 JEV BSA vPVO_LPM PL 20101028 obv LRIC inkoop" xfId="1057"/>
    <cellStyle name="_2003-08 JEV BSA vPVO_LPM Zakelijk DSL 20100520 inclusief XS4ALL na 15 mei 2010 Concept" xfId="69"/>
    <cellStyle name="_2003-08 JEV BSA vPVO_LPM Zakelijk Glas bedrijventerreinen_20100401_v1.0 test PB" xfId="70"/>
    <cellStyle name="_2003-08 JEV BSA vPVO_LPM Zakelijk Glas Stedelijk 20100617 Concept" xfId="71"/>
    <cellStyle name="_2003-08 JEV BSA vPVO_LPM Zakelijk Glas Stedelijk 20101013 Concept" xfId="72"/>
    <cellStyle name="_2003-08 JEV BSA vPVO_Menucard_Staff_Master_2010-09-12" xfId="1058"/>
    <cellStyle name="_2003-08 JEV BSA vPVO_ND5 squeeze model  whs-whs v2.21 DWDM ILL" xfId="1059"/>
    <cellStyle name="_2003-08 JEV BSA vPVO_toets DSL 2010-11-18 obv LPM IP VPN + ONE 20101028" xfId="73"/>
    <cellStyle name="_2003-08 JEV BSA vPVO_toets DSL 2010-11-22 obv LPM IP VPN + ONE 20101028" xfId="74"/>
    <cellStyle name="_2003-08 JEV BSA vPVO_Zakelijk DSL Model 20100416_v1.1_inclusief XS4ALL" xfId="75"/>
    <cellStyle name="_2003-08 JEV BSA vPVO_Zakelijk Glas Stedelijk_2010_v0.1 test PB" xfId="76"/>
    <cellStyle name="_2003-08 JEV BSA vPVO_ZM IS Data Tarievenboek 2010-03-11" xfId="77"/>
    <cellStyle name="_2003-08-19 VBM - v1008" xfId="78"/>
    <cellStyle name="_2003-08-19 VBM - v1008 2" xfId="1060"/>
    <cellStyle name="_2003-08-19 VBM - v1008_Economy IPVPN - Centrale Aansluiting 20102601_v0.1 test EA" xfId="79"/>
    <cellStyle name="_2003-08-19 VBM - v1008_Epacity EVPN_20102601_v0.1 test EA" xfId="80"/>
    <cellStyle name="_2003-08-19 VBM - v1008_IP VPN Model 20100315_v1.0" xfId="81"/>
    <cellStyle name="_2003-08-19 VBM - v1008_KWT IS Data 2010-10-07" xfId="1061"/>
    <cellStyle name="_2003-08-19 VBM - v1008_LPM EVPN 20100126_v0.1 test PB" xfId="82"/>
    <cellStyle name="_2003-08-19 VBM - v1008_LPM EVPN 20101013 Concept" xfId="83"/>
    <cellStyle name="_2003-08-19 VBM - v1008_LPM EVPN 20101118 concept" xfId="84"/>
    <cellStyle name="_2003-08-19 VBM - v1008_LPM IP VPN + ONE  obv prijslijst 10.1 + 6.2 dd 20101015 Concept" xfId="85"/>
    <cellStyle name="_2003-08-19 VBM - v1008_LPM IP VPN + ONE 20110104" xfId="86"/>
    <cellStyle name="_2003-08-19 VBM - v1008_LPM IP VPN 20100614 obv prijslijst 10.1 Concept incl additionele asn" xfId="87"/>
    <cellStyle name="_2003-08-19 VBM - v1008_LPM PL 20101014 Concept" xfId="1062"/>
    <cellStyle name="_2003-08-19 VBM - v1008_LPM PL 20101028 obv LRIC inkoop" xfId="1063"/>
    <cellStyle name="_2003-08-19 VBM - v1008_LPM Zakelijk DSL 20100520 inclusief XS4ALL na 15 mei 2010 Concept" xfId="88"/>
    <cellStyle name="_2003-08-19 VBM - v1008_LPM Zakelijk Glas bedrijventerreinen_20100401_v1.0 test PB" xfId="89"/>
    <cellStyle name="_2003-08-19 VBM - v1008_LPM Zakelijk Glas Stedelijk 20100617 Concept" xfId="90"/>
    <cellStyle name="_2003-08-19 VBM - v1008_LPM Zakelijk Glas Stedelijk 20101013 Concept" xfId="91"/>
    <cellStyle name="_2003-08-19 VBM - v1008_Menucard_Staff_Master_2010-09-12" xfId="1064"/>
    <cellStyle name="_2003-08-19 VBM - v1008_ND5 squeeze model  whs-whs v2.21 DWDM ILL" xfId="1065"/>
    <cellStyle name="_2003-08-19 VBM - v1008_toets DSL 2010-11-18 obv LPM IP VPN + ONE 20101028" xfId="92"/>
    <cellStyle name="_2003-08-19 VBM - v1008_toets DSL 2010-11-22 obv LPM IP VPN + ONE 20101028" xfId="93"/>
    <cellStyle name="_2003-08-19 VBM - v1008_Zakelijk DSL Model 20100416_v1.1_inclusief XS4ALL" xfId="94"/>
    <cellStyle name="_2003-08-19 VBM - v1008_Zakelijk Glas Stedelijk_2010_v0.1 test PB" xfId="95"/>
    <cellStyle name="_2003-08-19 VBM - v1008_ZM IS Data Tarievenboek 2010-03-11" xfId="96"/>
    <cellStyle name="_2003-09 Totaal LLS afdeling 2004" xfId="97"/>
    <cellStyle name="_2003-09 Totaal LLS afdeling 2004 2" xfId="98"/>
    <cellStyle name="_2003-09 Totaal LLS afdeling 2004 2 2" xfId="1066"/>
    <cellStyle name="_2003-09 Totaal LLS afdeling 2004 3" xfId="1067"/>
    <cellStyle name="_2003-09 Totaal LLS afdeling 2004_Blad2" xfId="1068"/>
    <cellStyle name="_2003-09 Totaal LLS afdeling 2004_Blad2 2" xfId="1069"/>
    <cellStyle name="_2003-09 Totaal LLS afdeling 2004_Blad2_JP2011" xfId="1070"/>
    <cellStyle name="_2003-09 Totaal LLS afdeling 2004_EVPN Model_20102601_v0.1" xfId="99"/>
    <cellStyle name="_2003-09 Totaal LLS afdeling 2004_JP2011" xfId="1071"/>
    <cellStyle name="_2003-09 Totaal LLS afdeling 2004_KWT IS Data 2010-10-07" xfId="1072"/>
    <cellStyle name="_2003-09 Totaal LLS afdeling 2004_Model Plan 2012" xfId="1073"/>
    <cellStyle name="_2003-09 Totaal LLS afdeling 2004_ND5 squeeze model  whs-whs v2.21 DWDM ILL" xfId="1074"/>
    <cellStyle name="_2003-09 Totaal LLS afdeling 2004_ZM IS Data Tarievenboek 2010-03-11" xfId="100"/>
    <cellStyle name="_2003-10 JEV MEV Grafieken v2" xfId="101"/>
    <cellStyle name="_2003-10 JEV MEV Grafieken v2 2" xfId="102"/>
    <cellStyle name="_2003-10 JEV MEV Grafieken v2 2 2" xfId="1075"/>
    <cellStyle name="_2003-10 JEV MEV Grafieken v2 3" xfId="1076"/>
    <cellStyle name="_2003-10 JEV MEV Grafieken v2_Blad2" xfId="1077"/>
    <cellStyle name="_2003-10 JEV MEV Grafieken v2_Blad2 2" xfId="1078"/>
    <cellStyle name="_2003-10 JEV MEV Grafieken v2_Blad2_JP2011" xfId="1079"/>
    <cellStyle name="_2003-10 JEV MEV Grafieken v2_EVPN Model_20102601_v0.1" xfId="103"/>
    <cellStyle name="_2003-10 JEV MEV Grafieken v2_JP2011" xfId="1080"/>
    <cellStyle name="_2003-10 JEV MEV Grafieken v2_KWT IS Data 2010-10-07" xfId="1081"/>
    <cellStyle name="_2003-10 JEV MEV Grafieken v2_Model Plan 2012" xfId="1082"/>
    <cellStyle name="_2003-10 JEV MEV Grafieken v2_ND5 squeeze model  whs-whs v2.21 DWDM ILL" xfId="1083"/>
    <cellStyle name="_2003-10 JEV MEV Grafieken v2_ZM IS Data Tarievenboek 2010-03-11" xfId="104"/>
    <cellStyle name="_2003-11 JEV Bitstream" xfId="105"/>
    <cellStyle name="_2003-11 JEV Bitstream 2" xfId="1084"/>
    <cellStyle name="_2003-11 JEV Bitstream_Economy IPVPN - Centrale Aansluiting 20102601_v0.1 test EA" xfId="106"/>
    <cellStyle name="_2003-11 JEV Bitstream_Epacity EVPN_20102601_v0.1 test EA" xfId="107"/>
    <cellStyle name="_2003-11 JEV Bitstream_IP VPN Model 20100315_v1.0" xfId="108"/>
    <cellStyle name="_2003-11 JEV Bitstream_KWT IS Data 2010-10-07" xfId="1085"/>
    <cellStyle name="_2003-11 JEV Bitstream_LPM EVPN 20100126_v0.1 test PB" xfId="109"/>
    <cellStyle name="_2003-11 JEV Bitstream_LPM EVPN 20101013 Concept" xfId="110"/>
    <cellStyle name="_2003-11 JEV Bitstream_LPM EVPN 20101118 concept" xfId="111"/>
    <cellStyle name="_2003-11 JEV Bitstream_LPM IP VPN + ONE  obv prijslijst 10.1 + 6.2 dd 20101015 Concept" xfId="112"/>
    <cellStyle name="_2003-11 JEV Bitstream_LPM IP VPN + ONE 20110104" xfId="113"/>
    <cellStyle name="_2003-11 JEV Bitstream_LPM IP VPN 20100614 obv prijslijst 10.1 Concept incl additionele asn" xfId="114"/>
    <cellStyle name="_2003-11 JEV Bitstream_LPM PL 20101014 Concept" xfId="1086"/>
    <cellStyle name="_2003-11 JEV Bitstream_LPM PL 20101028 obv LRIC inkoop" xfId="1087"/>
    <cellStyle name="_2003-11 JEV Bitstream_LPM Zakelijk DSL 20100520 inclusief XS4ALL na 15 mei 2010 Concept" xfId="115"/>
    <cellStyle name="_2003-11 JEV Bitstream_LPM Zakelijk Glas bedrijventerreinen_20100401_v1.0 test PB" xfId="116"/>
    <cellStyle name="_2003-11 JEV Bitstream_LPM Zakelijk Glas Stedelijk 20100617 Concept" xfId="117"/>
    <cellStyle name="_2003-11 JEV Bitstream_LPM Zakelijk Glas Stedelijk 20101013 Concept" xfId="118"/>
    <cellStyle name="_2003-11 JEV Bitstream_Menucard_Staff_Master_2010-09-12" xfId="1088"/>
    <cellStyle name="_2003-11 JEV Bitstream_ND5 squeeze model  whs-whs v2.21 DWDM ILL" xfId="1089"/>
    <cellStyle name="_2003-11 JEV Bitstream_toets DSL 2010-11-18 obv LPM IP VPN + ONE 20101028" xfId="119"/>
    <cellStyle name="_2003-11 JEV Bitstream_toets DSL 2010-11-22 obv LPM IP VPN + ONE 20101028" xfId="120"/>
    <cellStyle name="_2003-11 JEV Bitstream_Zakelijk DSL Model 20100416_v1.1_inclusief XS4ALL" xfId="121"/>
    <cellStyle name="_2003-11 JEV Bitstream_Zakelijk Glas Stedelijk_2010_v0.1 test PB" xfId="122"/>
    <cellStyle name="_2003-11 JEV Bitstream_ZM IS Data Tarievenboek 2010-03-11" xfId="123"/>
    <cellStyle name="_2005 JP Actief v8.xls" xfId="124"/>
    <cellStyle name="_2005 JP Actief v8.xls 2" xfId="125"/>
    <cellStyle name="_2005 JP Actief v8.xls 3" xfId="1090"/>
    <cellStyle name="_2005 JP Actief v8.xls_ND5 squeeze model  whs-whs v2.21 DWDM ILL" xfId="1091"/>
    <cellStyle name="_2006 Revenue Forecast v20b" xfId="1092"/>
    <cellStyle name="_20061112 FTE Finaal overzicht" xfId="1093"/>
    <cellStyle name="_2007-09-26 JEV2007-BP2008-2010 ambitie 18 sept bottom up" xfId="1094"/>
    <cellStyle name="_2007-09-26 JEV2007-BP2008-2010 ambitie 18 sept bottom up 2" xfId="1095"/>
    <cellStyle name="_2007-09-26 JEV2007-BP2008-2010 ambitie 18 sept bottom up_Blad2" xfId="1096"/>
    <cellStyle name="_2007-09-26 JEV2007-BP2008-2010 ambitie 18 sept bottom up_Blad2 2" xfId="1097"/>
    <cellStyle name="_2007-09-26 JEV2007-BP2008-2010 ambitie 18 sept bottom up_Blad2_JP2011" xfId="1098"/>
    <cellStyle name="_2007-09-26 JEV2007-BP2008-2010 ambitie 18 sept bottom up_JP2011" xfId="1099"/>
    <cellStyle name="_2007-09-26 JEV2007-BP2008-2010 ambitie 18 sept bottom up_Model Plan 2012" xfId="1100"/>
    <cellStyle name="_2007-10-16 BP model v35" xfId="1101"/>
    <cellStyle name="_2007-10-16 BP model v35 2" xfId="1102"/>
    <cellStyle name="_2007-10-16 BP model v35_Blad2" xfId="1103"/>
    <cellStyle name="_2007-10-16 BP model v35_Blad2 2" xfId="1104"/>
    <cellStyle name="_2007-10-16 BP model v35_Blad2_JP2011" xfId="1105"/>
    <cellStyle name="_2007-10-16 BP model v35_JP2011" xfId="1106"/>
    <cellStyle name="_2007-10-16 BP model v35_Model Plan 2012" xfId="1107"/>
    <cellStyle name="_2007-10-19 therese" xfId="1108"/>
    <cellStyle name="_2007-10-19 therese 2" xfId="1109"/>
    <cellStyle name="_2007-10-19 therese_Blad2" xfId="1110"/>
    <cellStyle name="_2007-10-19 therese_Blad2 2" xfId="1111"/>
    <cellStyle name="_2007-10-19 therese_Blad2_JP2011" xfId="1112"/>
    <cellStyle name="_2007-10-19 therese_JP2011" xfId="1113"/>
    <cellStyle name="_2007-10-19 therese_Model Plan 2012" xfId="1114"/>
    <cellStyle name="_20071024 CS TVW_6" xfId="1115"/>
    <cellStyle name="_20071024 CS TVW_6 2" xfId="1116"/>
    <cellStyle name="_20071024 CS TVW_6_Blad2" xfId="1117"/>
    <cellStyle name="_20071024 CS TVW_6_Blad2 2" xfId="1118"/>
    <cellStyle name="_20071024 CS TVW_6_Blad2_JP2011" xfId="1119"/>
    <cellStyle name="_20071024 CS TVW_6_JP2011" xfId="1120"/>
    <cellStyle name="_20071024 CS TVW_6_Model Plan 2012" xfId="1121"/>
    <cellStyle name="_20071025 CS - Two P&amp;Ls" xfId="1122"/>
    <cellStyle name="_20071025 CS - Two P&amp;Ls 2" xfId="1123"/>
    <cellStyle name="_20071025 CS - Two P&amp;Ls_Blad2" xfId="1124"/>
    <cellStyle name="_20071025 CS - Two P&amp;Ls_Blad2 2" xfId="1125"/>
    <cellStyle name="_20071025 CS - Two P&amp;Ls_Blad2_JP2011" xfId="1126"/>
    <cellStyle name="_20071025 CS - Two P&amp;Ls_JP2011" xfId="1127"/>
    <cellStyle name="_20071025 CS - Two P&amp;Ls_Model Plan 2012" xfId="1128"/>
    <cellStyle name="_200711 CS Verrekening - TC aanrekening - cijfers okt (doc v1.0)" xfId="1129"/>
    <cellStyle name="_200711 CS Verrekening - TC aanrekening - cijfers okt (doc v1.0) 2" xfId="1130"/>
    <cellStyle name="_200711 CS Verrekening - TC aanrekening - cijfers okt (doc v1.0)_Blad2" xfId="1131"/>
    <cellStyle name="_200711 CS Verrekening - TC aanrekening - cijfers okt (doc v1.0)_Blad2 2" xfId="1132"/>
    <cellStyle name="_200711 CS Verrekening - TC aanrekening - cijfers okt (doc v1.0)_Blad2_JP2011" xfId="1133"/>
    <cellStyle name="_200711 CS Verrekening - TC aanrekening - cijfers okt (doc v1.0)_JP2011" xfId="1134"/>
    <cellStyle name="_200711 CS Verrekening - TC aanrekening - cijfers okt (doc v1.0)_Model Plan 2012" xfId="1135"/>
    <cellStyle name="_20071110 ECS offertetool data v10 - Incl top20 " xfId="1136"/>
    <cellStyle name="_2007-11-30 Restated P&amp;Ls v19" xfId="1137"/>
    <cellStyle name="_2007-12-04 One Kosten analyse (doc v1.2)" xfId="1138"/>
    <cellStyle name="_2008 07 28_Template _ICT vs  CS versie 1.0" xfId="1139"/>
    <cellStyle name="_2008 07 28_Template _ICT vs  CS versie 1.0 2" xfId="1140"/>
    <cellStyle name="_2008 07 28_Template _IS vs  ICT versie 1.0" xfId="1141"/>
    <cellStyle name="_2008 07 28_Template _IS vs  ICT versie 1.0 2" xfId="1142"/>
    <cellStyle name="_2008 Budget Southern Region V1" xfId="1143"/>
    <cellStyle name="_2008 Budget Southern Region V1_ManInput" xfId="1144"/>
    <cellStyle name="_2008 Budget Southern Region V1_Risks" xfId="1145"/>
    <cellStyle name="_2008 Budget Southern Region V1_Sheet1" xfId="1146"/>
    <cellStyle name="_20080402 Omzet Businessplan CUs 05072007 van Jer Burcksen" xfId="1147"/>
    <cellStyle name="_27022007 match Rabobank vs KPN" xfId="1148"/>
    <cellStyle name="_27022007 match Rabobank vs KPN (Freijzer&amp;kees 14-mrt)" xfId="1149"/>
    <cellStyle name="_3-31 portfolio go-to-mkt sent to dave 092702" xfId="126"/>
    <cellStyle name="_3-31 portfolio go-to-mkt sent to dave 092702 2" xfId="127"/>
    <cellStyle name="_3-31 portfolio go-to-mkt sent to dave 092702 3" xfId="1150"/>
    <cellStyle name="_3-31 portfolio go-to-mkt sent to dave 092702_ND5 squeeze model  whs-whs v2.21 DWDM ILL" xfId="1151"/>
    <cellStyle name="_8 7 with PC final GPS PC and SF Restructure2" xfId="128"/>
    <cellStyle name="_8 7 with PC final GPS PC and SF Restructure2 2" xfId="129"/>
    <cellStyle name="_8 7 with PC final GPS PC and SF Restructure2 3" xfId="1152"/>
    <cellStyle name="_8 7 with PC final GPS PC and SF Restructure2_ND5 squeeze model  whs-whs v2.21 DWDM ILL" xfId="1153"/>
    <cellStyle name="_A&amp;L - 08 LW v1" xfId="1154"/>
    <cellStyle name="_AA" xfId="130"/>
    <cellStyle name="_AA 2" xfId="131"/>
    <cellStyle name="_AA 3" xfId="1155"/>
    <cellStyle name="_AA_ND5 squeeze model  whs-whs v2.21 DWDM ILL" xfId="1156"/>
    <cellStyle name="_Aansluitingen BM-Renald-jan06" xfId="132"/>
    <cellStyle name="_Aansluitingen BM-Renald-jan06 2" xfId="133"/>
    <cellStyle name="_Aansluitingen BM-Renald-jan06 3" xfId="1157"/>
    <cellStyle name="_Aansluitingen BM-Renald-jan06_Blad2" xfId="1158"/>
    <cellStyle name="_Aansluitingen BM-Renald-jan06_Blad2 2" xfId="1159"/>
    <cellStyle name="_Aansluitingen BM-Renald-jan06_Blad2_JP2011" xfId="1160"/>
    <cellStyle name="_Aansluitingen BM-Renald-jan06_JP2011" xfId="1161"/>
    <cellStyle name="_Aansluitingen BM-Renald-jan06_Model Plan 2012" xfId="1162"/>
    <cellStyle name="_Aansluitingen BM-Renald-jan06_ND5 squeeze model  whs-whs v2.21 DWDM ILL" xfId="1163"/>
    <cellStyle name="_Aansluitingen BM-Renald-jun05" xfId="134"/>
    <cellStyle name="_Aansluitingen BM-Renald-jun05 2" xfId="135"/>
    <cellStyle name="_Aansluitingen BM-Renald-jun05 3" xfId="1164"/>
    <cellStyle name="_Aansluitingen BM-Renald-jun05_Blad2" xfId="1165"/>
    <cellStyle name="_Aansluitingen BM-Renald-jun05_Blad2 2" xfId="1166"/>
    <cellStyle name="_Aansluitingen BM-Renald-jun05_Blad2_JP2011" xfId="1167"/>
    <cellStyle name="_Aansluitingen BM-Renald-jun05_JP2011" xfId="1168"/>
    <cellStyle name="_Aansluitingen BM-Renald-jun05_Model Plan 2012" xfId="1169"/>
    <cellStyle name="_Aansluitingen BM-Renald-jun05_ND5 squeeze model  whs-whs v2.21 DWDM ILL" xfId="1170"/>
    <cellStyle name="_Aansluitingen ZM-Renald-jan06" xfId="136"/>
    <cellStyle name="_Aansluitingen ZM-Renald-jan06 2" xfId="137"/>
    <cellStyle name="_Aansluitingen ZM-Renald-jan06 3" xfId="1171"/>
    <cellStyle name="_Aansluitingen ZM-Renald-jan06_Blad2" xfId="1172"/>
    <cellStyle name="_Aansluitingen ZM-Renald-jan06_Blad2 2" xfId="1173"/>
    <cellStyle name="_Aansluitingen ZM-Renald-jan06_Blad2_JP2011" xfId="1174"/>
    <cellStyle name="_Aansluitingen ZM-Renald-jan06_JP2011" xfId="1175"/>
    <cellStyle name="_Aansluitingen ZM-Renald-jan06_Model Plan 2012" xfId="1176"/>
    <cellStyle name="_Aansluitingen ZM-Renald-jan06_ND5 squeeze model  whs-whs v2.21 DWDM ILL" xfId="1177"/>
    <cellStyle name="_afstemming WO- PFM VOICE ZM vp 248 JEV apr07" xfId="138"/>
    <cellStyle name="_All_IP topology vs14-01" xfId="1178"/>
    <cellStyle name="_Alliance Budget 2008 values version 3. 0" xfId="1179"/>
    <cellStyle name="_Alliance Budget 2008 values version 3. 0_ManInput" xfId="1180"/>
    <cellStyle name="_Alliance Budget 2008 values version 3. 0_Risks" xfId="1181"/>
    <cellStyle name="_Alliance Budget 2008 values version 3. 0_Sheet1" xfId="1182"/>
    <cellStyle name="_Alliance Budget 2008 values version 4.0" xfId="1183"/>
    <cellStyle name="_AMS Business plan 2006" xfId="1184"/>
    <cellStyle name="_Analyse IC's apr 2006 concept" xfId="139"/>
    <cellStyle name="_Analyse IC's apr 2006 concept 2" xfId="140"/>
    <cellStyle name="_Analyse IC's apr 2006 concept 3" xfId="1185"/>
    <cellStyle name="_Analyse IC's apr 2006 concept_ND5 squeeze model  whs-whs v2.21 DWDM ILL" xfId="1186"/>
    <cellStyle name="_Analyse IC's feb 2006" xfId="141"/>
    <cellStyle name="_Analyse IC's feb 2006 2" xfId="142"/>
    <cellStyle name="_Analyse IC's feb 2006 3" xfId="1187"/>
    <cellStyle name="_Analyse IC's feb 2006_ND5 squeeze model  whs-whs v2.21 DWDM ILL" xfId="1188"/>
    <cellStyle name="_Analyse IC's Jan 2006" xfId="143"/>
    <cellStyle name="_Analyse IC's Jan 2006 2" xfId="144"/>
    <cellStyle name="_Analyse IC's Jan 2006 3" xfId="1189"/>
    <cellStyle name="_Analyse IC's Jan 2006_20080530 Consolidatie Businessplan v12" xfId="1190"/>
    <cellStyle name="_Analyse IC's Jan 2006_20080530 Consolidatie Businessplan v12 2" xfId="1191"/>
    <cellStyle name="_Analyse IC's Jan 2006_20080530 Consolidatie Businessplan v12_Blad2" xfId="1192"/>
    <cellStyle name="_Analyse IC's Jan 2006_20080530 Consolidatie Businessplan v12_Blad2 2" xfId="1193"/>
    <cellStyle name="_Analyse IC's Jan 2006_20080530 Consolidatie Businessplan v12_Blad2_JP2011" xfId="1194"/>
    <cellStyle name="_Analyse IC's Jan 2006_20080530 Consolidatie Businessplan v12_JP2011" xfId="1195"/>
    <cellStyle name="_Analyse IC's Jan 2006_20080530 Consolidatie Businessplan v12_Model Plan 2012" xfId="1196"/>
    <cellStyle name="_Analyse IC's Jan 2006_20080605 Consolidatie Businessplan v15" xfId="1197"/>
    <cellStyle name="_Analyse IC's Jan 2006_20080605 Consolidatie Businessplan v15 2" xfId="1198"/>
    <cellStyle name="_Analyse IC's Jan 2006_20080605 Consolidatie Businessplan v15_Blad2" xfId="1199"/>
    <cellStyle name="_Analyse IC's Jan 2006_20080605 Consolidatie Businessplan v15_Blad2 2" xfId="1200"/>
    <cellStyle name="_Analyse IC's Jan 2006_20080605 Consolidatie Businessplan v15_Blad2_JP2011" xfId="1201"/>
    <cellStyle name="_Analyse IC's Jan 2006_20080605 Consolidatie Businessplan v15_JP2011" xfId="1202"/>
    <cellStyle name="_Analyse IC's Jan 2006_20080605 Consolidatie Businessplan v15_Model Plan 2012" xfId="1203"/>
    <cellStyle name="_Analyse IC's Jan 2006_20080605 Consolidatie Businessplan v19" xfId="1204"/>
    <cellStyle name="_Analyse IC's Jan 2006_20080605 Consolidatie Businessplan v19 2" xfId="1205"/>
    <cellStyle name="_Analyse IC's Jan 2006_20080605 Consolidatie Businessplan v19_Blad2" xfId="1206"/>
    <cellStyle name="_Analyse IC's Jan 2006_20080605 Consolidatie Businessplan v19_Blad2 2" xfId="1207"/>
    <cellStyle name="_Analyse IC's Jan 2006_20080605 Consolidatie Businessplan v19_Blad2_JP2011" xfId="1208"/>
    <cellStyle name="_Analyse IC's Jan 2006_20080605 Consolidatie Businessplan v19_JP2011" xfId="1209"/>
    <cellStyle name="_Analyse IC's Jan 2006_20080605 Consolidatie Businessplan v19_Model Plan 2012" xfId="1210"/>
    <cellStyle name="_Analyse IC's Jan 2006_Blad2" xfId="1211"/>
    <cellStyle name="_Analyse IC's Jan 2006_Blad2 2" xfId="1212"/>
    <cellStyle name="_Analyse IC's Jan 2006_Blad2_JP2011" xfId="1213"/>
    <cellStyle name="_Analyse IC's Jan 2006_JP2011" xfId="1214"/>
    <cellStyle name="_Analyse IC's Jan 2006_Model Plan 2012" xfId="1215"/>
    <cellStyle name="_Analyse IC's Jan 2006_ND5 squeeze model  whs-whs v2.21 DWDM ILL" xfId="1216"/>
    <cellStyle name="_Analyse IC's mrt 20061" xfId="145"/>
    <cellStyle name="_Analyse IC's mrt 20061 2" xfId="146"/>
    <cellStyle name="_Analyse IC's mrt 20061 3" xfId="1217"/>
    <cellStyle name="_Analyse IC's mrt 20061_ND5 squeeze model  whs-whs v2.21 DWDM ILL" xfId="1218"/>
    <cellStyle name="_ATS_V03" xfId="147"/>
    <cellStyle name="_ATS_V03 2" xfId="148"/>
    <cellStyle name="_ATS_V03 3" xfId="1219"/>
    <cellStyle name="_ATS_V03_ND5 squeeze model  whs-whs v2.21 DWDM ILL" xfId="1220"/>
    <cellStyle name="_Baan jan" xfId="149"/>
    <cellStyle name="_Baan jan 2" xfId="150"/>
    <cellStyle name="_Baan jan 3" xfId="1221"/>
    <cellStyle name="_Baan jan_ND5 squeeze model  whs-whs v2.21 DWDM ILL" xfId="1222"/>
    <cellStyle name="_Barclays consolidated reporting pack summary 2006 close" xfId="1223"/>
    <cellStyle name="_Barclays forecast fc6 v2" xfId="1224"/>
    <cellStyle name="_Barclays Management Pack April 2007 V3" xfId="1225"/>
    <cellStyle name="_Barclays only - 20 Feb (2)" xfId="1226"/>
    <cellStyle name="_Barclays PL review - Jul 07 v FC8v2 5 re-structure" xfId="1227"/>
    <cellStyle name="_Barclays PL review - May 07 v 13" xfId="1228"/>
    <cellStyle name="_Barclays PL review - May 07 v FC7v2.3 Final" xfId="1229"/>
    <cellStyle name="_barclays Tracker" xfId="1230"/>
    <cellStyle name="_BBNED orderfomulier uitgave 2 6 (2)" xfId="1231"/>
    <cellStyle name="_BBSC + P&amp;L BU CS juni 2004 conc" xfId="1232"/>
    <cellStyle name="_BBSC + P&amp;L BU CS juni 2004 conc 2" xfId="1233"/>
    <cellStyle name="_BBSC + P&amp;L BU CS juni 2004 conc_FC categoraal" xfId="1234"/>
    <cellStyle name="_BBSC + P&amp;L BU CS juni 2004 conc_GDC nieuwe pfc cc jan  2011 v4" xfId="1235"/>
    <cellStyle name="_BBSC + P&amp;L BU CS juni 2004 conc_JP2011" xfId="1236"/>
    <cellStyle name="_BBSC + P&amp;L BU CS juni 2004 conc_JP2011 2" xfId="1237"/>
    <cellStyle name="_BBSC + P&amp;L BU CS juni 2004 conc_JP2011_1" xfId="1238"/>
    <cellStyle name="_BBSC + P&amp;L BU CS juni 2004 conc_Preclosing" xfId="1239"/>
    <cellStyle name="_BBSC + P&amp;L BU CS juni 2004 conc_Preclosing 2" xfId="1240"/>
    <cellStyle name="_BBSC + P&amp;L BU CS juni 2004 conc_Preclosing jan11" xfId="1241"/>
    <cellStyle name="_BBSC + P&amp;L BU CS juni 2004 conc_Preclosing_1" xfId="1242"/>
    <cellStyle name="_BBSC + P&amp;L BU CS juni 2004 conc_Preclosing_2" xfId="1243"/>
    <cellStyle name="_BBSC + P&amp;L BU CS juni 2004 conc_Preclosing_3" xfId="1244"/>
    <cellStyle name="_BBSC + P&amp;L BU CS juni 2004 conc_Preclosing_FC categoraal" xfId="1245"/>
    <cellStyle name="_BBSC + P&amp;L BU CS juni 2004 conc_Sheet1" xfId="1246"/>
    <cellStyle name="_BBSC + P&amp;L BU CS juni 2004 conc_Sheet1_1" xfId="1247"/>
    <cellStyle name="_BBSC + P&amp;L BU CS juni 2004 conc_Sheet1_1 2" xfId="1248"/>
    <cellStyle name="_BBSC + P&amp;L BU CS juni 2004 conc_Sheet1_1_FC categoraal" xfId="1249"/>
    <cellStyle name="_BBSC + P&amp;L BU CS juni 2004 conc_Sheet1_2" xfId="1250"/>
    <cellStyle name="_BBSC + P&amp;L BU CS juni 2004 conc_Sheet1_2 2" xfId="1251"/>
    <cellStyle name="_BBSC + P&amp;L BU CS juni 2004 conc_Sheet2" xfId="1252"/>
    <cellStyle name="_BBSC COMMERCIE en CHANGE Operations 2006 feb" xfId="1253"/>
    <cellStyle name="_BBSC contract Entercom 2005 Operations" xfId="1254"/>
    <cellStyle name="_BBSC Core ML mei '05_v1" xfId="151"/>
    <cellStyle name="_BBSC Core ML mei '05_v1 2" xfId="152"/>
    <cellStyle name="_BBSC Core ML mei '05_v1 3" xfId="1255"/>
    <cellStyle name="_BBSC Core ML mei '05_v1_ND5 squeeze model  whs-whs v2.21 DWDM ILL" xfId="1256"/>
    <cellStyle name="_BBSC DirectInternet 2003" xfId="153"/>
    <cellStyle name="_BBSC DirectInternet 2003 2" xfId="1257"/>
    <cellStyle name="_BBSC Operations 2006 feb" xfId="1258"/>
    <cellStyle name="_BBSC Operations 2006 jan" xfId="1259"/>
    <cellStyle name="_BBSC PfM 2005" xfId="1260"/>
    <cellStyle name="_BBSC Poelman 020304" xfId="1261"/>
    <cellStyle name="_BBSC Poelman 020304_090909 GTN - ZM master_update-GTN" xfId="1262"/>
    <cellStyle name="_BBSC Poelman 020304_Blad1" xfId="1263"/>
    <cellStyle name="_BBSC Poelman 020304_Blad1 2" xfId="1264"/>
    <cellStyle name="_BBSC Poelman 020304_Blad1_Blad2" xfId="1265"/>
    <cellStyle name="_BBSC Poelman 020304_Blad1_Blad2 2" xfId="1266"/>
    <cellStyle name="_BBSC Poelman 020304_Blad1_Blad2_JP2011" xfId="1267"/>
    <cellStyle name="_BBSC Poelman 020304_Blad1_JP2011" xfId="1268"/>
    <cellStyle name="_BBSC Poelman 020304_Blad1_Menucard_Staff_Master_2010-09-12" xfId="1269"/>
    <cellStyle name="_BBSC Poelman 020304_Blad1_Model Plan 2012" xfId="1270"/>
    <cellStyle name="_BBSC Poelman 020304_Menucard_Staff_Master_2010-09-12" xfId="1271"/>
    <cellStyle name="_BBSC TM 2005" xfId="1272"/>
    <cellStyle name="_BBSC TM 2005_090909 GTN - ZM master_update-GTN" xfId="1273"/>
    <cellStyle name="_BBSC TM 2005_Blad1" xfId="1274"/>
    <cellStyle name="_BBSC TM 2005_Blad1 2" xfId="1275"/>
    <cellStyle name="_BBSC TM 2005_Blad1_Blad2" xfId="1276"/>
    <cellStyle name="_BBSC TM 2005_Blad1_Blad2 2" xfId="1277"/>
    <cellStyle name="_BBSC TM 2005_Blad1_Blad2_JP2011" xfId="1278"/>
    <cellStyle name="_BBSC TM 2005_Blad1_JP2011" xfId="1279"/>
    <cellStyle name="_BBSC TM 2005_Blad1_Menucard_Staff_Master_2010-09-12" xfId="1280"/>
    <cellStyle name="_BBSC TM 2005_Blad1_Model Plan 2012" xfId="1281"/>
    <cellStyle name="_BBSC TM 2005_Menucard_Staff_Master_2010-09-12" xfId="1282"/>
    <cellStyle name="_BBSC UC 2005 concept 28 apr" xfId="1283"/>
    <cellStyle name="_bbscCC2_CableCom2003o1" xfId="1284"/>
    <cellStyle name="_bbscCC2_CableCom2003o1_090909 GTN - ZM master_update-GTN" xfId="1285"/>
    <cellStyle name="_bbscCC2_CableCom2003o1_Blad1" xfId="1286"/>
    <cellStyle name="_bbscCC2_CableCom2003o1_Blad1 2" xfId="1287"/>
    <cellStyle name="_bbscCC2_CableCom2003o1_Blad1_Blad2" xfId="1288"/>
    <cellStyle name="_bbscCC2_CableCom2003o1_Blad1_Blad2 2" xfId="1289"/>
    <cellStyle name="_bbscCC2_CableCom2003o1_Blad1_Blad2_JP2011" xfId="1290"/>
    <cellStyle name="_bbscCC2_CableCom2003o1_Blad1_JP2011" xfId="1291"/>
    <cellStyle name="_bbscCC2_CableCom2003o1_Blad1_Menucard_Staff_Master_2010-09-12" xfId="1292"/>
    <cellStyle name="_bbscCC2_CableCom2003o1_Blad1_Model Plan 2012" xfId="1293"/>
    <cellStyle name="_bbscCC2_CableCom2003o1_Menucard_Staff_Master_2010-09-12" xfId="1294"/>
    <cellStyle name="_bbscGZM1_BBSC GZM 2003 versie  21-1-20031" xfId="1295"/>
    <cellStyle name="_bbscGZM1_BBSC GZM 2003 versie  21-1-20031_090909 GTN - ZM master_update-GTN" xfId="1296"/>
    <cellStyle name="_bbscGZM1_BBSC GZM 2003 versie  21-1-20031_Blad1" xfId="1297"/>
    <cellStyle name="_bbscGZM1_BBSC GZM 2003 versie  21-1-20031_Blad1 2" xfId="1298"/>
    <cellStyle name="_bbscGZM1_BBSC GZM 2003 versie  21-1-20031_Blad1_Blad2" xfId="1299"/>
    <cellStyle name="_bbscGZM1_BBSC GZM 2003 versie  21-1-20031_Blad1_Blad2 2" xfId="1300"/>
    <cellStyle name="_bbscGZM1_BBSC GZM 2003 versie  21-1-20031_Blad1_Blad2_JP2011" xfId="1301"/>
    <cellStyle name="_bbscGZM1_BBSC GZM 2003 versie  21-1-20031_Blad1_JP2011" xfId="1302"/>
    <cellStyle name="_bbscGZM1_BBSC GZM 2003 versie  21-1-20031_Blad1_Menucard_Staff_Master_2010-09-12" xfId="1303"/>
    <cellStyle name="_bbscGZM1_BBSC GZM 2003 versie  21-1-20031_Blad1_Model Plan 2012" xfId="1304"/>
    <cellStyle name="_bbscGZM1_BBSC GZM 2003 versie  21-1-20031_Menucard_Staff_Master_2010-09-12" xfId="1305"/>
    <cellStyle name="_bbscKES1_BBSC KES 2003 v 220103" xfId="1306"/>
    <cellStyle name="_bbscKES1_BBSC KES 2003 v 220103_090909 GTN - ZM master_update-GTN" xfId="1307"/>
    <cellStyle name="_bbscKES1_BBSC KES 2003 v 220103_Blad1" xfId="1308"/>
    <cellStyle name="_bbscKES1_BBSC KES 2003 v 220103_Blad1 2" xfId="1309"/>
    <cellStyle name="_bbscKES1_BBSC KES 2003 v 220103_Blad1_Blad2" xfId="1310"/>
    <cellStyle name="_bbscKES1_BBSC KES 2003 v 220103_Blad1_Blad2 2" xfId="1311"/>
    <cellStyle name="_bbscKES1_BBSC KES 2003 v 220103_Blad1_Blad2_JP2011" xfId="1312"/>
    <cellStyle name="_bbscKES1_BBSC KES 2003 v 220103_Blad1_JP2011" xfId="1313"/>
    <cellStyle name="_bbscKES1_BBSC KES 2003 v 220103_Blad1_Menucard_Staff_Master_2010-09-12" xfId="1314"/>
    <cellStyle name="_bbscKES1_BBSC KES 2003 v 220103_Blad1_Model Plan 2012" xfId="1315"/>
    <cellStyle name="_bbscKES1_BBSC KES 2003 v 220103_Menucard_Staff_Master_2010-09-12" xfId="1316"/>
    <cellStyle name="_bbscMKB1_Balanced Scorecard BL VOICE MKB 2003" xfId="1317"/>
    <cellStyle name="_bbscMKB1_Balanced Scorecard BL VOICE MKB 2003_090909 GTN - ZM master_update-GTN" xfId="1318"/>
    <cellStyle name="_bbscMKB1_Balanced Scorecard BL VOICE MKB 2003_Blad1" xfId="1319"/>
    <cellStyle name="_bbscMKB1_Balanced Scorecard BL VOICE MKB 2003_Blad1 2" xfId="1320"/>
    <cellStyle name="_bbscMKB1_Balanced Scorecard BL VOICE MKB 2003_Blad1_Blad2" xfId="1321"/>
    <cellStyle name="_bbscMKB1_Balanced Scorecard BL VOICE MKB 2003_Blad1_Blad2 2" xfId="1322"/>
    <cellStyle name="_bbscMKB1_Balanced Scorecard BL VOICE MKB 2003_Blad1_Blad2_JP2011" xfId="1323"/>
    <cellStyle name="_bbscMKB1_Balanced Scorecard BL VOICE MKB 2003_Blad1_JP2011" xfId="1324"/>
    <cellStyle name="_bbscMKB1_Balanced Scorecard BL VOICE MKB 2003_Blad1_Menucard_Staff_Master_2010-09-12" xfId="1325"/>
    <cellStyle name="_bbscMKB1_Balanced Scorecard BL VOICE MKB 2003_Blad1_Model Plan 2012" xfId="1326"/>
    <cellStyle name="_bbscMKB1_Balanced Scorecard BL VOICE MKB 2003_Menucard_Staff_Master_2010-09-12" xfId="1327"/>
    <cellStyle name="_bbscSP2_ Specials 2003 versie  04-02-2003" xfId="1328"/>
    <cellStyle name="_bbscSP2_ Specials 2003 versie  04-02-2003_090909 GTN - ZM master_update-GTN" xfId="1329"/>
    <cellStyle name="_bbscSP2_ Specials 2003 versie  04-02-2003_Blad1" xfId="1330"/>
    <cellStyle name="_bbscSP2_ Specials 2003 versie  04-02-2003_Blad1 2" xfId="1331"/>
    <cellStyle name="_bbscSP2_ Specials 2003 versie  04-02-2003_Blad1_Blad2" xfId="1332"/>
    <cellStyle name="_bbscSP2_ Specials 2003 versie  04-02-2003_Blad1_Blad2 2" xfId="1333"/>
    <cellStyle name="_bbscSP2_ Specials 2003 versie  04-02-2003_Blad1_Blad2_JP2011" xfId="1334"/>
    <cellStyle name="_bbscSP2_ Specials 2003 versie  04-02-2003_Blad1_JP2011" xfId="1335"/>
    <cellStyle name="_bbscSP2_ Specials 2003 versie  04-02-2003_Blad1_Menucard_Staff_Master_2010-09-12" xfId="1336"/>
    <cellStyle name="_bbscSP2_ Specials 2003 versie  04-02-2003_Blad1_Model Plan 2012" xfId="1337"/>
    <cellStyle name="_bbscSP2_ Specials 2003 versie  04-02-2003_Menucard_Staff_Master_2010-09-12" xfId="1338"/>
    <cellStyle name="_bbscTM2" xfId="1339"/>
    <cellStyle name="_bbscTM2_090909 GTN - ZM master_update-GTN" xfId="1340"/>
    <cellStyle name="_bbscTM2_Blad1" xfId="1341"/>
    <cellStyle name="_bbscTM2_Blad1 2" xfId="1342"/>
    <cellStyle name="_bbscTM2_Blad1_Blad2" xfId="1343"/>
    <cellStyle name="_bbscTM2_Blad1_Blad2 2" xfId="1344"/>
    <cellStyle name="_bbscTM2_Blad1_Blad2_JP2011" xfId="1345"/>
    <cellStyle name="_bbscTM2_Blad1_JP2011" xfId="1346"/>
    <cellStyle name="_bbscTM2_Blad1_Menucard_Staff_Master_2010-09-12" xfId="1347"/>
    <cellStyle name="_bbscTM2_Blad1_Model Plan 2012" xfId="1348"/>
    <cellStyle name="_bbscTM2_Menucard_Staff_Master_2010-09-12" xfId="1349"/>
    <cellStyle name="_BC Format v2" xfId="1350"/>
    <cellStyle name="_BC tool ONE 3 44" xfId="154"/>
    <cellStyle name="_BC tool ONE 3 44 2" xfId="1351"/>
    <cellStyle name="_BC tool ONE 3 44 2 2" xfId="1352"/>
    <cellStyle name="_BC Wanadoo briefing Eelco Blok" xfId="155"/>
    <cellStyle name="_BC Wanadoo briefing Eelco Blok_EVPN Model_20102601_v0.1" xfId="156"/>
    <cellStyle name="_BC Wanadoo briefing Eelco Blok_ND5 squeeze model  whs-whs v2.21 DWDM ILL" xfId="1353"/>
    <cellStyle name="_BC Wanadoo briefing Eelco Blok_ZM IS Data Tarievenboek 2010-03-11" xfId="157"/>
    <cellStyle name="_BC-model koop versie 2 behorend bij ppt V3 6 obv bouwforecast" xfId="1354"/>
    <cellStyle name="_BEGIN_001" xfId="158"/>
    <cellStyle name="_BEGIN_001 2" xfId="159"/>
    <cellStyle name="_BEGIN_001 3" xfId="1355"/>
    <cellStyle name="_BEGIN_001_ND5 squeeze model  whs-whs v2.21 DWDM ILL" xfId="1356"/>
    <cellStyle name="_Bijlage 3-12" xfId="1357"/>
    <cellStyle name="_Bijlage 3-12_090909 GTN - ZM master_update-GTN" xfId="1358"/>
    <cellStyle name="_Bijlage 3-12_Blad1" xfId="1359"/>
    <cellStyle name="_Bijlage 3-12_Blad1 2" xfId="1360"/>
    <cellStyle name="_Bijlage 3-12_Blad1_Blad2" xfId="1361"/>
    <cellStyle name="_Bijlage 3-12_Blad1_Blad2 2" xfId="1362"/>
    <cellStyle name="_Bijlage 3-12_Blad1_Blad2_JP2011" xfId="1363"/>
    <cellStyle name="_Bijlage 3-12_Blad1_JP2011" xfId="1364"/>
    <cellStyle name="_Bijlage 3-12_Blad1_Menucard_Staff_Master_2010-09-12" xfId="1365"/>
    <cellStyle name="_Bijlage 3-12_Blad1_Model Plan 2012" xfId="1366"/>
    <cellStyle name="_Bijlage 3-12_Menucard_Staff_Master_2010-09-12" xfId="1367"/>
    <cellStyle name="_Bijlage 8 Informatieprofiel versie 0.21" xfId="1368"/>
    <cellStyle name="_Bijlage 8 Informatieprofiel versie 0.21 2" xfId="1369"/>
    <cellStyle name="_Bijlage 8 Informatieprofiel versie 0.21_FC categoraal" xfId="1370"/>
    <cellStyle name="_Bijlage 8 Informatieprofiel versie 0.21_GDC nieuwe pfc cc jan  2011 v4" xfId="1371"/>
    <cellStyle name="_Bijlage 8 Informatieprofiel versie 0.21_JP2011" xfId="1372"/>
    <cellStyle name="_Bijlage 8 Informatieprofiel versie 0.21_JP2011 2" xfId="1373"/>
    <cellStyle name="_Bijlage 8 Informatieprofiel versie 0.21_JP2011_1" xfId="1374"/>
    <cellStyle name="_Bijlage 8 Informatieprofiel versie 0.21_Preclosing" xfId="1375"/>
    <cellStyle name="_Bijlage 8 Informatieprofiel versie 0.21_Preclosing 2" xfId="1376"/>
    <cellStyle name="_Bijlage 8 Informatieprofiel versie 0.21_Preclosing jan11" xfId="1377"/>
    <cellStyle name="_Bijlage 8 Informatieprofiel versie 0.21_Preclosing_1" xfId="1378"/>
    <cellStyle name="_Bijlage 8 Informatieprofiel versie 0.21_Preclosing_2" xfId="1379"/>
    <cellStyle name="_Bijlage 8 Informatieprofiel versie 0.21_Preclosing_3" xfId="1380"/>
    <cellStyle name="_Bijlage 8 Informatieprofiel versie 0.21_Preclosing_FC categoraal" xfId="1381"/>
    <cellStyle name="_Bijlage 8 Informatieprofiel versie 0.21_Sheet1" xfId="1382"/>
    <cellStyle name="_Bijlage 8 Informatieprofiel versie 0.21_Sheet1_1" xfId="1383"/>
    <cellStyle name="_Bijlage 8 Informatieprofiel versie 0.21_Sheet1_1 2" xfId="1384"/>
    <cellStyle name="_Bijlage 8 Informatieprofiel versie 0.21_Sheet1_1_FC categoraal" xfId="1385"/>
    <cellStyle name="_Bijlage 8 Informatieprofiel versie 0.21_Sheet1_2" xfId="1386"/>
    <cellStyle name="_Bijlage 8 Informatieprofiel versie 0.21_Sheet1_2 2" xfId="1387"/>
    <cellStyle name="_Bijlage 8 Informatieprofiel versie 0.21_Sheet2" xfId="1388"/>
    <cellStyle name="_Bijlage 8a Informatieprofiel BU CS Q2 20041" xfId="1389"/>
    <cellStyle name="_Bijlage 8a Informatieprofiel BU CS Q2 20041_Book2" xfId="1390"/>
    <cellStyle name="_Bijlage 8a Informatieprofiel BU CS Q2 20041_Book3" xfId="1391"/>
    <cellStyle name="_Bijlage 8a Informatieprofiel BU CS Q2 20041_ICS KPI" xfId="1392"/>
    <cellStyle name="_Blad1" xfId="1393"/>
    <cellStyle name="_Boeing - 08 V1" xfId="1394"/>
    <cellStyle name="_Book1" xfId="1395"/>
    <cellStyle name="_Book2" xfId="160"/>
    <cellStyle name="_Book2 2" xfId="161"/>
    <cellStyle name="_Book2 3" xfId="1396"/>
    <cellStyle name="_Book2_ND5 squeeze model  whs-whs v2.21 DWDM ILL" xfId="1397"/>
    <cellStyle name="_BOOKER - 08 TEMPLATE (2)_PST_November6th" xfId="1398"/>
    <cellStyle name="_Bottom Up Maart" xfId="162"/>
    <cellStyle name="_Bottom Up Maart 2" xfId="163"/>
    <cellStyle name="_Bottom Up Maart 3" xfId="1399"/>
    <cellStyle name="_Bottom Up Maart_20080530 Consolidatie Businessplan v12" xfId="1400"/>
    <cellStyle name="_Bottom Up Maart_20080530 Consolidatie Businessplan v12 2" xfId="1401"/>
    <cellStyle name="_Bottom Up Maart_20080530 Consolidatie Businessplan v12_Blad2" xfId="1402"/>
    <cellStyle name="_Bottom Up Maart_20080530 Consolidatie Businessplan v12_Blad2 2" xfId="1403"/>
    <cellStyle name="_Bottom Up Maart_20080530 Consolidatie Businessplan v12_Blad2_JP2011" xfId="1404"/>
    <cellStyle name="_Bottom Up Maart_20080530 Consolidatie Businessplan v12_JP2011" xfId="1405"/>
    <cellStyle name="_Bottom Up Maart_20080530 Consolidatie Businessplan v12_Model Plan 2012" xfId="1406"/>
    <cellStyle name="_Bottom Up Maart_20080605 Consolidatie Businessplan v15" xfId="1407"/>
    <cellStyle name="_Bottom Up Maart_20080605 Consolidatie Businessplan v15 2" xfId="1408"/>
    <cellStyle name="_Bottom Up Maart_20080605 Consolidatie Businessplan v15_Blad2" xfId="1409"/>
    <cellStyle name="_Bottom Up Maart_20080605 Consolidatie Businessplan v15_Blad2 2" xfId="1410"/>
    <cellStyle name="_Bottom Up Maart_20080605 Consolidatie Businessplan v15_Blad2_JP2011" xfId="1411"/>
    <cellStyle name="_Bottom Up Maart_20080605 Consolidatie Businessplan v15_JP2011" xfId="1412"/>
    <cellStyle name="_Bottom Up Maart_20080605 Consolidatie Businessplan v15_Model Plan 2012" xfId="1413"/>
    <cellStyle name="_Bottom Up Maart_20080605 Consolidatie Businessplan v19" xfId="1414"/>
    <cellStyle name="_Bottom Up Maart_20080605 Consolidatie Businessplan v19 2" xfId="1415"/>
    <cellStyle name="_Bottom Up Maart_20080605 Consolidatie Businessplan v19_Blad2" xfId="1416"/>
    <cellStyle name="_Bottom Up Maart_20080605 Consolidatie Businessplan v19_Blad2 2" xfId="1417"/>
    <cellStyle name="_Bottom Up Maart_20080605 Consolidatie Businessplan v19_Blad2_JP2011" xfId="1418"/>
    <cellStyle name="_Bottom Up Maart_20080605 Consolidatie Businessplan v19_JP2011" xfId="1419"/>
    <cellStyle name="_Bottom Up Maart_20080605 Consolidatie Businessplan v19_Model Plan 2012" xfId="1420"/>
    <cellStyle name="_Bottom Up Maart_Blad2" xfId="1421"/>
    <cellStyle name="_Bottom Up Maart_Blad2 2" xfId="1422"/>
    <cellStyle name="_Bottom Up Maart_Blad2_JP2011" xfId="1423"/>
    <cellStyle name="_Bottom Up Maart_JP2011" xfId="1424"/>
    <cellStyle name="_Bottom Up Maart_Model Plan 2012" xfId="1425"/>
    <cellStyle name="_Bottom Up Maart_ND5 squeeze model  whs-whs v2.21 DWDM ILL" xfId="1426"/>
    <cellStyle name="_BP 2007-2009 FTE + kosten BS OP (vs 2)" xfId="164"/>
    <cellStyle name="_BP 2007-2009 FTE + kosten BS OP (vs 2) 2" xfId="165"/>
    <cellStyle name="_BP 2007-2009 FTE + kosten BS OP (vs 2) 3" xfId="1427"/>
    <cellStyle name="_BP 2007-2009 FTE + kosten BS OP (vs 2)_ND5 squeeze model  whs-whs v2.21 DWDM ILL" xfId="1428"/>
    <cellStyle name="_BP 2007-2009 ronde 3     Inputblad FTE" xfId="166"/>
    <cellStyle name="_BP 2007-2009 Totaal overzicht WSO en NS 11-10-2006" xfId="167"/>
    <cellStyle name="_BP 2007-2009 Totaal overzicht WSO en NS 11-10-2006 2" xfId="168"/>
    <cellStyle name="_BP 2007-2009 Totaal overzicht WSO en NS 11-10-2006 3" xfId="1429"/>
    <cellStyle name="_BP 2007-2009 Totaal overzicht WSO en NS 11-10-2006_ND5 squeeze model  whs-whs v2.21 DWDM ILL" xfId="1430"/>
    <cellStyle name="_BP 2008-2010 invoersheet RE004 Voice Services Joost" xfId="1431"/>
    <cellStyle name="_BP 2008-2010 invoersheet RE004 Voice Services Joost 2" xfId="1432"/>
    <cellStyle name="_BP 2008-2010 invoersheet RE004 Voice Services Joost_Blad2" xfId="1433"/>
    <cellStyle name="_BP 2008-2010 invoersheet RE004 Voice Services Joost_Blad2 2" xfId="1434"/>
    <cellStyle name="_BP 2008-2010 invoersheet RE004 Voice Services Joost_Blad2_JP2011" xfId="1435"/>
    <cellStyle name="_BP 2008-2010 invoersheet RE004 Voice Services Joost_JP2011" xfId="1436"/>
    <cellStyle name="_BP 2008-2010 invoersheet RE004 Voice Services Joost_Model Plan 2012" xfId="1437"/>
    <cellStyle name="_BP Con 2005 concept" xfId="169"/>
    <cellStyle name="_BP Con 2005 concept 2" xfId="170"/>
    <cellStyle name="_BP Con 2005 concept 3" xfId="1438"/>
    <cellStyle name="_BP Con 2005 concept_ND5 squeeze model  whs-whs v2.21 DWDM ILL" xfId="1439"/>
    <cellStyle name="_BP ILL 2005-2007_v3" xfId="171"/>
    <cellStyle name="_BP ILL 2005-2007_v3 2" xfId="172"/>
    <cellStyle name="_BP ILL 2005-2007_v3 3" xfId="1440"/>
    <cellStyle name="_BP ILL 2005-2007_v3_ND5 squeeze model  whs-whs v2.21 DWDM ILL" xfId="1441"/>
    <cellStyle name="_BP ILL forecast 07-08-09 V0 2" xfId="173"/>
    <cellStyle name="_BP ILL forecast 07-08-09 V0 2_LPM PL 20101014 Concept" xfId="1442"/>
    <cellStyle name="_BP ILL forecast 07-08-09 V0 2_LPM PL 20101028 obv LRIC inkoop" xfId="1443"/>
    <cellStyle name="_BP ILL forecast 07-08-09 V0 2_ND5 squeeze model  whs-whs v2.21 DWDM ILL" xfId="1444"/>
    <cellStyle name="_BP ILL forecast 07-08-09 V0 3 (concept)" xfId="174"/>
    <cellStyle name="_BP ILL forecast 07-08-09 V0 3 (concept)_LPM PL 20101014 Concept" xfId="1445"/>
    <cellStyle name="_BP ILL forecast 07-08-09 V0 3 (concept)_LPM PL 20101028 obv LRIC inkoop" xfId="1446"/>
    <cellStyle name="_BP ILL forecast 07-08-09 V0 3 (concept)_ND5 squeeze model  whs-whs v2.21 DWDM ILL" xfId="1447"/>
    <cellStyle name="_BP Update-PFM VOice services-1jun06" xfId="175"/>
    <cellStyle name="_BP Update-PFM VOice services-1jun06 2" xfId="176"/>
    <cellStyle name="_BP Update-PFM VOice services-1jun06 3" xfId="1448"/>
    <cellStyle name="_BP Update-PFM VOice services-1jun06_ND5 squeeze model  whs-whs v2.21 DWDM ILL" xfId="1449"/>
    <cellStyle name="_BP2009V02 2008_05 29" xfId="1450"/>
    <cellStyle name="_BP2009V02 2008_05 29 2" xfId="1451"/>
    <cellStyle name="_BP2009V02 2008_05 29_Blad2" xfId="1452"/>
    <cellStyle name="_BP2009V02 2008_05 29_Blad2 2" xfId="1453"/>
    <cellStyle name="_BP2009V02 2008_05 29_Blad2_JP2011" xfId="1454"/>
    <cellStyle name="_BP2009V02 2008_05 29_JP2011" xfId="1455"/>
    <cellStyle name="_BP2009V02 2008_05 29_Model Plan 2012" xfId="1456"/>
    <cellStyle name="_BPR_Entity_July08_v3" xfId="1457"/>
    <cellStyle name="_BPR_Entity_July08_v3_Blad2" xfId="1458"/>
    <cellStyle name="_BPR_Entity_July08_v3_Blad2 2" xfId="1459"/>
    <cellStyle name="_BPR_Entity_July08_v3_Blad2_JP2011" xfId="1460"/>
    <cellStyle name="_BPR_Entity_July08_v3_Book2" xfId="1461"/>
    <cellStyle name="_BPR_Entity_July08_v3_Book3" xfId="1462"/>
    <cellStyle name="_BPR_Entity_July08_v3_Direct (Projects)" xfId="1463"/>
    <cellStyle name="_BPR_Entity_July08_v3_Excel sheets updated of strategy sessions  Rmc" xfId="1464"/>
    <cellStyle name="_BPR_Entity_July08_v3_ICS KPI" xfId="1465"/>
    <cellStyle name="_BPR_Entity_July08_v3_JP2011" xfId="1466"/>
    <cellStyle name="_BPR_Entity_July08_v3_JP2011 2" xfId="1467"/>
    <cellStyle name="_BPR_Entity_July08_v3_Model Plan 2012" xfId="1468"/>
    <cellStyle name="_BPR_Entity_July08_v3_Sheet1" xfId="1469"/>
    <cellStyle name="_BPR_Entity_July08_v3_Sheet1_Book2" xfId="1470"/>
    <cellStyle name="_BPR_Entity_July08_v3_Sheet1_Book3" xfId="1471"/>
    <cellStyle name="_BPR_Entity_July08_v3_Sheet1_ICS KPI" xfId="1472"/>
    <cellStyle name="_Britania BS - 08 V1" xfId="1473"/>
    <cellStyle name="_Brugstaat OLS" xfId="1474"/>
    <cellStyle name="_Brugstaat OLS 2" xfId="1475"/>
    <cellStyle name="_Brugstaat OLS_JP2011" xfId="1476"/>
    <cellStyle name="_brugstaat plan opex" xfId="177"/>
    <cellStyle name="_brugstaat plan opex 2" xfId="178"/>
    <cellStyle name="_brugstaat plan opex 3" xfId="1477"/>
    <cellStyle name="_brugstaat plan opex_ND5 squeeze model  whs-whs v2.21 DWDM ILL" xfId="1478"/>
    <cellStyle name="_BS JP 2007" xfId="179"/>
    <cellStyle name="_BS MPM totaalsheet November (06122006)(Final)" xfId="180"/>
    <cellStyle name="_BS_126014_MI_P12" xfId="1479"/>
    <cellStyle name="_BS_126014_MI_P12 2" xfId="1480"/>
    <cellStyle name="_BS_126014_MI_P12 3" xfId="1481"/>
    <cellStyle name="_BS_130504_spec 310308" xfId="1482"/>
    <cellStyle name="_BS_130504_spec 310308 2" xfId="1483"/>
    <cellStyle name="_BS_130504_spec 310308 3" xfId="1484"/>
    <cellStyle name="_BS_130504_VA NSDM_P11_ 2007" xfId="1485"/>
    <cellStyle name="_BS_130504_VA%20NSDM_P12_%202007(1)" xfId="1486"/>
    <cellStyle name="_BS_130504_VA%20NSDM_P12_%202007(1) 2" xfId="1487"/>
    <cellStyle name="_BS_130504_VA%20NSDM_P12_%202007(1) 3" xfId="1488"/>
    <cellStyle name="_Budgeted Vs Actuals - SOUTHERN REGION  V1" xfId="1489"/>
    <cellStyle name="_Budgeted Vs Actuals - SOUTHERN REGION  V2" xfId="1490"/>
    <cellStyle name="_Budgetverdeling_BC_2007_LE_SME_definitief_4dec06" xfId="1491"/>
    <cellStyle name="_Budgetverdeling_BC_2007_LE_SME_definitief_4dec06 2" xfId="1492"/>
    <cellStyle name="_Budgetverdeling_BC_2007_LE_SME_definitief_4dec06_Blad2" xfId="1493"/>
    <cellStyle name="_Budgetverdeling_BC_2007_LE_SME_definitief_4dec06_Blad2 2" xfId="1494"/>
    <cellStyle name="_Budgetverdeling_BC_2007_LE_SME_definitief_4dec06_Blad2_JP2011" xfId="1495"/>
    <cellStyle name="_Budgetverdeling_BC_2007_LE_SME_definitief_4dec06_JP2011" xfId="1496"/>
    <cellStyle name="_Budgetverdeling_BC_2007_LE_SME_definitief_4dec06_Model Plan 2012" xfId="1497"/>
    <cellStyle name="_Business case" xfId="1498"/>
    <cellStyle name="_Business case - forecast V1 7" xfId="1499"/>
    <cellStyle name="_Business case - forecast V7 8 RvB v2" xfId="1500"/>
    <cellStyle name="_Business case - forecast V7 9" xfId="1501"/>
    <cellStyle name="_business case CC Haarlem v2 0 huur" xfId="1502"/>
    <cellStyle name="_Business case Hosting Almere v4" xfId="1503"/>
    <cellStyle name="_Business case Hosting Almere v4 2" xfId="1504"/>
    <cellStyle name="_Business model KPN TV '08 - '10 - v08 concept" xfId="1505"/>
    <cellStyle name="_BusinessBalanced Scorecard MNS draft 2007" xfId="1506"/>
    <cellStyle name="_BusinessPlan 2007-2009 DVB-T + IP-TV" xfId="1507"/>
    <cellStyle name="_BusinessPlan DVB-T v15 value for money op 795" xfId="1508"/>
    <cellStyle name="_Busplan BS 07 0107 aantallen+WBA omzet" xfId="181"/>
    <cellStyle name="_Busplan BS 07 0107 aantallen+WBA omzet 2" xfId="182"/>
    <cellStyle name="_Busplan BS 07 0107 aantallen+WBA omzet 3" xfId="1509"/>
    <cellStyle name="_Busplan BS 07 0107 aantallen+WBA omzet_ND5 squeeze model  whs-whs v2.21 DWDM ILL" xfId="1510"/>
    <cellStyle name="_Calculatieblad_Opgaaf_Sectorv0 1" xfId="1511"/>
    <cellStyle name="_CAPEX JP 2003- BP 2004 in flying bricks" xfId="183"/>
    <cellStyle name="_CAPEX-jev q2 draft" xfId="1512"/>
    <cellStyle name="_CBI - 08 MATT ARNOLD update" xfId="1513"/>
    <cellStyle name="_CCAL versie 7 (5000m2)" xfId="1514"/>
    <cellStyle name="_CCS_P en L totaalsheet v10 25-08-2006" xfId="1515"/>
    <cellStyle name="_CCS_P en L totaalsheet v10 25-08-2006 2" xfId="1516"/>
    <cellStyle name="_CCS_P en L totaalsheet v10 25-08-2006_Blad2" xfId="1517"/>
    <cellStyle name="_CCS_P en L totaalsheet v10 25-08-2006_Blad2 2" xfId="1518"/>
    <cellStyle name="_CCS_P en L totaalsheet v10 25-08-2006_Blad2_JP2011" xfId="1519"/>
    <cellStyle name="_CCS_P en L totaalsheet v10 25-08-2006_JP2011" xfId="1520"/>
    <cellStyle name="_CCS_P en L totaalsheet v10 25-08-2006_Model Plan 2012" xfId="1521"/>
    <cellStyle name="_Check" xfId="1522"/>
    <cellStyle name="_Check 13 weeks cash forecast" xfId="1523"/>
    <cellStyle name="_Check met output OLS" xfId="1524"/>
    <cellStyle name="_Check met output OLS 2" xfId="1525"/>
    <cellStyle name="_Check met output OLS_JP2011" xfId="1526"/>
    <cellStyle name="_Check_Sheet1" xfId="1527"/>
    <cellStyle name="_Churn 2004" xfId="184"/>
    <cellStyle name="_Churn 2004 2" xfId="185"/>
    <cellStyle name="_Churn 2004 3" xfId="1528"/>
    <cellStyle name="_Churn 2004_20080530 Consolidatie Businessplan v12" xfId="1529"/>
    <cellStyle name="_Churn 2004_20080530 Consolidatie Businessplan v12 2" xfId="1530"/>
    <cellStyle name="_Churn 2004_20080530 Consolidatie Businessplan v12_Blad2" xfId="1531"/>
    <cellStyle name="_Churn 2004_20080530 Consolidatie Businessplan v12_Blad2 2" xfId="1532"/>
    <cellStyle name="_Churn 2004_20080530 Consolidatie Businessplan v12_Blad2_JP2011" xfId="1533"/>
    <cellStyle name="_Churn 2004_20080530 Consolidatie Businessplan v12_JP2011" xfId="1534"/>
    <cellStyle name="_Churn 2004_20080530 Consolidatie Businessplan v12_Model Plan 2012" xfId="1535"/>
    <cellStyle name="_Churn 2004_20080605 Consolidatie Businessplan v15" xfId="1536"/>
    <cellStyle name="_Churn 2004_20080605 Consolidatie Businessplan v15 2" xfId="1537"/>
    <cellStyle name="_Churn 2004_20080605 Consolidatie Businessplan v15_Blad2" xfId="1538"/>
    <cellStyle name="_Churn 2004_20080605 Consolidatie Businessplan v15_Blad2 2" xfId="1539"/>
    <cellStyle name="_Churn 2004_20080605 Consolidatie Businessplan v15_Blad2_JP2011" xfId="1540"/>
    <cellStyle name="_Churn 2004_20080605 Consolidatie Businessplan v15_JP2011" xfId="1541"/>
    <cellStyle name="_Churn 2004_20080605 Consolidatie Businessplan v15_Model Plan 2012" xfId="1542"/>
    <cellStyle name="_Churn 2004_20080605 Consolidatie Businessplan v19" xfId="1543"/>
    <cellStyle name="_Churn 2004_20080605 Consolidatie Businessplan v19 2" xfId="1544"/>
    <cellStyle name="_Churn 2004_20080605 Consolidatie Businessplan v19_Blad2" xfId="1545"/>
    <cellStyle name="_Churn 2004_20080605 Consolidatie Businessplan v19_Blad2 2" xfId="1546"/>
    <cellStyle name="_Churn 2004_20080605 Consolidatie Businessplan v19_Blad2_JP2011" xfId="1547"/>
    <cellStyle name="_Churn 2004_20080605 Consolidatie Businessplan v19_JP2011" xfId="1548"/>
    <cellStyle name="_Churn 2004_20080605 Consolidatie Businessplan v19_Model Plan 2012" xfId="1549"/>
    <cellStyle name="_Churn 2004_Blad2" xfId="1550"/>
    <cellStyle name="_Churn 2004_Blad2 2" xfId="1551"/>
    <cellStyle name="_Churn 2004_Blad2_JP2011" xfId="1552"/>
    <cellStyle name="_Churn 2004_JP2011" xfId="1553"/>
    <cellStyle name="_Churn 2004_Model Plan 2012" xfId="1554"/>
    <cellStyle name="_Churn 2004_ND5 squeeze model  whs-whs v2.21 DWDM ILL" xfId="1555"/>
    <cellStyle name="_CLARKS - 08 TEMPLATE CK 7 Nov" xfId="1556"/>
    <cellStyle name="_COLT - 08 Chris Westwood" xfId="1557"/>
    <cellStyle name="_Complete" xfId="186"/>
    <cellStyle name="_Complete 2" xfId="187"/>
    <cellStyle name="_Complete 3" xfId="1558"/>
    <cellStyle name="_Complete_ND5 squeeze model  whs-whs v2.21 DWDM ILL" xfId="1559"/>
    <cellStyle name="_Consolidatie set Overig opbr+verkr BU VT JP2004 versie 8" xfId="188"/>
    <cellStyle name="_Consolidatie set Overig opbr+verkr BU VT JP2004 versie 8 2" xfId="189"/>
    <cellStyle name="_Consolidatie set Overig opbr+verkr BU VT JP2004 versie 8 3" xfId="1560"/>
    <cellStyle name="_Consolidatie set Overig opbr+verkr BU VT JP2004 versie 8_20080530 Consolidatie Businessplan v12" xfId="1561"/>
    <cellStyle name="_Consolidatie set Overig opbr+verkr BU VT JP2004 versie 8_20080530 Consolidatie Businessplan v12 2" xfId="1562"/>
    <cellStyle name="_Consolidatie set Overig opbr+verkr BU VT JP2004 versie 8_20080530 Consolidatie Businessplan v12_Blad2" xfId="1563"/>
    <cellStyle name="_Consolidatie set Overig opbr+verkr BU VT JP2004 versie 8_20080530 Consolidatie Businessplan v12_Blad2 2" xfId="1564"/>
    <cellStyle name="_Consolidatie set Overig opbr+verkr BU VT JP2004 versie 8_20080530 Consolidatie Businessplan v12_Blad2_JP2011" xfId="1565"/>
    <cellStyle name="_Consolidatie set Overig opbr+verkr BU VT JP2004 versie 8_20080530 Consolidatie Businessplan v12_JP2011" xfId="1566"/>
    <cellStyle name="_Consolidatie set Overig opbr+verkr BU VT JP2004 versie 8_20080530 Consolidatie Businessplan v12_Model Plan 2012" xfId="1567"/>
    <cellStyle name="_Consolidatie set Overig opbr+verkr BU VT JP2004 versie 8_20080605 Consolidatie Businessplan v15" xfId="1568"/>
    <cellStyle name="_Consolidatie set Overig opbr+verkr BU VT JP2004 versie 8_20080605 Consolidatie Businessplan v15 2" xfId="1569"/>
    <cellStyle name="_Consolidatie set Overig opbr+verkr BU VT JP2004 versie 8_20080605 Consolidatie Businessplan v15_Blad2" xfId="1570"/>
    <cellStyle name="_Consolidatie set Overig opbr+verkr BU VT JP2004 versie 8_20080605 Consolidatie Businessplan v15_Blad2 2" xfId="1571"/>
    <cellStyle name="_Consolidatie set Overig opbr+verkr BU VT JP2004 versie 8_20080605 Consolidatie Businessplan v15_Blad2_JP2011" xfId="1572"/>
    <cellStyle name="_Consolidatie set Overig opbr+verkr BU VT JP2004 versie 8_20080605 Consolidatie Businessplan v15_JP2011" xfId="1573"/>
    <cellStyle name="_Consolidatie set Overig opbr+verkr BU VT JP2004 versie 8_20080605 Consolidatie Businessplan v15_Model Plan 2012" xfId="1574"/>
    <cellStyle name="_Consolidatie set Overig opbr+verkr BU VT JP2004 versie 8_20080605 Consolidatie Businessplan v19" xfId="1575"/>
    <cellStyle name="_Consolidatie set Overig opbr+verkr BU VT JP2004 versie 8_20080605 Consolidatie Businessplan v19 2" xfId="1576"/>
    <cellStyle name="_Consolidatie set Overig opbr+verkr BU VT JP2004 versie 8_20080605 Consolidatie Businessplan v19_Blad2" xfId="1577"/>
    <cellStyle name="_Consolidatie set Overig opbr+verkr BU VT JP2004 versie 8_20080605 Consolidatie Businessplan v19_Blad2 2" xfId="1578"/>
    <cellStyle name="_Consolidatie set Overig opbr+verkr BU VT JP2004 versie 8_20080605 Consolidatie Businessplan v19_Blad2_JP2011" xfId="1579"/>
    <cellStyle name="_Consolidatie set Overig opbr+verkr BU VT JP2004 versie 8_20080605 Consolidatie Businessplan v19_JP2011" xfId="1580"/>
    <cellStyle name="_Consolidatie set Overig opbr+verkr BU VT JP2004 versie 8_20080605 Consolidatie Businessplan v19_Model Plan 2012" xfId="1581"/>
    <cellStyle name="_Consolidatie set Overig opbr+verkr BU VT JP2004 versie 8_Blad2" xfId="1582"/>
    <cellStyle name="_Consolidatie set Overig opbr+verkr BU VT JP2004 versie 8_Blad2 2" xfId="1583"/>
    <cellStyle name="_Consolidatie set Overig opbr+verkr BU VT JP2004 versie 8_Blad2_JP2011" xfId="1584"/>
    <cellStyle name="_Consolidatie set Overig opbr+verkr BU VT JP2004 versie 8_JP2011" xfId="1585"/>
    <cellStyle name="_Consolidatie set Overig opbr+verkr BU VT JP2004 versie 8_Model Plan 2012" xfId="1586"/>
    <cellStyle name="_Consolidatie set Overig opbr+verkr BU VT JP2004 versie 8_ND5 squeeze model  whs-whs v2.21 DWDM ILL" xfId="1587"/>
    <cellStyle name="_Consolidatie set Overig opbr+verkr BU VT JP2004 versie6" xfId="190"/>
    <cellStyle name="_Consolidatie set Overig opbr+verkr BU VT JP2004 versie6 2" xfId="191"/>
    <cellStyle name="_Consolidatie set Overig opbr+verkr BU VT JP2004 versie6 2 2" xfId="1588"/>
    <cellStyle name="_Consolidatie set Overig opbr+verkr BU VT JP2004 versie6 3" xfId="1589"/>
    <cellStyle name="_Consolidatie set Overig opbr+verkr BU VT JP2004 versie6_20080530 Consolidatie Businessplan v12" xfId="1590"/>
    <cellStyle name="_Consolidatie set Overig opbr+verkr BU VT JP2004 versie6_20080530 Consolidatie Businessplan v12 2" xfId="1591"/>
    <cellStyle name="_Consolidatie set Overig opbr+verkr BU VT JP2004 versie6_20080530 Consolidatie Businessplan v12_Blad2" xfId="1592"/>
    <cellStyle name="_Consolidatie set Overig opbr+verkr BU VT JP2004 versie6_20080530 Consolidatie Businessplan v12_Blad2 2" xfId="1593"/>
    <cellStyle name="_Consolidatie set Overig opbr+verkr BU VT JP2004 versie6_20080530 Consolidatie Businessplan v12_Blad2_JP2011" xfId="1594"/>
    <cellStyle name="_Consolidatie set Overig opbr+verkr BU VT JP2004 versie6_20080530 Consolidatie Businessplan v12_JP2011" xfId="1595"/>
    <cellStyle name="_Consolidatie set Overig opbr+verkr BU VT JP2004 versie6_20080530 Consolidatie Businessplan v12_Model Plan 2012" xfId="1596"/>
    <cellStyle name="_Consolidatie set Overig opbr+verkr BU VT JP2004 versie6_20080605 Consolidatie Businessplan v15" xfId="1597"/>
    <cellStyle name="_Consolidatie set Overig opbr+verkr BU VT JP2004 versie6_20080605 Consolidatie Businessplan v15 2" xfId="1598"/>
    <cellStyle name="_Consolidatie set Overig opbr+verkr BU VT JP2004 versie6_20080605 Consolidatie Businessplan v15_Blad2" xfId="1599"/>
    <cellStyle name="_Consolidatie set Overig opbr+verkr BU VT JP2004 versie6_20080605 Consolidatie Businessplan v15_Blad2 2" xfId="1600"/>
    <cellStyle name="_Consolidatie set Overig opbr+verkr BU VT JP2004 versie6_20080605 Consolidatie Businessplan v15_Blad2_JP2011" xfId="1601"/>
    <cellStyle name="_Consolidatie set Overig opbr+verkr BU VT JP2004 versie6_20080605 Consolidatie Businessplan v15_JP2011" xfId="1602"/>
    <cellStyle name="_Consolidatie set Overig opbr+verkr BU VT JP2004 versie6_20080605 Consolidatie Businessplan v15_Model Plan 2012" xfId="1603"/>
    <cellStyle name="_Consolidatie set Overig opbr+verkr BU VT JP2004 versie6_20080605 Consolidatie Businessplan v19" xfId="1604"/>
    <cellStyle name="_Consolidatie set Overig opbr+verkr BU VT JP2004 versie6_20080605 Consolidatie Businessplan v19 2" xfId="1605"/>
    <cellStyle name="_Consolidatie set Overig opbr+verkr BU VT JP2004 versie6_20080605 Consolidatie Businessplan v19_Blad2" xfId="1606"/>
    <cellStyle name="_Consolidatie set Overig opbr+verkr BU VT JP2004 versie6_20080605 Consolidatie Businessplan v19_Blad2 2" xfId="1607"/>
    <cellStyle name="_Consolidatie set Overig opbr+verkr BU VT JP2004 versie6_20080605 Consolidatie Businessplan v19_Blad2_JP2011" xfId="1608"/>
    <cellStyle name="_Consolidatie set Overig opbr+verkr BU VT JP2004 versie6_20080605 Consolidatie Businessplan v19_JP2011" xfId="1609"/>
    <cellStyle name="_Consolidatie set Overig opbr+verkr BU VT JP2004 versie6_20080605 Consolidatie Businessplan v19_Model Plan 2012" xfId="1610"/>
    <cellStyle name="_Consolidatie set Overig opbr+verkr BU VT JP2004 versie6_Blad2" xfId="1611"/>
    <cellStyle name="_Consolidatie set Overig opbr+verkr BU VT JP2004 versie6_Blad2 2" xfId="1612"/>
    <cellStyle name="_Consolidatie set Overig opbr+verkr BU VT JP2004 versie6_Blad2_JP2011" xfId="1613"/>
    <cellStyle name="_Consolidatie set Overig opbr+verkr BU VT JP2004 versie6_Copy of Org tabel menu kaart" xfId="1614"/>
    <cellStyle name="_Consolidatie set Overig opbr+verkr BU VT JP2004 versie6_Entity structuur 2011" xfId="1615"/>
    <cellStyle name="_Consolidatie set Overig opbr+verkr BU VT JP2004 versie6_EVPN Model_20102601_v0.1" xfId="192"/>
    <cellStyle name="_Consolidatie set Overig opbr+verkr BU VT JP2004 versie6_FC categoraal" xfId="1616"/>
    <cellStyle name="_Consolidatie set Overig opbr+verkr BU VT JP2004 versie6_GDC nieuwe pfc cc jan  2011 v4" xfId="1617"/>
    <cellStyle name="_Consolidatie set Overig opbr+verkr BU VT JP2004 versie6_JP2011" xfId="1618"/>
    <cellStyle name="_Consolidatie set Overig opbr+verkr BU VT JP2004 versie6_JP2011 2" xfId="1619"/>
    <cellStyle name="_Consolidatie set Overig opbr+verkr BU VT JP2004 versie6_JP2011_1" xfId="1620"/>
    <cellStyle name="_Consolidatie set Overig opbr+verkr BU VT JP2004 versie6_KWT IS Data 2010-10-07" xfId="1621"/>
    <cellStyle name="_Consolidatie set Overig opbr+verkr BU VT JP2004 versie6_Model Plan 2012" xfId="1622"/>
    <cellStyle name="_Consolidatie set Overig opbr+verkr BU VT JP2004 versie6_ND5 squeeze model  whs-whs v2.21 DWDM ILL" xfId="1623"/>
    <cellStyle name="_Consolidatie set Overig opbr+verkr BU VT JP2004 versie6_Preclosing" xfId="1624"/>
    <cellStyle name="_Consolidatie set Overig opbr+verkr BU VT JP2004 versie6_Preclosing 2" xfId="1625"/>
    <cellStyle name="_Consolidatie set Overig opbr+verkr BU VT JP2004 versie6_Preclosing jan11" xfId="1626"/>
    <cellStyle name="_Consolidatie set Overig opbr+verkr BU VT JP2004 versie6_Preclosing_1" xfId="1627"/>
    <cellStyle name="_Consolidatie set Overig opbr+verkr BU VT JP2004 versie6_Preclosing_2" xfId="1628"/>
    <cellStyle name="_Consolidatie set Overig opbr+verkr BU VT JP2004 versie6_Preclosing_3" xfId="1629"/>
    <cellStyle name="_Consolidatie set Overig opbr+verkr BU VT JP2004 versie6_Preclosing_FC categoraal" xfId="1630"/>
    <cellStyle name="_Consolidatie set Overig opbr+verkr BU VT JP2004 versie6_Sheet1" xfId="1631"/>
    <cellStyle name="_Consolidatie set Overig opbr+verkr BU VT JP2004 versie6_Sheet1_1" xfId="1632"/>
    <cellStyle name="_Consolidatie set Overig opbr+verkr BU VT JP2004 versie6_Sheet1_1 2" xfId="1633"/>
    <cellStyle name="_Consolidatie set Overig opbr+verkr BU VT JP2004 versie6_Sheet1_1_FC categoraal" xfId="1634"/>
    <cellStyle name="_Consolidatie set Overig opbr+verkr BU VT JP2004 versie6_Sheet1_2" xfId="1635"/>
    <cellStyle name="_Consolidatie set Overig opbr+verkr BU VT JP2004 versie6_Sheet1_2 2" xfId="1636"/>
    <cellStyle name="_Consolidatie set Overig opbr+verkr BU VT JP2004 versie6_Sheet2" xfId="1637"/>
    <cellStyle name="_Consolidatie set Overig opbr+verkr BU VT JP2004 versie6_ZM IS Data Tarievenboek 2010-03-11" xfId="193"/>
    <cellStyle name="_Consolidatie set P&amp;L omzet BU VT JP2004 versie6" xfId="194"/>
    <cellStyle name="_Consolidatie set P&amp;L omzet BU VT JP2004 versie6 2" xfId="195"/>
    <cellStyle name="_Consolidatie set P&amp;L omzet BU VT JP2004 versie6 2 2" xfId="1638"/>
    <cellStyle name="_Consolidatie set P&amp;L omzet BU VT JP2004 versie6 3" xfId="1639"/>
    <cellStyle name="_Consolidatie set P&amp;L omzet BU VT JP2004 versie6_20080530 Consolidatie Businessplan v12" xfId="1640"/>
    <cellStyle name="_Consolidatie set P&amp;L omzet BU VT JP2004 versie6_20080530 Consolidatie Businessplan v12 2" xfId="1641"/>
    <cellStyle name="_Consolidatie set P&amp;L omzet BU VT JP2004 versie6_20080530 Consolidatie Businessplan v12_Blad2" xfId="1642"/>
    <cellStyle name="_Consolidatie set P&amp;L omzet BU VT JP2004 versie6_20080530 Consolidatie Businessplan v12_Blad2 2" xfId="1643"/>
    <cellStyle name="_Consolidatie set P&amp;L omzet BU VT JP2004 versie6_20080530 Consolidatie Businessplan v12_Blad2_JP2011" xfId="1644"/>
    <cellStyle name="_Consolidatie set P&amp;L omzet BU VT JP2004 versie6_20080530 Consolidatie Businessplan v12_JP2011" xfId="1645"/>
    <cellStyle name="_Consolidatie set P&amp;L omzet BU VT JP2004 versie6_20080530 Consolidatie Businessplan v12_Model Plan 2012" xfId="1646"/>
    <cellStyle name="_Consolidatie set P&amp;L omzet BU VT JP2004 versie6_20080605 Consolidatie Businessplan v15" xfId="1647"/>
    <cellStyle name="_Consolidatie set P&amp;L omzet BU VT JP2004 versie6_20080605 Consolidatie Businessplan v15 2" xfId="1648"/>
    <cellStyle name="_Consolidatie set P&amp;L omzet BU VT JP2004 versie6_20080605 Consolidatie Businessplan v15_Blad2" xfId="1649"/>
    <cellStyle name="_Consolidatie set P&amp;L omzet BU VT JP2004 versie6_20080605 Consolidatie Businessplan v15_Blad2 2" xfId="1650"/>
    <cellStyle name="_Consolidatie set P&amp;L omzet BU VT JP2004 versie6_20080605 Consolidatie Businessplan v15_Blad2_JP2011" xfId="1651"/>
    <cellStyle name="_Consolidatie set P&amp;L omzet BU VT JP2004 versie6_20080605 Consolidatie Businessplan v15_JP2011" xfId="1652"/>
    <cellStyle name="_Consolidatie set P&amp;L omzet BU VT JP2004 versie6_20080605 Consolidatie Businessplan v15_Model Plan 2012" xfId="1653"/>
    <cellStyle name="_Consolidatie set P&amp;L omzet BU VT JP2004 versie6_20080605 Consolidatie Businessplan v19" xfId="1654"/>
    <cellStyle name="_Consolidatie set P&amp;L omzet BU VT JP2004 versie6_20080605 Consolidatie Businessplan v19 2" xfId="1655"/>
    <cellStyle name="_Consolidatie set P&amp;L omzet BU VT JP2004 versie6_20080605 Consolidatie Businessplan v19_Blad2" xfId="1656"/>
    <cellStyle name="_Consolidatie set P&amp;L omzet BU VT JP2004 versie6_20080605 Consolidatie Businessplan v19_Blad2 2" xfId="1657"/>
    <cellStyle name="_Consolidatie set P&amp;L omzet BU VT JP2004 versie6_20080605 Consolidatie Businessplan v19_Blad2_JP2011" xfId="1658"/>
    <cellStyle name="_Consolidatie set P&amp;L omzet BU VT JP2004 versie6_20080605 Consolidatie Businessplan v19_JP2011" xfId="1659"/>
    <cellStyle name="_Consolidatie set P&amp;L omzet BU VT JP2004 versie6_20080605 Consolidatie Businessplan v19_Model Plan 2012" xfId="1660"/>
    <cellStyle name="_Consolidatie set P&amp;L omzet BU VT JP2004 versie6_Blad2" xfId="1661"/>
    <cellStyle name="_Consolidatie set P&amp;L omzet BU VT JP2004 versie6_Blad2 2" xfId="1662"/>
    <cellStyle name="_Consolidatie set P&amp;L omzet BU VT JP2004 versie6_Blad2_JP2011" xfId="1663"/>
    <cellStyle name="_Consolidatie set P&amp;L omzet BU VT JP2004 versie6_Copy of Org tabel menu kaart" xfId="1664"/>
    <cellStyle name="_Consolidatie set P&amp;L omzet BU VT JP2004 versie6_Entity structuur 2011" xfId="1665"/>
    <cellStyle name="_Consolidatie set P&amp;L omzet BU VT JP2004 versie6_EVPN Model_20102601_v0.1" xfId="196"/>
    <cellStyle name="_Consolidatie set P&amp;L omzet BU VT JP2004 versie6_FC categoraal" xfId="1666"/>
    <cellStyle name="_Consolidatie set P&amp;L omzet BU VT JP2004 versie6_GDC nieuwe pfc cc jan  2011 v4" xfId="1667"/>
    <cellStyle name="_Consolidatie set P&amp;L omzet BU VT JP2004 versie6_JP2011" xfId="1668"/>
    <cellStyle name="_Consolidatie set P&amp;L omzet BU VT JP2004 versie6_JP2011 2" xfId="1669"/>
    <cellStyle name="_Consolidatie set P&amp;L omzet BU VT JP2004 versie6_JP2011_1" xfId="1670"/>
    <cellStyle name="_Consolidatie set P&amp;L omzet BU VT JP2004 versie6_KWT IS Data 2010-10-07" xfId="1671"/>
    <cellStyle name="_Consolidatie set P&amp;L omzet BU VT JP2004 versie6_Model Plan 2012" xfId="1672"/>
    <cellStyle name="_Consolidatie set P&amp;L omzet BU VT JP2004 versie6_ND5 squeeze model  whs-whs v2.21 DWDM ILL" xfId="1673"/>
    <cellStyle name="_Consolidatie set P&amp;L omzet BU VT JP2004 versie6_Preclosing" xfId="1674"/>
    <cellStyle name="_Consolidatie set P&amp;L omzet BU VT JP2004 versie6_Preclosing 2" xfId="1675"/>
    <cellStyle name="_Consolidatie set P&amp;L omzet BU VT JP2004 versie6_Preclosing jan11" xfId="1676"/>
    <cellStyle name="_Consolidatie set P&amp;L omzet BU VT JP2004 versie6_Preclosing_1" xfId="1677"/>
    <cellStyle name="_Consolidatie set P&amp;L omzet BU VT JP2004 versie6_Preclosing_2" xfId="1678"/>
    <cellStyle name="_Consolidatie set P&amp;L omzet BU VT JP2004 versie6_Preclosing_3" xfId="1679"/>
    <cellStyle name="_Consolidatie set P&amp;L omzet BU VT JP2004 versie6_Preclosing_FC categoraal" xfId="1680"/>
    <cellStyle name="_Consolidatie set P&amp;L omzet BU VT JP2004 versie6_Sheet1" xfId="1681"/>
    <cellStyle name="_Consolidatie set P&amp;L omzet BU VT JP2004 versie6_Sheet1_1" xfId="1682"/>
    <cellStyle name="_Consolidatie set P&amp;L omzet BU VT JP2004 versie6_Sheet1_1 2" xfId="1683"/>
    <cellStyle name="_Consolidatie set P&amp;L omzet BU VT JP2004 versie6_Sheet1_1_FC categoraal" xfId="1684"/>
    <cellStyle name="_Consolidatie set P&amp;L omzet BU VT JP2004 versie6_Sheet1_2" xfId="1685"/>
    <cellStyle name="_Consolidatie set P&amp;L omzet BU VT JP2004 versie6_Sheet1_2 2" xfId="1686"/>
    <cellStyle name="_Consolidatie set P&amp;L omzet BU VT JP2004 versie6_Sheet2" xfId="1687"/>
    <cellStyle name="_Consolidatie set P&amp;L omzet BU VT JP2004 versie6_ZM IS Data Tarievenboek 2010-03-11" xfId="197"/>
    <cellStyle name="_Conversie" xfId="1688"/>
    <cellStyle name="_Copy of PSN - 08 AN input 8 Nov" xfId="1689"/>
    <cellStyle name="_Corus - 08 V1" xfId="1690"/>
    <cellStyle name="_COVENTRY BS - 08 V1" xfId="1691"/>
    <cellStyle name="_CP COS Jan 08" xfId="1692"/>
    <cellStyle name="_CPS EDC schakelingen 2007-2011" xfId="198"/>
    <cellStyle name="_CS telefonie SOLL 1309 v5 obv aangepaste maandpercentages" xfId="1693"/>
    <cellStyle name="_CSLLS_2004HJ_45" xfId="199"/>
    <cellStyle name="_CSLLS_2004HJ_45 2" xfId="1694"/>
    <cellStyle name="_CSLLS_2004HJ_45 2 2" xfId="1695"/>
    <cellStyle name="_CSLLS_2004HJ_45_EVPN Model_20102601_v0.1" xfId="200"/>
    <cellStyle name="_CSLLS_2004HJ_45_KWT IS Data 2010-10-07" xfId="1696"/>
    <cellStyle name="_CSLLS_2004HJ_45_ND5 squeeze model  whs-whs v2.21 DWDM ILL" xfId="1697"/>
    <cellStyle name="_CSLLS_2004HJ_45_ZM IS Data Tarievenboek 2010-03-11" xfId="201"/>
    <cellStyle name="_CSLLS_JR2004_wk16 IFRS" xfId="202"/>
    <cellStyle name="_CSLLS_JR2004_wk16 IFRS 2" xfId="1698"/>
    <cellStyle name="_CSLLS_JR2004_wk16 IFRS 2 2" xfId="1699"/>
    <cellStyle name="_CSLLS_JR2004_wk16 IFRS_EVPN Model_20102601_v0.1" xfId="203"/>
    <cellStyle name="_CSLLS_JR2004_wk16 IFRS_KWT IS Data 2010-10-07" xfId="1700"/>
    <cellStyle name="_CSLLS_JR2004_wk16 IFRS_ND5 squeeze model  whs-whs v2.21 DWDM ILL" xfId="1701"/>
    <cellStyle name="_CSLLS_JR2004_wk16 IFRS_ZM IS Data Tarievenboek 2010-03-11" xfId="204"/>
    <cellStyle name="_cswvs_18_2003JR" xfId="205"/>
    <cellStyle name="_CSWVS_JR2004_wk10_vs2" xfId="206"/>
    <cellStyle name="_CSWVS_JR2004_wk12C" xfId="207"/>
    <cellStyle name="_CSWVS_JR2004_wk17A IFRS" xfId="208"/>
    <cellStyle name="_CUNNINGHAM LINDSAY - 08" xfId="1702"/>
    <cellStyle name="_DA'd Codes" xfId="209"/>
    <cellStyle name="_DA'd Codes 2" xfId="210"/>
    <cellStyle name="_DA'd Codes 3" xfId="1703"/>
    <cellStyle name="_DA'd Codes_ND5 squeeze model  whs-whs v2.21 DWDM ILL" xfId="1704"/>
    <cellStyle name="_DCF model 2009 FINAL (2)" xfId="1705"/>
    <cellStyle name="_DCF rekenschema BW Haaglanden nieuw" xfId="1706"/>
    <cellStyle name="_DCS Bridge actualv v Budget Feb 08" xfId="1707"/>
    <cellStyle name="_Dell MRP SEPT 2007 v1" xfId="1708"/>
    <cellStyle name="_Dell MRP SEPT 2007 v2" xfId="1709"/>
    <cellStyle name="_DERBYSHIRE - 08 LW v1" xfId="1710"/>
    <cellStyle name="_DEUTSCHE BANK - 08 (Nikolai Lakovic)" xfId="1711"/>
    <cellStyle name="_Diensten FC 2006 P11  MLO" xfId="1712"/>
    <cellStyle name="_Diensten FC 2006 P11  MLO_ICS plan 2010 origineel v9 10-09" xfId="1713"/>
    <cellStyle name="_Diensten FC 2006 P11  MLO_JP2011" xfId="1714"/>
    <cellStyle name="_Diensten FC 2006 P11  MLO_JP2011 2" xfId="1715"/>
    <cellStyle name="_Diensten FC 2006 P11  MLO_Maand Capex" xfId="1716"/>
    <cellStyle name="_Diensten FC 2006 P11  MLO_Maand Capex_JP2011" xfId="1717"/>
    <cellStyle name="_Diensten FC 2006 P11  MLO_Maand Capex_JP2011 2" xfId="1718"/>
    <cellStyle name="_Diensten FC 2006 P11  MLO_ML_Generic_1 1 input Capex incl maandplan_v2" xfId="1719"/>
    <cellStyle name="_Diensten FC 2006 P11  MLO_ML_Generic_1 1 input Capex incl maandplan_v2 2" xfId="1720"/>
    <cellStyle name="_Diensten FC 2006 P11  MLO_Model Plan 2012" xfId="1721"/>
    <cellStyle name="_DigiStream JP 2006 externe omzet_20051024" xfId="211"/>
    <cellStyle name="_DigiStream JP 2006 externe omzet_20051024 2" xfId="1722"/>
    <cellStyle name="_DigiStream JP 2006 externe omzet_20051024_Economy IPVPN - Centrale Aansluiting 20102601_v0.1 test EA" xfId="212"/>
    <cellStyle name="_DigiStream JP 2006 externe omzet_20051024_Epacity EVPN_20102601_v0.1 test EA" xfId="213"/>
    <cellStyle name="_DigiStream JP 2006 externe omzet_20051024_IP VPN Model 20100315_v1.0" xfId="214"/>
    <cellStyle name="_DigiStream JP 2006 externe omzet_20051024_KWT IS Data 2010-10-07" xfId="1723"/>
    <cellStyle name="_DigiStream JP 2006 externe omzet_20051024_LPM EVPN 20100126_v0.1 test PB" xfId="215"/>
    <cellStyle name="_DigiStream JP 2006 externe omzet_20051024_LPM EVPN 20101013 Concept" xfId="216"/>
    <cellStyle name="_DigiStream JP 2006 externe omzet_20051024_LPM EVPN 20101118 concept" xfId="217"/>
    <cellStyle name="_DigiStream JP 2006 externe omzet_20051024_LPM IP VPN + ONE  obv prijslijst 10.1 + 6.2 dd 20101015 Concept" xfId="218"/>
    <cellStyle name="_DigiStream JP 2006 externe omzet_20051024_LPM IP VPN + ONE 20110104" xfId="219"/>
    <cellStyle name="_DigiStream JP 2006 externe omzet_20051024_LPM IP VPN 20100614 obv prijslijst 10.1 Concept incl additionele asn" xfId="220"/>
    <cellStyle name="_DigiStream JP 2006 externe omzet_20051024_LPM PL 20101014 Concept" xfId="1724"/>
    <cellStyle name="_DigiStream JP 2006 externe omzet_20051024_LPM PL 20101028 obv LRIC inkoop" xfId="1725"/>
    <cellStyle name="_DigiStream JP 2006 externe omzet_20051024_LPM Zakelijk DSL 20100520 inclusief XS4ALL na 15 mei 2010 Concept" xfId="221"/>
    <cellStyle name="_DigiStream JP 2006 externe omzet_20051024_LPM Zakelijk Glas bedrijventerreinen_20100401_v1.0 test PB" xfId="222"/>
    <cellStyle name="_DigiStream JP 2006 externe omzet_20051024_LPM Zakelijk Glas Stedelijk 20100617 Concept" xfId="223"/>
    <cellStyle name="_DigiStream JP 2006 externe omzet_20051024_LPM Zakelijk Glas Stedelijk 20101013 Concept" xfId="224"/>
    <cellStyle name="_DigiStream JP 2006 externe omzet_20051024_Menucard_Staff_Master_2010-09-12" xfId="1726"/>
    <cellStyle name="_DigiStream JP 2006 externe omzet_20051024_ND5 squeeze model  whs-whs v2.21 DWDM ILL" xfId="1727"/>
    <cellStyle name="_DigiStream JP 2006 externe omzet_20051024_toets DSL 2010-11-18 obv LPM IP VPN + ONE 20101028" xfId="225"/>
    <cellStyle name="_DigiStream JP 2006 externe omzet_20051024_toets DSL 2010-11-22 obv LPM IP VPN + ONE 20101028" xfId="226"/>
    <cellStyle name="_DigiStream JP 2006 externe omzet_20051024_Zakelijk DSL Model 20100416_v1.1_inclusief XS4ALL" xfId="227"/>
    <cellStyle name="_DigiStream JP 2006 externe omzet_20051024_Zakelijk Glas Stedelijk_2010_v0.1 test PB" xfId="228"/>
    <cellStyle name="_DigiStream JP 2006 externe omzet_20051024_ZM IS Data Tarievenboek 2010-03-11" xfId="229"/>
    <cellStyle name="_Discussie maandverdeling" xfId="1728"/>
    <cellStyle name="_Discussie maandverdeling 2" xfId="1729"/>
    <cellStyle name="_Discussie maandverdeling_20080530 Consolidatie Businessplan v12" xfId="1730"/>
    <cellStyle name="_Discussie maandverdeling_20080530 Consolidatie Businessplan v12 2" xfId="1731"/>
    <cellStyle name="_Discussie maandverdeling_20080530 Consolidatie Businessplan v12_Blad2" xfId="1732"/>
    <cellStyle name="_Discussie maandverdeling_20080530 Consolidatie Businessplan v12_Blad2 2" xfId="1733"/>
    <cellStyle name="_Discussie maandverdeling_20080530 Consolidatie Businessplan v12_Blad2_JP2011" xfId="1734"/>
    <cellStyle name="_Discussie maandverdeling_20080530 Consolidatie Businessplan v12_JP2011" xfId="1735"/>
    <cellStyle name="_Discussie maandverdeling_20080530 Consolidatie Businessplan v12_Model Plan 2012" xfId="1736"/>
    <cellStyle name="_Discussie maandverdeling_20080605 Consolidatie Businessplan v15" xfId="1737"/>
    <cellStyle name="_Discussie maandverdeling_20080605 Consolidatie Businessplan v15 2" xfId="1738"/>
    <cellStyle name="_Discussie maandverdeling_20080605 Consolidatie Businessplan v15_Blad2" xfId="1739"/>
    <cellStyle name="_Discussie maandverdeling_20080605 Consolidatie Businessplan v15_Blad2 2" xfId="1740"/>
    <cellStyle name="_Discussie maandverdeling_20080605 Consolidatie Businessplan v15_Blad2_JP2011" xfId="1741"/>
    <cellStyle name="_Discussie maandverdeling_20080605 Consolidatie Businessplan v15_JP2011" xfId="1742"/>
    <cellStyle name="_Discussie maandverdeling_20080605 Consolidatie Businessplan v15_Model Plan 2012" xfId="1743"/>
    <cellStyle name="_Discussie maandverdeling_20080605 Consolidatie Businessplan v19" xfId="1744"/>
    <cellStyle name="_Discussie maandverdeling_20080605 Consolidatie Businessplan v19 2" xfId="1745"/>
    <cellStyle name="_Discussie maandverdeling_20080605 Consolidatie Businessplan v19_Blad2" xfId="1746"/>
    <cellStyle name="_Discussie maandverdeling_20080605 Consolidatie Businessplan v19_Blad2 2" xfId="1747"/>
    <cellStyle name="_Discussie maandverdeling_20080605 Consolidatie Businessplan v19_Blad2_JP2011" xfId="1748"/>
    <cellStyle name="_Discussie maandverdeling_20080605 Consolidatie Businessplan v19_JP2011" xfId="1749"/>
    <cellStyle name="_Discussie maandverdeling_20080605 Consolidatie Businessplan v19_Model Plan 2012" xfId="1750"/>
    <cellStyle name="_Discussie maandverdeling_Blad2" xfId="1751"/>
    <cellStyle name="_Discussie maandverdeling_Blad2 2" xfId="1752"/>
    <cellStyle name="_Discussie maandverdeling_Blad2_JP2011" xfId="1753"/>
    <cellStyle name="_Discussie maandverdeling_JP2011" xfId="1754"/>
    <cellStyle name="_Discussie maandverdeling_Model Plan 2012" xfId="1755"/>
    <cellStyle name="_divisieZM-2007-1" xfId="1756"/>
    <cellStyle name="_Doc-000" xfId="230"/>
    <cellStyle name="_Doc-101" xfId="231"/>
    <cellStyle name="_Doc-101 2" xfId="232"/>
    <cellStyle name="_Doc-101 3" xfId="1757"/>
    <cellStyle name="_Doc-101_ND5 squeeze model  whs-whs v2.21 DWDM ILL" xfId="1758"/>
    <cellStyle name="_Drivermodel ZM NLB 080624 presentatie" xfId="1759"/>
    <cellStyle name="_drivers" xfId="233"/>
    <cellStyle name="_drivers 2" xfId="234"/>
    <cellStyle name="_drivers 3" xfId="1760"/>
    <cellStyle name="_drivers_20080530 Consolidatie Businessplan v12" xfId="1761"/>
    <cellStyle name="_drivers_20080530 Consolidatie Businessplan v12 2" xfId="1762"/>
    <cellStyle name="_drivers_20080530 Consolidatie Businessplan v12_Blad2" xfId="1763"/>
    <cellStyle name="_drivers_20080530 Consolidatie Businessplan v12_Blad2 2" xfId="1764"/>
    <cellStyle name="_drivers_20080530 Consolidatie Businessplan v12_Blad2_JP2011" xfId="1765"/>
    <cellStyle name="_drivers_20080530 Consolidatie Businessplan v12_JP2011" xfId="1766"/>
    <cellStyle name="_drivers_20080530 Consolidatie Businessplan v12_Model Plan 2012" xfId="1767"/>
    <cellStyle name="_drivers_20080605 Consolidatie Businessplan v15" xfId="1768"/>
    <cellStyle name="_drivers_20080605 Consolidatie Businessplan v15 2" xfId="1769"/>
    <cellStyle name="_drivers_20080605 Consolidatie Businessplan v15_Blad2" xfId="1770"/>
    <cellStyle name="_drivers_20080605 Consolidatie Businessplan v15_Blad2 2" xfId="1771"/>
    <cellStyle name="_drivers_20080605 Consolidatie Businessplan v15_Blad2_JP2011" xfId="1772"/>
    <cellStyle name="_drivers_20080605 Consolidatie Businessplan v15_JP2011" xfId="1773"/>
    <cellStyle name="_drivers_20080605 Consolidatie Businessplan v15_Model Plan 2012" xfId="1774"/>
    <cellStyle name="_drivers_20080605 Consolidatie Businessplan v19" xfId="1775"/>
    <cellStyle name="_drivers_20080605 Consolidatie Businessplan v19 2" xfId="1776"/>
    <cellStyle name="_drivers_20080605 Consolidatie Businessplan v19_Blad2" xfId="1777"/>
    <cellStyle name="_drivers_20080605 Consolidatie Businessplan v19_Blad2 2" xfId="1778"/>
    <cellStyle name="_drivers_20080605 Consolidatie Businessplan v19_Blad2_JP2011" xfId="1779"/>
    <cellStyle name="_drivers_20080605 Consolidatie Businessplan v19_JP2011" xfId="1780"/>
    <cellStyle name="_drivers_20080605 Consolidatie Businessplan v19_Model Plan 2012" xfId="1781"/>
    <cellStyle name="_drivers_Blad2" xfId="1782"/>
    <cellStyle name="_drivers_Blad2 2" xfId="1783"/>
    <cellStyle name="_drivers_Blad2_JP2011" xfId="1784"/>
    <cellStyle name="_drivers_JP2011" xfId="1785"/>
    <cellStyle name="_drivers_Model Plan 2012" xfId="1786"/>
    <cellStyle name="_drivers_ND5 squeeze model  whs-whs v2.21 DWDM ILL" xfId="1787"/>
    <cellStyle name="_DSL weekrapp wk20 2005" xfId="235"/>
    <cellStyle name="_DSL weekrapp wk20 2005 2" xfId="236"/>
    <cellStyle name="_DSL weekrapp wk20 2005 3" xfId="1788"/>
    <cellStyle name="_DSL weekrapp wk20 2005_ND5 squeeze model  whs-whs v2.21 DWDM ILL" xfId="1789"/>
    <cellStyle name="_DSM - 08 MW 3 Nov" xfId="1790"/>
    <cellStyle name="_DSM pricingsheet per country 3 0" xfId="1791"/>
    <cellStyle name="_DSM pricingsheet per country 3 0_ManInput" xfId="1792"/>
    <cellStyle name="_DSM pricingsheet per country 3 0_ManInput_Sheet1" xfId="1793"/>
    <cellStyle name="_dsmp forecast 13 oct" xfId="1794"/>
    <cellStyle name="_DWDM ILL tarief update 28-3-2011" xfId="1795"/>
    <cellStyle name="_DWDM ILL tariefvoorstel 30-9-09" xfId="1796"/>
    <cellStyle name="_Economy IP-VPN" xfId="237"/>
    <cellStyle name="_Economy IP-VPN_ZM IS Data Tarievenboek 2010-03-11" xfId="238"/>
    <cellStyle name="_eliminaties_VT" xfId="239"/>
    <cellStyle name="_eliminaties_VT 2" xfId="1797"/>
    <cellStyle name="_eliminaties_VT 2 2" xfId="1798"/>
    <cellStyle name="_EMEA BC Model_Apr 01 - v1" xfId="240"/>
    <cellStyle name="_EMEA BC Model_Apr 01 - v1 2" xfId="241"/>
    <cellStyle name="_EMEA BC Model_Apr 01 - v1 3" xfId="1799"/>
    <cellStyle name="_EMEA BC Model_Apr 01 - v1_ND5 squeeze model  whs-whs v2.21 DWDM ILL" xfId="1800"/>
    <cellStyle name="_ENS Businessplan (short) 2008-2010 (20071105) - Ingeleverd" xfId="1801"/>
    <cellStyle name="_ENS Businessplan (short) 2008-2010 (20071105) - Ingeleverd 2" xfId="1802"/>
    <cellStyle name="_ENS Businessplan (short) 2008-2010 (20071105) - Ingeleverd_Blad2" xfId="1803"/>
    <cellStyle name="_ENS Businessplan (short) 2008-2010 (20071105) - Ingeleverd_Blad2 2" xfId="1804"/>
    <cellStyle name="_ENS Businessplan (short) 2008-2010 (20071105) - Ingeleverd_Blad2_JP2011" xfId="1805"/>
    <cellStyle name="_ENS Businessplan (short) 2008-2010 (20071105) - Ingeleverd_JP2011" xfId="1806"/>
    <cellStyle name="_ENS Businessplan (short) 2008-2010 (20071105) - Ingeleverd_Model Plan 2012" xfId="1807"/>
    <cellStyle name="_ENS VAS items_3" xfId="242"/>
    <cellStyle name="_ENS VAS items_3 2" xfId="1808"/>
    <cellStyle name="_ENS VAS items_3 2 2" xfId="1809"/>
    <cellStyle name="_Excel bijlage ML BD maart" xfId="1810"/>
    <cellStyle name="_excelopexversie1" xfId="243"/>
    <cellStyle name="_excelopexversie1 2" xfId="1811"/>
    <cellStyle name="_excelopexversie1 2 2" xfId="1812"/>
    <cellStyle name="_excelopexversie1_EVPN Model_20102601_v0.1" xfId="244"/>
    <cellStyle name="_excelopexversie1_KWT IS Data 2010-10-07" xfId="1813"/>
    <cellStyle name="_excelopexversie1_ND5 squeeze model  whs-whs v2.21 DWDM ILL" xfId="1814"/>
    <cellStyle name="_excelopexversie1_ZM IS Data Tarievenboek 2010-03-11" xfId="245"/>
    <cellStyle name="_Export" xfId="246"/>
    <cellStyle name="_Export 2" xfId="247"/>
    <cellStyle name="_Export 3" xfId="1815"/>
    <cellStyle name="_Export_ND5 squeeze model  whs-whs v2.21 DWDM ILL" xfId="1816"/>
    <cellStyle name="_Externe omzet&amp;kosten" xfId="248"/>
    <cellStyle name="_Externe omzet&amp;kosten 2" xfId="249"/>
    <cellStyle name="_Externe omzet&amp;kosten 3" xfId="1817"/>
    <cellStyle name="_Externe omzet&amp;kosten_ND5 squeeze model  whs-whs v2.21 DWDM ILL" xfId="1818"/>
    <cellStyle name="_flashformat2005" xfId="250"/>
    <cellStyle name="_flashformat2005 2" xfId="1819"/>
    <cellStyle name="_flashformat2005 2 2" xfId="1820"/>
    <cellStyle name="_flashformat2006" xfId="251"/>
    <cellStyle name="_flashformat2006 2" xfId="1821"/>
    <cellStyle name="_flashformat2006 2 2" xfId="1822"/>
    <cellStyle name="_Ford - 08 V1" xfId="1823"/>
    <cellStyle name="_Forecast IC JEV_v5" xfId="1824"/>
    <cellStyle name="_Forecast IC JEV_v5 2" xfId="1825"/>
    <cellStyle name="_Forecast IC JEV_v5_Blad2" xfId="1826"/>
    <cellStyle name="_Forecast IC JEV_v5_Blad2 2" xfId="1827"/>
    <cellStyle name="_Forecast IC JEV_v5_Blad2_JP2011" xfId="1828"/>
    <cellStyle name="_Forecast IC JEV_v5_JP2011" xfId="1829"/>
    <cellStyle name="_Forecast IC JEV_v5_Model Plan 2012" xfId="1830"/>
    <cellStyle name="_Forecast p1-2007" xfId="1831"/>
    <cellStyle name="_Format_BBSC Entercom 2003" xfId="1832"/>
    <cellStyle name="_Format_BBSC Entercom 2003_090909 GTN - ZM master_update-GTN" xfId="1833"/>
    <cellStyle name="_Format_BBSC Entercom 2003_Blad1" xfId="1834"/>
    <cellStyle name="_Format_BBSC Entercom 2003_Blad1 2" xfId="1835"/>
    <cellStyle name="_Format_BBSC Entercom 2003_Blad1_Blad2" xfId="1836"/>
    <cellStyle name="_Format_BBSC Entercom 2003_Blad1_Blad2 2" xfId="1837"/>
    <cellStyle name="_Format_BBSC Entercom 2003_Blad1_Blad2_JP2011" xfId="1838"/>
    <cellStyle name="_Format_BBSC Entercom 2003_Blad1_JP2011" xfId="1839"/>
    <cellStyle name="_Format_BBSC Entercom 2003_Blad1_Menucard_Staff_Master_2010-09-12" xfId="1840"/>
    <cellStyle name="_Format_BBSC Entercom 2003_Blad1_Model Plan 2012" xfId="1841"/>
    <cellStyle name="_Format_BBSC Entercom 2003_Menucard_Staff_Master_2010-09-12" xfId="1842"/>
    <cellStyle name="_FTE Targets ZM 2006 18-04" xfId="1843"/>
    <cellStyle name="_Fttc en FTTH berekening" xfId="252"/>
    <cellStyle name="_funnel OIT" xfId="253"/>
    <cellStyle name="_funnel OIT 2" xfId="254"/>
    <cellStyle name="_funnel OIT 2 2" xfId="1844"/>
    <cellStyle name="_funnel OIT 3" xfId="1845"/>
    <cellStyle name="_funnel OIT_Blad2" xfId="1846"/>
    <cellStyle name="_funnel OIT_Blad2 2" xfId="1847"/>
    <cellStyle name="_funnel OIT_Blad2_JP2011" xfId="1848"/>
    <cellStyle name="_funnel OIT_EVPN Model_20102601_v0.1" xfId="255"/>
    <cellStyle name="_funnel OIT_JP2011" xfId="1849"/>
    <cellStyle name="_funnel OIT_KWT IS Data 2010-10-07" xfId="1850"/>
    <cellStyle name="_funnel OIT_Model Plan 2012" xfId="1851"/>
    <cellStyle name="_funnel OIT_ND5 squeeze model  whs-whs v2.21 DWDM ILL" xfId="1852"/>
    <cellStyle name="_funnel OIT_ZM IS Data Tarievenboek 2010-03-11" xfId="256"/>
    <cellStyle name="_G4S - 08 TEMPLATE (2)" xfId="1853"/>
    <cellStyle name="_Getronics UK 2008 Revenue Forecast FC0 v2F" xfId="1854"/>
    <cellStyle name="_go to mkt view 092302" xfId="257"/>
    <cellStyle name="_go to mkt view 092302 2" xfId="258"/>
    <cellStyle name="_go to mkt view 092302 3" xfId="1855"/>
    <cellStyle name="_go to mkt view 092302_ND5 squeeze model  whs-whs v2.21 DWDM ILL" xfId="1856"/>
    <cellStyle name="_go-to-mkt fin file 092502" xfId="259"/>
    <cellStyle name="_go-to-mkt fin file 092502 2" xfId="260"/>
    <cellStyle name="_go-to-mkt fin file 092502 3" xfId="1857"/>
    <cellStyle name="_go-to-mkt fin file 092502_ND5 squeeze model  whs-whs v2.21 DWDM ILL" xfId="1858"/>
    <cellStyle name="_GPMO Management reporting Barclays May 07 v 0 1 SO" xfId="1859"/>
    <cellStyle name="_GUNS Number and Customer Name" xfId="1860"/>
    <cellStyle name="_HBOS - 08 V1" xfId="1861"/>
    <cellStyle name="_High level BP 2007 - 2010 Dummyversie 15 april 2008" xfId="1862"/>
    <cellStyle name="_hosting 2008" xfId="1863"/>
    <cellStyle name="_hosting 2008 aangepast in ex v2 (3)" xfId="1864"/>
    <cellStyle name="_IC rev-cost-deltas aug-07 JEV 24sept07" xfId="1865"/>
    <cellStyle name="_IC rev-cost-deltas aug-07 JEV 24sept07 2" xfId="1866"/>
    <cellStyle name="_IC rev-cost-deltas aug-07 JEV 24sept07_Blad2" xfId="1867"/>
    <cellStyle name="_IC rev-cost-deltas aug-07 JEV 24sept07_Blad2 2" xfId="1868"/>
    <cellStyle name="_IC rev-cost-deltas aug-07 JEV 24sept07_Blad2_JP2011" xfId="1869"/>
    <cellStyle name="_IC rev-cost-deltas aug-07 JEV 24sept07_JP2011" xfId="1870"/>
    <cellStyle name="_IC rev-cost-deltas aug-07 JEV 24sept07_Model Plan 2012" xfId="1871"/>
    <cellStyle name="_IC revenue-exp (2)" xfId="1872"/>
    <cellStyle name="_IC revenue-exp (2) 2" xfId="1873"/>
    <cellStyle name="_IC revenue-exp (2)_Blad2" xfId="1874"/>
    <cellStyle name="_IC revenue-exp (2)_Blad2 2" xfId="1875"/>
    <cellStyle name="_IC revenue-exp (2)_Blad2_JP2011" xfId="1876"/>
    <cellStyle name="_IC revenue-exp (2)_ICS plan 2010 origineel v9 10-09" xfId="1877"/>
    <cellStyle name="_IC revenue-exp (2)_JP2011" xfId="1878"/>
    <cellStyle name="_IC revenue-exp (2)_Maand Capex" xfId="1879"/>
    <cellStyle name="_IC revenue-exp (2)_Maand Capex 2" xfId="1880"/>
    <cellStyle name="_IC revenue-exp (2)_Maand Capex_Blad2" xfId="1881"/>
    <cellStyle name="_IC revenue-exp (2)_Maand Capex_Blad2 2" xfId="1882"/>
    <cellStyle name="_IC revenue-exp (2)_Maand Capex_Blad2_JP2011" xfId="1883"/>
    <cellStyle name="_IC revenue-exp (2)_Maand Capex_JP2011" xfId="1884"/>
    <cellStyle name="_IC revenue-exp (2)_ML_Generic_1 1 input Capex incl maandplan_v2" xfId="1885"/>
    <cellStyle name="_IC revenue-exp (2)_Model Plan 2012" xfId="1886"/>
    <cellStyle name="_ICELAND - 08 LW v1" xfId="1887"/>
    <cellStyle name="_IC's JP 2007 070104 RF - concept" xfId="1888"/>
    <cellStyle name="_IC's JP 2007 070104 RF - concept 2" xfId="1889"/>
    <cellStyle name="_IC's JP 2007 070104 RF - concept_Blad2" xfId="1890"/>
    <cellStyle name="_IC's JP 2007 070104 RF - concept_Blad2 2" xfId="1891"/>
    <cellStyle name="_IC's JP 2007 070104 RF - concept_Blad2_JP2011" xfId="1892"/>
    <cellStyle name="_IC's JP 2007 070104 RF - concept_JP2011" xfId="1893"/>
    <cellStyle name="_IC's JP 2007 070104 RF - concept_Model Plan 2012" xfId="1894"/>
    <cellStyle name="_ICT template (3)" xfId="1895"/>
    <cellStyle name="_ICT_Serv_BP2008-2010_versie uitvraag_AMS" xfId="1896"/>
    <cellStyle name="_ICT_Serv_BP2008-2010_versie uitvraag_AMS 2" xfId="1897"/>
    <cellStyle name="_ICT_Serv_BP2008-2010_versie uitvraag_AMS_Blad2" xfId="1898"/>
    <cellStyle name="_ICT_Serv_BP2008-2010_versie uitvraag_AMS_Blad2 2" xfId="1899"/>
    <cellStyle name="_ICT_Serv_BP2008-2010_versie uitvraag_AMS_Blad2_JP2011" xfId="1900"/>
    <cellStyle name="_ICT_Serv_BP2008-2010_versie uitvraag_AMS_JP2011" xfId="1901"/>
    <cellStyle name="_ICT_Serv_BP2008-2010_versie uitvraag_AMS_Model Plan 2012" xfId="1902"/>
    <cellStyle name="_IFRSre029" xfId="261"/>
    <cellStyle name="_ILL sales tool juni 08 V1.0 (juli08 tm dec08) met standaard digitaal" xfId="262"/>
    <cellStyle name="_INEOS - 08 TEMPLATE sdm UPDATES" xfId="1903"/>
    <cellStyle name="_Info profiel Q4" xfId="1904"/>
    <cellStyle name="_Info profiel Q4 2" xfId="1905"/>
    <cellStyle name="_Info profiel Q4_FC categoraal" xfId="1906"/>
    <cellStyle name="_Info profiel Q4_GDC nieuwe pfc cc jan  2011 v4" xfId="1907"/>
    <cellStyle name="_Info profiel Q4_JP2011" xfId="1908"/>
    <cellStyle name="_Info profiel Q4_JP2011 2" xfId="1909"/>
    <cellStyle name="_Info profiel Q4_JP2011_1" xfId="1910"/>
    <cellStyle name="_Info profiel Q4_Preclosing" xfId="1911"/>
    <cellStyle name="_Info profiel Q4_Preclosing 2" xfId="1912"/>
    <cellStyle name="_Info profiel Q4_Preclosing jan11" xfId="1913"/>
    <cellStyle name="_Info profiel Q4_Preclosing_1" xfId="1914"/>
    <cellStyle name="_Info profiel Q4_Preclosing_2" xfId="1915"/>
    <cellStyle name="_Info profiel Q4_Preclosing_3" xfId="1916"/>
    <cellStyle name="_Info profiel Q4_Preclosing_FC categoraal" xfId="1917"/>
    <cellStyle name="_Info profiel Q4_Sheet1" xfId="1918"/>
    <cellStyle name="_Info profiel Q4_Sheet1_1" xfId="1919"/>
    <cellStyle name="_Info profiel Q4_Sheet1_1 2" xfId="1920"/>
    <cellStyle name="_Info profiel Q4_Sheet1_1_FC categoraal" xfId="1921"/>
    <cellStyle name="_Info profiel Q4_Sheet1_2" xfId="1922"/>
    <cellStyle name="_Info profiel Q4_Sheet1_2 2" xfId="1923"/>
    <cellStyle name="_Info profiel Q4_Sheet2" xfId="1924"/>
    <cellStyle name="_info uitvraag BU CS mei  2005" xfId="1925"/>
    <cellStyle name="_info uitvraag BU CS mei  2005_Book2" xfId="1926"/>
    <cellStyle name="_info uitvraag BU CS mei  2005_Book3" xfId="1927"/>
    <cellStyle name="_info uitvraag BU CS mei  2005_ICS KPI" xfId="1928"/>
    <cellStyle name="_info uitvraag BU CS mei 2004" xfId="263"/>
    <cellStyle name="_info uitvraag BU CS mei 2004_LPM PL 20101014 Concept" xfId="1929"/>
    <cellStyle name="_info uitvraag BU CS mei 2004_LPM PL 20101028 obv LRIC inkoop" xfId="1930"/>
    <cellStyle name="_info uitvraag BU CS mei 2004_ND5 squeeze model  whs-whs v2.21 DWDM ILL" xfId="1931"/>
    <cellStyle name="_info uitvraag BU CS september 2004" xfId="1932"/>
    <cellStyle name="_info uitvraag BU CS september 2004_Book2" xfId="1933"/>
    <cellStyle name="_info uitvraag BU CS september 2004_Book3" xfId="1934"/>
    <cellStyle name="_info uitvraag BU CS september 2004_ICS KPI" xfId="1935"/>
    <cellStyle name="_informatie profiel extern omzet per kwartaal" xfId="1936"/>
    <cellStyle name="_informatie profiel extern omzet per kwartaal 2" xfId="1937"/>
    <cellStyle name="_informatie profiel extern omzet per kwartaal_FC categoraal" xfId="1938"/>
    <cellStyle name="_informatie profiel extern omzet per kwartaal_GDC nieuwe pfc cc jan  2011 v4" xfId="1939"/>
    <cellStyle name="_informatie profiel extern omzet per kwartaal_JP2011" xfId="1940"/>
    <cellStyle name="_informatie profiel extern omzet per kwartaal_JP2011 2" xfId="1941"/>
    <cellStyle name="_informatie profiel extern omzet per kwartaal_JP2011_1" xfId="1942"/>
    <cellStyle name="_informatie profiel extern omzet per kwartaal_Preclosing" xfId="1943"/>
    <cellStyle name="_informatie profiel extern omzet per kwartaal_Preclosing 2" xfId="1944"/>
    <cellStyle name="_informatie profiel extern omzet per kwartaal_Preclosing jan11" xfId="1945"/>
    <cellStyle name="_informatie profiel extern omzet per kwartaal_Preclosing_1" xfId="1946"/>
    <cellStyle name="_informatie profiel extern omzet per kwartaal_Preclosing_2" xfId="1947"/>
    <cellStyle name="_informatie profiel extern omzet per kwartaal_Preclosing_3" xfId="1948"/>
    <cellStyle name="_informatie profiel extern omzet per kwartaal_Preclosing_FC categoraal" xfId="1949"/>
    <cellStyle name="_informatie profiel extern omzet per kwartaal_Sheet1" xfId="1950"/>
    <cellStyle name="_informatie profiel extern omzet per kwartaal_Sheet1_1" xfId="1951"/>
    <cellStyle name="_informatie profiel extern omzet per kwartaal_Sheet1_1 2" xfId="1952"/>
    <cellStyle name="_informatie profiel extern omzet per kwartaal_Sheet1_1_FC categoraal" xfId="1953"/>
    <cellStyle name="_informatie profiel extern omzet per kwartaal_Sheet1_2" xfId="1954"/>
    <cellStyle name="_informatie profiel extern omzet per kwartaal_Sheet1_2 2" xfId="1955"/>
    <cellStyle name="_informatie profiel extern omzet per kwartaal_Sheet2" xfId="1956"/>
    <cellStyle name="_Informatieprofiel nieuw format" xfId="1957"/>
    <cellStyle name="_Informatieprofiel nieuw format 2" xfId="1958"/>
    <cellStyle name="_Informatieprofiel nieuw format_FC categoraal" xfId="1959"/>
    <cellStyle name="_Informatieprofiel nieuw format_GDC nieuwe pfc cc jan  2011 v4" xfId="1960"/>
    <cellStyle name="_Informatieprofiel nieuw format_JP2011" xfId="1961"/>
    <cellStyle name="_Informatieprofiel nieuw format_JP2011 2" xfId="1962"/>
    <cellStyle name="_Informatieprofiel nieuw format_JP2011_1" xfId="1963"/>
    <cellStyle name="_Informatieprofiel nieuw format_Preclosing" xfId="1964"/>
    <cellStyle name="_Informatieprofiel nieuw format_Preclosing 2" xfId="1965"/>
    <cellStyle name="_Informatieprofiel nieuw format_Preclosing jan11" xfId="1966"/>
    <cellStyle name="_Informatieprofiel nieuw format_Preclosing_1" xfId="1967"/>
    <cellStyle name="_Informatieprofiel nieuw format_Preclosing_2" xfId="1968"/>
    <cellStyle name="_Informatieprofiel nieuw format_Preclosing_3" xfId="1969"/>
    <cellStyle name="_Informatieprofiel nieuw format_Preclosing_FC categoraal" xfId="1970"/>
    <cellStyle name="_Informatieprofiel nieuw format_Sheet1" xfId="1971"/>
    <cellStyle name="_Informatieprofiel nieuw format_Sheet1_1" xfId="1972"/>
    <cellStyle name="_Informatieprofiel nieuw format_Sheet1_1 2" xfId="1973"/>
    <cellStyle name="_Informatieprofiel nieuw format_Sheet1_1_FC categoraal" xfId="1974"/>
    <cellStyle name="_Informatieprofiel nieuw format_Sheet1_2" xfId="1975"/>
    <cellStyle name="_Informatieprofiel nieuw format_Sheet1_2 2" xfId="1976"/>
    <cellStyle name="_Informatieprofiel nieuw format_Sheet2" xfId="1977"/>
    <cellStyle name="_informatieprofiel trend en kosten " xfId="1978"/>
    <cellStyle name="_informatieprofiel trend en kosten  2" xfId="1979"/>
    <cellStyle name="_informatieprofiel trend en kosten _FC categoraal" xfId="1980"/>
    <cellStyle name="_informatieprofiel trend en kosten _GDC nieuwe pfc cc jan  2011 v4" xfId="1981"/>
    <cellStyle name="_informatieprofiel trend en kosten _JP2011" xfId="1982"/>
    <cellStyle name="_informatieprofiel trend en kosten _JP2011 2" xfId="1983"/>
    <cellStyle name="_informatieprofiel trend en kosten _JP2011_1" xfId="1984"/>
    <cellStyle name="_informatieprofiel trend en kosten _Preclosing" xfId="1985"/>
    <cellStyle name="_informatieprofiel trend en kosten _Preclosing 2" xfId="1986"/>
    <cellStyle name="_informatieprofiel trend en kosten _Preclosing jan11" xfId="1987"/>
    <cellStyle name="_informatieprofiel trend en kosten _Preclosing_1" xfId="1988"/>
    <cellStyle name="_informatieprofiel trend en kosten _Preclosing_2" xfId="1989"/>
    <cellStyle name="_informatieprofiel trend en kosten _Preclosing_3" xfId="1990"/>
    <cellStyle name="_informatieprofiel trend en kosten _Preclosing_FC categoraal" xfId="1991"/>
    <cellStyle name="_informatieprofiel trend en kosten _Sheet1" xfId="1992"/>
    <cellStyle name="_informatieprofiel trend en kosten _Sheet1_1" xfId="1993"/>
    <cellStyle name="_informatieprofiel trend en kosten _Sheet1_1 2" xfId="1994"/>
    <cellStyle name="_informatieprofiel trend en kosten _Sheet1_1_FC categoraal" xfId="1995"/>
    <cellStyle name="_informatieprofiel trend en kosten _Sheet1_2" xfId="1996"/>
    <cellStyle name="_informatieprofiel trend en kosten _Sheet1_2 2" xfId="1997"/>
    <cellStyle name="_informatieprofiel trend en kosten _Sheet2" xfId="1998"/>
    <cellStyle name="_informatieprofielen PMG sept 2004" xfId="1999"/>
    <cellStyle name="_informatieprofielen PMG sept 2004 2" xfId="2000"/>
    <cellStyle name="_informatieprofielen PMG sept 2004_FC categoraal" xfId="2001"/>
    <cellStyle name="_informatieprofielen PMG sept 2004_GDC nieuwe pfc cc jan  2011 v4" xfId="2002"/>
    <cellStyle name="_informatieprofielen PMG sept 2004_JP2011" xfId="2003"/>
    <cellStyle name="_informatieprofielen PMG sept 2004_JP2011 2" xfId="2004"/>
    <cellStyle name="_informatieprofielen PMG sept 2004_JP2011_1" xfId="2005"/>
    <cellStyle name="_informatieprofielen PMG sept 2004_Preclosing" xfId="2006"/>
    <cellStyle name="_informatieprofielen PMG sept 2004_Preclosing 2" xfId="2007"/>
    <cellStyle name="_informatieprofielen PMG sept 2004_Preclosing jan11" xfId="2008"/>
    <cellStyle name="_informatieprofielen PMG sept 2004_Preclosing_1" xfId="2009"/>
    <cellStyle name="_informatieprofielen PMG sept 2004_Preclosing_2" xfId="2010"/>
    <cellStyle name="_informatieprofielen PMG sept 2004_Preclosing_3" xfId="2011"/>
    <cellStyle name="_informatieprofielen PMG sept 2004_Preclosing_FC categoraal" xfId="2012"/>
    <cellStyle name="_informatieprofielen PMG sept 2004_Sheet1" xfId="2013"/>
    <cellStyle name="_informatieprofielen PMG sept 2004_Sheet1_1" xfId="2014"/>
    <cellStyle name="_informatieprofielen PMG sept 2004_Sheet1_1 2" xfId="2015"/>
    <cellStyle name="_informatieprofielen PMG sept 2004_Sheet1_1_FC categoraal" xfId="2016"/>
    <cellStyle name="_informatieprofielen PMG sept 2004_Sheet1_2" xfId="2017"/>
    <cellStyle name="_informatieprofielen PMG sept 2004_Sheet1_2 2" xfId="2018"/>
    <cellStyle name="_informatieprofielen PMG sept 2004_Sheet2" xfId="2019"/>
    <cellStyle name="_informatieprofielen Q3-2004" xfId="2020"/>
    <cellStyle name="_informatieprofielen Q3-2004 2" xfId="2021"/>
    <cellStyle name="_informatieprofielen Q3-2004_FC categoraal" xfId="2022"/>
    <cellStyle name="_informatieprofielen Q3-2004_GDC nieuwe pfc cc jan  2011 v4" xfId="2023"/>
    <cellStyle name="_informatieprofielen Q3-2004_JP2011" xfId="2024"/>
    <cellStyle name="_informatieprofielen Q3-2004_JP2011 2" xfId="2025"/>
    <cellStyle name="_informatieprofielen Q3-2004_JP2011_1" xfId="2026"/>
    <cellStyle name="_informatieprofielen Q3-2004_Preclosing" xfId="2027"/>
    <cellStyle name="_informatieprofielen Q3-2004_Preclosing 2" xfId="2028"/>
    <cellStyle name="_informatieprofielen Q3-2004_Preclosing jan11" xfId="2029"/>
    <cellStyle name="_informatieprofielen Q3-2004_Preclosing_1" xfId="2030"/>
    <cellStyle name="_informatieprofielen Q3-2004_Preclosing_2" xfId="2031"/>
    <cellStyle name="_informatieprofielen Q3-2004_Preclosing_3" xfId="2032"/>
    <cellStyle name="_informatieprofielen Q3-2004_Preclosing_FC categoraal" xfId="2033"/>
    <cellStyle name="_informatieprofielen Q3-2004_Sheet1" xfId="2034"/>
    <cellStyle name="_informatieprofielen Q3-2004_Sheet1_1" xfId="2035"/>
    <cellStyle name="_informatieprofielen Q3-2004_Sheet1_1 2" xfId="2036"/>
    <cellStyle name="_informatieprofielen Q3-2004_Sheet1_1_FC categoraal" xfId="2037"/>
    <cellStyle name="_informatieprofielen Q3-2004_Sheet1_2" xfId="2038"/>
    <cellStyle name="_informatieprofielen Q3-2004_Sheet1_2 2" xfId="2039"/>
    <cellStyle name="_informatieprofielen Q3-2004_Sheet2" xfId="2040"/>
    <cellStyle name="_informatieprofielen vast nieuwe layout" xfId="2041"/>
    <cellStyle name="_informatieprofielen vast nieuwe layout 2" xfId="2042"/>
    <cellStyle name="_informatieprofielen vast nieuwe layout Bu BB" xfId="2043"/>
    <cellStyle name="_informatieprofielen vast nieuwe layout Bu BB 2" xfId="2044"/>
    <cellStyle name="_informatieprofielen vast nieuwe layout Bu BB_FC categoraal" xfId="2045"/>
    <cellStyle name="_informatieprofielen vast nieuwe layout Bu BB_GDC nieuwe pfc cc jan  2011 v4" xfId="2046"/>
    <cellStyle name="_informatieprofielen vast nieuwe layout Bu BB_JP2011" xfId="2047"/>
    <cellStyle name="_informatieprofielen vast nieuwe layout Bu BB_JP2011 2" xfId="2048"/>
    <cellStyle name="_informatieprofielen vast nieuwe layout Bu BB_JP2011_1" xfId="2049"/>
    <cellStyle name="_informatieprofielen vast nieuwe layout Bu BB_Preclosing" xfId="2050"/>
    <cellStyle name="_informatieprofielen vast nieuwe layout Bu BB_Preclosing 2" xfId="2051"/>
    <cellStyle name="_informatieprofielen vast nieuwe layout Bu BB_Preclosing jan11" xfId="2052"/>
    <cellStyle name="_informatieprofielen vast nieuwe layout Bu BB_Preclosing_1" xfId="2053"/>
    <cellStyle name="_informatieprofielen vast nieuwe layout Bu BB_Preclosing_2" xfId="2054"/>
    <cellStyle name="_informatieprofielen vast nieuwe layout Bu BB_Preclosing_3" xfId="2055"/>
    <cellStyle name="_informatieprofielen vast nieuwe layout Bu BB_Preclosing_FC categoraal" xfId="2056"/>
    <cellStyle name="_informatieprofielen vast nieuwe layout Bu BB_Sheet1" xfId="2057"/>
    <cellStyle name="_informatieprofielen vast nieuwe layout Bu BB_Sheet1_1" xfId="2058"/>
    <cellStyle name="_informatieprofielen vast nieuwe layout Bu BB_Sheet1_1 2" xfId="2059"/>
    <cellStyle name="_informatieprofielen vast nieuwe layout Bu BB_Sheet1_1_FC categoraal" xfId="2060"/>
    <cellStyle name="_informatieprofielen vast nieuwe layout Bu BB_Sheet1_2" xfId="2061"/>
    <cellStyle name="_informatieprofielen vast nieuwe layout Bu BB_Sheet1_2 2" xfId="2062"/>
    <cellStyle name="_informatieprofielen vast nieuwe layout Bu BB_Sheet2" xfId="2063"/>
    <cellStyle name="_informatieprofielen vast nieuwe layout_FC categoraal" xfId="2064"/>
    <cellStyle name="_informatieprofielen vast nieuwe layout_GDC nieuwe pfc cc jan  2011 v4" xfId="2065"/>
    <cellStyle name="_informatieprofielen vast nieuwe layout_JP2011" xfId="2066"/>
    <cellStyle name="_informatieprofielen vast nieuwe layout_JP2011 2" xfId="2067"/>
    <cellStyle name="_informatieprofielen vast nieuwe layout_JP2011_1" xfId="2068"/>
    <cellStyle name="_informatieprofielen vast nieuwe layout_Preclosing" xfId="2069"/>
    <cellStyle name="_informatieprofielen vast nieuwe layout_Preclosing 2" xfId="2070"/>
    <cellStyle name="_informatieprofielen vast nieuwe layout_Preclosing jan11" xfId="2071"/>
    <cellStyle name="_informatieprofielen vast nieuwe layout_Preclosing_1" xfId="2072"/>
    <cellStyle name="_informatieprofielen vast nieuwe layout_Preclosing_2" xfId="2073"/>
    <cellStyle name="_informatieprofielen vast nieuwe layout_Preclosing_3" xfId="2074"/>
    <cellStyle name="_informatieprofielen vast nieuwe layout_Preclosing_FC categoraal" xfId="2075"/>
    <cellStyle name="_informatieprofielen vast nieuwe layout_Sheet1" xfId="2076"/>
    <cellStyle name="_informatieprofielen vast nieuwe layout_Sheet1_1" xfId="2077"/>
    <cellStyle name="_informatieprofielen vast nieuwe layout_Sheet1_1 2" xfId="2078"/>
    <cellStyle name="_informatieprofielen vast nieuwe layout_Sheet1_1_FC categoraal" xfId="2079"/>
    <cellStyle name="_informatieprofielen vast nieuwe layout_Sheet1_2" xfId="2080"/>
    <cellStyle name="_informatieprofielen vast nieuwe layout_Sheet1_2 2" xfId="2081"/>
    <cellStyle name="_informatieprofielen vast nieuwe layout_Sheet2" xfId="2082"/>
    <cellStyle name="_INNOSPEC - 08 (Forecast)v2" xfId="2083"/>
    <cellStyle name="_Input IK 02-06-2006 II (2)" xfId="264"/>
    <cellStyle name="_Input IK 02-06-2006 II (2) 2" xfId="265"/>
    <cellStyle name="_Input IK 02-06-2006 II (2) 3" xfId="2084"/>
    <cellStyle name="_Input IK 02-06-2006 II (2)_ND5 squeeze model  whs-whs v2.21 DWDM ILL" xfId="2085"/>
    <cellStyle name="_INPUT ILL JP 2005 ILL_v1" xfId="266"/>
    <cellStyle name="_INPUT ILL JP 2005 ILL_v1_LPM PL 20101014 Concept" xfId="2086"/>
    <cellStyle name="_INPUT ILL JP 2005 ILL_v1_LPM PL 20101028 obv LRIC inkoop" xfId="2087"/>
    <cellStyle name="_INPUT ILL JP 2005 ILL_v1_ND5 squeeze model  whs-whs v2.21 DWDM ILL" xfId="2088"/>
    <cellStyle name="_Input omzet ACTIEF JP 2005" xfId="267"/>
    <cellStyle name="_Input omzet ACTIEF JP 2005 2" xfId="268"/>
    <cellStyle name="_Input omzet ACTIEF JP 2005 3" xfId="2089"/>
    <cellStyle name="_Input omzet ACTIEF JP 2005 versie 2" xfId="269"/>
    <cellStyle name="_Input omzet ACTIEF JP 2005 versie 2 2" xfId="270"/>
    <cellStyle name="_Input omzet ACTIEF JP 2005 versie 2 3" xfId="2090"/>
    <cellStyle name="_Input omzet ACTIEF JP 2005 versie 2_ND5 squeeze model  whs-whs v2.21 DWDM ILL" xfId="2091"/>
    <cellStyle name="_Input omzet ACTIEF JP 2005_ND5 squeeze model  whs-whs v2.21 DWDM ILL" xfId="2092"/>
    <cellStyle name="_Interne verrekening SLA2007 WO BO LEV BS - ZM NS CS versie 05-2007" xfId="271"/>
    <cellStyle name="_Interne verrekening SLA2007 WO BO LEV BS - ZM NS CS versie 05-2007 (2)" xfId="272"/>
    <cellStyle name="_Invul 1" xfId="2093"/>
    <cellStyle name="_IP TV 2006 v15 baseplan 3 incl jev 10 000" xfId="2094"/>
    <cellStyle name="_IP-Edge BP 2008-2011 v0.6" xfId="273"/>
    <cellStyle name="_IS Bridge actualv v Budget Feb08" xfId="2095"/>
    <cellStyle name="_IS intercompanies from GR BP 2008-2010 invoersheet RE004 Voice Services Joost" xfId="2096"/>
    <cellStyle name="_IS intercompanies from GR BP 2008-2010 invoersheet RE004 Voice Services Joost 2" xfId="2097"/>
    <cellStyle name="_IS intercompanies from GR BP 2008-2010 invoersheet RE004 Voice Services Joost_Blad2" xfId="2098"/>
    <cellStyle name="_IS intercompanies from GR BP 2008-2010 invoersheet RE004 Voice Services Joost_Blad2 2" xfId="2099"/>
    <cellStyle name="_IS intercompanies from GR BP 2008-2010 invoersheet RE004 Voice Services Joost_Blad2_JP2011" xfId="2100"/>
    <cellStyle name="_IS intercompanies from GR BP 2008-2010 invoersheet RE004 Voice Services Joost_JP2011" xfId="2101"/>
    <cellStyle name="_IS intercompanies from GR BP 2008-2010 invoersheet RE004 Voice Services Joost_Model Plan 2012" xfId="2102"/>
    <cellStyle name="_IS PLAN 2007 BU AMS V4" xfId="2103"/>
    <cellStyle name="_IS PLAN 2007 BU AMS V4_ICS plan 2010 origineel v9 10-09" xfId="2104"/>
    <cellStyle name="_IS PLAN 2007 BU AMS V4_JP2011" xfId="2105"/>
    <cellStyle name="_IS PLAN 2007 BU AMS V4_JP2011 2" xfId="2106"/>
    <cellStyle name="_IS PLAN 2007 BU AMS V4_Maand Capex" xfId="2107"/>
    <cellStyle name="_IS PLAN 2007 BU AMS V4_Maand Capex_JP2011" xfId="2108"/>
    <cellStyle name="_IS PLAN 2007 BU AMS V4_Maand Capex_JP2011 2" xfId="2109"/>
    <cellStyle name="_IS PLAN 2007 BU AMS V4_ML_Generic_1 1 input Capex incl maandplan_v2" xfId="2110"/>
    <cellStyle name="_IS PLAN 2007 BU AMS V4_ML_Generic_1 1 input Capex incl maandplan_v2 2" xfId="2111"/>
    <cellStyle name="_IS PLAN 2007 BU AMS V4_Model Plan 2012" xfId="2112"/>
    <cellStyle name="_IssuesBP2005-2008analoog" xfId="274"/>
    <cellStyle name="_Jaarplan 2003 nieuwe org. wvs 10022003" xfId="275"/>
    <cellStyle name="_Jaarplan 2003 nieuwe org. wvs 10022003 2" xfId="276"/>
    <cellStyle name="_Jaarplan 2003 nieuwe org. wvs 10022003 3" xfId="2113"/>
    <cellStyle name="_Jaarplan 2003 nieuwe org. wvs 10022003_ND5 squeeze model  whs-whs v2.21 DWDM ILL" xfId="2114"/>
    <cellStyle name="_jaarplan zm 2005 versie 10 (schoon)" xfId="277"/>
    <cellStyle name="_jaarplan zm 2005 versie 10 (schoon) 2" xfId="278"/>
    <cellStyle name="_jaarplan zm 2005 versie 10 (schoon) 3" xfId="2115"/>
    <cellStyle name="_jaarplan zm 2005 versie 10 (schoon)_Blad2" xfId="2116"/>
    <cellStyle name="_jaarplan zm 2005 versie 10 (schoon)_Blad2 2" xfId="2117"/>
    <cellStyle name="_jaarplan zm 2005 versie 10 (schoon)_Blad2_JP2011" xfId="2118"/>
    <cellStyle name="_jaarplan zm 2005 versie 10 (schoon)_JP2011" xfId="2119"/>
    <cellStyle name="_jaarplan zm 2005 versie 10 (schoon)_Model Plan 2012" xfId="2120"/>
    <cellStyle name="_jaarplan zm 2005 versie 10 (schoon)_ND5 squeeze model  whs-whs v2.21 DWDM ILL" xfId="2121"/>
    <cellStyle name="_jev 2004 augustus" xfId="279"/>
    <cellStyle name="_jev 2004 augustus 2" xfId="2122"/>
    <cellStyle name="_JEV 2006-01v5" xfId="280"/>
    <cellStyle name="_JEV 2006-01v5 2" xfId="281"/>
    <cellStyle name="_JEV 2006-01v5 3" xfId="2123"/>
    <cellStyle name="_JEV 2006-01v5_ND5 squeeze model  whs-whs v2.21 DWDM ILL" xfId="2124"/>
    <cellStyle name="_JEV 2007 Q3 CO" xfId="2125"/>
    <cellStyle name="_JEV 2007 totaal Cybercenters" xfId="2126"/>
    <cellStyle name="_JEV apr07" xfId="2127"/>
    <cellStyle name="_JEV apr07 2" xfId="2128"/>
    <cellStyle name="_JEV april" xfId="282"/>
    <cellStyle name="_JEV april 2" xfId="283"/>
    <cellStyle name="_JEV april 3" xfId="2129"/>
    <cellStyle name="_JEV april_20080530 Consolidatie Businessplan v12" xfId="2130"/>
    <cellStyle name="_JEV april_20080530 Consolidatie Businessplan v12 2" xfId="2131"/>
    <cellStyle name="_JEV april_20080530 Consolidatie Businessplan v12_Blad2" xfId="2132"/>
    <cellStyle name="_JEV april_20080530 Consolidatie Businessplan v12_Blad2 2" xfId="2133"/>
    <cellStyle name="_JEV april_20080530 Consolidatie Businessplan v12_Blad2_JP2011" xfId="2134"/>
    <cellStyle name="_JEV april_20080530 Consolidatie Businessplan v12_JP2011" xfId="2135"/>
    <cellStyle name="_JEV april_20080530 Consolidatie Businessplan v12_Model Plan 2012" xfId="2136"/>
    <cellStyle name="_JEV april_20080605 Consolidatie Businessplan v15" xfId="2137"/>
    <cellStyle name="_JEV april_20080605 Consolidatie Businessplan v15 2" xfId="2138"/>
    <cellStyle name="_JEV april_20080605 Consolidatie Businessplan v15_Blad2" xfId="2139"/>
    <cellStyle name="_JEV april_20080605 Consolidatie Businessplan v15_Blad2 2" xfId="2140"/>
    <cellStyle name="_JEV april_20080605 Consolidatie Businessplan v15_Blad2_JP2011" xfId="2141"/>
    <cellStyle name="_JEV april_20080605 Consolidatie Businessplan v15_JP2011" xfId="2142"/>
    <cellStyle name="_JEV april_20080605 Consolidatie Businessplan v15_Model Plan 2012" xfId="2143"/>
    <cellStyle name="_JEV april_20080605 Consolidatie Businessplan v19" xfId="2144"/>
    <cellStyle name="_JEV april_20080605 Consolidatie Businessplan v19 2" xfId="2145"/>
    <cellStyle name="_JEV april_20080605 Consolidatie Businessplan v19_Blad2" xfId="2146"/>
    <cellStyle name="_JEV april_20080605 Consolidatie Businessplan v19_Blad2 2" xfId="2147"/>
    <cellStyle name="_JEV april_20080605 Consolidatie Businessplan v19_Blad2_JP2011" xfId="2148"/>
    <cellStyle name="_JEV april_20080605 Consolidatie Businessplan v19_JP2011" xfId="2149"/>
    <cellStyle name="_JEV april_20080605 Consolidatie Businessplan v19_Model Plan 2012" xfId="2150"/>
    <cellStyle name="_JEV april_Blad2" xfId="2151"/>
    <cellStyle name="_JEV april_Blad2 2" xfId="2152"/>
    <cellStyle name="_JEV april_Blad2_JP2011" xfId="2153"/>
    <cellStyle name="_JEV april_JP2011" xfId="2154"/>
    <cellStyle name="_JEV april_Model Plan 2012" xfId="2155"/>
    <cellStyle name="_JEV april_ND5 squeeze model  whs-whs v2.21 DWDM ILL" xfId="2156"/>
    <cellStyle name="_JEV CM tbv Businessplan 2004" xfId="284"/>
    <cellStyle name="_JEV CM tbv Businessplan 2004 2" xfId="285"/>
    <cellStyle name="_JEV CM tbv Businessplan 2004 3" xfId="2157"/>
    <cellStyle name="_JEV CM tbv Businessplan 2004_ND5 squeeze model  whs-whs v2.21 DWDM ILL" xfId="2158"/>
    <cellStyle name="_JEV model 2005  versie 3" xfId="286"/>
    <cellStyle name="_JEV model 2005  versie 3 2" xfId="287"/>
    <cellStyle name="_JEV model 2005  versie 3 3" xfId="2159"/>
    <cellStyle name="_JEV model 2005  versie 3_Blad2" xfId="2160"/>
    <cellStyle name="_JEV model 2005  versie 3_Blad2 2" xfId="2161"/>
    <cellStyle name="_JEV model 2005  versie 3_Blad2_JP2011" xfId="2162"/>
    <cellStyle name="_JEV model 2005  versie 3_JP2011" xfId="2163"/>
    <cellStyle name="_JEV model 2005  versie 3_Model Plan 2012" xfId="2164"/>
    <cellStyle name="_JEV model 2005  versie 3_ND5 squeeze model  whs-whs v2.21 DWDM ILL" xfId="2165"/>
    <cellStyle name="_JEV Nov Portfoliomanagement versie 0.5" xfId="288"/>
    <cellStyle name="_JEV Nov Portfoliomanagement versie 0.5 2" xfId="289"/>
    <cellStyle name="_JEV Nov Portfoliomanagement versie 0.5 3" xfId="2166"/>
    <cellStyle name="_JEV Nov Portfoliomanagement versie 0.5_20080530 Consolidatie Businessplan v12" xfId="2167"/>
    <cellStyle name="_JEV Nov Portfoliomanagement versie 0.5_20080530 Consolidatie Businessplan v12 2" xfId="2168"/>
    <cellStyle name="_JEV Nov Portfoliomanagement versie 0.5_20080530 Consolidatie Businessplan v12_Blad2" xfId="2169"/>
    <cellStyle name="_JEV Nov Portfoliomanagement versie 0.5_20080530 Consolidatie Businessplan v12_Blad2 2" xfId="2170"/>
    <cellStyle name="_JEV Nov Portfoliomanagement versie 0.5_20080530 Consolidatie Businessplan v12_Blad2_JP2011" xfId="2171"/>
    <cellStyle name="_JEV Nov Portfoliomanagement versie 0.5_20080530 Consolidatie Businessplan v12_JP2011" xfId="2172"/>
    <cellStyle name="_JEV Nov Portfoliomanagement versie 0.5_20080530 Consolidatie Businessplan v12_Model Plan 2012" xfId="2173"/>
    <cellStyle name="_JEV Nov Portfoliomanagement versie 0.5_20080605 Consolidatie Businessplan v15" xfId="2174"/>
    <cellStyle name="_JEV Nov Portfoliomanagement versie 0.5_20080605 Consolidatie Businessplan v15 2" xfId="2175"/>
    <cellStyle name="_JEV Nov Portfoliomanagement versie 0.5_20080605 Consolidatie Businessplan v15_Blad2" xfId="2176"/>
    <cellStyle name="_JEV Nov Portfoliomanagement versie 0.5_20080605 Consolidatie Businessplan v15_Blad2 2" xfId="2177"/>
    <cellStyle name="_JEV Nov Portfoliomanagement versie 0.5_20080605 Consolidatie Businessplan v15_Blad2_JP2011" xfId="2178"/>
    <cellStyle name="_JEV Nov Portfoliomanagement versie 0.5_20080605 Consolidatie Businessplan v15_JP2011" xfId="2179"/>
    <cellStyle name="_JEV Nov Portfoliomanagement versie 0.5_20080605 Consolidatie Businessplan v15_Model Plan 2012" xfId="2180"/>
    <cellStyle name="_JEV Nov Portfoliomanagement versie 0.5_20080605 Consolidatie Businessplan v19" xfId="2181"/>
    <cellStyle name="_JEV Nov Portfoliomanagement versie 0.5_20080605 Consolidatie Businessplan v19 2" xfId="2182"/>
    <cellStyle name="_JEV Nov Portfoliomanagement versie 0.5_20080605 Consolidatie Businessplan v19_Blad2" xfId="2183"/>
    <cellStyle name="_JEV Nov Portfoliomanagement versie 0.5_20080605 Consolidatie Businessplan v19_Blad2 2" xfId="2184"/>
    <cellStyle name="_JEV Nov Portfoliomanagement versie 0.5_20080605 Consolidatie Businessplan v19_Blad2_JP2011" xfId="2185"/>
    <cellStyle name="_JEV Nov Portfoliomanagement versie 0.5_20080605 Consolidatie Businessplan v19_JP2011" xfId="2186"/>
    <cellStyle name="_JEV Nov Portfoliomanagement versie 0.5_20080605 Consolidatie Businessplan v19_Model Plan 2012" xfId="2187"/>
    <cellStyle name="_JEV Nov Portfoliomanagement versie 0.5_Blad2" xfId="2188"/>
    <cellStyle name="_JEV Nov Portfoliomanagement versie 0.5_Blad2 2" xfId="2189"/>
    <cellStyle name="_JEV Nov Portfoliomanagement versie 0.5_Blad2_JP2011" xfId="2190"/>
    <cellStyle name="_JEV Nov Portfoliomanagement versie 0.5_JP2011" xfId="2191"/>
    <cellStyle name="_JEV Nov Portfoliomanagement versie 0.5_Model Plan 2012" xfId="2192"/>
    <cellStyle name="_JEV Nov Portfoliomanagement versie 0.5_ND5 squeeze model  whs-whs v2.21 DWDM ILL" xfId="2193"/>
    <cellStyle name="_JEV SACSRC_extrapolatie aug cijfers" xfId="2194"/>
    <cellStyle name="_JEV SACSRC_extrapolatie aug cijfers 2" xfId="2195"/>
    <cellStyle name="_JEV SACSRC_extrapolatie aug cijfers_Blad2" xfId="2196"/>
    <cellStyle name="_JEV SACSRC_extrapolatie aug cijfers_Blad2 2" xfId="2197"/>
    <cellStyle name="_JEV SACSRC_extrapolatie aug cijfers_Blad2_JP2011" xfId="2198"/>
    <cellStyle name="_JEV SACSRC_extrapolatie aug cijfers_JP2011" xfId="2199"/>
    <cellStyle name="_JEV SACSRC_extrapolatie aug cijfers_Model Plan 2012" xfId="2200"/>
    <cellStyle name="_JEV2007-BP2008-2010 ambitie 19 sept bottom up" xfId="2201"/>
    <cellStyle name="_JEV2007-BP2008-2010 ambitie 19 sept bottom up 2" xfId="2202"/>
    <cellStyle name="_JEV2007-BP2008-2010 ambitie 19 sept bottom up_Blad2" xfId="2203"/>
    <cellStyle name="_JEV2007-BP2008-2010 ambitie 19 sept bottom up_Blad2 2" xfId="2204"/>
    <cellStyle name="_JEV2007-BP2008-2010 ambitie 19 sept bottom up_Blad2_JP2011" xfId="2205"/>
    <cellStyle name="_JEV2007-BP2008-2010 ambitie 19 sept bottom up_JP2011" xfId="2206"/>
    <cellStyle name="_JEV2007-BP2008-2010 ambitie 19 sept bottom up_Model Plan 2012" xfId="2207"/>
    <cellStyle name="_JEV-uitvraag Voice ZM feb06" xfId="290"/>
    <cellStyle name="_JEV-uitvraag Voice ZM feb06 2" xfId="291"/>
    <cellStyle name="_JEV-uitvraag Voice ZM feb06 3" xfId="2208"/>
    <cellStyle name="_JEV-uitvraag Voice ZM feb06_Blad2" xfId="2209"/>
    <cellStyle name="_JEV-uitvraag Voice ZM feb06_Blad2 2" xfId="2210"/>
    <cellStyle name="_JEV-uitvraag Voice ZM feb06_Blad2_JP2011" xfId="2211"/>
    <cellStyle name="_JEV-uitvraag Voice ZM feb06_JP2011" xfId="2212"/>
    <cellStyle name="_JEV-uitvraag Voice ZM feb06_Model Plan 2012" xfId="2213"/>
    <cellStyle name="_JEV-uitvraag Voice ZM feb06_ND5 squeeze model  whs-whs v2.21 DWDM ILL" xfId="2214"/>
    <cellStyle name="_Journal P02" xfId="2215"/>
    <cellStyle name="_Journal P02_GDC nieuwe pfc cc jan  2011 v4" xfId="2216"/>
    <cellStyle name="_Journal P03" xfId="2217"/>
    <cellStyle name="_Journal P03_1" xfId="2218"/>
    <cellStyle name="_Journal P03_1_GDC nieuwe pfc cc jan  2011 v4" xfId="2219"/>
    <cellStyle name="_Journal P03_1_kostenplaatsensluiten consulting" xfId="2220"/>
    <cellStyle name="_Journal P05" xfId="2221"/>
    <cellStyle name="_Journal P05_GDC nieuwe pfc cc jan  2011 v4" xfId="2222"/>
    <cellStyle name="_Journal P10" xfId="2223"/>
    <cellStyle name="_Journal P10_GDC nieuwe pfc cc jan  2011 v4" xfId="2224"/>
    <cellStyle name="_JP 2006 LLS versie 3" xfId="292"/>
    <cellStyle name="_JP 2006 LLS versie 3 2" xfId="293"/>
    <cellStyle name="_JP 2006 LLS versie 3 3" xfId="2225"/>
    <cellStyle name="_JP 2006 LLS versie 3_ND5 squeeze model  whs-whs v2.21 DWDM ILL" xfId="2226"/>
    <cellStyle name="_JP_Core_231105_NOR" xfId="294"/>
    <cellStyle name="_JP_Core_231105_NOR 2" xfId="295"/>
    <cellStyle name="_JP_Core_231105_NOR 3" xfId="2227"/>
    <cellStyle name="_JP_Core_231105_NOR_ND5 squeeze model  whs-whs v2.21 DWDM ILL" xfId="2228"/>
    <cellStyle name="_Keuzelijsten" xfId="2229"/>
    <cellStyle name="_KEV-JEV BU CS" xfId="296"/>
    <cellStyle name="_KEV-JEV BU CS vs 2" xfId="297"/>
    <cellStyle name="_KIB MTA en bijz. posten" xfId="2230"/>
    <cellStyle name="_KIB MTA en bijz. posten 2" xfId="2231"/>
    <cellStyle name="_KIB MTA en bijz. posten_FC categoraal" xfId="2232"/>
    <cellStyle name="_KIB MTA en bijz. posten_GDC nieuwe pfc cc jan  2011 v4" xfId="2233"/>
    <cellStyle name="_KIB MTA en bijz. posten_JP2011" xfId="2234"/>
    <cellStyle name="_KIB MTA en bijz. posten_JP2011 2" xfId="2235"/>
    <cellStyle name="_KIB MTA en bijz. posten_JP2011_1" xfId="2236"/>
    <cellStyle name="_KIB MTA en bijz. posten_Preclosing" xfId="2237"/>
    <cellStyle name="_KIB MTA en bijz. posten_Preclosing 2" xfId="2238"/>
    <cellStyle name="_KIB MTA en bijz. posten_Preclosing jan11" xfId="2239"/>
    <cellStyle name="_KIB MTA en bijz. posten_Preclosing_1" xfId="2240"/>
    <cellStyle name="_KIB MTA en bijz. posten_Preclosing_2" xfId="2241"/>
    <cellStyle name="_KIB MTA en bijz. posten_Preclosing_3" xfId="2242"/>
    <cellStyle name="_KIB MTA en bijz. posten_Preclosing_FC categoraal" xfId="2243"/>
    <cellStyle name="_KIB MTA en bijz. posten_Sheet1" xfId="2244"/>
    <cellStyle name="_KIB MTA en bijz. posten_Sheet1_1" xfId="2245"/>
    <cellStyle name="_KIB MTA en bijz. posten_Sheet1_1 2" xfId="2246"/>
    <cellStyle name="_KIB MTA en bijz. posten_Sheet1_1_FC categoraal" xfId="2247"/>
    <cellStyle name="_KIB MTA en bijz. posten_Sheet1_2" xfId="2248"/>
    <cellStyle name="_KIB MTA en bijz. posten_Sheet1_2 2" xfId="2249"/>
    <cellStyle name="_KIB MTA en bijz. posten_Sheet2" xfId="2250"/>
    <cellStyle name="_Klant P&amp;L" xfId="2251"/>
    <cellStyle name="_Klant P&amp;L 2" xfId="2252"/>
    <cellStyle name="_Klant P&amp;L_Blad2" xfId="2253"/>
    <cellStyle name="_Klant P&amp;L_Blad2 2" xfId="2254"/>
    <cellStyle name="_Klant P&amp;L_Blad2_JP2011" xfId="2255"/>
    <cellStyle name="_Klant P&amp;L_JP2011" xfId="2256"/>
    <cellStyle name="_Klant P&amp;L_Model Plan 2012" xfId="2257"/>
    <cellStyle name="_Klantcase INVULASSISTENT 2007-06-01_1 (2)" xfId="2258"/>
    <cellStyle name="_Klantcase INVULASSISTENT 2007-06-01_1 (2) 2" xfId="2259"/>
    <cellStyle name="_Klantcase INVULASSISTENT 2007-06-01_1 (2)_Blad2" xfId="2260"/>
    <cellStyle name="_Klantcase INVULASSISTENT 2007-06-01_1 (2)_Blad2 2" xfId="2261"/>
    <cellStyle name="_Klantcase INVULASSISTENT 2007-06-01_1 (2)_Blad2_JP2011" xfId="2262"/>
    <cellStyle name="_Klantcase INVULASSISTENT 2007-06-01_1 (2)_JP2011" xfId="2263"/>
    <cellStyle name="_Klantcase INVULASSISTENT 2007-06-01_1 (2)_Model Plan 2012" xfId="2264"/>
    <cellStyle name="_Klantcase INVULTOOL" xfId="298"/>
    <cellStyle name="_Klantcase INVULTOOL 2" xfId="2265"/>
    <cellStyle name="_Klantcase INVULTOOL 2 2" xfId="2266"/>
    <cellStyle name="_KOKOS-BP0709 met mngt fee" xfId="299"/>
    <cellStyle name="_KOKOS-BP0709 operations versie 26 9 06 excl MF VN" xfId="300"/>
    <cellStyle name="_Kopie van BP LLS 2005 v101  ronde 6" xfId="301"/>
    <cellStyle name="_Kopie van BP LLS 2005 v101  ronde 6 2" xfId="302"/>
    <cellStyle name="_Kopie van BP LLS 2005 v101  ronde 6 3" xfId="2267"/>
    <cellStyle name="_Kopie van BP LLS 2005 v101  ronde 6_ND5 squeeze model  whs-whs v2.21 DWDM ILL" xfId="2268"/>
    <cellStyle name="_Kopie van Kostenboom CCA 2007 DEF (excl gebouw)" xfId="2269"/>
    <cellStyle name="_Kopie van Uitkoppelsqueezing tov xDF_WBA CM ACTIE 20090629 (2)" xfId="303"/>
    <cellStyle name="_Kosten DWDM" xfId="304"/>
    <cellStyle name="_kosten model 2005" xfId="305"/>
    <cellStyle name="_kosten model 2005_LPM PL 20101014 Concept" xfId="2270"/>
    <cellStyle name="_kosten model 2005_LPM PL 20101028 obv LRIC inkoop" xfId="2271"/>
    <cellStyle name="_kosten model 2005_ND5 squeeze model  whs-whs v2.21 DWDM ILL" xfId="2272"/>
    <cellStyle name="_Kosten per applicatie v0 4 WSO 19-09-2006" xfId="306"/>
    <cellStyle name="_Kosten per applicatie v0 4 WSO 19-09-2006 2" xfId="307"/>
    <cellStyle name="_Kosten per applicatie v0 4 WSO 19-09-2006 3" xfId="2273"/>
    <cellStyle name="_Kosten per applicatie v0 4 WSO 19-09-2006_ND5 squeeze model  whs-whs v2.21 DWDM ILL" xfId="2274"/>
    <cellStyle name="_Kostenboom CCA 2007 DEF" xfId="2275"/>
    <cellStyle name="_Kostenverdeling ETN v03" xfId="308"/>
    <cellStyle name="_Kostenverdeling ETN v03 2" xfId="309"/>
    <cellStyle name="_Kostenverdeling ETN v03 3" xfId="2276"/>
    <cellStyle name="_Kostenverdeling ETN v03_ND5 squeeze model  whs-whs v2.21 DWDM ILL" xfId="2277"/>
    <cellStyle name="_kostprijs_Ethernet_08_08v1 Coen" xfId="310"/>
    <cellStyle name="_KPN Fixed" xfId="311"/>
    <cellStyle name="_KPN Fixed 2" xfId="2278"/>
    <cellStyle name="_KPN Fixed 2 2" xfId="2279"/>
    <cellStyle name="_KPN NG Ethernet MPLS Building Blocks-v6" xfId="312"/>
    <cellStyle name="_KPN NG Ethernet MPLS Building Blocks-v6_LPM PL 20101014 Concept" xfId="2280"/>
    <cellStyle name="_KPN NG Ethernet MPLS Building Blocks-v6_LPM PL 20101028 obv LRIC inkoop" xfId="2281"/>
    <cellStyle name="_KPN NG Ethernet MPLS Building Blocks-v6_ND5 squeeze model  whs-whs v2.21 DWDM ILL" xfId="2282"/>
    <cellStyle name="_KPN ONE Hardware 4v3" xfId="2283"/>
    <cellStyle name="_KPN ONE Hardware 4v3 2" xfId="2284"/>
    <cellStyle name="_KPN ONE Hardware 4v3 2 2" xfId="2285"/>
    <cellStyle name="_KvB_Full year ZM june 08" xfId="2286"/>
    <cellStyle name="_KWT IS Data 2011-01-07" xfId="2287"/>
    <cellStyle name="_Like-for-like res" xfId="2288"/>
    <cellStyle name="_Like-for-like res 2" xfId="2289"/>
    <cellStyle name="_Like-for-like res_JP2011" xfId="2290"/>
    <cellStyle name="_LOCAL LOOP afdelingen 2004" xfId="313"/>
    <cellStyle name="_LOCAL LOOP afdelingen 2004 2" xfId="314"/>
    <cellStyle name="_LOCAL LOOP afdelingen 2004 2 2" xfId="2291"/>
    <cellStyle name="_LOCAL LOOP afdelingen 2004 3" xfId="2292"/>
    <cellStyle name="_LOCAL LOOP afdelingen 2004_Blad2" xfId="2293"/>
    <cellStyle name="_LOCAL LOOP afdelingen 2004_Blad2 2" xfId="2294"/>
    <cellStyle name="_LOCAL LOOP afdelingen 2004_Blad2_JP2011" xfId="2295"/>
    <cellStyle name="_LOCAL LOOP afdelingen 2004_EVPN Model_20102601_v0.1" xfId="315"/>
    <cellStyle name="_LOCAL LOOP afdelingen 2004_JP2011" xfId="2296"/>
    <cellStyle name="_LOCAL LOOP afdelingen 2004_KWT IS Data 2010-10-07" xfId="2297"/>
    <cellStyle name="_LOCAL LOOP afdelingen 2004_Model Plan 2012" xfId="2298"/>
    <cellStyle name="_LOCAL LOOP afdelingen 2004_ND5 squeeze model  whs-whs v2.21 DWDM ILL" xfId="2299"/>
    <cellStyle name="_LOCAL LOOP afdelingen 2004_ZM IS Data Tarievenboek 2010-03-11" xfId="316"/>
    <cellStyle name="_LOCAL LOOP ILL 2004 versie4" xfId="317"/>
    <cellStyle name="_LOCAL LOOP ILL 2004 versie4 2" xfId="318"/>
    <cellStyle name="_LOCAL LOOP ILL 2004 versie4 3" xfId="2300"/>
    <cellStyle name="_LOCAL LOOP ILL 2004 versie4_ND5 squeeze model  whs-whs v2.21 DWDM ILL" xfId="2301"/>
    <cellStyle name="_Lws Portfolio -  Tss -Preliminary 1215" xfId="319"/>
    <cellStyle name="_Lws Portfolio -  Tss -Preliminary 1215 2" xfId="320"/>
    <cellStyle name="_Lws Portfolio -  Tss -Preliminary 1215 3" xfId="2302"/>
    <cellStyle name="_Lws Portfolio -  Tss -Preliminary 1215_ND5 squeeze model  whs-whs v2.21 DWDM ILL" xfId="2303"/>
    <cellStyle name="_LWS Portfolio Comcode Alignment - Preliminary" xfId="321"/>
    <cellStyle name="_LWS Portfolio Comcode Alignment - Preliminary 2" xfId="322"/>
    <cellStyle name="_LWS Portfolio Comcode Alignment - Preliminary 3" xfId="2304"/>
    <cellStyle name="_LWS Portfolio Comcode Alignment - Preliminary_ND5 squeeze model  whs-whs v2.21 DWDM ILL" xfId="2305"/>
    <cellStyle name="_LWS Portfolio Structure for FY 2003" xfId="323"/>
    <cellStyle name="_LWS Portfolio Structure for FY 2003 2" xfId="324"/>
    <cellStyle name="_LWS Portfolio Structure for FY 2003 3" xfId="2306"/>
    <cellStyle name="_LWS Portfolio Structure for FY 2003_ND5 squeeze model  whs-whs v2.21 DWDM ILL" xfId="2307"/>
    <cellStyle name="_LWS_FIN_SUM_KPN Ethernet NG v1.4" xfId="325"/>
    <cellStyle name="_LWS_FIN_SUM_KPN Ethernet NG v1.4 2" xfId="326"/>
    <cellStyle name="_LWS_FIN_SUM_KPN Ethernet NG v1.4 3" xfId="2308"/>
    <cellStyle name="_LWS_FIN_SUM_KPN Ethernet NG v1.4_ND5 squeeze model  whs-whs v2.21 DWDM ILL" xfId="2309"/>
    <cellStyle name="_LWS_FIN_SUM_KPN Ethernet NG v1.5" xfId="327"/>
    <cellStyle name="_LWS_FIN_SUM_KPN Ethernet NG v1.5 2" xfId="328"/>
    <cellStyle name="_LWS_FIN_SUM_KPN Ethernet NG v1.5 3" xfId="2310"/>
    <cellStyle name="_LWS_FIN_SUM_KPN Ethernet NG v1.5_ND5 squeeze model  whs-whs v2.21 DWDM ILL" xfId="2311"/>
    <cellStyle name="_LWS_FIN_SUM_KPN Ethernet NG v1.6" xfId="329"/>
    <cellStyle name="_LWS_FIN_SUM_KPN Ethernet NG v1.6 2" xfId="330"/>
    <cellStyle name="_LWS_FIN_SUM_KPN Ethernet NG v1.6 3" xfId="2312"/>
    <cellStyle name="_LWS_FIN_SUM_KPN Ethernet NG v1.6_ND5 squeeze model  whs-whs v2.21 DWDM ILL" xfId="2313"/>
    <cellStyle name="_M A S" xfId="331"/>
    <cellStyle name="_M A S 2" xfId="332"/>
    <cellStyle name="_M A S 2 2" xfId="2314"/>
    <cellStyle name="_M A S 3" xfId="2315"/>
    <cellStyle name="_M A S_Blad2" xfId="2316"/>
    <cellStyle name="_M A S_Blad2 2" xfId="2317"/>
    <cellStyle name="_M A S_Blad2_JP2011" xfId="2318"/>
    <cellStyle name="_M A S_EVPN Model_20102601_v0.1" xfId="333"/>
    <cellStyle name="_M A S_JP2011" xfId="2319"/>
    <cellStyle name="_M A S_KWT IS Data 2010-10-07" xfId="2320"/>
    <cellStyle name="_M A S_Model Plan 2012" xfId="2321"/>
    <cellStyle name="_M A S_ND5 squeeze model  whs-whs v2.21 DWDM ILL" xfId="2322"/>
    <cellStyle name="_M A S_ZM IS Data Tarievenboek 2010-03-11" xfId="334"/>
    <cellStyle name="_maandverdeling JP 06 versie 2 inkoop CS" xfId="335"/>
    <cellStyle name="_maandverdeling JP 06 versie 2 inkoop CS 2" xfId="336"/>
    <cellStyle name="_maandverdeling JP 06 versie 2 inkoop CS 3" xfId="2323"/>
    <cellStyle name="_maandverdeling JP 06 versie 2 inkoop CS_20080530 Consolidatie Businessplan v12" xfId="2324"/>
    <cellStyle name="_maandverdeling JP 06 versie 2 inkoop CS_20080530 Consolidatie Businessplan v12 2" xfId="2325"/>
    <cellStyle name="_maandverdeling JP 06 versie 2 inkoop CS_20080530 Consolidatie Businessplan v12_Blad2" xfId="2326"/>
    <cellStyle name="_maandverdeling JP 06 versie 2 inkoop CS_20080530 Consolidatie Businessplan v12_Blad2 2" xfId="2327"/>
    <cellStyle name="_maandverdeling JP 06 versie 2 inkoop CS_20080530 Consolidatie Businessplan v12_Blad2_JP2011" xfId="2328"/>
    <cellStyle name="_maandverdeling JP 06 versie 2 inkoop CS_20080530 Consolidatie Businessplan v12_JP2011" xfId="2329"/>
    <cellStyle name="_maandverdeling JP 06 versie 2 inkoop CS_20080530 Consolidatie Businessplan v12_Model Plan 2012" xfId="2330"/>
    <cellStyle name="_maandverdeling JP 06 versie 2 inkoop CS_20080605 Consolidatie Businessplan v15" xfId="2331"/>
    <cellStyle name="_maandverdeling JP 06 versie 2 inkoop CS_20080605 Consolidatie Businessplan v15 2" xfId="2332"/>
    <cellStyle name="_maandverdeling JP 06 versie 2 inkoop CS_20080605 Consolidatie Businessplan v15_Blad2" xfId="2333"/>
    <cellStyle name="_maandverdeling JP 06 versie 2 inkoop CS_20080605 Consolidatie Businessplan v15_Blad2 2" xfId="2334"/>
    <cellStyle name="_maandverdeling JP 06 versie 2 inkoop CS_20080605 Consolidatie Businessplan v15_Blad2_JP2011" xfId="2335"/>
    <cellStyle name="_maandverdeling JP 06 versie 2 inkoop CS_20080605 Consolidatie Businessplan v15_JP2011" xfId="2336"/>
    <cellStyle name="_maandverdeling JP 06 versie 2 inkoop CS_20080605 Consolidatie Businessplan v15_Model Plan 2012" xfId="2337"/>
    <cellStyle name="_maandverdeling JP 06 versie 2 inkoop CS_20080605 Consolidatie Businessplan v19" xfId="2338"/>
    <cellStyle name="_maandverdeling JP 06 versie 2 inkoop CS_20080605 Consolidatie Businessplan v19 2" xfId="2339"/>
    <cellStyle name="_maandverdeling JP 06 versie 2 inkoop CS_20080605 Consolidatie Businessplan v19_Blad2" xfId="2340"/>
    <cellStyle name="_maandverdeling JP 06 versie 2 inkoop CS_20080605 Consolidatie Businessplan v19_Blad2 2" xfId="2341"/>
    <cellStyle name="_maandverdeling JP 06 versie 2 inkoop CS_20080605 Consolidatie Businessplan v19_Blad2_JP2011" xfId="2342"/>
    <cellStyle name="_maandverdeling JP 06 versie 2 inkoop CS_20080605 Consolidatie Businessplan v19_JP2011" xfId="2343"/>
    <cellStyle name="_maandverdeling JP 06 versie 2 inkoop CS_20080605 Consolidatie Businessplan v19_Model Plan 2012" xfId="2344"/>
    <cellStyle name="_maandverdeling JP 06 versie 2 inkoop CS_Blad2" xfId="2345"/>
    <cellStyle name="_maandverdeling JP 06 versie 2 inkoop CS_Blad2 2" xfId="2346"/>
    <cellStyle name="_maandverdeling JP 06 versie 2 inkoop CS_Blad2_JP2011" xfId="2347"/>
    <cellStyle name="_maandverdeling JP 06 versie 2 inkoop CS_JP2011" xfId="2348"/>
    <cellStyle name="_maandverdeling JP 06 versie 2 inkoop CS_Model Plan 2012" xfId="2349"/>
    <cellStyle name="_maandverdeling JP 06 versie 2 inkoop CS_ND5 squeeze model  whs-whs v2.21 DWDM ILL" xfId="2350"/>
    <cellStyle name="_Managed Service  PL - FC_10 v FC_12" xfId="2351"/>
    <cellStyle name="_Map1" xfId="337"/>
    <cellStyle name="_Map1 (2)" xfId="338"/>
    <cellStyle name="_Map1 (2) 2" xfId="339"/>
    <cellStyle name="_Map1 (2) 3" xfId="2352"/>
    <cellStyle name="_Map1 (2)_ND5 squeeze model  whs-whs v2.21 DWDM ILL" xfId="2353"/>
    <cellStyle name="_Map1 2" xfId="340"/>
    <cellStyle name="_Map1 3" xfId="2354"/>
    <cellStyle name="_Map1_1" xfId="341"/>
    <cellStyle name="_Map1_FC categoraal" xfId="2355"/>
    <cellStyle name="_Map1_GDC nieuwe pfc cc jan  2011 v4" xfId="2356"/>
    <cellStyle name="_Map1_JP2011" xfId="2357"/>
    <cellStyle name="_Map1_JP2011 2" xfId="2358"/>
    <cellStyle name="_Map1_JP2011_1" xfId="2359"/>
    <cellStyle name="_Map1_ND5 squeeze model  whs-whs v2.21 DWDM ILL" xfId="2360"/>
    <cellStyle name="_Map1_Preclosing" xfId="2361"/>
    <cellStyle name="_Map1_Preclosing 2" xfId="2362"/>
    <cellStyle name="_Map1_Preclosing jan11" xfId="2363"/>
    <cellStyle name="_Map1_Preclosing_1" xfId="2364"/>
    <cellStyle name="_Map1_Preclosing_2" xfId="2365"/>
    <cellStyle name="_Map1_Preclosing_3" xfId="2366"/>
    <cellStyle name="_Map1_Preclosing_FC categoraal" xfId="2367"/>
    <cellStyle name="_Map1_Sheet1" xfId="2368"/>
    <cellStyle name="_Map1_Sheet1_1" xfId="2369"/>
    <cellStyle name="_Map1_Sheet1_1 2" xfId="2370"/>
    <cellStyle name="_Map1_Sheet1_1_FC categoraal" xfId="2371"/>
    <cellStyle name="_Map1_Sheet1_2" xfId="2372"/>
    <cellStyle name="_Map1_Sheet1_2 2" xfId="2373"/>
    <cellStyle name="_Map1_Sheet2" xfId="2374"/>
    <cellStyle name="_Map11" xfId="2375"/>
    <cellStyle name="_Map11 2" xfId="2376"/>
    <cellStyle name="_Map11_FC categoraal" xfId="2377"/>
    <cellStyle name="_Map11_GDC nieuwe pfc cc jan  2011 v4" xfId="2378"/>
    <cellStyle name="_Map11_JP2011" xfId="2379"/>
    <cellStyle name="_Map11_JP2011 2" xfId="2380"/>
    <cellStyle name="_Map11_JP2011_1" xfId="2381"/>
    <cellStyle name="_Map11_Preclosing" xfId="2382"/>
    <cellStyle name="_Map11_Preclosing 2" xfId="2383"/>
    <cellStyle name="_Map11_Preclosing jan11" xfId="2384"/>
    <cellStyle name="_Map11_Preclosing_1" xfId="2385"/>
    <cellStyle name="_Map11_Preclosing_2" xfId="2386"/>
    <cellStyle name="_Map11_Preclosing_3" xfId="2387"/>
    <cellStyle name="_Map11_Preclosing_FC categoraal" xfId="2388"/>
    <cellStyle name="_Map11_Sheet1" xfId="2389"/>
    <cellStyle name="_Map11_Sheet1_1" xfId="2390"/>
    <cellStyle name="_Map11_Sheet1_1 2" xfId="2391"/>
    <cellStyle name="_Map11_Sheet1_1_FC categoraal" xfId="2392"/>
    <cellStyle name="_Map11_Sheet1_2" xfId="2393"/>
    <cellStyle name="_Map11_Sheet1_2 2" xfId="2394"/>
    <cellStyle name="_Map11_Sheet2" xfId="2395"/>
    <cellStyle name="_Map2" xfId="342"/>
    <cellStyle name="_Map2 2" xfId="343"/>
    <cellStyle name="_Map2 3" xfId="2396"/>
    <cellStyle name="_Map2_BP07-v27" xfId="344"/>
    <cellStyle name="_Map2_BP07-v27 2" xfId="345"/>
    <cellStyle name="_Map2_BP07-v27 3" xfId="2397"/>
    <cellStyle name="_Map2_BP07-v27_ND5 squeeze model  whs-whs v2.21 DWDM ILL" xfId="2398"/>
    <cellStyle name="_Map2_Interne verrekening SLA2007 WO BO LEV BS - ZM NS CS versie 05-2007" xfId="346"/>
    <cellStyle name="_Map2_Interne verrekening SLA2007 WO BO LEV BS - ZM NS CS versie 05-2007 (2)" xfId="347"/>
    <cellStyle name="_Map2_Interne verrekening SLA2007 WO BO LEV BS - ZM NS CS versie 05-2007 (2) 2" xfId="348"/>
    <cellStyle name="_Map2_Interne verrekening SLA2007 WO BO LEV BS - ZM NS CS versie 05-2007 (2) 3" xfId="2399"/>
    <cellStyle name="_Map2_Interne verrekening SLA2007 WO BO LEV BS - ZM NS CS versie 05-2007 (2)_ND5 squeeze model  whs-whs v2.21 DWDM ILL" xfId="2400"/>
    <cellStyle name="_Map2_Interne verrekening SLA2007 WO BO LEV BS - ZM NS CS versie 05-2007 2" xfId="349"/>
    <cellStyle name="_Map2_Interne verrekening SLA2007 WO BO LEV BS - ZM NS CS versie 05-2007 3" xfId="2401"/>
    <cellStyle name="_Map2_Interne verrekening SLA2007 WO BO LEV BS - ZM NS CS versie 05-2007_ND5 squeeze model  whs-whs v2.21 DWDM ILL" xfId="2402"/>
    <cellStyle name="_Map2_JEVconcept2007 16 mei Marcel_Jeff" xfId="350"/>
    <cellStyle name="_Map2_JEVconcept2007 16 mei Marcel_Jeff 2" xfId="351"/>
    <cellStyle name="_Map2_JEVconcept2007 16 mei Marcel_Jeff 3" xfId="2403"/>
    <cellStyle name="_Map2_JEVconcept2007 16 mei Marcel_Jeff_ND5 squeeze model  whs-whs v2.21 DWDM ILL" xfId="2404"/>
    <cellStyle name="_Map2_ND5 squeeze model  whs-whs v2.21 DWDM ILL" xfId="2405"/>
    <cellStyle name="_Map2_Transferpricing2005 - 2007(restate 2006(definitief13-12-2006)" xfId="352"/>
    <cellStyle name="_Map2_Transferpricing2005 - 2007(restate 2006(definitief13-12-2006) 2" xfId="353"/>
    <cellStyle name="_Map2_Transferpricing2005 - 2007(restate 2006(definitief13-12-2006) 3" xfId="2406"/>
    <cellStyle name="_Map2_Transferpricing2005 - 2007(restate 2006(definitief13-12-2006)_ND5 squeeze model  whs-whs v2.21 DWDM ILL" xfId="2407"/>
    <cellStyle name="_Map2_verrekening producten 11b-12-2006 WSO + ZM evpn lrac 5jr" xfId="354"/>
    <cellStyle name="_Map2_verrekening producten 11b-12-2006 WSO + ZM evpn lrac 5jr 2" xfId="355"/>
    <cellStyle name="_Map2_verrekening producten 11b-12-2006 WSO + ZM evpn lrac 5jr 3" xfId="2408"/>
    <cellStyle name="_Map2_verrekening producten 11b-12-2006 WSO + ZM evpn lrac 5jr_ND5 squeeze model  whs-whs v2.21 DWDM ILL" xfId="2409"/>
    <cellStyle name="_Map2_verrekening producten 4-12-2006 WSO + ZM evpn lrac 5jr" xfId="356"/>
    <cellStyle name="_Map2_verrekening producten 4-12-2006 WSO + ZM evpn lrac 5jr 2" xfId="357"/>
    <cellStyle name="_Map2_verrekening producten 4-12-2006 WSO + ZM evpn lrac 5jr 3" xfId="2410"/>
    <cellStyle name="_Map2_verrekening producten 4-12-2006 WSO + ZM evpn lrac 5jr_ND5 squeeze model  whs-whs v2.21 DWDM ILL" xfId="2411"/>
    <cellStyle name="_Map2_verrekening producten 7-12-2006 WSO + ZM evpn lrac 5jr" xfId="358"/>
    <cellStyle name="_Map2_verrekening producten 7-12-2006 WSO + ZM evpn lrac 5jr 2" xfId="359"/>
    <cellStyle name="_Map2_verrekening producten 7-12-2006 WSO + ZM evpn lrac 5jr 3" xfId="2412"/>
    <cellStyle name="_Map2_verrekening producten 7-12-2006 WSO + ZM evpn lrac 5jr_ND5 squeeze model  whs-whs v2.21 DWDM ILL" xfId="2413"/>
    <cellStyle name="_Map3" xfId="360"/>
    <cellStyle name="_Map3 2" xfId="361"/>
    <cellStyle name="_Map3 3" xfId="2414"/>
    <cellStyle name="_Map3_Active PQ" xfId="362"/>
    <cellStyle name="_Map3_ND5 squeeze model  whs-whs v2.21 DWDM ILL" xfId="2415"/>
    <cellStyle name="_Map3_prijsmix willem KPN Internet berekening 03-2006" xfId="363"/>
    <cellStyle name="_Map3_Prijsmix willem kpn-i vorig jaar" xfId="364"/>
    <cellStyle name="_markt ASL aug05" xfId="2416"/>
    <cellStyle name="_markt ASL aug05 2" xfId="2417"/>
    <cellStyle name="_markt ASL aug05_20080530 Consolidatie Businessplan v12" xfId="2418"/>
    <cellStyle name="_markt ASL aug05_20080530 Consolidatie Businessplan v12 2" xfId="2419"/>
    <cellStyle name="_markt ASL aug05_20080530 Consolidatie Businessplan v12_Blad2" xfId="2420"/>
    <cellStyle name="_markt ASL aug05_20080530 Consolidatie Businessplan v12_Blad2 2" xfId="2421"/>
    <cellStyle name="_markt ASL aug05_20080530 Consolidatie Businessplan v12_Blad2_JP2011" xfId="2422"/>
    <cellStyle name="_markt ASL aug05_20080530 Consolidatie Businessplan v12_JP2011" xfId="2423"/>
    <cellStyle name="_markt ASL aug05_20080530 Consolidatie Businessplan v12_Model Plan 2012" xfId="2424"/>
    <cellStyle name="_markt ASL aug05_20080605 Consolidatie Businessplan v15" xfId="2425"/>
    <cellStyle name="_markt ASL aug05_20080605 Consolidatie Businessplan v15 2" xfId="2426"/>
    <cellStyle name="_markt ASL aug05_20080605 Consolidatie Businessplan v15_Blad2" xfId="2427"/>
    <cellStyle name="_markt ASL aug05_20080605 Consolidatie Businessplan v15_Blad2 2" xfId="2428"/>
    <cellStyle name="_markt ASL aug05_20080605 Consolidatie Businessplan v15_Blad2_JP2011" xfId="2429"/>
    <cellStyle name="_markt ASL aug05_20080605 Consolidatie Businessplan v15_JP2011" xfId="2430"/>
    <cellStyle name="_markt ASL aug05_20080605 Consolidatie Businessplan v15_Model Plan 2012" xfId="2431"/>
    <cellStyle name="_markt ASL aug05_20080605 Consolidatie Businessplan v19" xfId="2432"/>
    <cellStyle name="_markt ASL aug05_20080605 Consolidatie Businessplan v19 2" xfId="2433"/>
    <cellStyle name="_markt ASL aug05_20080605 Consolidatie Businessplan v19_Blad2" xfId="2434"/>
    <cellStyle name="_markt ASL aug05_20080605 Consolidatie Businessplan v19_Blad2 2" xfId="2435"/>
    <cellStyle name="_markt ASL aug05_20080605 Consolidatie Businessplan v19_Blad2_JP2011" xfId="2436"/>
    <cellStyle name="_markt ASL aug05_20080605 Consolidatie Businessplan v19_JP2011" xfId="2437"/>
    <cellStyle name="_markt ASL aug05_20080605 Consolidatie Businessplan v19_Model Plan 2012" xfId="2438"/>
    <cellStyle name="_markt ASL aug05_Blad2" xfId="2439"/>
    <cellStyle name="_markt ASL aug05_Blad2 2" xfId="2440"/>
    <cellStyle name="_markt ASL aug05_Blad2_JP2011" xfId="2441"/>
    <cellStyle name="_markt ASL aug05_JP2011" xfId="2442"/>
    <cellStyle name="_markt ASL aug05_Model Plan 2012" xfId="2443"/>
    <cellStyle name="_MC-overzicht" xfId="365"/>
    <cellStyle name="_MC-overzicht 2" xfId="366"/>
    <cellStyle name="_MC-overzicht 3" xfId="2444"/>
    <cellStyle name="_MC-overzicht_ND5 squeeze model  whs-whs v2.21 DWDM ILL" xfId="2445"/>
    <cellStyle name="_MCTN naar ILL migratie 19-3-2004" xfId="367"/>
    <cellStyle name="_MCTN naar ILL migratie 19-3-2004 2" xfId="368"/>
    <cellStyle name="_MCTN naar ILL migratie 19-3-2004 3" xfId="2446"/>
    <cellStyle name="_MCTN naar ILL migratie 19-3-2004_ND5 squeeze model  whs-whs v2.21 DWDM ILL" xfId="2447"/>
    <cellStyle name="_ML VT 2004-09_Bijlagen Modellen 2004" xfId="2448"/>
    <cellStyle name="_ML VT 2004-09_Bijlagen Modellen 2004 2" xfId="2449"/>
    <cellStyle name="_ML VT 2004-09_Bijlagen Modellen 2004_FC categoraal" xfId="2450"/>
    <cellStyle name="_ML VT 2004-09_Bijlagen Modellen 2004_GDC nieuwe pfc cc jan  2011 v4" xfId="2451"/>
    <cellStyle name="_ML VT 2004-09_Bijlagen Modellen 2004_JP2011" xfId="2452"/>
    <cellStyle name="_ML VT 2004-09_Bijlagen Modellen 2004_JP2011 2" xfId="2453"/>
    <cellStyle name="_ML VT 2004-09_Bijlagen Modellen 2004_JP2011_1" xfId="2454"/>
    <cellStyle name="_ML VT 2004-09_Bijlagen Modellen 2004_Preclosing" xfId="2455"/>
    <cellStyle name="_ML VT 2004-09_Bijlagen Modellen 2004_Preclosing 2" xfId="2456"/>
    <cellStyle name="_ML VT 2004-09_Bijlagen Modellen 2004_Preclosing jan11" xfId="2457"/>
    <cellStyle name="_ML VT 2004-09_Bijlagen Modellen 2004_Preclosing_1" xfId="2458"/>
    <cellStyle name="_ML VT 2004-09_Bijlagen Modellen 2004_Preclosing_2" xfId="2459"/>
    <cellStyle name="_ML VT 2004-09_Bijlagen Modellen 2004_Preclosing_3" xfId="2460"/>
    <cellStyle name="_ML VT 2004-09_Bijlagen Modellen 2004_Preclosing_FC categoraal" xfId="2461"/>
    <cellStyle name="_ML VT 2004-09_Bijlagen Modellen 2004_Sheet1" xfId="2462"/>
    <cellStyle name="_ML VT 2004-09_Bijlagen Modellen 2004_Sheet1_1" xfId="2463"/>
    <cellStyle name="_ML VT 2004-09_Bijlagen Modellen 2004_Sheet1_1 2" xfId="2464"/>
    <cellStyle name="_ML VT 2004-09_Bijlagen Modellen 2004_Sheet1_1_FC categoraal" xfId="2465"/>
    <cellStyle name="_ML VT 2004-09_Bijlagen Modellen 2004_Sheet1_2" xfId="2466"/>
    <cellStyle name="_ML VT 2004-09_Bijlagen Modellen 2004_Sheet1_2 2" xfId="2467"/>
    <cellStyle name="_ML VT 2004-09_Bijlagen Modellen 2004_Sheet2" xfId="2468"/>
    <cellStyle name="_Ml-Financials-2005-07-JEVv5" xfId="2469"/>
    <cellStyle name="_Ml-Financials-2005-07-JEVv5 2" xfId="2470"/>
    <cellStyle name="_Ml-Financials-2005-07-JEVv5_FC categoraal" xfId="2471"/>
    <cellStyle name="_Ml-Financials-2005-07-JEVv5_GDC nieuwe pfc cc jan  2011 v4" xfId="2472"/>
    <cellStyle name="_Ml-Financials-2005-07-JEVv5_JP2011" xfId="2473"/>
    <cellStyle name="_Ml-Financials-2005-07-JEVv5_JP2011 2" xfId="2474"/>
    <cellStyle name="_Ml-Financials-2005-07-JEVv5_JP2011_1" xfId="2475"/>
    <cellStyle name="_Ml-Financials-2005-07-JEVv5_Preclosing" xfId="2476"/>
    <cellStyle name="_Ml-Financials-2005-07-JEVv5_Preclosing 2" xfId="2477"/>
    <cellStyle name="_Ml-Financials-2005-07-JEVv5_Preclosing jan11" xfId="2478"/>
    <cellStyle name="_Ml-Financials-2005-07-JEVv5_Preclosing_1" xfId="2479"/>
    <cellStyle name="_Ml-Financials-2005-07-JEVv5_Preclosing_2" xfId="2480"/>
    <cellStyle name="_Ml-Financials-2005-07-JEVv5_Preclosing_3" xfId="2481"/>
    <cellStyle name="_Ml-Financials-2005-07-JEVv5_Preclosing_FC categoraal" xfId="2482"/>
    <cellStyle name="_Ml-Financials-2005-07-JEVv5_Sheet1" xfId="2483"/>
    <cellStyle name="_Ml-Financials-2005-07-JEVv5_Sheet1_1" xfId="2484"/>
    <cellStyle name="_Ml-Financials-2005-07-JEVv5_Sheet1_1 2" xfId="2485"/>
    <cellStyle name="_Ml-Financials-2005-07-JEVv5_Sheet1_1_FC categoraal" xfId="2486"/>
    <cellStyle name="_Ml-Financials-2005-07-JEVv5_Sheet1_2" xfId="2487"/>
    <cellStyle name="_Ml-Financials-2005-07-JEVv5_Sheet1_2 2" xfId="2488"/>
    <cellStyle name="_Ml-Financials-2005-07-JEVv5_Sheet2" xfId="2489"/>
    <cellStyle name="_ModellenIenMSTotaal2004" xfId="2490"/>
    <cellStyle name="_ModellenIenMSTotaal2004 2" xfId="2491"/>
    <cellStyle name="_ModellenIenMSTotaal2004_FC categoraal" xfId="2492"/>
    <cellStyle name="_ModellenIenMSTotaal2004_GDC nieuwe pfc cc jan  2011 v4" xfId="2493"/>
    <cellStyle name="_ModellenIenMSTotaal2004_JP2011" xfId="2494"/>
    <cellStyle name="_ModellenIenMSTotaal2004_JP2011 2" xfId="2495"/>
    <cellStyle name="_ModellenIenMSTotaal2004_JP2011_1" xfId="2496"/>
    <cellStyle name="_ModellenIenMSTotaal2004_Preclosing" xfId="2497"/>
    <cellStyle name="_ModellenIenMSTotaal2004_Preclosing 2" xfId="2498"/>
    <cellStyle name="_ModellenIenMSTotaal2004_Preclosing jan11" xfId="2499"/>
    <cellStyle name="_ModellenIenMSTotaal2004_Preclosing_1" xfId="2500"/>
    <cellStyle name="_ModellenIenMSTotaal2004_Preclosing_2" xfId="2501"/>
    <cellStyle name="_ModellenIenMSTotaal2004_Preclosing_3" xfId="2502"/>
    <cellStyle name="_ModellenIenMSTotaal2004_Preclosing_FC categoraal" xfId="2503"/>
    <cellStyle name="_ModellenIenMSTotaal2004_Sheet1" xfId="2504"/>
    <cellStyle name="_ModellenIenMSTotaal2004_Sheet1_1" xfId="2505"/>
    <cellStyle name="_ModellenIenMSTotaal2004_Sheet1_1 2" xfId="2506"/>
    <cellStyle name="_ModellenIenMSTotaal2004_Sheet1_1_FC categoraal" xfId="2507"/>
    <cellStyle name="_ModellenIenMSTotaal2004_Sheet1_2" xfId="2508"/>
    <cellStyle name="_ModellenIenMSTotaal2004_Sheet1_2 2" xfId="2509"/>
    <cellStyle name="_ModellenIenMSTotaal2004_Sheet2" xfId="2510"/>
    <cellStyle name="_MPLS Versatel berekeningen 9 feb" xfId="369"/>
    <cellStyle name="_MPLS Versatel berekeningen 9 feb 2" xfId="370"/>
    <cellStyle name="_MPLS Versatel berekeningen 9 feb 3" xfId="2511"/>
    <cellStyle name="_MPLS Versatel berekeningen 9 feb_ND5 squeeze model  whs-whs v2.21 DWDM ILL" xfId="2512"/>
    <cellStyle name="_NCV issues v014" xfId="2513"/>
    <cellStyle name="_Nieuw en traditioneel BP07-09" xfId="2514"/>
    <cellStyle name="_NP- SP epacity-IAS-M-core" xfId="371"/>
    <cellStyle name="_NP- SP epacity-IAS-M-core_LPM PL 20101014 Concept" xfId="2515"/>
    <cellStyle name="_NP- SP epacity-IAS-M-core_LPM PL 20101028 obv LRIC inkoop" xfId="2516"/>
    <cellStyle name="_NP- SP epacity-IAS-M-core_Menucard_Staff_Master_2010-09-12" xfId="2517"/>
    <cellStyle name="_NP- SP epacity-IAS-M-core_ND5 squeeze model  whs-whs v2.21 DWDM ILL" xfId="2518"/>
    <cellStyle name="_NS INS Business case 2007-07-12" xfId="372"/>
    <cellStyle name="_NS INS Business case 2007-07-12 2" xfId="2519"/>
    <cellStyle name="_NS INS Business case 2007-07-12 2 2" xfId="2520"/>
    <cellStyle name="_NS klanten 20070927" xfId="2521"/>
    <cellStyle name="_Off-net verkeer2" xfId="373"/>
    <cellStyle name="_Off-net verkeer2 2" xfId="2522"/>
    <cellStyle name="_Off-net verkeer2 2 2" xfId="2523"/>
    <cellStyle name="_omzetbreakdown jan 2004" xfId="374"/>
    <cellStyle name="_omzetbreakdown jan 2004 2" xfId="2524"/>
    <cellStyle name="_omzetbreakdown jan 2004 2 2" xfId="2525"/>
    <cellStyle name="_One Businessplan - short (20070705) - Ingeleverd" xfId="2526"/>
    <cellStyle name="_One Businessplan - short (20070705) - Ingeleverd 2" xfId="2527"/>
    <cellStyle name="_One Businessplan - short (20070705) - Ingeleverd_Blad2" xfId="2528"/>
    <cellStyle name="_One Businessplan - short (20070705) - Ingeleverd_Blad2 2" xfId="2529"/>
    <cellStyle name="_One Businessplan - short (20070705) - Ingeleverd_Blad2_JP2011" xfId="2530"/>
    <cellStyle name="_One Businessplan - short (20070705) - Ingeleverd_JP2011" xfId="2531"/>
    <cellStyle name="_One Businessplan - short (20070705) - Ingeleverd_Model Plan 2012" xfId="2532"/>
    <cellStyle name="_One klanten (doc v2.3)" xfId="2533"/>
    <cellStyle name="_One Release 5.0 Office Access Pricing (doc 1.1)" xfId="2534"/>
    <cellStyle name="_onp-012 inkoopkosten jwh mobiel en 0676 gegevens 2001" xfId="375"/>
    <cellStyle name="_onp-012 inkoopkosten jwh mobiel en 0676 gegevens 2001 2" xfId="2535"/>
    <cellStyle name="_onp-012 inkoopkosten jwh mobiel en 0676 gegevens 2001 2 2" xfId="2536"/>
    <cellStyle name="_OPEX LOCAL LOOP afdelingen 2004 versie 16" xfId="376"/>
    <cellStyle name="_OPEX LOCAL LOOP afdelingen 2004 versie 16 2" xfId="377"/>
    <cellStyle name="_OPEX LOCAL LOOP afdelingen 2004 versie 16 2 2" xfId="2537"/>
    <cellStyle name="_OPEX LOCAL LOOP afdelingen 2004 versie 16 3" xfId="2538"/>
    <cellStyle name="_OPEX LOCAL LOOP afdelingen 2004 versie 16_Blad2" xfId="2539"/>
    <cellStyle name="_OPEX LOCAL LOOP afdelingen 2004 versie 16_Blad2 2" xfId="2540"/>
    <cellStyle name="_OPEX LOCAL LOOP afdelingen 2004 versie 16_Blad2_JP2011" xfId="2541"/>
    <cellStyle name="_OPEX LOCAL LOOP afdelingen 2004 versie 16_EVPN Model_20102601_v0.1" xfId="378"/>
    <cellStyle name="_OPEX LOCAL LOOP afdelingen 2004 versie 16_JP2011" xfId="2542"/>
    <cellStyle name="_OPEX LOCAL LOOP afdelingen 2004 versie 16_KWT IS Data 2010-10-07" xfId="2543"/>
    <cellStyle name="_OPEX LOCAL LOOP afdelingen 2004 versie 16_Model Plan 2012" xfId="2544"/>
    <cellStyle name="_OPEX LOCAL LOOP afdelingen 2004 versie 16_ND5 squeeze model  whs-whs v2.21 DWDM ILL" xfId="2545"/>
    <cellStyle name="_OPEX LOCAL LOOP afdelingen 2004 versie 16_ZM IS Data Tarievenboek 2010-03-11" xfId="379"/>
    <cellStyle name="_OPTA rapportage CM090701tot" xfId="380"/>
    <cellStyle name="_OPTA rapportage CM091001tot" xfId="381"/>
    <cellStyle name="_OPTA rapportage CM091014tot" xfId="382"/>
    <cellStyle name="_Opzet Jaarplan 2005" xfId="383"/>
    <cellStyle name="_Opzet Jaarplan 2005_LPM PL 20101014 Concept" xfId="2546"/>
    <cellStyle name="_Opzet Jaarplan 2005_LPM PL 20101028 obv LRIC inkoop" xfId="2547"/>
    <cellStyle name="_Opzet Jaarplan 2005_ND5 squeeze model  whs-whs v2.21 DWDM ILL" xfId="2548"/>
    <cellStyle name="_Oud KPN_HetNet_Planetportfolio OPTA" xfId="384"/>
    <cellStyle name="_Oud Nieuw historie" xfId="2549"/>
    <cellStyle name="_Oud Nieuw historie 2" xfId="2550"/>
    <cellStyle name="_Oud Nieuw historie_Blad2" xfId="2551"/>
    <cellStyle name="_Oud Nieuw historie_Blad2 2" xfId="2552"/>
    <cellStyle name="_Oud Nieuw historie_Blad2_JP2011" xfId="2553"/>
    <cellStyle name="_Oud Nieuw historie_JP2011" xfId="2554"/>
    <cellStyle name="_Oud Nieuw historie_Model Plan 2012" xfId="2555"/>
    <cellStyle name="_Overall BP 06-07-08 Rolf (V0.51)1" xfId="385"/>
    <cellStyle name="_overig opbr intern BP 2005" xfId="386"/>
    <cellStyle name="_overig opbr intern BP 2005 2" xfId="2556"/>
    <cellStyle name="_Overige invoer" xfId="2557"/>
    <cellStyle name="_Overzicht FTE Targets_budget_19-02" xfId="2558"/>
    <cellStyle name="_Overzicht kosten CPS mutatietarief" xfId="387"/>
    <cellStyle name="_Paul Top down omzetmodel uitvr LME" xfId="2559"/>
    <cellStyle name="_PC_CC naam aanpassen" xfId="2560"/>
    <cellStyle name="_PC_CC naam aanpassen_GDC nieuwe pfc cc jan  2011 v4" xfId="2561"/>
    <cellStyle name="_Personeelsoverzichten Entercom" xfId="2562"/>
    <cellStyle name="_Personeelsoverzichten Entercom dd 07-10-05 " xfId="2563"/>
    <cellStyle name="_PHILIPS - 08 (09.11.07)" xfId="2564"/>
    <cellStyle name="_PL Model 20090706 def_bijgewerkt door Nebojsa" xfId="388"/>
    <cellStyle name="_PL PFM VS functioneel jul07" xfId="2565"/>
    <cellStyle name="_PL PFM VS functioneel jul07 2" xfId="2566"/>
    <cellStyle name="_Plancijfers 2007" xfId="2567"/>
    <cellStyle name="_Plancijfers 2007 2" xfId="2568"/>
    <cellStyle name="_Plancijfers 2007_Blad2" xfId="2569"/>
    <cellStyle name="_Plancijfers 2007_Blad2 2" xfId="2570"/>
    <cellStyle name="_Plancijfers 2007_Blad2_JP2011" xfId="2571"/>
    <cellStyle name="_Plancijfers 2007_JP2011" xfId="2572"/>
    <cellStyle name="_Plancijfers 2007_Model Plan 2012" xfId="2573"/>
    <cellStyle name="_PMG Forecast 05 V1" xfId="2574"/>
    <cellStyle name="_PMG Forecast 05 V2" xfId="2575"/>
    <cellStyle name="_Portfolio Structure svc products 090502 for Kathy" xfId="389"/>
    <cellStyle name="_Portfolio Structure svc products 090502 for Kathy 2" xfId="390"/>
    <cellStyle name="_Portfolio Structure svc products 090502 for Kathy 3" xfId="2576"/>
    <cellStyle name="_Portfolio Structure svc products 090502 for Kathy_ND5 squeeze model  whs-whs v2.21 DWDM ILL" xfId="2577"/>
    <cellStyle name="_Pricing WMP 5 + nieuwe TV prijzen WBA + ITV stream only" xfId="391"/>
    <cellStyle name="_Product forecast" xfId="2578"/>
    <cellStyle name="_Product info (2)" xfId="2579"/>
    <cellStyle name="_Product info (2) 2" xfId="2580"/>
    <cellStyle name="_Product info (2)_Blad2" xfId="2581"/>
    <cellStyle name="_Product info (2)_Blad2 2" xfId="2582"/>
    <cellStyle name="_Product info (2)_Blad2_JP2011" xfId="2583"/>
    <cellStyle name="_Product info (2)_JP2011" xfId="2584"/>
    <cellStyle name="_Product info (2)_Model Plan 2012" xfId="2585"/>
    <cellStyle name="_Productierapportage CM" xfId="392"/>
    <cellStyle name="_Productierapportage CM 2" xfId="393"/>
    <cellStyle name="_Productierapportage CM 3" xfId="2586"/>
    <cellStyle name="_Productierapportage CM_20080530 Consolidatie Businessplan v12" xfId="2587"/>
    <cellStyle name="_Productierapportage CM_20080530 Consolidatie Businessplan v12 2" xfId="2588"/>
    <cellStyle name="_Productierapportage CM_20080530 Consolidatie Businessplan v12_Blad2" xfId="2589"/>
    <cellStyle name="_Productierapportage CM_20080530 Consolidatie Businessplan v12_Blad2 2" xfId="2590"/>
    <cellStyle name="_Productierapportage CM_20080530 Consolidatie Businessplan v12_Blad2_JP2011" xfId="2591"/>
    <cellStyle name="_Productierapportage CM_20080530 Consolidatie Businessplan v12_JP2011" xfId="2592"/>
    <cellStyle name="_Productierapportage CM_20080530 Consolidatie Businessplan v12_Model Plan 2012" xfId="2593"/>
    <cellStyle name="_Productierapportage CM_20080605 Consolidatie Businessplan v15" xfId="2594"/>
    <cellStyle name="_Productierapportage CM_20080605 Consolidatie Businessplan v15 2" xfId="2595"/>
    <cellStyle name="_Productierapportage CM_20080605 Consolidatie Businessplan v15_Blad2" xfId="2596"/>
    <cellStyle name="_Productierapportage CM_20080605 Consolidatie Businessplan v15_Blad2 2" xfId="2597"/>
    <cellStyle name="_Productierapportage CM_20080605 Consolidatie Businessplan v15_Blad2_JP2011" xfId="2598"/>
    <cellStyle name="_Productierapportage CM_20080605 Consolidatie Businessplan v15_JP2011" xfId="2599"/>
    <cellStyle name="_Productierapportage CM_20080605 Consolidatie Businessplan v15_Model Plan 2012" xfId="2600"/>
    <cellStyle name="_Productierapportage CM_20080605 Consolidatie Businessplan v19" xfId="2601"/>
    <cellStyle name="_Productierapportage CM_20080605 Consolidatie Businessplan v19 2" xfId="2602"/>
    <cellStyle name="_Productierapportage CM_20080605 Consolidatie Businessplan v19_Blad2" xfId="2603"/>
    <cellStyle name="_Productierapportage CM_20080605 Consolidatie Businessplan v19_Blad2 2" xfId="2604"/>
    <cellStyle name="_Productierapportage CM_20080605 Consolidatie Businessplan v19_Blad2_JP2011" xfId="2605"/>
    <cellStyle name="_Productierapportage CM_20080605 Consolidatie Businessplan v19_JP2011" xfId="2606"/>
    <cellStyle name="_Productierapportage CM_20080605 Consolidatie Businessplan v19_Model Plan 2012" xfId="2607"/>
    <cellStyle name="_Productierapportage CM_Blad2" xfId="2608"/>
    <cellStyle name="_Productierapportage CM_Blad2 2" xfId="2609"/>
    <cellStyle name="_Productierapportage CM_Blad2_JP2011" xfId="2610"/>
    <cellStyle name="_Productierapportage CM_JP2011" xfId="2611"/>
    <cellStyle name="_Productierapportage CM_Model Plan 2012" xfId="2612"/>
    <cellStyle name="_Productierapportage CM_ND5 squeeze model  whs-whs v2.21 DWDM ILL" xfId="2613"/>
    <cellStyle name="_Products" xfId="2614"/>
    <cellStyle name="_Profit &amp; Loss" xfId="2615"/>
    <cellStyle name="_Prognoses 2007 Q2 v 0 3 (2)" xfId="394"/>
    <cellStyle name="_Prognoses Q4 2005 final.doc" xfId="395"/>
    <cellStyle name="_Projecten lls 3" xfId="396"/>
    <cellStyle name="_Projecten lls 3_LPM PL 20101014 Concept" xfId="2616"/>
    <cellStyle name="_Projecten lls 3_LPM PL 20101028 obv LRIC inkoop" xfId="2617"/>
    <cellStyle name="_Projecten lls 3_ND5 squeeze model  whs-whs v2.21 DWDM ILL" xfId="2618"/>
    <cellStyle name="_Proposal Org 2009 in OSE-CORP-NL hyp_v5" xfId="2619"/>
    <cellStyle name="_Proposal Org 2009 in OSE-CORP-NL hyp_v5 2" xfId="2620"/>
    <cellStyle name="_Proposal Org 2009 in OSE-CORP-NL hyp_v5_Blad2" xfId="2621"/>
    <cellStyle name="_Proposal Org 2009 in OSE-CORP-NL hyp_v5_Blad2 2" xfId="2622"/>
    <cellStyle name="_Proposal Org 2009 in OSE-CORP-NL hyp_v5_Blad2_JP2011" xfId="2623"/>
    <cellStyle name="_Proposal Org 2009 in OSE-CORP-NL hyp_v5_Copy of Org tabel menu kaart" xfId="2624"/>
    <cellStyle name="_Proposal Org 2009 in OSE-CORP-NL hyp_v5_Entity structuur 2011" xfId="2625"/>
    <cellStyle name="_Proposal Org 2009 in OSE-CORP-NL hyp_v5_GDC nieuwe pfc cc jan  2011 v4" xfId="2626"/>
    <cellStyle name="_Proposal Org 2009 in OSE-CORP-NL hyp_v5_JP2011" xfId="2627"/>
    <cellStyle name="_Proposal Org 2009 in OSE-CORP-NL hyp_v5_Model Plan 2012" xfId="2628"/>
    <cellStyle name="_PVO 41 IC YP MAS Staf naar Staven" xfId="2629"/>
    <cellStyle name="_pxq-ontwikkeling juli '04_v2" xfId="397"/>
    <cellStyle name="_pxq-ontwikkeling juli '04_v2 2" xfId="398"/>
    <cellStyle name="_pxq-ontwikkeling juli '04_v2 3" xfId="2630"/>
    <cellStyle name="_pxq-ontwikkeling juli '04_v2_ND5 squeeze model  whs-whs v2.21 DWDM ILL" xfId="2631"/>
    <cellStyle name="_Pyramid fixed forecast NL 4Q 06" xfId="2632"/>
    <cellStyle name="_Rapportage Tlf 0705" xfId="2633"/>
    <cellStyle name="_rapportage_Jos_Miranda" xfId="399"/>
    <cellStyle name="_rapportage_Jos_Miranda 2" xfId="2634"/>
    <cellStyle name="_rapportage_Jos_Miranda 2 2" xfId="2635"/>
    <cellStyle name="_Realisatie" xfId="400"/>
    <cellStyle name="_Realisatie 2" xfId="401"/>
    <cellStyle name="_Realisatie 3" xfId="2636"/>
    <cellStyle name="_Realisatie_ND5 squeeze model  whs-whs v2.21 DWDM ILL" xfId="2637"/>
    <cellStyle name="_recepten EVPN draft_v0.9_20090420" xfId="402"/>
    <cellStyle name="_Region 1 client list" xfId="2638"/>
    <cellStyle name="_Remote Serv+Client Serv Summary" xfId="2639"/>
    <cellStyle name="_Revenue Detail (12)" xfId="2640"/>
    <cellStyle name="_Routerkosten (kooprouters)" xfId="403"/>
    <cellStyle name="_Routerkosten (kooprouters) 2" xfId="2641"/>
    <cellStyle name="_Routerkosten (kooprouters) 2 2" xfId="2642"/>
    <cellStyle name="_Routerkosten (kooprouters)_EVPN Model_20102601_v0.1" xfId="404"/>
    <cellStyle name="_Routerkosten (kooprouters)_KWT IS Data 2010-10-07" xfId="2643"/>
    <cellStyle name="_Routerkosten (kooprouters)_ND5 squeeze model  whs-whs v2.21 DWDM ILL" xfId="2644"/>
    <cellStyle name="_Routerkosten (kooprouters)_ZM IS Data Tarievenboek 2010-03-11" xfId="405"/>
    <cellStyle name="_SAC rapportage april" xfId="2645"/>
    <cellStyle name="_SAC rapportage april 2" xfId="2646"/>
    <cellStyle name="_SAC rapportage april_Blad2" xfId="2647"/>
    <cellStyle name="_SAC rapportage april_Blad2 2" xfId="2648"/>
    <cellStyle name="_SAC rapportage april_Blad2_JP2011" xfId="2649"/>
    <cellStyle name="_SAC rapportage april_JP2011" xfId="2650"/>
    <cellStyle name="_SAC rapportage april_Model Plan 2012" xfId="2651"/>
    <cellStyle name="_SAC rapportage juli jev" xfId="2652"/>
    <cellStyle name="_SAC rapportage juli jev 2" xfId="2653"/>
    <cellStyle name="_SAC rapportage juli jev_Blad2" xfId="2654"/>
    <cellStyle name="_SAC rapportage juli jev_Blad2 2" xfId="2655"/>
    <cellStyle name="_SAC rapportage juli jev_Blad2_JP2011" xfId="2656"/>
    <cellStyle name="_SAC rapportage juli jev_JP2011" xfId="2657"/>
    <cellStyle name="_SAC rapportage juli jev_Model Plan 2012" xfId="2658"/>
    <cellStyle name="_SAC rapportage juni jev mv" xfId="2659"/>
    <cellStyle name="_SAC rapportage juni jev mv 2" xfId="2660"/>
    <cellStyle name="_SAC rapportage juni jev mv_Blad2" xfId="2661"/>
    <cellStyle name="_SAC rapportage juni jev mv_Blad2 2" xfId="2662"/>
    <cellStyle name="_SAC rapportage juni jev mv_Blad2_JP2011" xfId="2663"/>
    <cellStyle name="_SAC rapportage juni jev mv_JP2011" xfId="2664"/>
    <cellStyle name="_SAC rapportage juni jev mv_Model Plan 2012" xfId="2665"/>
    <cellStyle name="_SAcode digitale VV  tot en met 2048kbps VVIS" xfId="406"/>
    <cellStyle name="_SANOFI AVENTIS - 08 (DAWN LEWRY)" xfId="2666"/>
    <cellStyle name="_SAP-NL EC07 Boeking IES NL P03 (2)" xfId="2667"/>
    <cellStyle name="_SAP-NL EC07 Boeking IES NL P03 (2)_GDC nieuwe pfc cc jan  2011 v4" xfId="2668"/>
    <cellStyle name="_SAP-NL EC13 IES Achmea P02 YTD 600k" xfId="2669"/>
    <cellStyle name="_SAP-NL EC13 IES Achmea P02 YTD 600k_GDC nieuwe pfc cc jan  2011 v4" xfId="2670"/>
    <cellStyle name="_SAP-NL EC17 Commission IES Locals YTD P02" xfId="2671"/>
    <cellStyle name="_SAP-NL EC17 Commission IES Locals YTD P02_GDC nieuwe pfc cc jan  2011 v4" xfId="2672"/>
    <cellStyle name="_SB Voice ZM Rapportage categoraal maand januari 2006r" xfId="407"/>
    <cellStyle name="_SB Voice ZM Rapportage categoraal maand januari 2006r 2" xfId="408"/>
    <cellStyle name="_SB Voice ZM Rapportage categoraal maand januari 2006r 3" xfId="2673"/>
    <cellStyle name="_SB Voice ZM Rapportage categoraal maand januari 2006r_Blad2" xfId="2674"/>
    <cellStyle name="_SB Voice ZM Rapportage categoraal maand januari 2006r_Blad2 2" xfId="2675"/>
    <cellStyle name="_SB Voice ZM Rapportage categoraal maand januari 2006r_Blad2_JP2011" xfId="2676"/>
    <cellStyle name="_SB Voice ZM Rapportage categoraal maand januari 2006r_JP2011" xfId="2677"/>
    <cellStyle name="_SB Voice ZM Rapportage categoraal maand januari 2006r_Model Plan 2012" xfId="2678"/>
    <cellStyle name="_SB Voice ZM Rapportage categoraal maand januari 2006r_ND5 squeeze model  whs-whs v2.21 DWDM ILL" xfId="2679"/>
    <cellStyle name="_Schlumberger022305v3" xfId="2680"/>
    <cellStyle name="_SCOTTISH WIDOWS - 08 A.Haslam input" xfId="2681"/>
    <cellStyle name="_SDsummary(actuals) April 07" xfId="2682"/>
    <cellStyle name="_SDsummary(actuals) April 07_FC_06" xfId="2683"/>
    <cellStyle name="_SDsummary(actuals) April 07_Sheet1" xfId="2684"/>
    <cellStyle name="_Seats per country" xfId="2685"/>
    <cellStyle name="_Seats per country_ManInput" xfId="2686"/>
    <cellStyle name="_Seats per country_ManInput_Sheet1" xfId="2687"/>
    <cellStyle name="_september 2006" xfId="2688"/>
    <cellStyle name="_Service product listing 091102" xfId="409"/>
    <cellStyle name="_Service product listing 091102 2" xfId="410"/>
    <cellStyle name="_Service product listing 091102 3" xfId="2689"/>
    <cellStyle name="_Service product listing 091102_ND5 squeeze model  whs-whs v2.21 DWDM ILL" xfId="2690"/>
    <cellStyle name="_Sheet1" xfId="2691"/>
    <cellStyle name="_Sheet1 2" xfId="2692"/>
    <cellStyle name="_Sheet1_ManInput" xfId="2693"/>
    <cellStyle name="_Sheet1_Risks" xfId="2694"/>
    <cellStyle name="_Sheet1_Sheet1" xfId="2695"/>
    <cellStyle name="_Sheet2" xfId="2696"/>
    <cellStyle name="_Sheet2 2" xfId="2697"/>
    <cellStyle name="_Sheet2_JP2011" xfId="2698"/>
    <cellStyle name="_Sheet3" xfId="2699"/>
    <cellStyle name="_Sheet4" xfId="411"/>
    <cellStyle name="_Sheet4_ND5 squeeze model  whs-whs v2.21 DWDM ILL" xfId="2700"/>
    <cellStyle name="_SHELL - 08 PB 6 Nov" xfId="2701"/>
    <cellStyle name="_Site NS" xfId="2702"/>
    <cellStyle name="_SLA-bijlage BS-Conn 2006v03" xfId="412"/>
    <cellStyle name="_SLA-bijlage BS-Conn 2006v03 2" xfId="413"/>
    <cellStyle name="_SLA-bijlage BS-Conn 2006v03 3" xfId="2703"/>
    <cellStyle name="_SLA-bijlage BS-Conn 2006v03_ND5 squeeze model  whs-whs v2.21 DWDM ILL" xfId="2704"/>
    <cellStyle name="_Southern Region 2008 Coverage Customer Budget V 1.4" xfId="2705"/>
    <cellStyle name="_Southern Region 2008 Depth Customer Budget V1.7 values" xfId="2706"/>
    <cellStyle name="_Southern Region 2008 Depth Customer Budget V1.7 values_ManInput" xfId="2707"/>
    <cellStyle name="_Southern Region 2008 Depth Customer Budget V1.7 values_Risks" xfId="2708"/>
    <cellStyle name="_Southern Region 2008 Depth Customer Budget V1.7 values_Sheet1" xfId="2709"/>
    <cellStyle name="_Southern Region 2008 Depth Customer Budget V2.3" xfId="2710"/>
    <cellStyle name="_Southern Region Depth Customer Account Analysis V 1.0" xfId="2711"/>
    <cellStyle name="_Southern Region Management Overhead" xfId="2712"/>
    <cellStyle name="_Southern Region Management Overhead Reporting Pack V1.1" xfId="2713"/>
    <cellStyle name="_Stafafdelingen v2" xfId="414"/>
    <cellStyle name="_Stafafdelingen v2 2" xfId="415"/>
    <cellStyle name="_Stafafdelingen v2 3" xfId="2714"/>
    <cellStyle name="_Stafafdelingen v2_ND5 squeeze model  whs-whs v2.21 DWDM ILL" xfId="2715"/>
    <cellStyle name="_SUBSEA 7 - 08 MC v1" xfId="2716"/>
    <cellStyle name="_Succesvolle orders 2008" xfId="416"/>
    <cellStyle name="_Summary Business Plan 01-jun-2006" xfId="2717"/>
    <cellStyle name="_SUPERDRUG - 08 TEMPLATE PB 7 Nov" xfId="2718"/>
    <cellStyle name="_Tariefbepaling 2007_v21082006 voor Engelse presentatie (2)" xfId="417"/>
    <cellStyle name="_Tariefbepaling 2007_v21082006 voor Engelse presentatie (2) 2" xfId="418"/>
    <cellStyle name="_Tariefbepaling 2007_v21082006 voor Engelse presentatie (2) 3" xfId="2719"/>
    <cellStyle name="_Tariefbepaling 2007_v21082006 voor Engelse presentatie (2)_ND5 squeeze model  whs-whs v2.21 DWDM ILL" xfId="2720"/>
    <cellStyle name="_Tariefvoorstel ILL DWDM 240209 (2)" xfId="419"/>
    <cellStyle name="_Tariefvoorstel ILL DWDM 240209 (2)_LPM PL 20101014 Concept" xfId="2721"/>
    <cellStyle name="_Tariefvoorstel ILL DWDM 240209 (2)_LPM PL 20101028 obv LRIC inkoop" xfId="2722"/>
    <cellStyle name="_Tariefvoorstel ILL DWDM 240209 (2)_ND5 squeeze model  whs-whs v2.21 DWDM ILL" xfId="2723"/>
    <cellStyle name="_tarieven DWDM 20-5-2009-com" xfId="420"/>
    <cellStyle name="_tarieven DWDM 20-5-2009-com 2" xfId="421"/>
    <cellStyle name="_tarieven DWDM 20-5-2009-com 3" xfId="2724"/>
    <cellStyle name="_Tarieven DWDM ILL 3 juni 2011" xfId="2725"/>
    <cellStyle name="_tarieven ILL DWDM 11-5-2009" xfId="422"/>
    <cellStyle name="_tarieven ILL DWDM 11-5-2009 2" xfId="423"/>
    <cellStyle name="_tarieven ILL DWDM 11-5-2009 3" xfId="2726"/>
    <cellStyle name="_tarieven ILL DWDM 11-5-2009_ND5 squeeze model  whs-whs v2.21 DWDM ILL" xfId="2727"/>
    <cellStyle name="_tarieven ILL DWDM 27-10-2009" xfId="2728"/>
    <cellStyle name="_tarieven ILL DWDM 27-4-2009" xfId="424"/>
    <cellStyle name="_tarieven ILL DWDM 27-4-2009_ND5 squeeze model  whs-whs v2.21 DWDM ILL" xfId="2729"/>
    <cellStyle name="_tarieven ILL DWDM 29-10-2009" xfId="2730"/>
    <cellStyle name="_tarieven ILL SDH 30-1-2009" xfId="425"/>
    <cellStyle name="_tarieven ILL SDH 30-1-2009 2" xfId="426"/>
    <cellStyle name="_tarieven ILL SDH 30-1-2009 3" xfId="2731"/>
    <cellStyle name="_tarieven ILL SDH 30-1-2009_ND5 squeeze model  whs-whs v2.21 DWDM ILL" xfId="2732"/>
    <cellStyle name="_tarieven ILL SDH 6-2-2009" xfId="427"/>
    <cellStyle name="_tarieven ILL SDH 6-2-2009 2" xfId="428"/>
    <cellStyle name="_tarieven ILL SDH 6-2-2009 3" xfId="2733"/>
    <cellStyle name="_tarieven ILL SDH 6-2-2009_ND5 squeeze model  whs-whs v2.21 DWDM ILL" xfId="2734"/>
    <cellStyle name="_Tarieven ILL-breedband en DWDM 21-1-2009" xfId="429"/>
    <cellStyle name="_Tarieven ILL-breedband en DWDM 21-1-2009 2" xfId="430"/>
    <cellStyle name="_Tarieven ILL-breedband en DWDM 21-1-2009 3" xfId="2735"/>
    <cellStyle name="_Tarieven ILL-breedband en DWDM 21-1-2009_ND5 squeeze model  whs-whs v2.21 DWDM ILL" xfId="2736"/>
    <cellStyle name="_tarieven SDH 15-7-2009-com" xfId="431"/>
    <cellStyle name="_tarieven SDH 15-7-2009-com_ND5 squeeze model  whs-whs v2.21 DWDM ILL" xfId="2737"/>
    <cellStyle name="_tarieven SDH 20-5-2009-com" xfId="432"/>
    <cellStyle name="_tarieven SDH 20-5-2009-com 2" xfId="433"/>
    <cellStyle name="_tarieven SDH 20-5-2009-com 3" xfId="2738"/>
    <cellStyle name="_Telfort (oud) portfolio - toevoeging" xfId="434"/>
    <cellStyle name="_test1" xfId="435"/>
    <cellStyle name="_test1 2" xfId="436"/>
    <cellStyle name="_test1 3" xfId="2739"/>
    <cellStyle name="_test1_ND5 squeeze model  whs-whs v2.21 DWDM ILL" xfId="2740"/>
    <cellStyle name="_THOMAS COOK - 08 Forecast pmil v3.0" xfId="2741"/>
    <cellStyle name="_THRESHER - 08 TEMPLATE" xfId="2742"/>
    <cellStyle name="_T-MOBILE - 08 Fergal Donnelly" xfId="2743"/>
    <cellStyle name="_TOT_DSL_INV_2004" xfId="437"/>
    <cellStyle name="_Totaal ACTIEF Input JP 2005 " xfId="438"/>
    <cellStyle name="_Totaal ACTIEF Input JP 2005  2" xfId="439"/>
    <cellStyle name="_Totaal ACTIEF Input JP 2005  3" xfId="2744"/>
    <cellStyle name="_Totaal ACTIEF Input JP 2005 _ND5 squeeze model  whs-whs v2.21 DWDM ILL" xfId="2745"/>
    <cellStyle name="_Totaal effect besluit Steven 14-12-2006 verrekening 30-1-2007" xfId="440"/>
    <cellStyle name="_Totaal vast Q4 2004 v0 301104" xfId="2746"/>
    <cellStyle name="_Totaal vast Q4 2004 v0 301104_Book2" xfId="2747"/>
    <cellStyle name="_Totaal vast Q4 2004 v0 301104_Book3" xfId="2748"/>
    <cellStyle name="_Totaal vast Q4 2004 v0 301104_ICS KPI" xfId="2749"/>
    <cellStyle name="_TOTAALIFRS excl. kosten11" xfId="441"/>
    <cellStyle name="_Totaalsheet dec v10" xfId="2750"/>
    <cellStyle name="_Totaalsheet dec v10 2" xfId="2751"/>
    <cellStyle name="_Totaalsheet dec v10_FC categoraal" xfId="2752"/>
    <cellStyle name="_Totaalsheet dec v10_GDC nieuwe pfc cc jan  2011 v4" xfId="2753"/>
    <cellStyle name="_Totaalsheet dec v10_JP2011" xfId="2754"/>
    <cellStyle name="_Totaalsheet dec v10_JP2011 2" xfId="2755"/>
    <cellStyle name="_Totaalsheet dec v10_JP2011_1" xfId="2756"/>
    <cellStyle name="_Totaalsheet dec v10_Preclosing" xfId="2757"/>
    <cellStyle name="_Totaalsheet dec v10_Preclosing 2" xfId="2758"/>
    <cellStyle name="_Totaalsheet dec v10_Preclosing jan11" xfId="2759"/>
    <cellStyle name="_Totaalsheet dec v10_Preclosing_1" xfId="2760"/>
    <cellStyle name="_Totaalsheet dec v10_Preclosing_2" xfId="2761"/>
    <cellStyle name="_Totaalsheet dec v10_Preclosing_3" xfId="2762"/>
    <cellStyle name="_Totaalsheet dec v10_Preclosing_FC categoraal" xfId="2763"/>
    <cellStyle name="_Totaalsheet dec v10_Sheet1" xfId="2764"/>
    <cellStyle name="_Totaalsheet dec v10_Sheet1_1" xfId="2765"/>
    <cellStyle name="_Totaalsheet dec v10_Sheet1_1 2" xfId="2766"/>
    <cellStyle name="_Totaalsheet dec v10_Sheet1_1_FC categoraal" xfId="2767"/>
    <cellStyle name="_Totaalsheet dec v10_Sheet1_2" xfId="2768"/>
    <cellStyle name="_Totaalsheet dec v10_Sheet1_2 2" xfId="2769"/>
    <cellStyle name="_Totaalsheet dec v10_Sheet2" xfId="2770"/>
    <cellStyle name="_Totaalsheet nov v4" xfId="2771"/>
    <cellStyle name="_TotaalVerrekening  effect besluit Steven 14-12-2006 30-1-2007 (2)" xfId="442"/>
    <cellStyle name="_TR004OMONE sep (definitief)" xfId="2772"/>
    <cellStyle name="_TRADER MEDIA - 08 M.Twiggs" xfId="2773"/>
    <cellStyle name="_Tranferpricing input Zakelijk markt (MH07122006)" xfId="443"/>
    <cellStyle name="_Transitoria Totaal sept  2007 naar control (met correctie 01-10-2007)" xfId="2774"/>
    <cellStyle name="_Transitoria Totaal sept  2007 naar control (met correctie 01-10-2007) 2" xfId="2775"/>
    <cellStyle name="_Transitoria Totaal sept  2007 naar control (met correctie 01-10-2007)_Blad2" xfId="2776"/>
    <cellStyle name="_Transitoria Totaal sept  2007 naar control (met correctie 01-10-2007)_Blad2 2" xfId="2777"/>
    <cellStyle name="_Transitoria Totaal sept  2007 naar control (met correctie 01-10-2007)_Blad2_JP2011" xfId="2778"/>
    <cellStyle name="_Transitoria Totaal sept  2007 naar control (met correctie 01-10-2007)_JP2011" xfId="2779"/>
    <cellStyle name="_Transitoria Totaal sept  2007 naar control (met correctie 01-10-2007)_Model Plan 2012" xfId="2780"/>
    <cellStyle name="_TSS" xfId="444"/>
    <cellStyle name="_TSS 2" xfId="445"/>
    <cellStyle name="_TSS 3" xfId="2781"/>
    <cellStyle name="_tss Portfolio as of 102" xfId="446"/>
    <cellStyle name="_tss Portfolio as of 102 2" xfId="447"/>
    <cellStyle name="_tss Portfolio as of 102 3" xfId="2782"/>
    <cellStyle name="_tss Portfolio as of 102_ND5 squeeze model  whs-whs v2.21 DWDM ILL" xfId="2783"/>
    <cellStyle name="_TSS_ND5 squeeze model  whs-whs v2.21 DWDM ILL" xfId="2784"/>
    <cellStyle name="_Uitkoppelsqueezing tov xDF_WBA CM ACTIE 20090629" xfId="448"/>
    <cellStyle name="_Uitvraagmodel JP CO 2007 vs1 2 (VDAS)" xfId="2785"/>
    <cellStyle name="_UNISON - 2008 (Steve Newton)" xfId="2786"/>
    <cellStyle name="_Update BPv2" xfId="2787"/>
    <cellStyle name="_Update BPv2 2" xfId="2788"/>
    <cellStyle name="_Update BPv2_Blad2" xfId="2789"/>
    <cellStyle name="_Update BPv2_Blad2 2" xfId="2790"/>
    <cellStyle name="_Update BPv2_Blad2_JP2011" xfId="2791"/>
    <cellStyle name="_Update BPv2_JP2011" xfId="2792"/>
    <cellStyle name="_Update BPv2_Model Plan 2012" xfId="2793"/>
    <cellStyle name="_UPFST_IV funding O&amp;C-NS 09-2007" xfId="2794"/>
    <cellStyle name="_UPFST_IV funding O&amp;C-NS 09-2007 2" xfId="2795"/>
    <cellStyle name="_UPFST_IV funding O&amp;C-NS 09-2007_Blad2" xfId="2796"/>
    <cellStyle name="_UPFST_IV funding O&amp;C-NS 09-2007_Blad2 2" xfId="2797"/>
    <cellStyle name="_UPFST_IV funding O&amp;C-NS 09-2007_Blad2_JP2011" xfId="2798"/>
    <cellStyle name="_UPFST_IV funding O&amp;C-NS 09-2007_JP2011" xfId="2799"/>
    <cellStyle name="_UPFST_IV funding O&amp;C-NS 09-2007_Model Plan 2012" xfId="2800"/>
    <cellStyle name="_USS totaal v3_leontine NS" xfId="2801"/>
    <cellStyle name="_USS totaal v3_leontine NS 2" xfId="2802"/>
    <cellStyle name="_USS totaal v3_leontine NS_Blad2" xfId="2803"/>
    <cellStyle name="_USS totaal v3_leontine NS_Blad2 2" xfId="2804"/>
    <cellStyle name="_USS totaal v3_leontine NS_Blad2_JP2011" xfId="2805"/>
    <cellStyle name="_USS totaal v3_leontine NS_JP2011" xfId="2806"/>
    <cellStyle name="_USS totaal v3_leontine NS_Model Plan 2012" xfId="2807"/>
    <cellStyle name="_USS Zm (definitief v5) test set NS oud-nieuw" xfId="2808"/>
    <cellStyle name="_USS Zm (definitief v5) test set NS oud-nieuw 2" xfId="2809"/>
    <cellStyle name="_USS Zm (definitief v5) test set NS oud-nieuw_Blad2" xfId="2810"/>
    <cellStyle name="_USS Zm (definitief v5) test set NS oud-nieuw_Blad2 2" xfId="2811"/>
    <cellStyle name="_USS Zm (definitief v5) test set NS oud-nieuw_Blad2_JP2011" xfId="2812"/>
    <cellStyle name="_USS Zm (definitief v5) test set NS oud-nieuw_JP2011" xfId="2813"/>
    <cellStyle name="_USS Zm (definitief v5) test set NS oud-nieuw_Model Plan 2012" xfId="2814"/>
    <cellStyle name="_V&amp;W VT feb 04 versie Is_8mrt" xfId="449"/>
    <cellStyle name="_V&amp;W VT feb 04 versie Is_8mrt 2" xfId="450"/>
    <cellStyle name="_V&amp;W VT feb 04 versie Is_8mrt 3" xfId="2815"/>
    <cellStyle name="_V&amp;W VT feb 04 versie Is_8mrt_20080530 Consolidatie Businessplan v12" xfId="2816"/>
    <cellStyle name="_V&amp;W VT feb 04 versie Is_8mrt_20080530 Consolidatie Businessplan v12 2" xfId="2817"/>
    <cellStyle name="_V&amp;W VT feb 04 versie Is_8mrt_20080530 Consolidatie Businessplan v12_Blad2" xfId="2818"/>
    <cellStyle name="_V&amp;W VT feb 04 versie Is_8mrt_20080530 Consolidatie Businessplan v12_Blad2 2" xfId="2819"/>
    <cellStyle name="_V&amp;W VT feb 04 versie Is_8mrt_20080530 Consolidatie Businessplan v12_Blad2_JP2011" xfId="2820"/>
    <cellStyle name="_V&amp;W VT feb 04 versie Is_8mrt_20080530 Consolidatie Businessplan v12_JP2011" xfId="2821"/>
    <cellStyle name="_V&amp;W VT feb 04 versie Is_8mrt_20080530 Consolidatie Businessplan v12_Model Plan 2012" xfId="2822"/>
    <cellStyle name="_V&amp;W VT feb 04 versie Is_8mrt_20080605 Consolidatie Businessplan v15" xfId="2823"/>
    <cellStyle name="_V&amp;W VT feb 04 versie Is_8mrt_20080605 Consolidatie Businessplan v15 2" xfId="2824"/>
    <cellStyle name="_V&amp;W VT feb 04 versie Is_8mrt_20080605 Consolidatie Businessplan v15_Blad2" xfId="2825"/>
    <cellStyle name="_V&amp;W VT feb 04 versie Is_8mrt_20080605 Consolidatie Businessplan v15_Blad2 2" xfId="2826"/>
    <cellStyle name="_V&amp;W VT feb 04 versie Is_8mrt_20080605 Consolidatie Businessplan v15_Blad2_JP2011" xfId="2827"/>
    <cellStyle name="_V&amp;W VT feb 04 versie Is_8mrt_20080605 Consolidatie Businessplan v15_JP2011" xfId="2828"/>
    <cellStyle name="_V&amp;W VT feb 04 versie Is_8mrt_20080605 Consolidatie Businessplan v15_Model Plan 2012" xfId="2829"/>
    <cellStyle name="_V&amp;W VT feb 04 versie Is_8mrt_20080605 Consolidatie Businessplan v19" xfId="2830"/>
    <cellStyle name="_V&amp;W VT feb 04 versie Is_8mrt_20080605 Consolidatie Businessplan v19 2" xfId="2831"/>
    <cellStyle name="_V&amp;W VT feb 04 versie Is_8mrt_20080605 Consolidatie Businessplan v19_Blad2" xfId="2832"/>
    <cellStyle name="_V&amp;W VT feb 04 versie Is_8mrt_20080605 Consolidatie Businessplan v19_Blad2 2" xfId="2833"/>
    <cellStyle name="_V&amp;W VT feb 04 versie Is_8mrt_20080605 Consolidatie Businessplan v19_Blad2_JP2011" xfId="2834"/>
    <cellStyle name="_V&amp;W VT feb 04 versie Is_8mrt_20080605 Consolidatie Businessplan v19_JP2011" xfId="2835"/>
    <cellStyle name="_V&amp;W VT feb 04 versie Is_8mrt_20080605 Consolidatie Businessplan v19_Model Plan 2012" xfId="2836"/>
    <cellStyle name="_V&amp;W VT feb 04 versie Is_8mrt_Blad2" xfId="2837"/>
    <cellStyle name="_V&amp;W VT feb 04 versie Is_8mrt_Blad2 2" xfId="2838"/>
    <cellStyle name="_V&amp;W VT feb 04 versie Is_8mrt_Blad2_JP2011" xfId="2839"/>
    <cellStyle name="_V&amp;W VT feb 04 versie Is_8mrt_JP2011" xfId="2840"/>
    <cellStyle name="_V&amp;W VT feb 04 versie Is_8mrt_Model Plan 2012" xfId="2841"/>
    <cellStyle name="_V&amp;W VT feb 04 versie Is_8mrt_ND5 squeeze model  whs-whs v2.21 DWDM ILL" xfId="2842"/>
    <cellStyle name="_VAMO allocatie 6_RF_BVB" xfId="2843"/>
    <cellStyle name="_VAMO allocatie 6_RF_BVB 2" xfId="2844"/>
    <cellStyle name="_VAMO allocatie 6_RF_BVB_Blad2" xfId="2845"/>
    <cellStyle name="_VAMO allocatie 6_RF_BVB_Blad2 2" xfId="2846"/>
    <cellStyle name="_VAMO allocatie 6_RF_BVB_Blad2_JP2011" xfId="2847"/>
    <cellStyle name="_VAMO allocatie 6_RF_BVB_JP2011" xfId="2848"/>
    <cellStyle name="_VAMO allocatie 6_RF_BVB_Model Plan 2012" xfId="2849"/>
    <cellStyle name="_Verdeelsleutels CU P&amp;L 2007 v4" xfId="2850"/>
    <cellStyle name="_Verdeling BM BP2008 naar PFM v2" xfId="2851"/>
    <cellStyle name="_Verdienend Vermogen" xfId="2852"/>
    <cellStyle name="_Verkeerstarieven-v83 (15-07-2006)" xfId="451"/>
    <cellStyle name="_verrekening 24-12-2007 - update 15-1-08" xfId="2853"/>
    <cellStyle name="_Verrekening NS-CS (oud-IMS portfolio) maart 07" xfId="2854"/>
    <cellStyle name="_verrekening producten 11b-12-2006 WSO + ZM evpn lrac 5jr" xfId="452"/>
    <cellStyle name="_verrekening producten 4-12-2006 WSO + ZM evpn lrac 5jr" xfId="453"/>
    <cellStyle name="_verrekening producten 7-12-2006 WSO + ZM evpn lrac 5jr" xfId="454"/>
    <cellStyle name="_Verzoek aanpassen boekingssleutels IV VP 302 20070419" xfId="455"/>
    <cellStyle name="_vodsl verrekeningen  jul 2006" xfId="2855"/>
    <cellStyle name="_Volume table BU CS Q3 04" xfId="2856"/>
    <cellStyle name="_Volume table BU CS Q3 04 2" xfId="2857"/>
    <cellStyle name="_Volume table BU CS Q3 04_FC categoraal" xfId="2858"/>
    <cellStyle name="_Volume table BU CS Q3 04_GDC nieuwe pfc cc jan  2011 v4" xfId="2859"/>
    <cellStyle name="_Volume table BU CS Q3 04_JP2011" xfId="2860"/>
    <cellStyle name="_Volume table BU CS Q3 04_JP2011 2" xfId="2861"/>
    <cellStyle name="_Volume table BU CS Q3 04_JP2011_1" xfId="2862"/>
    <cellStyle name="_Volume table BU CS Q3 04_Preclosing" xfId="2863"/>
    <cellStyle name="_Volume table BU CS Q3 04_Preclosing 2" xfId="2864"/>
    <cellStyle name="_Volume table BU CS Q3 04_Preclosing jan11" xfId="2865"/>
    <cellStyle name="_Volume table BU CS Q3 04_Preclosing_1" xfId="2866"/>
    <cellStyle name="_Volume table BU CS Q3 04_Preclosing_2" xfId="2867"/>
    <cellStyle name="_Volume table BU CS Q3 04_Preclosing_3" xfId="2868"/>
    <cellStyle name="_Volume table BU CS Q3 04_Preclosing_FC categoraal" xfId="2869"/>
    <cellStyle name="_Volume table BU CS Q3 04_Sheet1" xfId="2870"/>
    <cellStyle name="_Volume table BU CS Q3 04_Sheet1_1" xfId="2871"/>
    <cellStyle name="_Volume table BU CS Q3 04_Sheet1_1 2" xfId="2872"/>
    <cellStyle name="_Volume table BU CS Q3 04_Sheet1_1_FC categoraal" xfId="2873"/>
    <cellStyle name="_Volume table BU CS Q3 04_Sheet1_2" xfId="2874"/>
    <cellStyle name="_Volume table BU CS Q3 04_Sheet1_2 2" xfId="2875"/>
    <cellStyle name="_Volume table BU CS Q3 04_Sheet2" xfId="2876"/>
    <cellStyle name="_voorstel 2004 dd 22-1-2004" xfId="456"/>
    <cellStyle name="_voorstel 2004 dd 22-1-2004 2" xfId="457"/>
    <cellStyle name="_voorstel 2004 dd 22-1-2004 3" xfId="2877"/>
    <cellStyle name="_voorstel 2004 dd 22-1-2004_ND5 squeeze model  whs-whs v2.21 DWDM ILL" xfId="2878"/>
    <cellStyle name="_VVV 2006 plan per Subsegment v6.5" xfId="458"/>
    <cellStyle name="_VVV 2006 plan per Subsegment v6.5 2" xfId="459"/>
    <cellStyle name="_VVV 2006 plan per Subsegment v6.5 3" xfId="2879"/>
    <cellStyle name="_VVV 2006 plan per Subsegment v6.5_Blad2" xfId="2880"/>
    <cellStyle name="_VVV 2006 plan per Subsegment v6.5_Blad2 2" xfId="2881"/>
    <cellStyle name="_VVV 2006 plan per Subsegment v6.5_Blad2_JP2011" xfId="2882"/>
    <cellStyle name="_VVV 2006 plan per Subsegment v6.5_JP2011" xfId="2883"/>
    <cellStyle name="_VVV 2006 plan per Subsegment v6.5_Model Plan 2012" xfId="2884"/>
    <cellStyle name="_VVV 2006 plan per Subsegment v6.5_ND5 squeeze model  whs-whs v2.21 DWDM ILL" xfId="2885"/>
    <cellStyle name="_W&amp;O Beheer - afgesloten orders januari 2007 werk (2)" xfId="2886"/>
    <cellStyle name="_WBA annex 4 CM v2.0a" xfId="460"/>
    <cellStyle name="_WBA annex 4 CM v2.0a_EVPN Model_20102601_v0.1" xfId="461"/>
    <cellStyle name="_WBA annex 4 CM v2.0a_ZM IS Data Tarievenboek 2010-03-11" xfId="462"/>
    <cellStyle name="_WBA annex 4 ZM ATM v2.0" xfId="463"/>
    <cellStyle name="_WBA annex 4 ZM ATM v2.0_EVPN Model_20102601_v0.1" xfId="464"/>
    <cellStyle name="_WBA annex 4 ZM ATM v2.0_ND5 squeeze model  whs-whs v2.21 DWDM ILL" xfId="2887"/>
    <cellStyle name="_WBA annex 4 ZM ATM v2.0_ZM IS Data Tarievenboek 2010-03-11" xfId="465"/>
    <cellStyle name="_WEAS pricing versie" xfId="2888"/>
    <cellStyle name="_WEAS pricing_v3" xfId="466"/>
    <cellStyle name="_Werkblad uit BO klantprojectmanagement business afstemming februari 2007" xfId="2889"/>
    <cellStyle name="_Wholesale installatieactiviteiten per pakket WMP 240707" xfId="467"/>
    <cellStyle name="_Wk16" xfId="468"/>
    <cellStyle name="_Wk16 2" xfId="469"/>
    <cellStyle name="_Wk16 3" xfId="2890"/>
    <cellStyle name="_Wk16_20080530 Consolidatie Businessplan v12" xfId="2891"/>
    <cellStyle name="_Wk16_20080530 Consolidatie Businessplan v12 2" xfId="2892"/>
    <cellStyle name="_Wk16_20080530 Consolidatie Businessplan v12_Blad2" xfId="2893"/>
    <cellStyle name="_Wk16_20080530 Consolidatie Businessplan v12_Blad2 2" xfId="2894"/>
    <cellStyle name="_Wk16_20080530 Consolidatie Businessplan v12_Blad2_JP2011" xfId="2895"/>
    <cellStyle name="_Wk16_20080530 Consolidatie Businessplan v12_JP2011" xfId="2896"/>
    <cellStyle name="_Wk16_20080530 Consolidatie Businessplan v12_Model Plan 2012" xfId="2897"/>
    <cellStyle name="_Wk16_20080605 Consolidatie Businessplan v15" xfId="2898"/>
    <cellStyle name="_Wk16_20080605 Consolidatie Businessplan v15 2" xfId="2899"/>
    <cellStyle name="_Wk16_20080605 Consolidatie Businessplan v15_Blad2" xfId="2900"/>
    <cellStyle name="_Wk16_20080605 Consolidatie Businessplan v15_Blad2 2" xfId="2901"/>
    <cellStyle name="_Wk16_20080605 Consolidatie Businessplan v15_Blad2_JP2011" xfId="2902"/>
    <cellStyle name="_Wk16_20080605 Consolidatie Businessplan v15_JP2011" xfId="2903"/>
    <cellStyle name="_Wk16_20080605 Consolidatie Businessplan v15_Model Plan 2012" xfId="2904"/>
    <cellStyle name="_Wk16_20080605 Consolidatie Businessplan v19" xfId="2905"/>
    <cellStyle name="_Wk16_20080605 Consolidatie Businessplan v19 2" xfId="2906"/>
    <cellStyle name="_Wk16_20080605 Consolidatie Businessplan v19_Blad2" xfId="2907"/>
    <cellStyle name="_Wk16_20080605 Consolidatie Businessplan v19_Blad2 2" xfId="2908"/>
    <cellStyle name="_Wk16_20080605 Consolidatie Businessplan v19_Blad2_JP2011" xfId="2909"/>
    <cellStyle name="_Wk16_20080605 Consolidatie Businessplan v19_JP2011" xfId="2910"/>
    <cellStyle name="_Wk16_20080605 Consolidatie Businessplan v19_Model Plan 2012" xfId="2911"/>
    <cellStyle name="_Wk16_Blad2" xfId="2912"/>
    <cellStyle name="_Wk16_Blad2 2" xfId="2913"/>
    <cellStyle name="_Wk16_Blad2_JP2011" xfId="2914"/>
    <cellStyle name="_Wk16_JP2011" xfId="2915"/>
    <cellStyle name="_Wk16_Model Plan 2012" xfId="2916"/>
    <cellStyle name="_Wk16_ND5 squeeze model  whs-whs v2.21 DWDM ILL" xfId="2917"/>
    <cellStyle name="_WMP LRIC kostenmodel v 0.1" xfId="470"/>
    <cellStyle name="_working capital" xfId="2918"/>
    <cellStyle name="_working capital 2" xfId="2919"/>
    <cellStyle name="_working capital_Blad2" xfId="2920"/>
    <cellStyle name="_working capital_Blad2 2" xfId="2921"/>
    <cellStyle name="_working capital_Blad2_JP2011" xfId="2922"/>
    <cellStyle name="_working capital_ICS plan 2010 origineel v9 10-09" xfId="2923"/>
    <cellStyle name="_working capital_JP2011" xfId="2924"/>
    <cellStyle name="_working capital_Maand Capex" xfId="2925"/>
    <cellStyle name="_working capital_Maand Capex 2" xfId="2926"/>
    <cellStyle name="_working capital_Maand Capex_Blad2" xfId="2927"/>
    <cellStyle name="_working capital_Maand Capex_Blad2 2" xfId="2928"/>
    <cellStyle name="_working capital_Maand Capex_Blad2_JP2011" xfId="2929"/>
    <cellStyle name="_working capital_Maand Capex_JP2011" xfId="2930"/>
    <cellStyle name="_working capital_ML_Generic_1 1 input Capex incl maandplan_v2" xfId="2931"/>
    <cellStyle name="_working capital_Model Plan 2012" xfId="2932"/>
    <cellStyle name="_WPC EDCS TOTAAL 090316_025_VVE" xfId="471"/>
    <cellStyle name="_WPC EDCS TOTAAL 090316_025_VVE 2" xfId="2933"/>
    <cellStyle name="_WPC EDCS TOTAAL 090316_025_VVE 2 2" xfId="2934"/>
    <cellStyle name="_WPC EDCS TOTAAL 090316_025_VVE_EVPN Model_20102601_v0.1" xfId="472"/>
    <cellStyle name="_WPC EDCS TOTAAL 090316_025_VVE_KWT IS Data 2010-10-07" xfId="2935"/>
    <cellStyle name="_WPC EDCS TOTAAL 090316_025_VVE_ND5 squeeze model  whs-whs v2.21 DWDM ILL" xfId="2936"/>
    <cellStyle name="_WPC EDCS TOTAAL 090316_025_VVE_ZM IS Data Tarievenboek 2010-03-11" xfId="473"/>
    <cellStyle name="_YEE-Template Carrier Services" xfId="474"/>
    <cellStyle name="_YEE-Template Carrier Services 2" xfId="475"/>
    <cellStyle name="_YEE-Template Carrier Services 3" xfId="2937"/>
    <cellStyle name="_YEE-Template Carrier Services_ND5 squeeze model  whs-whs v2.21 DWDM ILL" xfId="2938"/>
    <cellStyle name="_ZM maandverdeling YP_08 en RF_Q1" xfId="2939"/>
    <cellStyle name="_ZM_NS_ProductP&amp;L sep with epacity waterfall" xfId="2940"/>
    <cellStyle name="_ZM_NS_ProductP&amp;L sep with epacity waterfall 2" xfId="2941"/>
    <cellStyle name="_ZM_NS_ProductP&amp;L sep with epacity waterfall_Blad2" xfId="2942"/>
    <cellStyle name="_ZM_NS_ProductP&amp;L sep with epacity waterfall_Blad2 2" xfId="2943"/>
    <cellStyle name="_ZM_NS_ProductP&amp;L sep with epacity waterfall_Blad2_JP2011" xfId="2944"/>
    <cellStyle name="_ZM_NS_ProductP&amp;L sep with epacity waterfall_JP2011" xfId="2945"/>
    <cellStyle name="_ZM_NS_ProductP&amp;L sep with epacity waterfall_Model Plan 2012" xfId="2946"/>
    <cellStyle name="_ZM-verrekening voorb09" xfId="476"/>
    <cellStyle name="_ZM-verrekening voorb09 2" xfId="477"/>
    <cellStyle name="_ZM-verrekening voorb09 3" xfId="2947"/>
    <cellStyle name="_ZM-verrekening voorb09_ND5 squeeze model  whs-whs v2.21 DWDM ILL" xfId="2948"/>
    <cellStyle name="€/m²" xfId="2949"/>
    <cellStyle name="=C:\WINNT\SYSTEM32\COMMAND.COM" xfId="2950"/>
    <cellStyle name="=C:\WINNT\SYSTEM32\COMMAND.COM 2" xfId="2951"/>
    <cellStyle name="0,0_x000d__x000a_NA_x000d__x000a_" xfId="478"/>
    <cellStyle name="0000" xfId="2952"/>
    <cellStyle name="000000" xfId="2953"/>
    <cellStyle name="20% - Accent1 2" xfId="2954"/>
    <cellStyle name="20% - Accent2 2" xfId="2955"/>
    <cellStyle name="20% - Accent3 2" xfId="2956"/>
    <cellStyle name="20% - Accent4 2" xfId="2957"/>
    <cellStyle name="20% - Accent5 2" xfId="2958"/>
    <cellStyle name="20% - Accent6 2" xfId="2959"/>
    <cellStyle name="40% - Accent1 2" xfId="2960"/>
    <cellStyle name="40% - Accent1 2 2" xfId="2961"/>
    <cellStyle name="40% - Accent2 2" xfId="2962"/>
    <cellStyle name="40% - Accent3 2" xfId="2963"/>
    <cellStyle name="40% - Accent4 2" xfId="2964"/>
    <cellStyle name="40% - Accent4 2 2" xfId="2965"/>
    <cellStyle name="40% - Accent4 3" xfId="2966"/>
    <cellStyle name="40% - Accent5 2" xfId="2967"/>
    <cellStyle name="40% - Accent6 2" xfId="2968"/>
    <cellStyle name="40% - Accent6 2 2" xfId="2969"/>
    <cellStyle name="60% - Accent1 2" xfId="2970"/>
    <cellStyle name="6mal" xfId="479"/>
    <cellStyle name="Accent1 - 20%" xfId="2971"/>
    <cellStyle name="Accent1 - 20% 2" xfId="2972"/>
    <cellStyle name="Accent1 - 20%_2012 PL" xfId="2973"/>
    <cellStyle name="Accent1 - 40%" xfId="2974"/>
    <cellStyle name="Accent1 - 40% 2" xfId="2975"/>
    <cellStyle name="Accent1 - 40%_2012 PL" xfId="2976"/>
    <cellStyle name="Accent1 - 60%" xfId="2977"/>
    <cellStyle name="Accent1 - 60% 2" xfId="2978"/>
    <cellStyle name="Accent1 - 60%_2012 PL" xfId="2979"/>
    <cellStyle name="Accent1 10" xfId="2980"/>
    <cellStyle name="Accent1 11" xfId="2981"/>
    <cellStyle name="Accent1 12" xfId="2982"/>
    <cellStyle name="Accent1 2" xfId="2983"/>
    <cellStyle name="Accent1 3" xfId="2984"/>
    <cellStyle name="Accent1 4" xfId="2985"/>
    <cellStyle name="Accent1 5" xfId="2986"/>
    <cellStyle name="Accent1 6" xfId="2987"/>
    <cellStyle name="Accent1 7" xfId="2988"/>
    <cellStyle name="Accent1 8" xfId="2989"/>
    <cellStyle name="Accent1 9" xfId="2990"/>
    <cellStyle name="Accent2 - 20%" xfId="2991"/>
    <cellStyle name="Accent2 - 20% 2" xfId="2992"/>
    <cellStyle name="Accent2 - 20%_2012 PL" xfId="2993"/>
    <cellStyle name="Accent2 - 40%" xfId="2994"/>
    <cellStyle name="Accent2 - 40% 2" xfId="2995"/>
    <cellStyle name="Accent2 - 40%_2012 PL" xfId="2996"/>
    <cellStyle name="Accent2 - 60%" xfId="2997"/>
    <cellStyle name="Accent2 - 60% 2" xfId="2998"/>
    <cellStyle name="Accent2 - 60%_2012 PL" xfId="2999"/>
    <cellStyle name="Accent2 10" xfId="3000"/>
    <cellStyle name="Accent2 11" xfId="3001"/>
    <cellStyle name="Accent2 12" xfId="3002"/>
    <cellStyle name="Accent2 2" xfId="3003"/>
    <cellStyle name="Accent2 3" xfId="3004"/>
    <cellStyle name="Accent2 4" xfId="3005"/>
    <cellStyle name="Accent2 5" xfId="3006"/>
    <cellStyle name="Accent2 6" xfId="3007"/>
    <cellStyle name="Accent2 7" xfId="3008"/>
    <cellStyle name="Accent2 8" xfId="3009"/>
    <cellStyle name="Accent2 9" xfId="3010"/>
    <cellStyle name="Accent3 - 20%" xfId="3011"/>
    <cellStyle name="Accent3 - 20% 2" xfId="3012"/>
    <cellStyle name="Accent3 - 20%_2012 PL" xfId="3013"/>
    <cellStyle name="Accent3 - 40%" xfId="3014"/>
    <cellStyle name="Accent3 - 40% 2" xfId="3015"/>
    <cellStyle name="Accent3 - 40%_2012 PL" xfId="3016"/>
    <cellStyle name="Accent3 - 60%" xfId="3017"/>
    <cellStyle name="Accent3 - 60% 2" xfId="3018"/>
    <cellStyle name="Accent3 - 60%_2012 PL" xfId="3019"/>
    <cellStyle name="Accent3 10" xfId="3020"/>
    <cellStyle name="Accent3 11" xfId="3021"/>
    <cellStyle name="Accent3 12" xfId="3022"/>
    <cellStyle name="Accent3 2" xfId="3023"/>
    <cellStyle name="Accent3 3" xfId="3024"/>
    <cellStyle name="Accent3 4" xfId="3025"/>
    <cellStyle name="Accent3 5" xfId="3026"/>
    <cellStyle name="Accent3 6" xfId="3027"/>
    <cellStyle name="Accent3 7" xfId="3028"/>
    <cellStyle name="Accent3 8" xfId="3029"/>
    <cellStyle name="Accent3 9" xfId="3030"/>
    <cellStyle name="Accent4 - 20%" xfId="3031"/>
    <cellStyle name="Accent4 - 20% 2" xfId="3032"/>
    <cellStyle name="Accent4 - 20%_2012 PL" xfId="3033"/>
    <cellStyle name="Accent4 - 40%" xfId="3034"/>
    <cellStyle name="Accent4 - 40% 2" xfId="3035"/>
    <cellStyle name="Accent4 - 40%_2012 PL" xfId="3036"/>
    <cellStyle name="Accent4 - 60%" xfId="3037"/>
    <cellStyle name="Accent4 - 60% 2" xfId="3038"/>
    <cellStyle name="Accent4 - 60%_2012 PL" xfId="3039"/>
    <cellStyle name="Accent4 10" xfId="3040"/>
    <cellStyle name="Accent4 11" xfId="3041"/>
    <cellStyle name="Accent4 12" xfId="3042"/>
    <cellStyle name="Accent4 2" xfId="3043"/>
    <cellStyle name="Accent4 3" xfId="3044"/>
    <cellStyle name="Accent4 4" xfId="3045"/>
    <cellStyle name="Accent4 5" xfId="3046"/>
    <cellStyle name="Accent4 6" xfId="3047"/>
    <cellStyle name="Accent4 7" xfId="3048"/>
    <cellStyle name="Accent4 8" xfId="3049"/>
    <cellStyle name="Accent4 9" xfId="3050"/>
    <cellStyle name="Accent5 - 20%" xfId="3051"/>
    <cellStyle name="Accent5 - 20% 2" xfId="3052"/>
    <cellStyle name="Accent5 - 20%_2012 PL" xfId="3053"/>
    <cellStyle name="Accent5 - 40%" xfId="3054"/>
    <cellStyle name="Accent5 - 60%" xfId="3055"/>
    <cellStyle name="Accent5 - 60% 2" xfId="3056"/>
    <cellStyle name="Accent5 - 60%_2012 PL" xfId="3057"/>
    <cellStyle name="Accent5 10" xfId="3058"/>
    <cellStyle name="Accent5 11" xfId="3059"/>
    <cellStyle name="Accent5 12" xfId="3060"/>
    <cellStyle name="Accent5 2" xfId="3061"/>
    <cellStyle name="Accent5 3" xfId="3062"/>
    <cellStyle name="Accent5 4" xfId="3063"/>
    <cellStyle name="Accent5 5" xfId="3064"/>
    <cellStyle name="Accent5 6" xfId="3065"/>
    <cellStyle name="Accent5 7" xfId="3066"/>
    <cellStyle name="Accent5 8" xfId="3067"/>
    <cellStyle name="Accent5 9" xfId="3068"/>
    <cellStyle name="Accent6 - 20%" xfId="3069"/>
    <cellStyle name="Accent6 - 40%" xfId="3070"/>
    <cellStyle name="Accent6 - 40% 2" xfId="3071"/>
    <cellStyle name="Accent6 - 40%_2012 PL" xfId="3072"/>
    <cellStyle name="Accent6 - 60%" xfId="3073"/>
    <cellStyle name="Accent6 - 60% 2" xfId="3074"/>
    <cellStyle name="Accent6 - 60%_2012 PL" xfId="3075"/>
    <cellStyle name="Accent6 10" xfId="3076"/>
    <cellStyle name="Accent6 11" xfId="3077"/>
    <cellStyle name="Accent6 12" xfId="3078"/>
    <cellStyle name="Accent6 2" xfId="3079"/>
    <cellStyle name="Accent6 3" xfId="3080"/>
    <cellStyle name="Accent6 4" xfId="3081"/>
    <cellStyle name="Accent6 5" xfId="3082"/>
    <cellStyle name="Accent6 6" xfId="3083"/>
    <cellStyle name="Accent6 7" xfId="3084"/>
    <cellStyle name="Accent6 8" xfId="3085"/>
    <cellStyle name="Accent6 9" xfId="3086"/>
    <cellStyle name="active" xfId="3087"/>
    <cellStyle name="AFE" xfId="3088"/>
    <cellStyle name="Align at top" xfId="3089"/>
    <cellStyle name="Align at top 2" xfId="3090"/>
    <cellStyle name="args.style" xfId="480"/>
    <cellStyle name="arial11_bld_it" xfId="481"/>
    <cellStyle name="Availability" xfId="3091"/>
    <cellStyle name="Bad" xfId="3939"/>
    <cellStyle name="Bad 2" xfId="3092"/>
    <cellStyle name="Bad 3" xfId="3093"/>
    <cellStyle name="Bar" xfId="3094"/>
    <cellStyle name="Bar (w border)" xfId="3095"/>
    <cellStyle name="Bar (w border) 2" xfId="3096"/>
    <cellStyle name="Bar 2" xfId="3097"/>
    <cellStyle name="Bar_JP2011" xfId="3098"/>
    <cellStyle name="basis" xfId="3099"/>
    <cellStyle name="blank" xfId="3100"/>
    <cellStyle name="Blz (xxx xxx xx)" xfId="3101"/>
    <cellStyle name="Blz (xxx xxx xx) 2" xfId="3102"/>
    <cellStyle name="Body_$Numeric" xfId="482"/>
    <cellStyle name="boek" xfId="483"/>
    <cellStyle name="border" xfId="3103"/>
    <cellStyle name="BvDAddIn_Currency" xfId="3104"/>
    <cellStyle name="Calc" xfId="3105"/>
    <cellStyle name="Calc - Blue" xfId="3106"/>
    <cellStyle name="Calc - Feed" xfId="3107"/>
    <cellStyle name="Calc - Green" xfId="3108"/>
    <cellStyle name="Calc - Grey" xfId="3109"/>
    <cellStyle name="Calc - White" xfId="3110"/>
    <cellStyle name="Calc Currency (0)" xfId="484"/>
    <cellStyle name="Calc Currency (2)" xfId="3111"/>
    <cellStyle name="Calc Percent (0)" xfId="3112"/>
    <cellStyle name="Calc Percent (1)" xfId="3113"/>
    <cellStyle name="Calc Percent (2)" xfId="3114"/>
    <cellStyle name="Calc Units (0)" xfId="3115"/>
    <cellStyle name="Calc Units (1)" xfId="3116"/>
    <cellStyle name="Calc Units (2)" xfId="3117"/>
    <cellStyle name="Calc_11" xfId="3118"/>
    <cellStyle name="Calculated" xfId="485"/>
    <cellStyle name="Calculation" xfId="3940"/>
    <cellStyle name="Calculation 2" xfId="3119"/>
    <cellStyle name="category" xfId="3120"/>
    <cellStyle name="Centrify gold" xfId="3121"/>
    <cellStyle name="Change" xfId="486"/>
    <cellStyle name="check" xfId="487"/>
    <cellStyle name="Check Cell" xfId="3941"/>
    <cellStyle name="Check Cell 2" xfId="3122"/>
    <cellStyle name="CHF (CHF 0 )" xfId="3123"/>
    <cellStyle name="CHF (CHF 0 ) 2" xfId="3124"/>
    <cellStyle name="CHF Mio (CHF 0 Mio.)" xfId="3125"/>
    <cellStyle name="CHF Mio (CHF 0 Mio.) 2" xfId="3126"/>
    <cellStyle name="cm" xfId="3127"/>
    <cellStyle name="cm 2" xfId="3128"/>
    <cellStyle name="ColLevel_2" xfId="3129"/>
    <cellStyle name="Color (no color)" xfId="3130"/>
    <cellStyle name="Color (no color) 2" xfId="3131"/>
    <cellStyle name="Color 01" xfId="3132"/>
    <cellStyle name="Color 01 2" xfId="3133"/>
    <cellStyle name="Color 02" xfId="3134"/>
    <cellStyle name="Color 02 2" xfId="3135"/>
    <cellStyle name="Color 03" xfId="3136"/>
    <cellStyle name="Color 03 2" xfId="3137"/>
    <cellStyle name="Color 04" xfId="3138"/>
    <cellStyle name="Color 05" xfId="3139"/>
    <cellStyle name="Color 05 2" xfId="3140"/>
    <cellStyle name="Color 06" xfId="3141"/>
    <cellStyle name="Color 06 2" xfId="3142"/>
    <cellStyle name="Color 07" xfId="3143"/>
    <cellStyle name="Color 07 2" xfId="3144"/>
    <cellStyle name="Color 08" xfId="3145"/>
    <cellStyle name="Color 08 2" xfId="3146"/>
    <cellStyle name="Column Heading" xfId="3147"/>
    <cellStyle name="Column label" xfId="488"/>
    <cellStyle name="Column Title" xfId="3148"/>
    <cellStyle name="Column Title 2" xfId="3149"/>
    <cellStyle name="ColumnAttributeAbovePrompt" xfId="489"/>
    <cellStyle name="ColumnAttributePrompt" xfId="490"/>
    <cellStyle name="ColumnAttributeValue" xfId="491"/>
    <cellStyle name="ColumnHeading" xfId="3150"/>
    <cellStyle name="ColumnHeadingPrompt" xfId="492"/>
    <cellStyle name="ColumnHeadingValue" xfId="493"/>
    <cellStyle name="Comma  - Style1" xfId="3151"/>
    <cellStyle name="Comma  - Style2" xfId="3152"/>
    <cellStyle name="Comma  - Style3" xfId="3153"/>
    <cellStyle name="Comma  - Style4" xfId="3154"/>
    <cellStyle name="Comma  - Style5" xfId="3155"/>
    <cellStyle name="Comma  - Style6" xfId="3156"/>
    <cellStyle name="Comma  - Style7" xfId="3157"/>
    <cellStyle name="Comma  - Style8" xfId="3158"/>
    <cellStyle name="Comma [00]" xfId="3159"/>
    <cellStyle name="Comma 0" xfId="494"/>
    <cellStyle name="Comma 0*" xfId="495"/>
    <cellStyle name="Comma 0_Board Presentation Back Up v3.3" xfId="496"/>
    <cellStyle name="Comma 10" xfId="3160"/>
    <cellStyle name="Comma 11" xfId="3161"/>
    <cellStyle name="Comma 12" xfId="3162"/>
    <cellStyle name="Comma 13" xfId="3163"/>
    <cellStyle name="Comma 14" xfId="3164"/>
    <cellStyle name="Comma 14 2" xfId="3165"/>
    <cellStyle name="Comma 15" xfId="3166"/>
    <cellStyle name="Comma 15 2" xfId="3167"/>
    <cellStyle name="Comma 16" xfId="3168"/>
    <cellStyle name="Comma 17" xfId="3169"/>
    <cellStyle name="Comma 18" xfId="3170"/>
    <cellStyle name="Comma 18 2" xfId="3171"/>
    <cellStyle name="Comma 18 3" xfId="3172"/>
    <cellStyle name="Comma 19" xfId="3173"/>
    <cellStyle name="Comma 2" xfId="497"/>
    <cellStyle name="Comma 2 10" xfId="3174"/>
    <cellStyle name="Comma 2 11" xfId="3175"/>
    <cellStyle name="Comma 2 2" xfId="3176"/>
    <cellStyle name="Comma 2 2 2" xfId="3177"/>
    <cellStyle name="Comma 2 2 3" xfId="3178"/>
    <cellStyle name="Comma 2 2_Coverage" xfId="3179"/>
    <cellStyle name="Comma 2 3" xfId="3180"/>
    <cellStyle name="Comma 2 4" xfId="3181"/>
    <cellStyle name="Comma 2 5" xfId="3182"/>
    <cellStyle name="Comma 2 6" xfId="3183"/>
    <cellStyle name="Comma 2 7" xfId="3184"/>
    <cellStyle name="Comma 2 8" xfId="3185"/>
    <cellStyle name="Comma 2 9" xfId="3186"/>
    <cellStyle name="Comma 2_2012 PL" xfId="3187"/>
    <cellStyle name="Comma 20" xfId="3188"/>
    <cellStyle name="Comma 21" xfId="3189"/>
    <cellStyle name="Comma 22" xfId="3190"/>
    <cellStyle name="Comma 3" xfId="498"/>
    <cellStyle name="Comma 3 2" xfId="3191"/>
    <cellStyle name="Comma 3 2 2" xfId="3192"/>
    <cellStyle name="Comma 3 2 2 2" xfId="3193"/>
    <cellStyle name="Comma 3 2 3" xfId="3194"/>
    <cellStyle name="Comma 3 2 3 2" xfId="3195"/>
    <cellStyle name="Comma 3 2 4" xfId="3196"/>
    <cellStyle name="Comma 3 2_Coverage" xfId="3197"/>
    <cellStyle name="Comma 3 3" xfId="3198"/>
    <cellStyle name="Comma 3 3 2" xfId="3199"/>
    <cellStyle name="Comma 3 4" xfId="3200"/>
    <cellStyle name="Comma 3 4 2" xfId="3201"/>
    <cellStyle name="Comma 3 5" xfId="3202"/>
    <cellStyle name="Comma 3 6" xfId="3203"/>
    <cellStyle name="Comma 3_2012 PL" xfId="3204"/>
    <cellStyle name="Comma 4" xfId="499"/>
    <cellStyle name="Comma 4 2" xfId="3205"/>
    <cellStyle name="Comma 4 2 2" xfId="3206"/>
    <cellStyle name="Comma 4 3" xfId="3207"/>
    <cellStyle name="Comma 4 3 2" xfId="3208"/>
    <cellStyle name="Comma 4 4" xfId="3209"/>
    <cellStyle name="Comma 4 5" xfId="3210"/>
    <cellStyle name="Comma 4_Copy of Org tabel menu kaart" xfId="3211"/>
    <cellStyle name="Comma 5" xfId="11"/>
    <cellStyle name="Comma 5 2" xfId="3212"/>
    <cellStyle name="Comma 5 2 2" xfId="3213"/>
    <cellStyle name="Comma 5 3" xfId="3214"/>
    <cellStyle name="Comma 5_Copy of Org tabel menu kaart" xfId="3215"/>
    <cellStyle name="Comma 6" xfId="500"/>
    <cellStyle name="Comma 6 2" xfId="3216"/>
    <cellStyle name="Comma 7" xfId="3217"/>
    <cellStyle name="Comma 7 2" xfId="3218"/>
    <cellStyle name="Comma 8" xfId="3219"/>
    <cellStyle name="Comma 9" xfId="3220"/>
    <cellStyle name="Comma 9 2" xfId="3221"/>
    <cellStyle name="Comma 99" xfId="3938"/>
    <cellStyle name="Comma0" xfId="3222"/>
    <cellStyle name="Config Data Cells" xfId="501"/>
    <cellStyle name="Copied" xfId="502"/>
    <cellStyle name="ct" xfId="3223"/>
    <cellStyle name="Currency [00]" xfId="3224"/>
    <cellStyle name="Currency 0" xfId="503"/>
    <cellStyle name="Currency 2" xfId="504"/>
    <cellStyle name="Currency 2 2" xfId="3225"/>
    <cellStyle name="Currency 2 3" xfId="3226"/>
    <cellStyle name="Currency 3" xfId="505"/>
    <cellStyle name="Currency 3 2" xfId="3227"/>
    <cellStyle name="Currency 4" xfId="506"/>
    <cellStyle name="Currency 4 2" xfId="8"/>
    <cellStyle name="Currency 5" xfId="507"/>
    <cellStyle name="Currency 5 2" xfId="3228"/>
    <cellStyle name="Currency 6" xfId="508"/>
    <cellStyle name="Currency 7" xfId="3229"/>
    <cellStyle name="Currency0" xfId="3230"/>
    <cellStyle name="dak" xfId="3231"/>
    <cellStyle name="Data" xfId="509"/>
    <cellStyle name="Data 2" xfId="3232"/>
    <cellStyle name="database" xfId="510"/>
    <cellStyle name="database 2" xfId="511"/>
    <cellStyle name="database 3" xfId="3233"/>
    <cellStyle name="Date" xfId="3234"/>
    <cellStyle name="Date (JJMMTT)" xfId="3235"/>
    <cellStyle name="Date (JJMMTT) 2" xfId="3236"/>
    <cellStyle name="Date (MM/JJJJ)" xfId="3237"/>
    <cellStyle name="Date (MM/JJJJ) 2" xfId="3238"/>
    <cellStyle name="Date (MMM TT, JJJJ)" xfId="3239"/>
    <cellStyle name="Date (MMM TT, JJJJ) 2" xfId="3240"/>
    <cellStyle name="Date (TT.MM.)" xfId="3241"/>
    <cellStyle name="Date (TT.MM.) 2" xfId="3242"/>
    <cellStyle name="Date (TT.MMM.JJJJ)" xfId="3243"/>
    <cellStyle name="Date (TT.MMM.JJJJ) 2" xfId="3244"/>
    <cellStyle name="Date Aligned" xfId="512"/>
    <cellStyle name="Date Short" xfId="3245"/>
    <cellStyle name="Date_01" xfId="3246"/>
    <cellStyle name="DateType" xfId="513"/>
    <cellStyle name="Datum" xfId="514"/>
    <cellStyle name="Dezimal [0]_ " xfId="3247"/>
    <cellStyle name="Dezimal +000" xfId="3248"/>
    <cellStyle name="Dezimal 00" xfId="3249"/>
    <cellStyle name="Dezimal 000" xfId="3250"/>
    <cellStyle name="Dezimal_ " xfId="3251"/>
    <cellStyle name="Discontinued" xfId="515"/>
    <cellStyle name="Diseño" xfId="3252"/>
    <cellStyle name="Dotted Line" xfId="516"/>
    <cellStyle name="DrKW Assumption" xfId="3253"/>
    <cellStyle name="DrKW Green Line" xfId="3254"/>
    <cellStyle name="DrKW Input" xfId="3255"/>
    <cellStyle name="DrKW Multiple" xfId="3256"/>
    <cellStyle name="DrKW Percent" xfId="3257"/>
    <cellStyle name="DrKW Percent 8pt" xfId="3258"/>
    <cellStyle name="DrKW Percent Assumption" xfId="3259"/>
    <cellStyle name="DrKW Percent Assumption 8pt" xfId="3260"/>
    <cellStyle name="DrKW Percent Input" xfId="3261"/>
    <cellStyle name="DrKW Percent_9738 Drive High-Low" xfId="3262"/>
    <cellStyle name="DrKW Standard format" xfId="3263"/>
    <cellStyle name="Emphasis 1 2" xfId="3264"/>
    <cellStyle name="Emphasis 2 2" xfId="3265"/>
    <cellStyle name="Emphasis 3 2" xfId="3266"/>
    <cellStyle name="Enter Currency (0)" xfId="3267"/>
    <cellStyle name="Enter Currency (2)" xfId="3268"/>
    <cellStyle name="Enter Units (0)" xfId="3269"/>
    <cellStyle name="Enter Units (1)" xfId="3270"/>
    <cellStyle name="Enter Units (2)" xfId="3271"/>
    <cellStyle name="Entered" xfId="517"/>
    <cellStyle name="Entry" xfId="3272"/>
    <cellStyle name="Entry Company" xfId="3273"/>
    <cellStyle name="Entry Text" xfId="3274"/>
    <cellStyle name="Entry_ICS plan 2010 origineel v9 10-09" xfId="3275"/>
    <cellStyle name="Euro" xfId="518"/>
    <cellStyle name="Euro (€ 0.00)" xfId="3276"/>
    <cellStyle name="Euro 10" xfId="3277"/>
    <cellStyle name="Euro 2" xfId="3278"/>
    <cellStyle name="Euro 2 2" xfId="3279"/>
    <cellStyle name="Euro 3" xfId="3280"/>
    <cellStyle name="Euro 4" xfId="3281"/>
    <cellStyle name="Euro 5" xfId="3282"/>
    <cellStyle name="Euro 6" xfId="3283"/>
    <cellStyle name="Euro 7" xfId="3284"/>
    <cellStyle name="Euro 8" xfId="3285"/>
    <cellStyle name="Euro 9" xfId="3286"/>
    <cellStyle name="Euro bn (€ 0 bn)" xfId="3287"/>
    <cellStyle name="Euro bn (€ 0 bn) 2" xfId="3288"/>
    <cellStyle name="Euro Mio. (€ 0 Mio)" xfId="3289"/>
    <cellStyle name="Euro_080619_OBU035_Oerlikon Solar_valuae creation from JV options_v1600" xfId="3290"/>
    <cellStyle name="Exception" xfId="3291"/>
    <cellStyle name="Explanation" xfId="3292"/>
    <cellStyle name="Explanatory Text" xfId="3942"/>
    <cellStyle name="factor" xfId="3293"/>
    <cellStyle name="Factor (0.0x)" xfId="3294"/>
    <cellStyle name="factor 2" xfId="3295"/>
    <cellStyle name="factor_JP2011" xfId="3296"/>
    <cellStyle name="Feeder Field" xfId="3297"/>
    <cellStyle name="Feeder Field 2" xfId="3298"/>
    <cellStyle name="Feeder Field_2012 PL" xfId="3299"/>
    <cellStyle name="Finan?ní0" xfId="3300"/>
    <cellStyle name="Finan?ní0 2" xfId="3301"/>
    <cellStyle name="Finanční0" xfId="3302"/>
    <cellStyle name="Finanční0 2" xfId="3303"/>
    <cellStyle name="Fixed" xfId="3304"/>
    <cellStyle name="Followed Hyperlink" xfId="519"/>
    <cellStyle name="Footnote" xfId="520"/>
    <cellStyle name="Formula" xfId="3305"/>
    <cellStyle name="GBP (£ 0)" xfId="3306"/>
    <cellStyle name="GBP (£ 0) 2" xfId="3307"/>
    <cellStyle name="GBP Mio (£ 0 Mio.)" xfId="3308"/>
    <cellStyle name="GBP Mio (£ 0 Mio.) 2" xfId="3309"/>
    <cellStyle name="Getal" xfId="521"/>
    <cellStyle name="Good" xfId="3943"/>
    <cellStyle name="Good 2" xfId="3310"/>
    <cellStyle name="Grey" xfId="522"/>
    <cellStyle name="Grey 2" xfId="3311"/>
    <cellStyle name="Greyed out" xfId="3312"/>
    <cellStyle name="GW" xfId="3313"/>
    <cellStyle name="GW 2" xfId="3314"/>
    <cellStyle name="GWh" xfId="3315"/>
    <cellStyle name="Hard Percent" xfId="523"/>
    <cellStyle name="Header" xfId="524"/>
    <cellStyle name="Header1" xfId="525"/>
    <cellStyle name="Header2" xfId="526"/>
    <cellStyle name="Heading 1" xfId="3944"/>
    <cellStyle name="Heading 1 2" xfId="3316"/>
    <cellStyle name="Heading 2" xfId="3945"/>
    <cellStyle name="Heading 2 2" xfId="3317"/>
    <cellStyle name="Heading 3" xfId="3946"/>
    <cellStyle name="Heading 3 2" xfId="3318"/>
    <cellStyle name="Heading 4" xfId="3947"/>
    <cellStyle name="Heading 4 2" xfId="3319"/>
    <cellStyle name="HEADINGS" xfId="527"/>
    <cellStyle name="HEADINGSTOP" xfId="528"/>
    <cellStyle name="Headline" xfId="3320"/>
    <cellStyle name="Headline1" xfId="3321"/>
    <cellStyle name="hidden" xfId="529"/>
    <cellStyle name="Hyperlink 2" xfId="3322"/>
    <cellStyle name="Hyperlink 2 2" xfId="3323"/>
    <cellStyle name="Hyperlink 2 3" xfId="3324"/>
    <cellStyle name="Hyperlink 3" xfId="3325"/>
    <cellStyle name="Hyperlink 4" xfId="3326"/>
    <cellStyle name="input" xfId="530"/>
    <cellStyle name="Input %0" xfId="3327"/>
    <cellStyle name="Input (%)" xfId="3328"/>
    <cellStyle name="Input (Color 04)" xfId="3329"/>
    <cellStyle name="Input (Color 04) 2" xfId="3330"/>
    <cellStyle name="Input (Color 05)" xfId="3331"/>
    <cellStyle name="Input (Color 05) 2" xfId="3332"/>
    <cellStyle name="Input (font blue bold)" xfId="3333"/>
    <cellStyle name="Input (font blue italic)" xfId="3334"/>
    <cellStyle name="Input (font blue)" xfId="3335"/>
    <cellStyle name="Input (font blue) 2" xfId="3336"/>
    <cellStyle name="Input (No)" xfId="3337"/>
    <cellStyle name="Input [yellow]" xfId="531"/>
    <cellStyle name="Input [yellow] 2" xfId="3338"/>
    <cellStyle name="Input +000" xfId="3339"/>
    <cellStyle name="Input 00" xfId="3340"/>
    <cellStyle name="Input 000" xfId="3341"/>
    <cellStyle name="Input 1" xfId="3342"/>
    <cellStyle name="input 2" xfId="3343"/>
    <cellStyle name="Input 2 2" xfId="3344"/>
    <cellStyle name="Input 2_2012 PL" xfId="3345"/>
    <cellStyle name="input 3" xfId="3346"/>
    <cellStyle name="Input Cells" xfId="532"/>
    <cellStyle name="Input estimate" xfId="533"/>
    <cellStyle name="Input/mixed (red bold)" xfId="3347"/>
    <cellStyle name="Input/mixed (red italic)" xfId="3348"/>
    <cellStyle name="Input/mixed (red)" xfId="3349"/>
    <cellStyle name="Input/mixed (red) 2" xfId="3350"/>
    <cellStyle name="input_MPL Model 20090706 def" xfId="3948"/>
    <cellStyle name="J.P.M. input" xfId="3351"/>
    <cellStyle name="Jun" xfId="534"/>
    <cellStyle name="Jun 2" xfId="3352"/>
    <cellStyle name="Jun 2 2" xfId="3353"/>
    <cellStyle name="Jun 3" xfId="3354"/>
    <cellStyle name="Jun_2012 PL" xfId="3355"/>
    <cellStyle name="Key driver (pink shading)" xfId="3356"/>
    <cellStyle name="km" xfId="3357"/>
    <cellStyle name="km 2" xfId="3358"/>
    <cellStyle name="Komma" xfId="1" builtinId="3"/>
    <cellStyle name="Komma 2" xfId="535"/>
    <cellStyle name="Komma 2 2" xfId="536"/>
    <cellStyle name="Komma 2 3" xfId="3359"/>
    <cellStyle name="Komma 3" xfId="537"/>
    <cellStyle name="Komma 3 2" xfId="3360"/>
    <cellStyle name="Komma 4" xfId="538"/>
    <cellStyle name="Komma 5" xfId="3361"/>
    <cellStyle name="KPMG Heading 1" xfId="3362"/>
    <cellStyle name="KPMG Heading 2" xfId="3363"/>
    <cellStyle name="KPMG Heading 3" xfId="3364"/>
    <cellStyle name="KPMG Heading 4" xfId="3365"/>
    <cellStyle name="KPMG Normal" xfId="3366"/>
    <cellStyle name="KPMG Normal Text" xfId="3367"/>
    <cellStyle name="kW" xfId="3368"/>
    <cellStyle name="kW 2" xfId="3369"/>
    <cellStyle name="kWh" xfId="3370"/>
    <cellStyle name="left" xfId="3371"/>
    <cellStyle name="Legal 8½ x 14 in" xfId="539"/>
    <cellStyle name="Legal 8½ x 14 in 2" xfId="3372"/>
    <cellStyle name="Legal 8½ x 14 in 3" xfId="3373"/>
    <cellStyle name="LineItemPrompt" xfId="540"/>
    <cellStyle name="LineItemValue" xfId="541"/>
    <cellStyle name="Link (historical data)" xfId="3374"/>
    <cellStyle name="Link comment" xfId="3375"/>
    <cellStyle name="Link comment 2" xfId="3376"/>
    <cellStyle name="Link Currency (0)" xfId="3377"/>
    <cellStyle name="Link Currency (2)" xfId="3378"/>
    <cellStyle name="Link Units (0)" xfId="3379"/>
    <cellStyle name="Link Units (1)" xfId="3380"/>
    <cellStyle name="Link Units (2)" xfId="3381"/>
    <cellStyle name="linked" xfId="542"/>
    <cellStyle name="Linked (green bold)" xfId="3382"/>
    <cellStyle name="Linked (green italic)" xfId="3383"/>
    <cellStyle name="Linked (green)" xfId="3384"/>
    <cellStyle name="Linked (green) 2" xfId="3385"/>
    <cellStyle name="linked 2" xfId="3386"/>
    <cellStyle name="linked 2 2" xfId="3387"/>
    <cellStyle name="Linked Cell" xfId="3949"/>
    <cellStyle name="Linked Cell 2" xfId="3388"/>
    <cellStyle name="Linked Cells" xfId="543"/>
    <cellStyle name="LN" xfId="544"/>
    <cellStyle name="LN 2" xfId="545"/>
    <cellStyle name="LN 2 2" xfId="3389"/>
    <cellStyle name="LN 3" xfId="3390"/>
    <cellStyle name="Lock" xfId="3391"/>
    <cellStyle name="Lock partiel" xfId="3392"/>
    <cellStyle name="LongDesc" xfId="546"/>
    <cellStyle name="m" xfId="3393"/>
    <cellStyle name="m 2" xfId="3394"/>
    <cellStyle name="m²" xfId="3395"/>
    <cellStyle name="m³" xfId="3396"/>
    <cellStyle name="MandatoryText" xfId="3397"/>
    <cellStyle name="Migliaia_IT_Budget06 2nd Round ppt" xfId="3398"/>
    <cellStyle name="Millares [0]_!!!GO" xfId="547"/>
    <cellStyle name="Millares_!!!GO" xfId="548"/>
    <cellStyle name="Milliers [0]_!!!GO" xfId="549"/>
    <cellStyle name="Milliers_!!!GO" xfId="550"/>
    <cellStyle name="Model" xfId="3399"/>
    <cellStyle name="Moneda [0]_!!!GO" xfId="551"/>
    <cellStyle name="Moneda_!!!GO" xfId="552"/>
    <cellStyle name="Monetaire [0]_!!!GO" xfId="553"/>
    <cellStyle name="Monétaire [0]_!!!GO" xfId="554"/>
    <cellStyle name="Monetaire [0]_!!!GO 2" xfId="555"/>
    <cellStyle name="Monétaire [0]_!!!GO 2" xfId="556"/>
    <cellStyle name="Monetaire [0]_!!!GO 3" xfId="3400"/>
    <cellStyle name="Monétaire [0]_!!!GO 3" xfId="3401"/>
    <cellStyle name="Monetaire [0]_!!!GO_1" xfId="557"/>
    <cellStyle name="Monétaire [0]_!!!GO_1" xfId="558"/>
    <cellStyle name="Monetaire [0]_!!!GO_1 2" xfId="559"/>
    <cellStyle name="Monétaire [0]_!!!GO_1 2" xfId="560"/>
    <cellStyle name="Monetaire [0]_!!!GO_1 3" xfId="3402"/>
    <cellStyle name="Monétaire [0]_!!!GO_1 3" xfId="3403"/>
    <cellStyle name="Monetaire [0]_CTC" xfId="561"/>
    <cellStyle name="Monétaire [0]_CTC" xfId="562"/>
    <cellStyle name="Monetaire [0]_CTC 2" xfId="563"/>
    <cellStyle name="Monétaire [0]_CTC 2" xfId="564"/>
    <cellStyle name="Monetaire [0]_CTC 3" xfId="3404"/>
    <cellStyle name="Monétaire [0]_CTC 3" xfId="3405"/>
    <cellStyle name="Monetaire [0]_CTC_!!!GO" xfId="565"/>
    <cellStyle name="Monétaire [0]_CTC_!!!GO" xfId="566"/>
    <cellStyle name="Monetaire [0]_CTC_!!!GO 2" xfId="567"/>
    <cellStyle name="Monétaire [0]_CTC_!!!GO 2" xfId="568"/>
    <cellStyle name="Monetaire [0]_CTC_!!!GO 3" xfId="3406"/>
    <cellStyle name="Monétaire [0]_CTC_!!!GO 3" xfId="3407"/>
    <cellStyle name="Monetaire [0]_DIRECTIONS" xfId="569"/>
    <cellStyle name="Monétaire [0]_DIRECTIONS" xfId="570"/>
    <cellStyle name="Monetaire [0]_DIRECTIONS 2" xfId="571"/>
    <cellStyle name="Monétaire [0]_DIRECTIONS 2" xfId="572"/>
    <cellStyle name="Monetaire [0]_DIRECTIONS 3" xfId="3408"/>
    <cellStyle name="Monétaire [0]_DIRECTIONS 3" xfId="3409"/>
    <cellStyle name="Monetaire [0]_DIRECTIONS_!!!GO" xfId="573"/>
    <cellStyle name="Monétaire [0]_DIRECTIONS_!!!GO" xfId="574"/>
    <cellStyle name="Monetaire [0]_DIRECTIONS_!!!GO 2" xfId="575"/>
    <cellStyle name="Monétaire [0]_DIRECTIONS_!!!GO 2" xfId="576"/>
    <cellStyle name="Monetaire [0]_DIRECTIONS_!!!GO 3" xfId="3410"/>
    <cellStyle name="Monétaire [0]_DIRECTIONS_!!!GO 3" xfId="3411"/>
    <cellStyle name="Monetaire [0]_laroux" xfId="577"/>
    <cellStyle name="Monétaire [0]_laroux" xfId="578"/>
    <cellStyle name="Monetaire [0]_laroux 2" xfId="579"/>
    <cellStyle name="Monétaire [0]_laroux 2" xfId="580"/>
    <cellStyle name="Monetaire [0]_laroux 3" xfId="3412"/>
    <cellStyle name="Monétaire [0]_laroux 3" xfId="3413"/>
    <cellStyle name="Monetaire [0]_laroux_1" xfId="581"/>
    <cellStyle name="Monétaire [0]_laroux_1" xfId="582"/>
    <cellStyle name="Monetaire [0]_laroux_1 2" xfId="583"/>
    <cellStyle name="Monétaire [0]_laroux_1 2" xfId="584"/>
    <cellStyle name="Monetaire [0]_laroux_1 3" xfId="3414"/>
    <cellStyle name="Monétaire [0]_laroux_1 3" xfId="3415"/>
    <cellStyle name="Monetaire [0]_liste principale 1998" xfId="585"/>
    <cellStyle name="Monétaire [0]_liste principale 1998" xfId="586"/>
    <cellStyle name="Monetaire [0]_liste principale 1998 2" xfId="587"/>
    <cellStyle name="Monétaire [0]_liste principale 1998 2" xfId="588"/>
    <cellStyle name="Monetaire [0]_liste principale 1998 3" xfId="3416"/>
    <cellStyle name="Monétaire [0]_liste principale 1998 3" xfId="3417"/>
    <cellStyle name="Monetaire [0]_liste principale 1998_!!!GO" xfId="589"/>
    <cellStyle name="Monétaire [0]_liste principale 1998_!!!GO" xfId="590"/>
    <cellStyle name="Monetaire [0]_liste principale 1998_!!!GO 2" xfId="591"/>
    <cellStyle name="Monétaire [0]_liste principale 1998_!!!GO 2" xfId="592"/>
    <cellStyle name="Monetaire [0]_liste principale 1998_!!!GO 3" xfId="3418"/>
    <cellStyle name="Monétaire [0]_liste principale 1998_!!!GO 3" xfId="3419"/>
    <cellStyle name="Monetaire [0]_pldt" xfId="593"/>
    <cellStyle name="Monétaire [0]_pldt" xfId="594"/>
    <cellStyle name="Monetaire [0]_pldt 2" xfId="595"/>
    <cellStyle name="Monétaire [0]_pldt 2" xfId="596"/>
    <cellStyle name="Monetaire [0]_pldt 3" xfId="3420"/>
    <cellStyle name="Monétaire [0]_pldt 3" xfId="3421"/>
    <cellStyle name="Monetaire [0]_pldt_1" xfId="597"/>
    <cellStyle name="Monétaire [0]_pldt_1" xfId="598"/>
    <cellStyle name="Monetaire [0]_pldt_1 2" xfId="599"/>
    <cellStyle name="Monétaire [0]_pldt_1 2" xfId="600"/>
    <cellStyle name="Monetaire [0]_pldt_1 3" xfId="3422"/>
    <cellStyle name="Monétaire [0]_pldt_1 3" xfId="3423"/>
    <cellStyle name="Monetaire_!!!GO" xfId="601"/>
    <cellStyle name="Monétaire_!!!GO" xfId="602"/>
    <cellStyle name="Monetaire_!!!GO 2" xfId="603"/>
    <cellStyle name="Monétaire_!!!GO 2" xfId="604"/>
    <cellStyle name="Monetaire_!!!GO 3" xfId="3424"/>
    <cellStyle name="Monétaire_!!!GO 3" xfId="3425"/>
    <cellStyle name="Monetaire_!!!GO_1" xfId="605"/>
    <cellStyle name="Monétaire_!!!GO_1" xfId="606"/>
    <cellStyle name="Monetaire_!!!GO_1 2" xfId="607"/>
    <cellStyle name="Monétaire_!!!GO_1 2" xfId="608"/>
    <cellStyle name="Monetaire_!!!GO_1 3" xfId="3426"/>
    <cellStyle name="Monétaire_!!!GO_1 3" xfId="3427"/>
    <cellStyle name="Monetaire_CTC" xfId="609"/>
    <cellStyle name="Monétaire_CTC" xfId="610"/>
    <cellStyle name="Monetaire_CTC 2" xfId="611"/>
    <cellStyle name="Monétaire_CTC 2" xfId="612"/>
    <cellStyle name="Monetaire_CTC 3" xfId="3428"/>
    <cellStyle name="Monétaire_CTC 3" xfId="3429"/>
    <cellStyle name="Monetaire_CTC_!!!GO" xfId="613"/>
    <cellStyle name="Monétaire_CTC_!!!GO" xfId="614"/>
    <cellStyle name="Monetaire_CTC_!!!GO 2" xfId="615"/>
    <cellStyle name="Monétaire_CTC_!!!GO 2" xfId="616"/>
    <cellStyle name="Monetaire_CTC_!!!GO 3" xfId="3430"/>
    <cellStyle name="Monétaire_CTC_!!!GO 3" xfId="3431"/>
    <cellStyle name="Monetaire_DIRECTIONS" xfId="617"/>
    <cellStyle name="Monétaire_DIRECTIONS" xfId="618"/>
    <cellStyle name="Monetaire_DIRECTIONS 2" xfId="619"/>
    <cellStyle name="Monétaire_DIRECTIONS 2" xfId="620"/>
    <cellStyle name="Monetaire_DIRECTIONS 3" xfId="3432"/>
    <cellStyle name="Monétaire_DIRECTIONS 3" xfId="3433"/>
    <cellStyle name="Monetaire_DIRECTIONS_!!!GO" xfId="621"/>
    <cellStyle name="Monétaire_DIRECTIONS_!!!GO" xfId="622"/>
    <cellStyle name="Monetaire_DIRECTIONS_!!!GO 2" xfId="623"/>
    <cellStyle name="Monétaire_DIRECTIONS_!!!GO 2" xfId="624"/>
    <cellStyle name="Monetaire_DIRECTIONS_!!!GO 3" xfId="3434"/>
    <cellStyle name="Monétaire_DIRECTIONS_!!!GO 3" xfId="3435"/>
    <cellStyle name="Monetaire_laroux" xfId="625"/>
    <cellStyle name="Monétaire_laroux" xfId="626"/>
    <cellStyle name="Monetaire_laroux 2" xfId="627"/>
    <cellStyle name="Monétaire_laroux 2" xfId="628"/>
    <cellStyle name="Monetaire_laroux 3" xfId="3436"/>
    <cellStyle name="Monétaire_laroux 3" xfId="3437"/>
    <cellStyle name="Monetaire_laroux_1" xfId="629"/>
    <cellStyle name="Monétaire_laroux_1" xfId="630"/>
    <cellStyle name="Monetaire_laroux_1 2" xfId="631"/>
    <cellStyle name="Monétaire_laroux_1 2" xfId="632"/>
    <cellStyle name="Monetaire_laroux_1 3" xfId="3438"/>
    <cellStyle name="Monétaire_laroux_1 3" xfId="3439"/>
    <cellStyle name="Monetaire_liste principale 1998" xfId="633"/>
    <cellStyle name="Monétaire_liste principale 1998" xfId="634"/>
    <cellStyle name="Monetaire_liste principale 1998 2" xfId="635"/>
    <cellStyle name="Monétaire_liste principale 1998 2" xfId="636"/>
    <cellStyle name="Monetaire_liste principale 1998 3" xfId="3440"/>
    <cellStyle name="Monétaire_liste principale 1998 3" xfId="3441"/>
    <cellStyle name="Monetaire_liste principale 1998_!!!GO" xfId="637"/>
    <cellStyle name="Monétaire_liste principale 1998_!!!GO" xfId="638"/>
    <cellStyle name="Monetaire_liste principale 1998_!!!GO 2" xfId="639"/>
    <cellStyle name="Monétaire_liste principale 1998_!!!GO 2" xfId="640"/>
    <cellStyle name="Monetaire_liste principale 1998_!!!GO 3" xfId="3442"/>
    <cellStyle name="Monétaire_liste principale 1998_!!!GO 3" xfId="3443"/>
    <cellStyle name="Monetaire_pldt" xfId="641"/>
    <cellStyle name="Monétaire_pldt" xfId="642"/>
    <cellStyle name="Monetaire_pldt 2" xfId="643"/>
    <cellStyle name="Monétaire_pldt 2" xfId="644"/>
    <cellStyle name="Monetaire_pldt 3" xfId="3444"/>
    <cellStyle name="Monétaire_pldt 3" xfId="3445"/>
    <cellStyle name="Monetaire_pldt_1" xfId="645"/>
    <cellStyle name="Monétaire_pldt_1" xfId="646"/>
    <cellStyle name="Monetaire_pldt_1 2" xfId="647"/>
    <cellStyle name="Monétaire_pldt_1 2" xfId="648"/>
    <cellStyle name="Monetaire_pldt_1 3" xfId="3446"/>
    <cellStyle name="Monétaire_pldt_1 3" xfId="3447"/>
    <cellStyle name="Multiple" xfId="649"/>
    <cellStyle name="MW" xfId="3448"/>
    <cellStyle name="MW 2" xfId="3449"/>
    <cellStyle name="MWh" xfId="3450"/>
    <cellStyle name="Name" xfId="650"/>
    <cellStyle name="Named Range" xfId="3451"/>
    <cellStyle name="Named Range Tag" xfId="3452"/>
    <cellStyle name="Named Range_11" xfId="3453"/>
    <cellStyle name="NetcareBorderCell" xfId="651"/>
    <cellStyle name="Neutral" xfId="3950"/>
    <cellStyle name="Neutral 2" xfId="3454"/>
    <cellStyle name="New" xfId="652"/>
    <cellStyle name="no dec" xfId="653"/>
    <cellStyle name="Norm੎੎" xfId="3455"/>
    <cellStyle name="Normal - Style1" xfId="654"/>
    <cellStyle name="Normal - Style1 2" xfId="655"/>
    <cellStyle name="Normal - Style1 3" xfId="3456"/>
    <cellStyle name="Normal (%)" xfId="3457"/>
    <cellStyle name="Normal ()" xfId="3458"/>
    <cellStyle name="Normal () 2" xfId="3459"/>
    <cellStyle name="Normal (£m)" xfId="3460"/>
    <cellStyle name="Normal (0.00)" xfId="3461"/>
    <cellStyle name="Normal (0.00) 2" xfId="3462"/>
    <cellStyle name="Normal 10" xfId="656"/>
    <cellStyle name="Normal 10 2" xfId="3463"/>
    <cellStyle name="Normal 10 3" xfId="3464"/>
    <cellStyle name="Normal 10_Copy of Org tabel menu kaart" xfId="3465"/>
    <cellStyle name="Normal 11" xfId="3466"/>
    <cellStyle name="Normal 11 2" xfId="3467"/>
    <cellStyle name="Normal 11_Sold" xfId="3468"/>
    <cellStyle name="Normal 12" xfId="3469"/>
    <cellStyle name="Normal 12 2" xfId="3470"/>
    <cellStyle name="Normal 12_Sold" xfId="3471"/>
    <cellStyle name="Normal 13" xfId="3472"/>
    <cellStyle name="Normal 13 2" xfId="3473"/>
    <cellStyle name="Normal 13_Sold" xfId="3474"/>
    <cellStyle name="Normal 14" xfId="3475"/>
    <cellStyle name="Normal 14 2" xfId="3476"/>
    <cellStyle name="Normal 14_Sold" xfId="3477"/>
    <cellStyle name="Normal 15" xfId="3478"/>
    <cellStyle name="Normal 15 2" xfId="3479"/>
    <cellStyle name="Normal 15_Model Plan 2012" xfId="3480"/>
    <cellStyle name="Normal 16" xfId="3481"/>
    <cellStyle name="Normal 17" xfId="3482"/>
    <cellStyle name="Normal 18" xfId="3483"/>
    <cellStyle name="Normal 19" xfId="3484"/>
    <cellStyle name="Normal 2" xfId="3"/>
    <cellStyle name="Normal 2 2" xfId="657"/>
    <cellStyle name="Normal 2 2 2" xfId="658"/>
    <cellStyle name="Normal 2 2 2 2" xfId="3485"/>
    <cellStyle name="Normal 2 2 2 3" xfId="3486"/>
    <cellStyle name="Normal 2 2 3" xfId="3487"/>
    <cellStyle name="Normal 2 2 4" xfId="3488"/>
    <cellStyle name="Normal 2 2_2012 PL" xfId="3489"/>
    <cellStyle name="Normal 2 3" xfId="3490"/>
    <cellStyle name="Normal 2 3 2" xfId="3491"/>
    <cellStyle name="Normal 2 3 3" xfId="3492"/>
    <cellStyle name="Normal 2 3 4" xfId="3493"/>
    <cellStyle name="Normal 2 3_Coverage" xfId="3494"/>
    <cellStyle name="Normal 2 4" xfId="3495"/>
    <cellStyle name="Normal 2 5" xfId="3496"/>
    <cellStyle name="Normal 2 6" xfId="3497"/>
    <cellStyle name="Normal 2 7" xfId="3498"/>
    <cellStyle name="Normal 2 8" xfId="3499"/>
    <cellStyle name="Normal 2 9" xfId="3500"/>
    <cellStyle name="Normal 2_2012 PL" xfId="3501"/>
    <cellStyle name="Normal 20" xfId="3502"/>
    <cellStyle name="Normal 21" xfId="3503"/>
    <cellStyle name="Normal 22" xfId="3504"/>
    <cellStyle name="Normal 23" xfId="3505"/>
    <cellStyle name="Normal 24" xfId="3506"/>
    <cellStyle name="Normal 28" xfId="3507"/>
    <cellStyle name="Normal 28 2" xfId="3508"/>
    <cellStyle name="Normal 3" xfId="659"/>
    <cellStyle name="Normal 3 2" xfId="3509"/>
    <cellStyle name="Normal 3 2 2" xfId="3510"/>
    <cellStyle name="Normal 3 2 2 2" xfId="3511"/>
    <cellStyle name="Normal 3 2 2_Sold" xfId="3512"/>
    <cellStyle name="Normal 3 2 3" xfId="3513"/>
    <cellStyle name="Normal 3 2 3 2" xfId="3514"/>
    <cellStyle name="Normal 3 2 3_Sold" xfId="3515"/>
    <cellStyle name="Normal 3 2 4" xfId="3516"/>
    <cellStyle name="Normal 3 2_Coverage" xfId="3517"/>
    <cellStyle name="Normal 3 3" xfId="3518"/>
    <cellStyle name="Normal 3 3 2" xfId="3519"/>
    <cellStyle name="Normal 3 3_Sold" xfId="3520"/>
    <cellStyle name="Normal 3 4" xfId="3521"/>
    <cellStyle name="Normal 3 4 2" xfId="3522"/>
    <cellStyle name="Normal 3 4_Sold" xfId="3523"/>
    <cellStyle name="Normal 3 5" xfId="3524"/>
    <cellStyle name="Normal 3_2012 PL" xfId="3525"/>
    <cellStyle name="Normal 4" xfId="660"/>
    <cellStyle name="Normal 4 2" xfId="3526"/>
    <cellStyle name="Normal 4 2 2" xfId="3527"/>
    <cellStyle name="Normal 4 2_Sold" xfId="3528"/>
    <cellStyle name="Normal 4 3" xfId="3529"/>
    <cellStyle name="Normal 4 3 2" xfId="3530"/>
    <cellStyle name="Normal 4 3_Sold" xfId="3531"/>
    <cellStyle name="Normal 4 4" xfId="3532"/>
    <cellStyle name="Normal 4 5" xfId="3533"/>
    <cellStyle name="Normal 4_Copy of Org tabel menu kaart" xfId="3534"/>
    <cellStyle name="Normal 5" xfId="661"/>
    <cellStyle name="Normal 5 2" xfId="3535"/>
    <cellStyle name="Normal 5 2 2" xfId="3536"/>
    <cellStyle name="Normal 5 2_Sold" xfId="3537"/>
    <cellStyle name="Normal 5 3" xfId="3538"/>
    <cellStyle name="Normal 5 4" xfId="3539"/>
    <cellStyle name="Normal 5_Copy of Org tabel menu kaart" xfId="3540"/>
    <cellStyle name="Normal 6" xfId="662"/>
    <cellStyle name="Normal 6 2" xfId="3541"/>
    <cellStyle name="Normal 6 2 2" xfId="3542"/>
    <cellStyle name="Normal 6 2 3" xfId="3543"/>
    <cellStyle name="Normal 6 2_Sold" xfId="3544"/>
    <cellStyle name="Normal 6 3" xfId="3545"/>
    <cellStyle name="Normal 6 4" xfId="3546"/>
    <cellStyle name="Normal 6_Coverage" xfId="3547"/>
    <cellStyle name="Normal 7" xfId="663"/>
    <cellStyle name="Normal 7 2" xfId="3548"/>
    <cellStyle name="Normal 7 2 2" xfId="3549"/>
    <cellStyle name="Normal 7 2 3" xfId="3550"/>
    <cellStyle name="Normal 7 2_Sold" xfId="3551"/>
    <cellStyle name="Normal 7 3" xfId="3552"/>
    <cellStyle name="Normal 7 4" xfId="3553"/>
    <cellStyle name="Normal 7_Coverage" xfId="3554"/>
    <cellStyle name="Normal 8" xfId="3555"/>
    <cellStyle name="Normal 8 2" xfId="3556"/>
    <cellStyle name="Normal 8 3" xfId="3557"/>
    <cellStyle name="Normal 8_Journal P05" xfId="3558"/>
    <cellStyle name="Normal 9" xfId="664"/>
    <cellStyle name="Normal 9 2" xfId="3559"/>
    <cellStyle name="Normal 9 3" xfId="3560"/>
    <cellStyle name="Normal 9_Copy of Org tabel menu kaart" xfId="3561"/>
    <cellStyle name="Normal_Incrementele kosten_20090507" xfId="10"/>
    <cellStyle name="Normal_Sheet1 2" xfId="6"/>
    <cellStyle name="Normale_pldt" xfId="3562"/>
    <cellStyle name="Normalny_56.Podstawowe dane o woj.(1)" xfId="3563"/>
    <cellStyle name="Note" xfId="3951"/>
    <cellStyle name="Note 2" xfId="3564"/>
    <cellStyle name="Note 2 2" xfId="3565"/>
    <cellStyle name="Note 2_GDC nieuwe pfc cc jan  2011 v4" xfId="3566"/>
    <cellStyle name="Note 3" xfId="3567"/>
    <cellStyle name="Note 3 2" xfId="3568"/>
    <cellStyle name="Notes" xfId="3569"/>
    <cellStyle name="Notes (w/o)" xfId="3570"/>
    <cellStyle name="Notes_080619_OBU035_Oerlikon Solar_valuae creation from JV options_v1600" xfId="3571"/>
    <cellStyle name="Notitie 2" xfId="665"/>
    <cellStyle name="Notitie 2 2" xfId="3572"/>
    <cellStyle name="Notitie 2_Sold" xfId="3573"/>
    <cellStyle name="Notitie 3" xfId="3574"/>
    <cellStyle name="Notitie 4" xfId="3575"/>
    <cellStyle name="Notitie 5" xfId="3576"/>
    <cellStyle name="Notitie 6" xfId="3577"/>
    <cellStyle name="Notitie 7" xfId="3578"/>
    <cellStyle name="Notitie 8" xfId="3579"/>
    <cellStyle name="Notitie 9" xfId="3580"/>
    <cellStyle name="Number" xfId="3581"/>
    <cellStyle name="ocultar" xfId="666"/>
    <cellStyle name="Œ…‹æØ‚è [0.00]_laroux" xfId="3582"/>
    <cellStyle name="Œ…‹æØ‚è_laroux" xfId="3583"/>
    <cellStyle name="Option" xfId="3584"/>
    <cellStyle name="Output" xfId="3952"/>
    <cellStyle name="Output (orange shading)" xfId="3585"/>
    <cellStyle name="Output (orange shading) 2" xfId="3586"/>
    <cellStyle name="Output 2" xfId="3587"/>
    <cellStyle name="Output 3" xfId="3588"/>
    <cellStyle name="Output 4" xfId="3589"/>
    <cellStyle name="Output 5" xfId="3590"/>
    <cellStyle name="Output 6" xfId="3591"/>
    <cellStyle name="Output Amounts" xfId="667"/>
    <cellStyle name="OUTPUT COLUMN HEADINGS" xfId="668"/>
    <cellStyle name="Output Line Items" xfId="669"/>
    <cellStyle name="OUTPUT REPORT HEADING" xfId="670"/>
    <cellStyle name="OUTPUT REPORT TITLE" xfId="671"/>
    <cellStyle name="page" xfId="672"/>
    <cellStyle name="Page Number" xfId="673"/>
    <cellStyle name="page_ND5 squeeze model  whs-whs v2.21 DWDM ILL" xfId="3592"/>
    <cellStyle name="per.style" xfId="674"/>
    <cellStyle name="Percent ()" xfId="3593"/>
    <cellStyle name="Percent (0)" xfId="3594"/>
    <cellStyle name="Percent (0) 2" xfId="3595"/>
    <cellStyle name="Percent [0]" xfId="3596"/>
    <cellStyle name="Percent [00]" xfId="3597"/>
    <cellStyle name="Percent [2]" xfId="675"/>
    <cellStyle name="Percent [2] 2" xfId="676"/>
    <cellStyle name="Percent [2] 3" xfId="3598"/>
    <cellStyle name="Percent 10" xfId="3599"/>
    <cellStyle name="Percent 11" xfId="3600"/>
    <cellStyle name="Percent 12" xfId="3601"/>
    <cellStyle name="Percent 13" xfId="3602"/>
    <cellStyle name="Percent 19" xfId="3603"/>
    <cellStyle name="Percent 2" xfId="677"/>
    <cellStyle name="Percent 2 10" xfId="3604"/>
    <cellStyle name="Percent 2 11" xfId="3605"/>
    <cellStyle name="Percent 2 2" xfId="678"/>
    <cellStyle name="Percent 2 3" xfId="3606"/>
    <cellStyle name="Percent 2 4" xfId="3607"/>
    <cellStyle name="Percent 2 5" xfId="3608"/>
    <cellStyle name="Percent 2 6" xfId="3609"/>
    <cellStyle name="Percent 2 7" xfId="3610"/>
    <cellStyle name="Percent 2 8" xfId="3611"/>
    <cellStyle name="Percent 2 9" xfId="3612"/>
    <cellStyle name="Percent 3" xfId="679"/>
    <cellStyle name="Percent 3 2" xfId="3613"/>
    <cellStyle name="Percent 3 3" xfId="3614"/>
    <cellStyle name="Percent 4" xfId="680"/>
    <cellStyle name="Percent 4 2" xfId="3615"/>
    <cellStyle name="Percent 5" xfId="3616"/>
    <cellStyle name="Percent 5 2" xfId="3617"/>
    <cellStyle name="Percent 6" xfId="3618"/>
    <cellStyle name="Percent 7" xfId="3619"/>
    <cellStyle name="Percent 8" xfId="3620"/>
    <cellStyle name="Percent 9" xfId="3621"/>
    <cellStyle name="Percent Input" xfId="3622"/>
    <cellStyle name="Percentage (2dp)" xfId="681"/>
    <cellStyle name="Pourcentage_pldt" xfId="682"/>
    <cellStyle name="PrePop Currency (0)" xfId="3623"/>
    <cellStyle name="PrePop Currency (2)" xfId="3624"/>
    <cellStyle name="PrePop Units (0)" xfId="3625"/>
    <cellStyle name="PrePop Units (1)" xfId="3626"/>
    <cellStyle name="PrePop Units (2)" xfId="3627"/>
    <cellStyle name="PriceChange" xfId="683"/>
    <cellStyle name="Procent" xfId="2" builtinId="5"/>
    <cellStyle name="Procent 2" xfId="684"/>
    <cellStyle name="Procent 2 2" xfId="685"/>
    <cellStyle name="Procent 2 3" xfId="3628"/>
    <cellStyle name="Procent 2 4" xfId="3629"/>
    <cellStyle name="Procent 3" xfId="686"/>
    <cellStyle name="Procent 4" xfId="687"/>
    <cellStyle name="Procent 5" xfId="3630"/>
    <cellStyle name="Procent 6" xfId="3631"/>
    <cellStyle name="PropGenCurrencyFormat" xfId="688"/>
    <cellStyle name="PropGenCurrencyFormat 2" xfId="689"/>
    <cellStyle name="PropGenCurrencyFormat 3" xfId="3632"/>
    <cellStyle name="Protect (Hidden)" xfId="3633"/>
    <cellStyle name="Protect (Hidden) 2" xfId="3634"/>
    <cellStyle name="Protect (Locked)" xfId="3635"/>
    <cellStyle name="Protect (Locked) 2" xfId="3636"/>
    <cellStyle name="Protect (Locked; Hidden)" xfId="3637"/>
    <cellStyle name="Protect (Locked; Hidden) 2" xfId="3638"/>
    <cellStyle name="Protect (none)" xfId="3639"/>
    <cellStyle name="Protect (none) 2" xfId="3640"/>
    <cellStyle name="Prozent 0" xfId="3641"/>
    <cellStyle name="Prozent(o)" xfId="3642"/>
    <cellStyle name="Prozent_2001" xfId="3643"/>
    <cellStyle name="PSChar" xfId="3644"/>
    <cellStyle name="PSDate" xfId="3645"/>
    <cellStyle name="PSDec" xfId="3646"/>
    <cellStyle name="PSHeading" xfId="3647"/>
    <cellStyle name="PSInt" xfId="3648"/>
    <cellStyle name="PSSpacer" xfId="3649"/>
    <cellStyle name="Rack_kit" xfId="690"/>
    <cellStyle name="Ratio" xfId="3650"/>
    <cellStyle name="Ratio 2" xfId="3651"/>
    <cellStyle name="Ref Numbers" xfId="3652"/>
    <cellStyle name="regstoresfromspecstores" xfId="691"/>
    <cellStyle name="Released" xfId="692"/>
    <cellStyle name="Released-Short" xfId="693"/>
    <cellStyle name="ReportTitlePrompt" xfId="694"/>
    <cellStyle name="ReportTitleValue" xfId="695"/>
    <cellStyle name="RevList" xfId="696"/>
    <cellStyle name="Risico" xfId="3653"/>
    <cellStyle name="row number" xfId="3654"/>
    <cellStyle name="Row Title" xfId="3655"/>
    <cellStyle name="Row Title 2" xfId="3656"/>
    <cellStyle name="RowAcctAbovePrompt" xfId="697"/>
    <cellStyle name="RowAcctSOBAbovePrompt" xfId="698"/>
    <cellStyle name="RowAcctSOBValue" xfId="699"/>
    <cellStyle name="RowAcctValue" xfId="700"/>
    <cellStyle name="RowAttrAbovePrompt" xfId="701"/>
    <cellStyle name="RowAttrValue" xfId="702"/>
    <cellStyle name="RowColSetAbovePrompt" xfId="703"/>
    <cellStyle name="RowColSetLeftPrompt" xfId="704"/>
    <cellStyle name="RowColSetValue" xfId="705"/>
    <cellStyle name="RowLeftPrompt" xfId="706"/>
    <cellStyle name="s]_x000d__x000a_load=C:\MS\SMS\BIN\smsrun16.exe_x000d__x000a_;C:\WINDOWS\SYSTEM\MGACTRL.EXE_x000d__x000a_;C:\TC\BIN\TCSPOOL.EXE_x000d__x000a_run=_x000d__x000a_NullPort=None_x000d__x000a_Defau_DEC REV DETAIL (ACE) (2)" xfId="707"/>
    <cellStyle name="SampleUsingFormatMask" xfId="708"/>
    <cellStyle name="SampleWithNoFormatMask" xfId="709"/>
    <cellStyle name="SAPBEXaggData" xfId="3657"/>
    <cellStyle name="SAPBEXaggData 2" xfId="3658"/>
    <cellStyle name="SAPBEXaggData_2012 PL" xfId="3659"/>
    <cellStyle name="SAPBEXaggDataEmph" xfId="3660"/>
    <cellStyle name="SAPBEXaggDataEmph 2" xfId="3661"/>
    <cellStyle name="SAPBEXaggDataEmph_2012 PL" xfId="3662"/>
    <cellStyle name="SAPBEXaggItem" xfId="3663"/>
    <cellStyle name="SAPBEXaggItem 2" xfId="3664"/>
    <cellStyle name="SAPBEXaggItem_2012 PL" xfId="3665"/>
    <cellStyle name="SAPBEXaggItemX" xfId="3666"/>
    <cellStyle name="SAPBEXaggItemX 2" xfId="3667"/>
    <cellStyle name="SAPBEXaggItemX_2012 PL" xfId="3668"/>
    <cellStyle name="SAPBEXchaText" xfId="3669"/>
    <cellStyle name="SAPBEXchaText 2" xfId="3670"/>
    <cellStyle name="SAPBEXchaText 3" xfId="3671"/>
    <cellStyle name="SAPBEXchaText_2012 PL" xfId="3672"/>
    <cellStyle name="SAPBEXexcBad7" xfId="3673"/>
    <cellStyle name="SAPBEXexcBad7 2" xfId="3674"/>
    <cellStyle name="SAPBEXexcBad7_2012 PL" xfId="3675"/>
    <cellStyle name="SAPBEXexcBad8" xfId="3676"/>
    <cellStyle name="SAPBEXexcBad8 2" xfId="3677"/>
    <cellStyle name="SAPBEXexcBad8_2012 PL" xfId="3678"/>
    <cellStyle name="SAPBEXexcBad9" xfId="3679"/>
    <cellStyle name="SAPBEXexcBad9 2" xfId="3680"/>
    <cellStyle name="SAPBEXexcBad9_2012 PL" xfId="3681"/>
    <cellStyle name="SAPBEXexcCritical4" xfId="3682"/>
    <cellStyle name="SAPBEXexcCritical4 2" xfId="3683"/>
    <cellStyle name="SAPBEXexcCritical4_2012 PL" xfId="3684"/>
    <cellStyle name="SAPBEXexcCritical5" xfId="3685"/>
    <cellStyle name="SAPBEXexcCritical5 2" xfId="3686"/>
    <cellStyle name="SAPBEXexcCritical5_2012 PL" xfId="3687"/>
    <cellStyle name="SAPBEXexcCritical6" xfId="3688"/>
    <cellStyle name="SAPBEXexcCritical6 2" xfId="3689"/>
    <cellStyle name="SAPBEXexcCritical6_2012 PL" xfId="3690"/>
    <cellStyle name="SAPBEXexcGood1" xfId="3691"/>
    <cellStyle name="SAPBEXexcGood1 2" xfId="3692"/>
    <cellStyle name="SAPBEXexcGood1_2012 PL" xfId="3693"/>
    <cellStyle name="SAPBEXexcGood2" xfId="3694"/>
    <cellStyle name="SAPBEXexcGood2 2" xfId="3695"/>
    <cellStyle name="SAPBEXexcGood2_2012 PL" xfId="3696"/>
    <cellStyle name="SAPBEXexcGood3" xfId="3697"/>
    <cellStyle name="SAPBEXexcGood3 2" xfId="3698"/>
    <cellStyle name="SAPBEXexcGood3_2012 PL" xfId="3699"/>
    <cellStyle name="SAPBEXfilterDrill" xfId="3700"/>
    <cellStyle name="SAPBEXfilterDrill 2" xfId="3701"/>
    <cellStyle name="SAPBEXfilterDrill_2012 PL" xfId="3702"/>
    <cellStyle name="SAPBEXfilterItem" xfId="3703"/>
    <cellStyle name="SAPBEXfilterItem 2" xfId="3704"/>
    <cellStyle name="SAPBEXfilterItem_2012 PL" xfId="3705"/>
    <cellStyle name="SAPBEXfilterText" xfId="3706"/>
    <cellStyle name="SAPBEXfilterText 2" xfId="3707"/>
    <cellStyle name="SAPBEXfilterText_2012 PL" xfId="3708"/>
    <cellStyle name="SAPBEXformats" xfId="3709"/>
    <cellStyle name="SAPBEXformats 2" xfId="3710"/>
    <cellStyle name="SAPBEXformats_2012 PL" xfId="3711"/>
    <cellStyle name="SAPBEXheaderItem" xfId="3712"/>
    <cellStyle name="SAPBEXheaderItem 2" xfId="3713"/>
    <cellStyle name="SAPBEXheaderItem_2012 PL" xfId="3714"/>
    <cellStyle name="SAPBEXheaderText" xfId="3715"/>
    <cellStyle name="SAPBEXheaderText 2" xfId="3716"/>
    <cellStyle name="SAPBEXheaderText_2012 PL" xfId="3717"/>
    <cellStyle name="SAPBEXHLevel0" xfId="3718"/>
    <cellStyle name="SAPBEXHLevel0 2" xfId="3719"/>
    <cellStyle name="SAPBEXHLevel0_2012 PL" xfId="3720"/>
    <cellStyle name="SAPBEXHLevel0X" xfId="3721"/>
    <cellStyle name="SAPBEXHLevel0X 2" xfId="3722"/>
    <cellStyle name="SAPBEXHLevel0X_2012 PL" xfId="3723"/>
    <cellStyle name="SAPBEXHLevel1" xfId="3724"/>
    <cellStyle name="SAPBEXHLevel1 2" xfId="3725"/>
    <cellStyle name="SAPBEXHLevel1_2012 PL" xfId="3726"/>
    <cellStyle name="SAPBEXHLevel1X" xfId="3727"/>
    <cellStyle name="SAPBEXHLevel1X 2" xfId="3728"/>
    <cellStyle name="SAPBEXHLevel1X_2012 PL" xfId="3729"/>
    <cellStyle name="SAPBEXHLevel2" xfId="3730"/>
    <cellStyle name="SAPBEXHLevel2 2" xfId="3731"/>
    <cellStyle name="SAPBEXHLevel2_2012 PL" xfId="3732"/>
    <cellStyle name="SAPBEXHLevel2X" xfId="3733"/>
    <cellStyle name="SAPBEXHLevel2X 2" xfId="3734"/>
    <cellStyle name="SAPBEXHLevel2X_2012 PL" xfId="3735"/>
    <cellStyle name="SAPBEXHLevel3" xfId="3736"/>
    <cellStyle name="SAPBEXHLevel3 2" xfId="3737"/>
    <cellStyle name="SAPBEXHLevel3 3" xfId="3738"/>
    <cellStyle name="SAPBEXHLevel3 4" xfId="3739"/>
    <cellStyle name="SAPBEXHLevel3 5" xfId="3740"/>
    <cellStyle name="SAPBEXHLevel3_2012 PL" xfId="3741"/>
    <cellStyle name="SAPBEXHLevel3X" xfId="3742"/>
    <cellStyle name="SAPBEXHLevel3X 2" xfId="3743"/>
    <cellStyle name="SAPBEXHLevel3X_2012 PL" xfId="3744"/>
    <cellStyle name="SAPBEXinputData" xfId="3745"/>
    <cellStyle name="SAPBEXinputData 2" xfId="3746"/>
    <cellStyle name="SAPBEXinputData_2012 PL" xfId="3747"/>
    <cellStyle name="SAPBEXItemHeader" xfId="3748"/>
    <cellStyle name="SAPBEXresData" xfId="3749"/>
    <cellStyle name="SAPBEXresData 2" xfId="3750"/>
    <cellStyle name="SAPBEXresData_2012 PL" xfId="3751"/>
    <cellStyle name="SAPBEXresDataEmph" xfId="3752"/>
    <cellStyle name="SAPBEXresDataEmph 2" xfId="3753"/>
    <cellStyle name="SAPBEXresDataEmph_2012 PL" xfId="3754"/>
    <cellStyle name="SAPBEXresItem" xfId="3755"/>
    <cellStyle name="SAPBEXresItem 2" xfId="3756"/>
    <cellStyle name="SAPBEXresItem_2012 PL" xfId="3757"/>
    <cellStyle name="SAPBEXresItemX" xfId="3758"/>
    <cellStyle name="SAPBEXresItemX 2" xfId="3759"/>
    <cellStyle name="SAPBEXresItemX_2012 PL" xfId="3760"/>
    <cellStyle name="SAPBEXstdData" xfId="3761"/>
    <cellStyle name="SAPBEXstdData 2" xfId="3762"/>
    <cellStyle name="SAPBEXstdData_2012 PL" xfId="3763"/>
    <cellStyle name="SAPBEXstdDataEmph" xfId="3764"/>
    <cellStyle name="SAPBEXstdDataEmph 2" xfId="3765"/>
    <cellStyle name="SAPBEXstdDataEmph_2012 PL" xfId="3766"/>
    <cellStyle name="SAPBEXstdItem" xfId="3767"/>
    <cellStyle name="SAPBEXstdItem 2" xfId="3768"/>
    <cellStyle name="SAPBEXstdItem 3" xfId="3769"/>
    <cellStyle name="SAPBEXstdItem 4" xfId="3770"/>
    <cellStyle name="SAPBEXstdItem_2012 PL" xfId="3771"/>
    <cellStyle name="SAPBEXstdItemX" xfId="3772"/>
    <cellStyle name="SAPBEXstdItemX 2" xfId="3773"/>
    <cellStyle name="SAPBEXstdItemX_2012 PL" xfId="3774"/>
    <cellStyle name="SAPBEXtitle" xfId="3775"/>
    <cellStyle name="SAPBEXtitle 2" xfId="3776"/>
    <cellStyle name="SAPBEXtitle_2012 PL" xfId="3777"/>
    <cellStyle name="SAPBEXunassignedItem" xfId="3778"/>
    <cellStyle name="SAPBEXunassignedItem 2" xfId="3779"/>
    <cellStyle name="SAPBEXundefined" xfId="3780"/>
    <cellStyle name="SAPBEXundefined 2" xfId="3781"/>
    <cellStyle name="SAPBEXundefined_2012 PL" xfId="3782"/>
    <cellStyle name="SectionSubTitle" xfId="710"/>
    <cellStyle name="SectionTitle" xfId="711"/>
    <cellStyle name="SHADEDSTORES" xfId="712"/>
    <cellStyle name="Sheet Title" xfId="3783"/>
    <cellStyle name="Source Line" xfId="713"/>
    <cellStyle name="Source Line 2" xfId="3784"/>
    <cellStyle name="specstores" xfId="714"/>
    <cellStyle name="SPOl" xfId="715"/>
    <cellStyle name="SPOl 2" xfId="3785"/>
    <cellStyle name="Standaard" xfId="0" builtinId="0"/>
    <cellStyle name="Standaard 2" xfId="4"/>
    <cellStyle name="Standaard 2 2" xfId="716"/>
    <cellStyle name="Standaard 2 3" xfId="717"/>
    <cellStyle name="Standaard 2 4" xfId="3786"/>
    <cellStyle name="Standaard 3" xfId="718"/>
    <cellStyle name="Standaard 3 2" xfId="3787"/>
    <cellStyle name="Standaard 3 3" xfId="3788"/>
    <cellStyle name="Standaard 4" xfId="719"/>
    <cellStyle name="Standaard 4 2" xfId="3789"/>
    <cellStyle name="Standaard 4 3" xfId="3790"/>
    <cellStyle name="Standaard 5" xfId="3791"/>
    <cellStyle name="Standaard 6" xfId="5"/>
    <cellStyle name="Standaard_Tarieven Bitstream v25" xfId="9"/>
    <cellStyle name="Standard format" xfId="3792"/>
    <cellStyle name="Standard format 2" xfId="3793"/>
    <cellStyle name="Standard_ " xfId="3794"/>
    <cellStyle name="std" xfId="720"/>
    <cellStyle name="std 2" xfId="3795"/>
    <cellStyle name="std 2 2" xfId="3796"/>
    <cellStyle name="std 3" xfId="3797"/>
    <cellStyle name="std_Preclosing" xfId="3798"/>
    <cellStyle name="Stijl 1" xfId="721"/>
    <cellStyle name="Stijl 1 2" xfId="3799"/>
    <cellStyle name="Stijl 1 2 2" xfId="3800"/>
    <cellStyle name="Style 1" xfId="722"/>
    <cellStyle name="Style 1 2" xfId="3801"/>
    <cellStyle name="Style 1 2 2" xfId="3802"/>
    <cellStyle name="Style 1 3" xfId="3803"/>
    <cellStyle name="Style 1_2012 PL" xfId="3804"/>
    <cellStyle name="Sub Title" xfId="723"/>
    <cellStyle name="subcalc" xfId="724"/>
    <cellStyle name="subhead" xfId="3805"/>
    <cellStyle name="Subtotal" xfId="725"/>
    <cellStyle name="Sum 1 (bold)" xfId="3806"/>
    <cellStyle name="Sum 1 (bold) 2" xfId="3807"/>
    <cellStyle name="Sum 2 (bold, upper line)" xfId="3808"/>
    <cellStyle name="Sum 2 (bold, upper line) 2" xfId="3809"/>
    <cellStyle name="Sum 3 (bold, lines)" xfId="3810"/>
    <cellStyle name="Sum 3 (bold, lines) 2" xfId="3811"/>
    <cellStyle name="Sum 4 (bold, double line)" xfId="3812"/>
    <cellStyle name="Sum 4 (bold, double line) 2" xfId="3813"/>
    <cellStyle name="summe1" xfId="3814"/>
    <cellStyle name="summe1 2" xfId="3815"/>
    <cellStyle name="Table Head" xfId="726"/>
    <cellStyle name="Table Head Aligned" xfId="727"/>
    <cellStyle name="Table Head Aligned 2" xfId="3816"/>
    <cellStyle name="Table Head Blue" xfId="728"/>
    <cellStyle name="Table Head Green" xfId="729"/>
    <cellStyle name="Table Head Green 2" xfId="3817"/>
    <cellStyle name="Table Heading" xfId="730"/>
    <cellStyle name="Table Title" xfId="731"/>
    <cellStyle name="Table Units" xfId="732"/>
    <cellStyle name="taples Plaza" xfId="3818"/>
    <cellStyle name="taples Plaza 2" xfId="3819"/>
    <cellStyle name="Text 1" xfId="3820"/>
    <cellStyle name="Text 2" xfId="3821"/>
    <cellStyle name="Text 3" xfId="3822"/>
    <cellStyle name="Text 4" xfId="3823"/>
    <cellStyle name="Text Indent A" xfId="3824"/>
    <cellStyle name="Text Indent B" xfId="3825"/>
    <cellStyle name="Text Indent C" xfId="3826"/>
    <cellStyle name="þ­_x000c_™_x0009_qý)_x000d_8ýß_x0007_—_x001c_ˆ)_x0007__x0001__x0001_" xfId="733"/>
    <cellStyle name="þ­_x000c_™_x0009_qý)_x000d_8ýß_x0007_—_x001c_ˆ)_x0007__x0001__x0001_ 2" xfId="3827"/>
    <cellStyle name="þ­_x000c_™_x0009_qý)_x000d_8ýß_x0007_—_x001c_ˆ)_x0007__x0001__x0001_ 2 2" xfId="3828"/>
    <cellStyle name="þ­_x000c_™_x0009_qý)_x000d_8ýß_x0007_—_x001c_)_x0007__x0001__x0001_" xfId="734"/>
    <cellStyle name="þ­_x000c_™_x0009_qý)_x000d_8ýß_x0007_—_x001c_)_x0007__x0001__x0001_ 2" xfId="735"/>
    <cellStyle name="þ­_x000c_™_x0009_qý)_x000d_8ýß_x0007_—_x001c_)_x0007__x0001__x0001_ 2 2" xfId="3829"/>
    <cellStyle name="þ­_x000c_™_x0009_qý)_x000d_8ýß_x0007_—_x001c_)_x0007__x0001__x0001_ 3" xfId="3830"/>
    <cellStyle name="þ­_x000c_™_x0009_qý)_x000d_8ýß_x0007_—_x001c_Œ)_x0007__x0001__x0001_" xfId="736"/>
    <cellStyle name="þ­_x000c_™_x0009_qý)_x000d_8ýß_x0007_—_x001c_Œ)_x0007__x0001__x0001_ 2" xfId="737"/>
    <cellStyle name="þ­_x000c_™_x0009_qý)_x000d_8ýß_x0007_—_x001c_Œ)_x0007__x0001__x0001_ 2 2" xfId="3831"/>
    <cellStyle name="þ­_x000c_™_x0009_qý)_x000d_8ýß_x0007_—_x001c_Œ)_x0007__x0001__x0001_ 3" xfId="3832"/>
    <cellStyle name="þáÊ¹_x0009_oý)_x000d_8ýß_x0007_ËÚ‡_x0011__x0007__x0001__x0001_" xfId="738"/>
    <cellStyle name="þáÊ¹_x0009_oý)_x000d_8ýß_x0007_ËÚ‡_x0011__x0007__x0001__x0001_ 2" xfId="739"/>
    <cellStyle name="þáÊ¹_x0009_oý)_x000d_8ýß_x0007_ËÚ‡_x0011__x0007__x0001__x0001_ 2 2" xfId="3833"/>
    <cellStyle name="þáÊ¹_x0009_oý)_x000d_8ýß_x0007_ËÚ‡_x0011__x0007__x0001__x0001_ 3" xfId="3834"/>
    <cellStyle name="þ_x001d_ðE&amp;lüµ&amp;eüG_x0008_&gt;_x0010__x001d__x0011__x0007__x0001__x0001_" xfId="740"/>
    <cellStyle name="þ_x001d_ðE&amp;lüµ&amp;eüG_x0008_&gt;_x0010__x001d__x0011__x0007__x0001__x0001_ 2" xfId="3835"/>
    <cellStyle name="þ_x001d_ðE&amp;lüµ&amp;eüG_x0008_&gt;_x0010__x001d__x0011__x0007__x0001__x0001_ 2 2" xfId="3836"/>
    <cellStyle name="þÐþ•_x0009_7þ%_x000d_þýß_x0007_º_x000e_ª_x001b__x0007__x0001__x0001_" xfId="741"/>
    <cellStyle name="þÐþ•_x0009_7þ%_x000d_þýß_x0007_º_x000e_ª_x001b__x0007__x0001__x0001_ 2" xfId="742"/>
    <cellStyle name="þÐþ•_x0009_7þ%_x000d_þýß_x0007_º_x000e_ª_x001b__x0007__x0001__x0001_ 2 2" xfId="3837"/>
    <cellStyle name="þÐþ•_x0009_7þ%_x000d_þýß_x0007_º_x000e_ª_x001b__x0007__x0001__x0001_ 3" xfId="3838"/>
    <cellStyle name="þúÍ•_x0009_7þ%_x000d_þýß_x0007_äÝ†_x0011__x0007__x0001__x0001_" xfId="743"/>
    <cellStyle name="þúÍ•_x0009_7þ%_x000d_þýß_x0007_äÝ†_x0011__x0007__x0001__x0001_ 2" xfId="744"/>
    <cellStyle name="þúÍ•_x0009_7þ%_x000d_þýß_x0007_äÝ†_x0011__x0007__x0001__x0001_ 2 2" xfId="3839"/>
    <cellStyle name="þúÍ•_x0009_7þ%_x000d_þýß_x0007_äÝ†_x0011__x0007__x0001__x0001_ 3" xfId="3840"/>
    <cellStyle name="þúÍ•_x0009_7þ%_x000d_þýß_x0007_äÝ‡_x0011__x0007__x0001__x0001_" xfId="745"/>
    <cellStyle name="þúÍ•_x0009_7þ%_x000d_þýß_x0007_äÝ‡_x0011__x0007__x0001__x0001_ 2" xfId="746"/>
    <cellStyle name="þúÍ•_x0009_7þ%_x000d_þýß_x0007_äÝ‡_x0011__x0007__x0001__x0001_ 2 2" xfId="3841"/>
    <cellStyle name="þúÍ•_x0009_7þ%_x000d_þýß_x0007_äÝ‡_x0011__x0007__x0001__x0001_ 3" xfId="3842"/>
    <cellStyle name="þúÍ•_x0009_7þ%_x000d_þýß_x0007_äÝŠ_x0011__x0007__x0001__x0001_" xfId="747"/>
    <cellStyle name="þúÍ•_x0009_7þ%_x000d_þýß_x0007_äÝŠ_x0011__x000f__x0001__x0001_" xfId="748"/>
    <cellStyle name="þúÍ•_x0009_7þ%_x000d_þýß_x0007_äÝŠ_x0011__x0007__x0001__x0001_ 2" xfId="749"/>
    <cellStyle name="þúÍ•_x0009_7þ%_x000d_þýß_x0007_äÝŠ_x0011__x000f__x0001__x0001_ 2" xfId="3843"/>
    <cellStyle name="þúÍ•_x0009_7þ%_x000d_þýß_x0007_äÝŠ_x0011__x0007__x0001__x0001_ 2 10" xfId="3844"/>
    <cellStyle name="þúÍ•_x0009_7þ%_x000d_þýß_x0007_äÝŠ_x0011__x000f__x0001__x0001_ 2 10" xfId="3845"/>
    <cellStyle name="þúÍ•_x0009_7þ%_x000d_þýß_x0007_äÝŠ_x0011__x0007__x0001__x0001_ 2 2" xfId="3846"/>
    <cellStyle name="þúÍ•_x0009_7þ%_x000d_þýß_x0007_äÝŠ_x0011__x000f__x0001__x0001_ 2 2" xfId="3847"/>
    <cellStyle name="þúÍ•_x0009_7þ%_x000d_þýß_x0007_äÝŠ_x0011__x0007__x0001__x0001_ 2 3" xfId="3848"/>
    <cellStyle name="þúÍ•_x0009_7þ%_x000d_þýß_x0007_äÝŠ_x0011__x000f__x0001__x0001_ 2 3" xfId="3849"/>
    <cellStyle name="þúÍ•_x0009_7þ%_x000d_þýß_x0007_äÝŠ_x0011__x0007__x0001__x0001_ 2 4" xfId="3850"/>
    <cellStyle name="þúÍ•_x0009_7þ%_x000d_þýß_x0007_äÝŠ_x0011__x000f__x0001__x0001_ 2 4" xfId="3851"/>
    <cellStyle name="þúÍ•_x0009_7þ%_x000d_þýß_x0007_äÝŠ_x0011__x0007__x0001__x0001_ 2 5" xfId="3852"/>
    <cellStyle name="þúÍ•_x0009_7þ%_x000d_þýß_x0007_äÝŠ_x0011__x000f__x0001__x0001_ 2 5" xfId="3853"/>
    <cellStyle name="þúÍ•_x0009_7þ%_x000d_þýß_x0007_äÝŠ_x0011__x0007__x0001__x0001_ 2 6" xfId="3854"/>
    <cellStyle name="þúÍ•_x0009_7þ%_x000d_þýß_x0007_äÝŠ_x0011__x000f__x0001__x0001_ 2 6" xfId="3855"/>
    <cellStyle name="þúÍ•_x0009_7þ%_x000d_þýß_x0007_äÝŠ_x0011__x0007__x0001__x0001_ 2 7" xfId="3856"/>
    <cellStyle name="þúÍ•_x0009_7þ%_x000d_þýß_x0007_äÝŠ_x0011__x000f__x0001__x0001_ 2 7" xfId="3857"/>
    <cellStyle name="þúÍ•_x0009_7þ%_x000d_þýß_x0007_äÝŠ_x0011__x0007__x0001__x0001_ 2 8" xfId="3858"/>
    <cellStyle name="þúÍ•_x0009_7þ%_x000d_þýß_x0007_äÝŠ_x0011__x000f__x0001__x0001_ 2 8" xfId="3859"/>
    <cellStyle name="þúÍ•_x0009_7þ%_x000d_þýß_x0007_äÝŠ_x0011__x0007__x0001__x0001_ 2 9" xfId="3860"/>
    <cellStyle name="þúÍ•_x0009_7þ%_x000d_þýß_x0007_äÝŠ_x0011__x000f__x0001__x0001_ 2 9" xfId="3861"/>
    <cellStyle name="þúÍ•_x0009_7þ%_x000d_þýß_x0007_äÝŠ_x0011__x0007__x0001__x0001_ 3" xfId="3862"/>
    <cellStyle name="þúÍ•_x0009_7þ%_x000d_þýß_x0007_äÝŠ_x0011__x000f__x0001__x0001_ 3" xfId="3863"/>
    <cellStyle name="þúÍ•_x0009_7þ%_x000d_þýß_x0007_äÝŠ_x0011__x0007__x0001__x0001_ 3 10" xfId="3864"/>
    <cellStyle name="þúÍ•_x0009_7þ%_x000d_þýß_x0007_äÝŠ_x0011__x000f__x0001__x0001_ 3 10" xfId="3865"/>
    <cellStyle name="þúÍ•_x0009_7þ%_x000d_þýß_x0007_äÝŠ_x0011__x0007__x0001__x0001_ 3 2" xfId="3866"/>
    <cellStyle name="þúÍ•_x0009_7þ%_x000d_þýß_x0007_äÝŠ_x0011__x000f__x0001__x0001_ 3 2" xfId="3867"/>
    <cellStyle name="þúÍ•_x0009_7þ%_x000d_þýß_x0007_äÝŠ_x0011__x0007__x0001__x0001_ 3 3" xfId="3868"/>
    <cellStyle name="þúÍ•_x0009_7þ%_x000d_þýß_x0007_äÝŠ_x0011__x000f__x0001__x0001_ 3 3" xfId="3869"/>
    <cellStyle name="þúÍ•_x0009_7þ%_x000d_þýß_x0007_äÝŠ_x0011__x0007__x0001__x0001_ 3 4" xfId="3870"/>
    <cellStyle name="þúÍ•_x0009_7þ%_x000d_þýß_x0007_äÝŠ_x0011__x000f__x0001__x0001_ 3 4" xfId="3871"/>
    <cellStyle name="þúÍ•_x0009_7þ%_x000d_þýß_x0007_äÝŠ_x0011__x0007__x0001__x0001_ 3 5" xfId="3872"/>
    <cellStyle name="þúÍ•_x0009_7þ%_x000d_þýß_x0007_äÝŠ_x0011__x000f__x0001__x0001_ 3 5" xfId="3873"/>
    <cellStyle name="þúÍ•_x0009_7þ%_x000d_þýß_x0007_äÝŠ_x0011__x0007__x0001__x0001_ 3 6" xfId="3874"/>
    <cellStyle name="þúÍ•_x0009_7þ%_x000d_þýß_x0007_äÝŠ_x0011__x000f__x0001__x0001_ 3 6" xfId="3875"/>
    <cellStyle name="þúÍ•_x0009_7þ%_x000d_þýß_x0007_äÝŠ_x0011__x0007__x0001__x0001_ 3 7" xfId="3876"/>
    <cellStyle name="þúÍ•_x0009_7þ%_x000d_þýß_x0007_äÝŠ_x0011__x000f__x0001__x0001_ 3 7" xfId="3877"/>
    <cellStyle name="þúÍ•_x0009_7þ%_x000d_þýß_x0007_äÝŠ_x0011__x0007__x0001__x0001_ 3 8" xfId="3878"/>
    <cellStyle name="þúÍ•_x0009_7þ%_x000d_þýß_x0007_äÝŠ_x0011__x000f__x0001__x0001_ 3 8" xfId="3879"/>
    <cellStyle name="þúÍ•_x0009_7þ%_x000d_þýß_x0007_äÝŠ_x0011__x0007__x0001__x0001_ 3 9" xfId="3880"/>
    <cellStyle name="þúÍ•_x0009_7þ%_x000d_þýß_x0007_äÝŠ_x0011__x000f__x0001__x0001_ 3 9" xfId="3881"/>
    <cellStyle name="þúÍ•_x0009_7þ%_x000d_þýß_x0007_äÝŠ_x0011__x0007__x0001__x0001__ND5 squeeze model  whs-whs v2.21 DWDM ILL" xfId="3882"/>
    <cellStyle name="þúÍ•_x0009_7þ%_x000d_þýß_x0007_äÝŠ_x0011__x000f__x0001__x0001__ND5 squeeze model  whs-whs v2.21 DWDM ILL" xfId="3883"/>
    <cellStyle name="þŽø™_x0009_Nÿ)_x000d__x0015_ÿß_x0007_x_x0008_t_x0015__x0007__x0001__x0001_" xfId="750"/>
    <cellStyle name="þŽø™_x0009_Nÿ)_x000d__x0015_ÿß_x0007_x_x0008_t_x0015__x0007__x0001__x0001_ 2" xfId="751"/>
    <cellStyle name="þŽø™_x0009_Nÿ)_x000d__x0015_ÿß_x0007_x_x0008_t_x0015__x0007__x0001__x0001_ 2 2" xfId="3884"/>
    <cellStyle name="þŽø™_x0009_Nÿ)_x000d__x0015_ÿß_x0007_x_x0008_t_x0015__x0007__x0001__x0001_ 3" xfId="3885"/>
    <cellStyle name="Tijd" xfId="752"/>
    <cellStyle name="Time (hh:mm Uhr)" xfId="3886"/>
    <cellStyle name="Time (hh:mm Uhr) 2" xfId="3887"/>
    <cellStyle name="Title" xfId="3953"/>
    <cellStyle name="Title 1" xfId="3888"/>
    <cellStyle name="Title 2" xfId="3889"/>
    <cellStyle name="Title 3" xfId="3890"/>
    <cellStyle name="Title 4" xfId="3891"/>
    <cellStyle name="Title Line" xfId="753"/>
    <cellStyle name="Title_BP2008-2011_v2_kosten" xfId="3954"/>
    <cellStyle name="Titre1" xfId="754"/>
    <cellStyle name="Titre1 2" xfId="3892"/>
    <cellStyle name="Top Row" xfId="755"/>
    <cellStyle name="Total" xfId="3955"/>
    <cellStyle name="Total 2" xfId="3893"/>
    <cellStyle name="Total Row" xfId="3894"/>
    <cellStyle name="TT.MM.JJ" xfId="3895"/>
    <cellStyle name="TWh" xfId="3896"/>
    <cellStyle name="TWh 2" xfId="3897"/>
    <cellStyle name="Überschrift1" xfId="3898"/>
    <cellStyle name="Überschrift2" xfId="3899"/>
    <cellStyle name="Überschrift3" xfId="3900"/>
    <cellStyle name="Überschrift4" xfId="3901"/>
    <cellStyle name="Unit" xfId="3902"/>
    <cellStyle name="UploadThisRowValue" xfId="756"/>
    <cellStyle name="US$ ($ 0.00)" xfId="3903"/>
    <cellStyle name="US$ Mio. ($ 0 Mio)" xfId="3904"/>
    <cellStyle name="Valuta (0)_pldt" xfId="3905"/>
    <cellStyle name="Valuta 2" xfId="757"/>
    <cellStyle name="Valuta 2 2" xfId="3906"/>
    <cellStyle name="Valuta 2 3" xfId="3907"/>
    <cellStyle name="Valuta 2 4" xfId="3908"/>
    <cellStyle name="Valuta 3" xfId="7"/>
    <cellStyle name="Valuta 3 2" xfId="3909"/>
    <cellStyle name="Valuta 4" xfId="758"/>
    <cellStyle name="vic1" xfId="3910"/>
    <cellStyle name="vic1 2" xfId="3911"/>
    <cellStyle name="vic1 3" xfId="3912"/>
    <cellStyle name="vic1_GDC nieuwe pfc cc jan  2011 v4" xfId="3913"/>
    <cellStyle name="Währung [0]_ " xfId="3914"/>
    <cellStyle name="Währung_ " xfId="3915"/>
    <cellStyle name="Warning Text" xfId="3956"/>
    <cellStyle name="Warning Text 2" xfId="3916"/>
    <cellStyle name="wrap" xfId="3917"/>
    <cellStyle name="Wrap text" xfId="3918"/>
    <cellStyle name="Wrap text 2" xfId="3919"/>
    <cellStyle name="year" xfId="759"/>
    <cellStyle name="Year (actual)" xfId="3920"/>
    <cellStyle name="Year (actual) 2" xfId="3921"/>
    <cellStyle name="Year (expected)" xfId="3922"/>
    <cellStyle name="Year (expected) 2" xfId="3923"/>
    <cellStyle name="year 2" xfId="3924"/>
    <cellStyle name="year 3" xfId="3925"/>
    <cellStyle name="year 4" xfId="3926"/>
    <cellStyle name="year 5" xfId="3927"/>
    <cellStyle name="Year 6" xfId="3928"/>
    <cellStyle name="Year_080619_OBU035_Oerlikon Solar_valuae creation from JV options_v1600" xfId="3929"/>
    <cellStyle name="Yen (¥ 0 )" xfId="3930"/>
    <cellStyle name="Yen (¥ 0 ) 2" xfId="3931"/>
    <cellStyle name="Yen Mio (¥ 0 Mio.)" xfId="3932"/>
    <cellStyle name="Yen Mio (¥ 0 Mio.) 2" xfId="3933"/>
    <cellStyle name="zichtbaar" xfId="760"/>
    <cellStyle name="zichtbaar 2" xfId="3934"/>
    <cellStyle name="zichtbaar 2 2" xfId="3935"/>
    <cellStyle name="桁区切り_ytd_dec_actual" xfId="3936"/>
    <cellStyle name="標準_Infra_Plofile" xfId="3937"/>
  </cellStyles>
  <dxfs count="30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</dxfs>
  <tableStyles count="0" defaultTableStyle="TableStyleMedium2" defaultPivotStyle="PivotStyleLight16"/>
  <colors>
    <mruColors>
      <color rgb="FF0000FF"/>
      <color rgb="FF006600"/>
      <color rgb="FF33CC33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20150201%20LPM%20Epacity%20VDS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t0000119/AppData/Local/Microsoft/Windows/INetCache/Content.Outlook/RHEII7AY/KWT%20KPN%20EEN%2015.2%20Concep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ModelStructuur"/>
      <sheetName val="Parameters"/>
      <sheetName val="Mapping"/>
      <sheetName val="ZM Epacity"/>
      <sheetName val="ZM tariefblad PLAT"/>
      <sheetName val="WO WBA ZM Ethe"/>
      <sheetName val="WO WBA CM"/>
      <sheetName val="WO tariefblad PLAT"/>
      <sheetName val="EDC Minus"/>
      <sheetName val="LRIC"/>
      <sheetName val="REKENBLAD"/>
      <sheetName val="2de PVC"/>
      <sheetName val="Rapportage"/>
      <sheetName val="KWTtransfersheet"/>
      <sheetName val="Check"/>
    </sheetNames>
    <sheetDataSet>
      <sheetData sheetId="0"/>
      <sheetData sheetId="1"/>
      <sheetData sheetId="2">
        <row r="2">
          <cell r="B2">
            <v>0.01</v>
          </cell>
        </row>
        <row r="3">
          <cell r="B3">
            <v>36</v>
          </cell>
        </row>
        <row r="6">
          <cell r="B6" t="str">
            <v>251+</v>
          </cell>
        </row>
        <row r="19">
          <cell r="B19">
            <v>0.1</v>
          </cell>
        </row>
        <row r="20">
          <cell r="B20">
            <v>0.1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 do"/>
      <sheetName val="ModelStructuur"/>
      <sheetName val="Beheer"/>
      <sheetName val="Mapping BE"/>
      <sheetName val="Mapping ND5"/>
      <sheetName val="PullDown"/>
      <sheetName val="VT ParapluMKB"/>
      <sheetName val="DataTabel_TariefBladGZM"/>
      <sheetName val="Modules toelichting"/>
      <sheetName val="MSIS NotaCat Uniek"/>
      <sheetName val="MSIS NotaCat Dubbel"/>
      <sheetName val="MSIS NotaCat"/>
      <sheetName val="MSIS Gemiddeld"/>
      <sheetName val="LPM KPN EEN MKB"/>
      <sheetName val="LPM KPN EEN GZM"/>
      <sheetName val="CallCat Mobiel"/>
      <sheetName val="Summary BE"/>
      <sheetName val="Summary ND5"/>
      <sheetName val="VG KF Parameters 2.0"/>
      <sheetName val="VG KF Parameters 2.0 tabel"/>
      <sheetName val="Lees Mij MKB"/>
      <sheetName val="Lees Mij_GZM"/>
      <sheetName val="Versiebeheer"/>
      <sheetName val="Versiebeheer Input"/>
      <sheetName val="Start MKB"/>
      <sheetName val="Start GZM"/>
      <sheetName val="MSIS"/>
      <sheetName val="Mobiel Belprofiel Winback"/>
      <sheetName val="Mobiel Belprofiel MSIS"/>
      <sheetName val="Mobiele Belprofielen MKB"/>
      <sheetName val="Mobiele Belprofielen GZM"/>
      <sheetName val="Vast Mobiel IDD"/>
      <sheetName val="InvoerBlad MKB"/>
      <sheetName val="Vast GZM"/>
      <sheetName val="Mobiel GZM"/>
      <sheetName val="HostedTelefonie GZM"/>
      <sheetName val="Overig GZM"/>
      <sheetName val="CBT Output Data"/>
      <sheetName val="User Input 1"/>
      <sheetName val="User Input 2"/>
      <sheetName val="Samenvatting GZM"/>
      <sheetName val="CBT Output KPN1 GZM"/>
      <sheetName val="CBT Output KPN1 MKB"/>
      <sheetName val="ManSum GZM"/>
      <sheetName val="ManSum"/>
      <sheetName val="JOIN"/>
    </sheetNames>
    <sheetDataSet>
      <sheetData sheetId="0"/>
      <sheetData sheetId="1"/>
      <sheetData sheetId="2">
        <row r="2">
          <cell r="C2" t="str">
            <v>GZM</v>
          </cell>
        </row>
        <row r="6">
          <cell r="C6" t="str">
            <v>Nee</v>
          </cell>
          <cell r="D6" t="str">
            <v>Nee</v>
          </cell>
        </row>
        <row r="13">
          <cell r="E13">
            <v>36</v>
          </cell>
        </row>
        <row r="14">
          <cell r="C14">
            <v>36</v>
          </cell>
          <cell r="D14">
            <v>36</v>
          </cell>
          <cell r="E14">
            <v>36</v>
          </cell>
        </row>
        <row r="19">
          <cell r="C19">
            <v>3</v>
          </cell>
          <cell r="D19">
            <v>6</v>
          </cell>
          <cell r="E19">
            <v>6</v>
          </cell>
        </row>
      </sheetData>
      <sheetData sheetId="3"/>
      <sheetData sheetId="4"/>
      <sheetData sheetId="5">
        <row r="2">
          <cell r="AL2" t="e">
            <v>#REF!</v>
          </cell>
        </row>
        <row r="3">
          <cell r="BJ3" t="str">
            <v>UC/Vast</v>
          </cell>
          <cell r="BL3" t="str">
            <v>Polycom Soundpoint IP321 (incl 220V)</v>
          </cell>
          <cell r="BN3" t="str">
            <v>Cisco IP phone 3905</v>
          </cell>
          <cell r="BP3" t="str">
            <v>Polycom VVX300 (PoE) (Hosted Lync)</v>
          </cell>
        </row>
        <row r="4">
          <cell r="J4" t="str">
            <v>Spraak8</v>
          </cell>
          <cell r="K4" t="str">
            <v>Spraak16</v>
          </cell>
          <cell r="L4" t="str">
            <v>Spraak32</v>
          </cell>
          <cell r="M4" t="str">
            <v>Spraak80</v>
          </cell>
          <cell r="N4" t="str">
            <v>Spraak0</v>
          </cell>
          <cell r="O4" t="str">
            <v>Spraak3</v>
          </cell>
          <cell r="P4" t="str">
            <v>Spraak4</v>
          </cell>
          <cell r="Q4" t="str">
            <v>Spraak30</v>
          </cell>
          <cell r="R4" t="str">
            <v>Spraak17</v>
          </cell>
          <cell r="S4" t="str">
            <v>Spraak20</v>
          </cell>
          <cell r="T4" t="str">
            <v>Spraak13</v>
          </cell>
          <cell r="AL4" t="str">
            <v/>
          </cell>
          <cell r="BJ4" t="str">
            <v>Mobiel</v>
          </cell>
          <cell r="BL4" t="str">
            <v>Polycom Soundpoint IP331 (incl 220V)</v>
          </cell>
          <cell r="BN4" t="str">
            <v>Cisco IP phone 7821</v>
          </cell>
          <cell r="BP4" t="str">
            <v>Polycom VVX310 (PoE) (Hosted Lync)</v>
          </cell>
        </row>
        <row r="5">
          <cell r="BJ5" t="str">
            <v>Data</v>
          </cell>
          <cell r="BL5" t="str">
            <v>Polycom Soundpoint IP650 (incl 220V)</v>
          </cell>
          <cell r="BN5" t="str">
            <v>Cisco IP phone 7841</v>
          </cell>
          <cell r="BP5" t="str">
            <v>Polycom VVX400 (PoE) (Hosted Lync)</v>
          </cell>
        </row>
        <row r="6">
          <cell r="AI6" t="e">
            <v>#REF!</v>
          </cell>
          <cell r="AJ6" t="e">
            <v>#REF!</v>
          </cell>
          <cell r="BJ6" t="str">
            <v>KPN I</v>
          </cell>
          <cell r="BL6" t="str">
            <v>Polycom Soundpoint IP321 (PoE)</v>
          </cell>
          <cell r="BN6" t="str">
            <v>Cisco IP phone 7861</v>
          </cell>
          <cell r="BP6" t="str">
            <v>Polycom VVX410 (PoE) (Hosted Lync)</v>
          </cell>
        </row>
        <row r="7">
          <cell r="BJ7" t="str">
            <v>ITS</v>
          </cell>
          <cell r="BL7" t="str">
            <v>Polycom Soundpoint IP331 (PoE)</v>
          </cell>
          <cell r="BN7" t="str">
            <v>Cisco Unified phone 8941</v>
          </cell>
          <cell r="BP7" t="str">
            <v>Polycom VVX500 (PoE) (Hosted Lync)</v>
          </cell>
        </row>
        <row r="8">
          <cell r="BJ8" t="str">
            <v>CSIO</v>
          </cell>
          <cell r="BL8" t="str">
            <v>Polycom Soundpoint IP650 (PoE)</v>
          </cell>
          <cell r="BN8" t="str">
            <v>Cisco Unified phone 8945</v>
          </cell>
          <cell r="BP8" t="str">
            <v>Polycom VVX600 (PoE) (Hosted Lync)</v>
          </cell>
        </row>
        <row r="9">
          <cell r="AI9" t="e">
            <v>#REF!</v>
          </cell>
          <cell r="AJ9" t="e">
            <v>#REF!</v>
          </cell>
          <cell r="BL9" t="str">
            <v>Yealink T41 (PoE)</v>
          </cell>
          <cell r="BN9" t="str">
            <v>Cisco Unified phone 8961</v>
          </cell>
          <cell r="BP9" t="str">
            <v>Polycom VVX Camera (Hosted Lync)</v>
          </cell>
        </row>
        <row r="10">
          <cell r="BL10" t="str">
            <v>Yealink T46 (PoE)</v>
          </cell>
          <cell r="BN10" t="str">
            <v>Cisco IP Conference phone 8831</v>
          </cell>
          <cell r="BP10" t="str">
            <v>Polycom VVX Color Expansie Module (Hosted Lync)</v>
          </cell>
        </row>
        <row r="11">
          <cell r="BL11" t="str">
            <v>Yealink voedingsadapter voor T4x serie</v>
          </cell>
          <cell r="BN11" t="str">
            <v>Cisco ATA 187 terminal adapter</v>
          </cell>
          <cell r="BP11" t="str">
            <v>Polycom VVX Expansie Module (Papier) (Hosted Lync)</v>
          </cell>
        </row>
        <row r="12">
          <cell r="BL12" t="str">
            <v>Yealink wandhouder voor T42/T41</v>
          </cell>
          <cell r="BP12" t="str">
            <v>Polycom IP560/IP670/VVX 500/600 universele voedingsadapter (per stuk) (Hosted Lync)</v>
          </cell>
        </row>
        <row r="13">
          <cell r="BL13" t="str">
            <v>Yealink wandhouder voor T46</v>
          </cell>
          <cell r="BP13" t="str">
            <v>Polycom IP560/IP670/VVX 500/600 universele voedingsadapter (5 stuks) (Hosted Lync)</v>
          </cell>
        </row>
        <row r="14">
          <cell r="BL14" t="str">
            <v>Yealink Bluetooth dongel</v>
          </cell>
          <cell r="BP14" t="str">
            <v>Polycom VVX serie wandhouder bevestigingsset (5 stuks) (Hosted Lync)</v>
          </cell>
        </row>
        <row r="15">
          <cell r="BL15" t="str">
            <v>Panasonic IP TGP500</v>
          </cell>
          <cell r="BP15" t="str">
            <v>Polycom VVX300/310/400/410 universele voedingsadapter (per stuk) (Hosted Lync)</v>
          </cell>
        </row>
        <row r="16">
          <cell r="BL16" t="str">
            <v>Panasonic IP TPA50</v>
          </cell>
          <cell r="BP16" t="str">
            <v>Polycom VVX300/310/400/410 universele voedingsadapter (5 stuks) (Hosted Lync)</v>
          </cell>
        </row>
        <row r="17">
          <cell r="BL17" t="str">
            <v>Grandstream HT702</v>
          </cell>
          <cell r="BP17" t="str">
            <v>Polycom CX500 IP</v>
          </cell>
        </row>
        <row r="18">
          <cell r="BL18" t="str">
            <v>Polycom VVX300 (PoE) (IP Centrex)</v>
          </cell>
          <cell r="BP18" t="str">
            <v>Polycom CX600 IP</v>
          </cell>
        </row>
        <row r="19">
          <cell r="BL19" t="str">
            <v>Polycom VVX serie wandhouder bevestigingsset (5 stuks) (IP Centrex)</v>
          </cell>
          <cell r="BP19" t="str">
            <v>Polycom CX500/CX600 voedingsadapter (5-pack)</v>
          </cell>
        </row>
        <row r="20">
          <cell r="BL20" t="str">
            <v>Polycom VVX300/310/400/410 universele voedingsadapter (per stuk) (IP Centrex)</v>
          </cell>
          <cell r="BP20" t="str">
            <v>Polycom CX600 wandhouder</v>
          </cell>
        </row>
        <row r="21">
          <cell r="BL21" t="str">
            <v>Polycom VVX300/310/400/410 universele voedingsadapter (5 stuks) (IP Centrex)</v>
          </cell>
          <cell r="BP21" t="str">
            <v>Robin SIP-deurtelefoon</v>
          </cell>
        </row>
        <row r="22">
          <cell r="BP22" t="str">
            <v>Robin SIP-deurtelefoon met camera</v>
          </cell>
        </row>
        <row r="23">
          <cell r="BP23" t="str">
            <v xml:space="preserve">Robin SIP-deurtelefoon POE adapter </v>
          </cell>
        </row>
        <row r="24">
          <cell r="BP24" t="str">
            <v>Polycom CX300 USB telefoon</v>
          </cell>
        </row>
        <row r="25">
          <cell r="BP25" t="str">
            <v>Jabra DIAL 550 USB telefoon</v>
          </cell>
        </row>
        <row r="26">
          <cell r="BP26" t="str">
            <v>Plantronics Calisto P240 USB telefoon</v>
          </cell>
        </row>
        <row r="27">
          <cell r="BP27" t="str">
            <v>Plantronics Voyager legend UC</v>
          </cell>
        </row>
        <row r="28">
          <cell r="BP28" t="str">
            <v>Plantronics Blackwire C310-M</v>
          </cell>
        </row>
        <row r="29">
          <cell r="BP29" t="str">
            <v>Plantronics Blackwire C320</v>
          </cell>
        </row>
        <row r="30">
          <cell r="BP30" t="str">
            <v>Plantronics Blackwire C435-M</v>
          </cell>
        </row>
        <row r="31">
          <cell r="BP31" t="str">
            <v>Plantronics Blackwire C510</v>
          </cell>
        </row>
        <row r="32">
          <cell r="BP32" t="str">
            <v>Plantronics Blackwire C520</v>
          </cell>
        </row>
        <row r="33">
          <cell r="BP33" t="str">
            <v>Plantronics Blackwire C710</v>
          </cell>
        </row>
        <row r="34">
          <cell r="BP34" t="str">
            <v>Plantronics Blackwire C720</v>
          </cell>
        </row>
        <row r="35">
          <cell r="BP35" t="str">
            <v>Plantronics W720-M</v>
          </cell>
        </row>
        <row r="36">
          <cell r="BP36" t="str">
            <v>Plantronics W740/A-M</v>
          </cell>
        </row>
        <row r="37">
          <cell r="BP37" t="str">
            <v>Plantronics W410-M</v>
          </cell>
        </row>
        <row r="38">
          <cell r="BP38" t="str">
            <v>Plantronics W420-M</v>
          </cell>
        </row>
        <row r="39">
          <cell r="BP39" t="str">
            <v>Plantronics Savi Office W440 draadloze USB headset</v>
          </cell>
        </row>
        <row r="40">
          <cell r="BP40" t="str">
            <v>Jabra draadloze headset 9470</v>
          </cell>
        </row>
        <row r="41">
          <cell r="BP41" t="str">
            <v>Jabra draadloze headset 9465 Duo</v>
          </cell>
        </row>
        <row r="42">
          <cell r="BP42" t="str">
            <v>Jabra PRO 930 Microsoft Lync draadloze USB headset</v>
          </cell>
        </row>
        <row r="43">
          <cell r="BP43" t="str">
            <v>Jabra PRO 935 Microsoft Lync draadloze USB headset</v>
          </cell>
        </row>
        <row r="44">
          <cell r="BP44" t="str">
            <v>Jabra BIZ 2400 USB OC headset Mono</v>
          </cell>
        </row>
        <row r="45">
          <cell r="BP45" t="str">
            <v>Jabra BIZ 2400 USB OC headset Duo</v>
          </cell>
        </row>
        <row r="46">
          <cell r="BP46" t="str">
            <v>Jabra UC Voice 750 MS Mono Light</v>
          </cell>
        </row>
        <row r="47">
          <cell r="BP47" t="str">
            <v>Jabra UC Voice 750 MS Duo Dark</v>
          </cell>
        </row>
        <row r="48">
          <cell r="BP48" t="str">
            <v>Jabra UC Voice 550 MS duo</v>
          </cell>
        </row>
        <row r="49">
          <cell r="BP49" t="str">
            <v>Jabra UC Voice 550 MS mono</v>
          </cell>
        </row>
        <row r="50">
          <cell r="BP50" t="str">
            <v>Jabra UC Voice 250 MS</v>
          </cell>
        </row>
        <row r="51">
          <cell r="BP51" t="str">
            <v>Jabra UC Voice 150 MS Duo</v>
          </cell>
        </row>
        <row r="52">
          <cell r="BP52" t="str">
            <v>Jabra UC Voice 150 MS Mono</v>
          </cell>
        </row>
        <row r="53">
          <cell r="BP53" t="str">
            <v>Jabra Speak 410</v>
          </cell>
        </row>
        <row r="54">
          <cell r="BP54" t="str">
            <v>Jabra Speak 510 (Hosted Lync)</v>
          </cell>
        </row>
        <row r="55">
          <cell r="BP55" t="str">
            <v>Jabra Speak 410/510 houder (Hosted Lync)</v>
          </cell>
        </row>
        <row r="56">
          <cell r="BP56" t="str">
            <v>Plantronics Calisto 620 (Hosted Lync)</v>
          </cell>
        </row>
        <row r="57">
          <cell r="BP57" t="str">
            <v>Polycom CX3000 vergadertelefoon</v>
          </cell>
        </row>
        <row r="58">
          <cell r="BP58" t="str">
            <v>Polycom CX3000 voedingsadapter</v>
          </cell>
        </row>
        <row r="59">
          <cell r="BP59" t="str">
            <v>Polycom CX3000 microfoonset</v>
          </cell>
        </row>
        <row r="60">
          <cell r="BP60" t="str">
            <v>Polycom CX5000 Roundtable</v>
          </cell>
        </row>
        <row r="61">
          <cell r="BP61" t="str">
            <v>Polycom CX7000 - Eagle Eye III camera &amp; HDX microfoon</v>
          </cell>
        </row>
        <row r="62">
          <cell r="BP62" t="str">
            <v>Polycom CX7000 - View Camera &amp; ingebouwde microfoon</v>
          </cell>
        </row>
        <row r="63">
          <cell r="BP63" t="str">
            <v>Microsoft LifeCam Cinema</v>
          </cell>
        </row>
        <row r="64">
          <cell r="BP64" t="str">
            <v>MediaPack 112 Analog VoIP Gateway, 2 FXS, SIP Package</v>
          </cell>
        </row>
        <row r="65">
          <cell r="BP65" t="str">
            <v>MediaPack 114 Analog VoIP Gateway, 4 FXS, SIP Package</v>
          </cell>
        </row>
        <row r="66">
          <cell r="BP66" t="str">
            <v>MediaPack 118 Analog VoIP Gateway, 8 FXS, SIP Package</v>
          </cell>
        </row>
        <row r="67">
          <cell r="BP67" t="str">
            <v>MediaPack 124 Analog VoIP Gateway,16 FXS, SIP Package</v>
          </cell>
        </row>
        <row r="68">
          <cell r="BP68" t="str">
            <v>MediaPack 124 Analog VoIP Gateway, 24 FXS, SIP Package</v>
          </cell>
        </row>
        <row r="69">
          <cell r="BP69" t="str">
            <v>MediaPack 124 Telco connector - 19"patchpaneel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3">
          <cell r="C13">
            <v>42005</v>
          </cell>
        </row>
        <row r="14">
          <cell r="C14">
            <v>24</v>
          </cell>
          <cell r="F14" t="str">
            <v>Mobiel Belprofiel Winback</v>
          </cell>
        </row>
      </sheetData>
      <sheetData sheetId="25">
        <row r="13">
          <cell r="C13">
            <v>42005</v>
          </cell>
        </row>
        <row r="14">
          <cell r="C14">
            <v>36</v>
          </cell>
          <cell r="F14" t="str">
            <v>Mobiel Belprofiel Winback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>
        <row r="20">
          <cell r="E20" t="str">
            <v>Nee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D19" sqref="D19"/>
    </sheetView>
  </sheetViews>
  <sheetFormatPr defaultRowHeight="15"/>
  <cols>
    <col min="1" max="2" width="4.28515625" customWidth="1"/>
    <col min="3" max="3" width="30.7109375" customWidth="1"/>
  </cols>
  <sheetData>
    <row r="1" spans="1:10" s="536" customFormat="1" ht="12.75">
      <c r="B1" s="537"/>
    </row>
    <row r="2" spans="1:10" s="536" customFormat="1" ht="12.75">
      <c r="B2" s="538"/>
      <c r="C2" s="538" t="str">
        <f ca="1">UPPER(MID(CELL("filename",A1),FIND("[",CELL("filename",A1))+1,FIND("]",CELL("filename",A1))-FIND("[",CELL("filename",A1))-5))</f>
        <v>20160501 LPM MB15 -VT TRADITIONEEL-OPENBAAR.</v>
      </c>
    </row>
    <row r="3" spans="1:10" s="536" customFormat="1" ht="12.75">
      <c r="B3" s="537"/>
      <c r="C3" s="536" t="s">
        <v>873</v>
      </c>
    </row>
    <row r="4" spans="1:10" s="536" customFormat="1" ht="12.75">
      <c r="A4" s="539"/>
      <c r="B4" s="540"/>
      <c r="C4" s="539"/>
      <c r="D4" s="539"/>
      <c r="E4" s="539"/>
      <c r="F4" s="539"/>
      <c r="G4" s="539"/>
      <c r="H4" s="539"/>
      <c r="I4" s="539"/>
      <c r="J4" s="539"/>
    </row>
    <row r="5" spans="1:10" s="541" customFormat="1" ht="12.75">
      <c r="B5" s="542"/>
      <c r="C5" s="543"/>
    </row>
    <row r="6" spans="1:10" s="541" customFormat="1" ht="12.75">
      <c r="B6" s="542"/>
    </row>
    <row r="7" spans="1:10" s="541" customFormat="1" ht="12.75">
      <c r="B7" s="542"/>
    </row>
    <row r="8" spans="1:10" s="544" customFormat="1" ht="12.75">
      <c r="B8" s="545" t="s">
        <v>874</v>
      </c>
      <c r="C8" s="546" t="s">
        <v>875</v>
      </c>
    </row>
    <row r="9" spans="1:10" s="541" customFormat="1" ht="12.75">
      <c r="B9" s="542"/>
      <c r="C9" s="543"/>
    </row>
    <row r="10" spans="1:10" s="541" customFormat="1">
      <c r="B10" s="542"/>
      <c r="C10" s="547" t="s">
        <v>909</v>
      </c>
    </row>
    <row r="11" spans="1:10" s="541" customFormat="1">
      <c r="B11" s="542"/>
      <c r="C11" s="547" t="s">
        <v>910</v>
      </c>
    </row>
    <row r="12" spans="1:10" s="541" customFormat="1">
      <c r="B12" s="542"/>
      <c r="C12" s="548"/>
    </row>
    <row r="13" spans="1:10" s="544" customFormat="1" ht="12.75">
      <c r="B13" s="545" t="s">
        <v>876</v>
      </c>
      <c r="C13" s="546" t="s">
        <v>877</v>
      </c>
    </row>
    <row r="14" spans="1:10" ht="15.75">
      <c r="B14" s="549"/>
      <c r="C14" s="543"/>
      <c r="D14" s="541"/>
      <c r="E14" s="550"/>
    </row>
    <row r="15" spans="1:10" ht="15.75">
      <c r="B15" s="549"/>
      <c r="C15" s="551" t="s">
        <v>878</v>
      </c>
      <c r="D15" s="552"/>
      <c r="E15" s="553"/>
    </row>
    <row r="16" spans="1:10" ht="15.75">
      <c r="B16" s="549"/>
      <c r="C16" s="554" t="s">
        <v>879</v>
      </c>
      <c r="D16" s="555"/>
      <c r="E16" s="55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"/>
  <dimension ref="A1:F41"/>
  <sheetViews>
    <sheetView topLeftCell="A21" workbookViewId="0">
      <selection activeCell="B33" sqref="B33"/>
    </sheetView>
  </sheetViews>
  <sheetFormatPr defaultRowHeight="12"/>
  <cols>
    <col min="1" max="1" width="46.5703125" style="4" bestFit="1" customWidth="1"/>
    <col min="2" max="2" width="13.5703125" style="4" customWidth="1"/>
    <col min="3" max="16384" width="9.140625" style="4"/>
  </cols>
  <sheetData>
    <row r="1" spans="1:6">
      <c r="A1" s="95" t="s">
        <v>0</v>
      </c>
      <c r="B1" s="95" t="s">
        <v>1</v>
      </c>
    </row>
    <row r="2" spans="1:6">
      <c r="A2" s="13" t="s">
        <v>208</v>
      </c>
      <c r="B2" s="14">
        <v>0.13500000000000001</v>
      </c>
    </row>
    <row r="3" spans="1:6">
      <c r="A3" s="13" t="s">
        <v>209</v>
      </c>
      <c r="B3" s="14">
        <v>0.01</v>
      </c>
    </row>
    <row r="4" spans="1:6">
      <c r="A4" s="13" t="s">
        <v>3</v>
      </c>
      <c r="B4" s="14">
        <v>0.03</v>
      </c>
    </row>
    <row r="5" spans="1:6">
      <c r="A5" s="13" t="s">
        <v>2</v>
      </c>
      <c r="B5" s="13">
        <v>36</v>
      </c>
    </row>
    <row r="6" spans="1:6">
      <c r="A6" s="422"/>
      <c r="B6" s="422"/>
    </row>
    <row r="7" spans="1:6">
      <c r="A7" s="562"/>
      <c r="B7" s="563"/>
      <c r="C7" s="564"/>
      <c r="D7" s="564"/>
      <c r="E7" s="564"/>
      <c r="F7" s="564"/>
    </row>
    <row r="8" spans="1:6">
      <c r="A8" s="562"/>
      <c r="B8" s="563"/>
      <c r="C8" s="564"/>
      <c r="D8" s="564"/>
      <c r="E8" s="564"/>
      <c r="F8" s="564"/>
    </row>
    <row r="10" spans="1:6" s="436" customFormat="1" ht="12.75" customHeight="1">
      <c r="A10" s="472"/>
      <c r="B10" s="473"/>
    </row>
    <row r="11" spans="1:6" s="436" customFormat="1">
      <c r="A11" s="422"/>
      <c r="B11" s="474"/>
    </row>
    <row r="12" spans="1:6" s="436" customFormat="1">
      <c r="A12" s="422"/>
      <c r="B12" s="474"/>
    </row>
    <row r="13" spans="1:6" s="436" customFormat="1">
      <c r="A13" s="422"/>
      <c r="B13" s="474"/>
    </row>
    <row r="15" spans="1:6">
      <c r="A15" s="95" t="s">
        <v>430</v>
      </c>
      <c r="B15" s="95" t="s">
        <v>204</v>
      </c>
      <c r="C15" s="95" t="s">
        <v>424</v>
      </c>
      <c r="D15" s="95" t="s">
        <v>1</v>
      </c>
    </row>
    <row r="16" spans="1:6">
      <c r="A16" s="4" t="str">
        <f>B16&amp;C16</f>
        <v>BIBAnational</v>
      </c>
      <c r="B16" s="13" t="s">
        <v>12</v>
      </c>
      <c r="C16" s="14" t="s">
        <v>207</v>
      </c>
      <c r="D16" s="557">
        <v>0.25</v>
      </c>
      <c r="E16" s="343"/>
    </row>
    <row r="17" spans="1:5">
      <c r="A17" s="4" t="str">
        <f t="shared" ref="A17:A27" si="0">B17&amp;C17</f>
        <v>BIBAregional</v>
      </c>
      <c r="B17" s="13" t="s">
        <v>12</v>
      </c>
      <c r="C17" s="14" t="s">
        <v>205</v>
      </c>
      <c r="D17" s="557">
        <v>0.5</v>
      </c>
      <c r="E17" s="343"/>
    </row>
    <row r="18" spans="1:5">
      <c r="A18" s="4" t="str">
        <f t="shared" si="0"/>
        <v>BIBAlocal</v>
      </c>
      <c r="B18" s="13" t="s">
        <v>12</v>
      </c>
      <c r="C18" s="14" t="s">
        <v>206</v>
      </c>
      <c r="D18" s="557">
        <v>0.25</v>
      </c>
      <c r="E18" s="343"/>
    </row>
    <row r="19" spans="1:5">
      <c r="A19" s="4" t="str">
        <f t="shared" si="0"/>
        <v>BUBAnational</v>
      </c>
      <c r="B19" s="13" t="s">
        <v>16</v>
      </c>
      <c r="C19" s="14" t="s">
        <v>207</v>
      </c>
      <c r="D19" s="557">
        <v>0.3</v>
      </c>
      <c r="E19" s="343"/>
    </row>
    <row r="20" spans="1:5">
      <c r="A20" s="4" t="str">
        <f t="shared" si="0"/>
        <v>BUBAregional</v>
      </c>
      <c r="B20" s="13" t="s">
        <v>16</v>
      </c>
      <c r="C20" s="14" t="s">
        <v>205</v>
      </c>
      <c r="D20" s="557">
        <v>0.5</v>
      </c>
      <c r="E20" s="343"/>
    </row>
    <row r="21" spans="1:5">
      <c r="A21" s="4" t="str">
        <f t="shared" si="0"/>
        <v>BUBAlocal</v>
      </c>
      <c r="B21" s="13" t="s">
        <v>16</v>
      </c>
      <c r="C21" s="14" t="s">
        <v>206</v>
      </c>
      <c r="D21" s="557">
        <v>0.2</v>
      </c>
      <c r="E21" s="343"/>
    </row>
    <row r="22" spans="1:5">
      <c r="A22" s="4" t="str">
        <f t="shared" si="0"/>
        <v>VAMOnational</v>
      </c>
      <c r="B22" s="13" t="s">
        <v>17</v>
      </c>
      <c r="C22" s="14" t="s">
        <v>207</v>
      </c>
      <c r="D22" s="557">
        <v>0.5</v>
      </c>
    </row>
    <row r="23" spans="1:5">
      <c r="A23" s="4" t="str">
        <f t="shared" si="0"/>
        <v>VAMOregional</v>
      </c>
      <c r="B23" s="13" t="s">
        <v>17</v>
      </c>
      <c r="C23" s="14" t="s">
        <v>205</v>
      </c>
      <c r="D23" s="557">
        <v>0.5</v>
      </c>
    </row>
    <row r="24" spans="1:5">
      <c r="A24" s="4" t="str">
        <f t="shared" si="0"/>
        <v>VAMOlocal</v>
      </c>
      <c r="B24" s="13" t="s">
        <v>17</v>
      </c>
      <c r="C24" s="14" t="s">
        <v>206</v>
      </c>
      <c r="D24" s="557">
        <v>0</v>
      </c>
    </row>
    <row r="25" spans="1:5">
      <c r="A25" s="4" t="str">
        <f t="shared" si="0"/>
        <v>IDDnational</v>
      </c>
      <c r="B25" s="13" t="s">
        <v>18</v>
      </c>
      <c r="C25" s="14" t="s">
        <v>207</v>
      </c>
      <c r="D25" s="557">
        <v>0.5</v>
      </c>
    </row>
    <row r="26" spans="1:5">
      <c r="A26" s="4" t="str">
        <f t="shared" si="0"/>
        <v>IDDregional</v>
      </c>
      <c r="B26" s="13" t="s">
        <v>18</v>
      </c>
      <c r="C26" s="14" t="s">
        <v>205</v>
      </c>
      <c r="D26" s="557">
        <v>0.5</v>
      </c>
    </row>
    <row r="27" spans="1:5">
      <c r="A27" s="4" t="str">
        <f t="shared" si="0"/>
        <v>IDDlocal</v>
      </c>
      <c r="B27" s="13" t="s">
        <v>18</v>
      </c>
      <c r="C27" s="14" t="s">
        <v>206</v>
      </c>
      <c r="D27" s="557">
        <v>0</v>
      </c>
    </row>
    <row r="29" spans="1:5">
      <c r="A29" s="14" t="s">
        <v>434</v>
      </c>
      <c r="B29" s="558">
        <v>1000000</v>
      </c>
    </row>
    <row r="30" spans="1:5">
      <c r="B30" s="374"/>
    </row>
    <row r="31" spans="1:5">
      <c r="A31" s="14" t="s">
        <v>437</v>
      </c>
      <c r="B31" s="559">
        <v>0.1</v>
      </c>
    </row>
    <row r="33" spans="1:2">
      <c r="A33" s="14" t="s">
        <v>607</v>
      </c>
      <c r="B33" s="560">
        <v>0.2</v>
      </c>
    </row>
    <row r="34" spans="1:2">
      <c r="A34" s="14" t="s">
        <v>608</v>
      </c>
      <c r="B34" s="560">
        <v>0.2</v>
      </c>
    </row>
    <row r="36" spans="1:2" s="436" customFormat="1">
      <c r="A36" s="474"/>
      <c r="B36" s="475"/>
    </row>
    <row r="37" spans="1:2" s="436" customFormat="1">
      <c r="A37" s="474"/>
      <c r="B37" s="475"/>
    </row>
    <row r="38" spans="1:2" s="436" customFormat="1">
      <c r="A38" s="474"/>
      <c r="B38" s="475"/>
    </row>
    <row r="39" spans="1:2" s="436" customFormat="1">
      <c r="A39" s="474"/>
      <c r="B39" s="475"/>
    </row>
    <row r="40" spans="1:2" s="436" customFormat="1">
      <c r="A40" s="474"/>
      <c r="B40" s="476"/>
    </row>
    <row r="41" spans="1:2" s="436" customFormat="1">
      <c r="A41" s="474"/>
      <c r="B41" s="476"/>
    </row>
  </sheetData>
  <conditionalFormatting sqref="D16:D18">
    <cfRule type="expression" dxfId="29" priority="5" stopIfTrue="1">
      <formula>#REF!=""</formula>
    </cfRule>
  </conditionalFormatting>
  <conditionalFormatting sqref="D22:D24">
    <cfRule type="expression" dxfId="28" priority="3" stopIfTrue="1">
      <formula>#REF!=""</formula>
    </cfRule>
  </conditionalFormatting>
  <conditionalFormatting sqref="D25:D27">
    <cfRule type="expression" dxfId="27" priority="2" stopIfTrue="1">
      <formula>#REF!=""</formula>
    </cfRule>
  </conditionalFormatting>
  <conditionalFormatting sqref="D19:D21">
    <cfRule type="expression" dxfId="26" priority="1" stopIfTrue="1">
      <formula>#REF!=""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/>
  <dimension ref="B2:L169"/>
  <sheetViews>
    <sheetView topLeftCell="A92" workbookViewId="0">
      <selection activeCell="B41" sqref="B41:B80"/>
    </sheetView>
  </sheetViews>
  <sheetFormatPr defaultRowHeight="12"/>
  <cols>
    <col min="1" max="1" width="9.140625" style="4"/>
    <col min="2" max="2" width="42.28515625" style="4" bestFit="1" customWidth="1"/>
    <col min="3" max="3" width="35.28515625" style="4" bestFit="1" customWidth="1"/>
    <col min="4" max="4" width="13.7109375" style="4" customWidth="1"/>
    <col min="5" max="5" width="35.28515625" style="4" bestFit="1" customWidth="1"/>
    <col min="6" max="6" width="9.28515625" style="4" bestFit="1" customWidth="1"/>
    <col min="7" max="7" width="10.5703125" style="4" customWidth="1"/>
    <col min="8" max="8" width="14.28515625" style="4" customWidth="1"/>
    <col min="9" max="9" width="7.140625" style="4" bestFit="1" customWidth="1"/>
    <col min="10" max="10" width="9.140625" style="4"/>
    <col min="11" max="11" width="25.5703125" style="4" customWidth="1"/>
    <col min="12" max="12" width="32" style="4" bestFit="1" customWidth="1"/>
    <col min="13" max="16384" width="9.140625" style="4"/>
  </cols>
  <sheetData>
    <row r="2" spans="2:8" ht="14.25">
      <c r="B2" s="15" t="s">
        <v>11</v>
      </c>
      <c r="C2" s="1"/>
      <c r="D2" s="1"/>
      <c r="E2" s="2"/>
      <c r="F2" s="2"/>
      <c r="G2" s="3"/>
      <c r="H2" s="3"/>
    </row>
    <row r="3" spans="2:8">
      <c r="B3" s="5"/>
      <c r="C3" s="6"/>
      <c r="D3" s="6"/>
      <c r="F3" s="7"/>
      <c r="G3" s="8"/>
      <c r="H3" s="8"/>
    </row>
    <row r="4" spans="2:8" ht="24">
      <c r="B4" s="9" t="s">
        <v>4</v>
      </c>
      <c r="C4" s="9" t="s">
        <v>19</v>
      </c>
      <c r="D4" s="9" t="s">
        <v>472</v>
      </c>
      <c r="E4" s="9" t="s">
        <v>496</v>
      </c>
      <c r="F4" s="10" t="s">
        <v>5</v>
      </c>
      <c r="G4" s="10" t="s">
        <v>463</v>
      </c>
      <c r="H4" s="10" t="s">
        <v>464</v>
      </c>
    </row>
    <row r="5" spans="2:8">
      <c r="B5" s="11" t="str">
        <f>C5&amp;D5&amp;E5</f>
        <v>KPN Zakelijk BelBasisPSTN</v>
      </c>
      <c r="C5" s="12" t="s">
        <v>476</v>
      </c>
      <c r="D5" s="12" t="s">
        <v>468</v>
      </c>
      <c r="F5" s="561">
        <v>25</v>
      </c>
      <c r="G5" s="561">
        <v>100</v>
      </c>
      <c r="H5" s="561">
        <v>100</v>
      </c>
    </row>
    <row r="6" spans="2:8">
      <c r="B6" s="11" t="str">
        <f t="shared" ref="B6:B24" si="0">C6&amp;D6&amp;E6</f>
        <v>KPN Zakelijk BelBasisISDN1</v>
      </c>
      <c r="C6" s="12" t="s">
        <v>476</v>
      </c>
      <c r="D6" s="12" t="s">
        <v>469</v>
      </c>
      <c r="F6" s="561">
        <v>25</v>
      </c>
      <c r="G6" s="561">
        <v>100</v>
      </c>
      <c r="H6" s="561">
        <v>100</v>
      </c>
    </row>
    <row r="7" spans="2:8">
      <c r="B7" s="11" t="str">
        <f t="shared" si="0"/>
        <v>KPN Zakelijk BelBasisISDN2</v>
      </c>
      <c r="C7" s="12" t="s">
        <v>476</v>
      </c>
      <c r="D7" s="12" t="s">
        <v>470</v>
      </c>
      <c r="F7" s="561">
        <v>30</v>
      </c>
      <c r="G7" s="561">
        <v>100</v>
      </c>
      <c r="H7" s="561">
        <v>100</v>
      </c>
    </row>
    <row r="8" spans="2:8">
      <c r="B8" s="11" t="str">
        <f t="shared" si="0"/>
        <v>KPN Zakelijk BelBasisISDN15</v>
      </c>
      <c r="C8" s="12" t="s">
        <v>476</v>
      </c>
      <c r="D8" s="12" t="s">
        <v>471</v>
      </c>
      <c r="F8" s="561">
        <v>200</v>
      </c>
      <c r="G8" s="561">
        <v>1000</v>
      </c>
      <c r="H8" s="561">
        <v>500</v>
      </c>
    </row>
    <row r="9" spans="2:8">
      <c r="B9" s="11" t="str">
        <f t="shared" si="0"/>
        <v>KPN Zakelijk BelBasisISDN20</v>
      </c>
      <c r="C9" s="12" t="s">
        <v>476</v>
      </c>
      <c r="D9" s="12" t="s">
        <v>473</v>
      </c>
      <c r="F9" s="561">
        <v>250</v>
      </c>
      <c r="G9" s="561">
        <v>1000</v>
      </c>
      <c r="H9" s="561">
        <v>500</v>
      </c>
    </row>
    <row r="10" spans="2:8">
      <c r="B10" s="11" t="str">
        <f t="shared" si="0"/>
        <v>KPN Zakelijk BelBasisISDN30</v>
      </c>
      <c r="C10" s="12" t="s">
        <v>476</v>
      </c>
      <c r="D10" s="12" t="s">
        <v>474</v>
      </c>
      <c r="F10" s="561">
        <v>300</v>
      </c>
      <c r="G10" s="561">
        <v>1000</v>
      </c>
      <c r="H10" s="561">
        <v>500</v>
      </c>
    </row>
    <row r="11" spans="2:8">
      <c r="B11" s="11" t="str">
        <f t="shared" si="0"/>
        <v>KPN Zakelijk BelBasisCityPhone</v>
      </c>
      <c r="C11" s="12" t="s">
        <v>476</v>
      </c>
      <c r="D11" s="12" t="s">
        <v>475</v>
      </c>
      <c r="F11" s="561">
        <v>100</v>
      </c>
      <c r="G11" s="561">
        <v>1000</v>
      </c>
      <c r="H11" s="561">
        <v>500</v>
      </c>
    </row>
    <row r="12" spans="2:8">
      <c r="B12" s="11" t="str">
        <f t="shared" si="0"/>
        <v>TZ BelBasisPSTN</v>
      </c>
      <c r="C12" s="12" t="s">
        <v>477</v>
      </c>
      <c r="D12" s="12" t="s">
        <v>468</v>
      </c>
      <c r="F12" s="561">
        <v>25</v>
      </c>
      <c r="G12" s="561">
        <v>100</v>
      </c>
      <c r="H12" s="561">
        <v>100</v>
      </c>
    </row>
    <row r="13" spans="2:8">
      <c r="B13" s="11" t="str">
        <f t="shared" si="0"/>
        <v>TZ BelBasisISDN1</v>
      </c>
      <c r="C13" s="12" t="s">
        <v>477</v>
      </c>
      <c r="D13" s="12" t="s">
        <v>469</v>
      </c>
      <c r="F13" s="561">
        <v>25</v>
      </c>
      <c r="G13" s="561">
        <v>100</v>
      </c>
      <c r="H13" s="561">
        <v>100</v>
      </c>
    </row>
    <row r="14" spans="2:8">
      <c r="B14" s="11" t="str">
        <f t="shared" si="0"/>
        <v>TZ BelBasisISDN2</v>
      </c>
      <c r="C14" s="12" t="s">
        <v>477</v>
      </c>
      <c r="D14" s="12" t="s">
        <v>470</v>
      </c>
      <c r="F14" s="561">
        <v>30</v>
      </c>
      <c r="G14" s="561">
        <v>100</v>
      </c>
      <c r="H14" s="561">
        <v>100</v>
      </c>
    </row>
    <row r="15" spans="2:8">
      <c r="B15" s="11" t="str">
        <f t="shared" si="0"/>
        <v>TZ BelBasisISDN15</v>
      </c>
      <c r="C15" s="12" t="s">
        <v>477</v>
      </c>
      <c r="D15" s="12" t="s">
        <v>471</v>
      </c>
      <c r="F15" s="561">
        <v>200</v>
      </c>
      <c r="G15" s="561">
        <v>1000</v>
      </c>
      <c r="H15" s="561">
        <v>500</v>
      </c>
    </row>
    <row r="16" spans="2:8">
      <c r="B16" s="11" t="str">
        <f t="shared" si="0"/>
        <v>TZ BelBasisISDN20</v>
      </c>
      <c r="C16" s="12" t="s">
        <v>477</v>
      </c>
      <c r="D16" s="12" t="s">
        <v>473</v>
      </c>
      <c r="F16" s="561">
        <v>250</v>
      </c>
      <c r="G16" s="561">
        <v>1000</v>
      </c>
      <c r="H16" s="561">
        <v>500</v>
      </c>
    </row>
    <row r="17" spans="2:9">
      <c r="B17" s="11" t="str">
        <f t="shared" si="0"/>
        <v>TZ BelBasisISDN30</v>
      </c>
      <c r="C17" s="12" t="s">
        <v>477</v>
      </c>
      <c r="D17" s="12" t="s">
        <v>474</v>
      </c>
      <c r="F17" s="561">
        <v>300</v>
      </c>
      <c r="G17" s="561">
        <v>1000</v>
      </c>
      <c r="H17" s="561">
        <v>500</v>
      </c>
    </row>
    <row r="18" spans="2:9">
      <c r="B18" s="11" t="str">
        <f t="shared" si="0"/>
        <v>TZ BelBasisCityPhone</v>
      </c>
      <c r="C18" s="12" t="s">
        <v>477</v>
      </c>
      <c r="D18" s="12" t="s">
        <v>475</v>
      </c>
      <c r="F18" s="561">
        <v>100</v>
      </c>
      <c r="G18" s="561">
        <v>1000</v>
      </c>
      <c r="H18" s="561">
        <v>500</v>
      </c>
    </row>
    <row r="19" spans="2:9">
      <c r="B19" s="11"/>
      <c r="C19" s="12"/>
      <c r="D19" s="12"/>
      <c r="F19" s="477"/>
      <c r="G19" s="477"/>
      <c r="H19" s="477"/>
    </row>
    <row r="20" spans="2:9">
      <c r="B20" s="11" t="str">
        <f>C20&amp;D20&amp;E20</f>
        <v>Slim BereikbaarISDN1</v>
      </c>
      <c r="C20" s="12" t="s">
        <v>725</v>
      </c>
      <c r="D20" s="12" t="s">
        <v>469</v>
      </c>
      <c r="F20" s="561">
        <v>20</v>
      </c>
      <c r="G20" s="561">
        <v>20</v>
      </c>
      <c r="H20" s="561">
        <v>20</v>
      </c>
    </row>
    <row r="21" spans="2:9">
      <c r="B21" s="11" t="str">
        <f>C21&amp;D21&amp;E21</f>
        <v>Slim BereikbaarISDN2</v>
      </c>
      <c r="C21" s="12" t="s">
        <v>725</v>
      </c>
      <c r="D21" s="12" t="s">
        <v>470</v>
      </c>
      <c r="F21" s="561">
        <v>20</v>
      </c>
      <c r="G21" s="561">
        <v>20</v>
      </c>
      <c r="H21" s="561">
        <v>20</v>
      </c>
    </row>
    <row r="22" spans="2:9">
      <c r="B22" s="11"/>
      <c r="C22" s="12"/>
      <c r="D22" s="12"/>
      <c r="F22" s="477"/>
      <c r="G22" s="477"/>
      <c r="H22" s="477"/>
    </row>
    <row r="23" spans="2:9">
      <c r="B23" s="11" t="str">
        <f t="shared" si="0"/>
        <v>ZBTISDN150</v>
      </c>
      <c r="C23" s="12" t="s">
        <v>494</v>
      </c>
      <c r="D23" s="12" t="s">
        <v>469</v>
      </c>
      <c r="E23" s="565">
        <v>50</v>
      </c>
      <c r="F23" s="566">
        <v>50</v>
      </c>
      <c r="G23" s="566">
        <v>100</v>
      </c>
      <c r="H23" s="561">
        <v>100</v>
      </c>
    </row>
    <row r="24" spans="2:9">
      <c r="B24" s="11" t="str">
        <f t="shared" si="0"/>
        <v>ZBTISDN275</v>
      </c>
      <c r="C24" s="12" t="s">
        <v>494</v>
      </c>
      <c r="D24" s="12" t="s">
        <v>470</v>
      </c>
      <c r="E24" s="567">
        <v>75</v>
      </c>
      <c r="F24" s="566">
        <v>75</v>
      </c>
      <c r="G24" s="566">
        <v>100</v>
      </c>
      <c r="H24" s="561">
        <v>100</v>
      </c>
    </row>
    <row r="25" spans="2:9">
      <c r="B25" s="11" t="str">
        <f t="shared" ref="B25" si="1">C25&amp;D25&amp;E25</f>
        <v>ZBTISDN15250</v>
      </c>
      <c r="C25" s="12" t="s">
        <v>494</v>
      </c>
      <c r="D25" s="12" t="s">
        <v>471</v>
      </c>
      <c r="E25" s="567">
        <v>250</v>
      </c>
      <c r="F25" s="566">
        <v>250</v>
      </c>
      <c r="G25" s="566">
        <v>1000</v>
      </c>
      <c r="H25" s="561">
        <v>500</v>
      </c>
      <c r="I25" s="337"/>
    </row>
    <row r="26" spans="2:9">
      <c r="B26" s="11" t="str">
        <f t="shared" ref="B26" si="2">C26&amp;D26&amp;E26</f>
        <v>ZBTISDN20300</v>
      </c>
      <c r="C26" s="12" t="s">
        <v>494</v>
      </c>
      <c r="D26" s="12" t="s">
        <v>473</v>
      </c>
      <c r="E26" s="567">
        <v>300</v>
      </c>
      <c r="F26" s="566">
        <v>300</v>
      </c>
      <c r="G26" s="566">
        <v>1000</v>
      </c>
      <c r="H26" s="561">
        <v>500</v>
      </c>
      <c r="I26" s="337"/>
    </row>
    <row r="27" spans="2:9">
      <c r="B27" s="11" t="str">
        <f t="shared" ref="B27" si="3">C27&amp;D27&amp;E27</f>
        <v>ZBTISDN30400</v>
      </c>
      <c r="C27" s="12" t="s">
        <v>494</v>
      </c>
      <c r="D27" s="12" t="s">
        <v>474</v>
      </c>
      <c r="E27" s="567">
        <v>400</v>
      </c>
      <c r="F27" s="566">
        <v>400</v>
      </c>
      <c r="G27" s="566">
        <v>1000</v>
      </c>
      <c r="H27" s="561">
        <v>500</v>
      </c>
      <c r="I27" s="337"/>
    </row>
    <row r="28" spans="2:9">
      <c r="B28" s="11" t="str">
        <f t="shared" ref="B28:B31" si="4">C28&amp;D28&amp;E28</f>
        <v>ZBTCityphone100</v>
      </c>
      <c r="C28" s="12" t="s">
        <v>494</v>
      </c>
      <c r="D28" s="12" t="s">
        <v>525</v>
      </c>
      <c r="E28" s="567">
        <v>100</v>
      </c>
      <c r="F28" s="566">
        <v>100</v>
      </c>
      <c r="G28" s="566">
        <v>1000</v>
      </c>
      <c r="H28" s="561">
        <v>500</v>
      </c>
      <c r="I28" s="337"/>
    </row>
    <row r="29" spans="2:9">
      <c r="B29" s="11" t="str">
        <f t="shared" si="4"/>
        <v/>
      </c>
      <c r="C29" s="12"/>
      <c r="D29" s="12"/>
      <c r="E29" s="12"/>
      <c r="F29" s="254"/>
      <c r="G29" s="254"/>
      <c r="H29" s="254"/>
    </row>
    <row r="30" spans="2:9">
      <c r="B30" s="11" t="str">
        <f t="shared" si="4"/>
        <v>TZ ZBTISDN150</v>
      </c>
      <c r="C30" s="12" t="s">
        <v>726</v>
      </c>
      <c r="D30" s="12" t="s">
        <v>469</v>
      </c>
      <c r="E30" s="565">
        <v>50</v>
      </c>
      <c r="F30" s="561">
        <v>50</v>
      </c>
      <c r="G30" s="561">
        <v>100</v>
      </c>
      <c r="H30" s="561">
        <v>100</v>
      </c>
    </row>
    <row r="31" spans="2:9">
      <c r="B31" s="11" t="str">
        <f t="shared" si="4"/>
        <v>TZ ZBTISDN275</v>
      </c>
      <c r="C31" s="12" t="s">
        <v>726</v>
      </c>
      <c r="D31" s="12" t="s">
        <v>470</v>
      </c>
      <c r="E31" s="568">
        <v>75</v>
      </c>
      <c r="F31" s="561">
        <v>75</v>
      </c>
      <c r="G31" s="561">
        <v>100</v>
      </c>
      <c r="H31" s="561">
        <v>100</v>
      </c>
    </row>
    <row r="32" spans="2:9">
      <c r="B32" s="11" t="str">
        <f t="shared" ref="B32" si="5">C32&amp;D32&amp;E32</f>
        <v>TZ ZBTISDN15250</v>
      </c>
      <c r="C32" s="12" t="s">
        <v>726</v>
      </c>
      <c r="D32" s="12" t="s">
        <v>471</v>
      </c>
      <c r="E32" s="568">
        <v>250</v>
      </c>
      <c r="F32" s="561">
        <v>250</v>
      </c>
      <c r="G32" s="561">
        <v>1000</v>
      </c>
      <c r="H32" s="561">
        <v>500</v>
      </c>
    </row>
    <row r="33" spans="2:8">
      <c r="B33" s="11" t="str">
        <f t="shared" ref="B33:B34" si="6">C33&amp;D33&amp;E33</f>
        <v>TZ ZBTISDN20300</v>
      </c>
      <c r="C33" s="12" t="s">
        <v>726</v>
      </c>
      <c r="D33" s="12" t="s">
        <v>473</v>
      </c>
      <c r="E33" s="568">
        <v>300</v>
      </c>
      <c r="F33" s="561">
        <v>300</v>
      </c>
      <c r="G33" s="561">
        <v>1000</v>
      </c>
      <c r="H33" s="561">
        <v>500</v>
      </c>
    </row>
    <row r="34" spans="2:8">
      <c r="B34" s="11" t="str">
        <f t="shared" si="6"/>
        <v>TZ ZBTISDN30400</v>
      </c>
      <c r="C34" s="12" t="s">
        <v>726</v>
      </c>
      <c r="D34" s="12" t="s">
        <v>474</v>
      </c>
      <c r="E34" s="568">
        <v>400</v>
      </c>
      <c r="F34" s="561">
        <v>400</v>
      </c>
      <c r="G34" s="561">
        <v>1000</v>
      </c>
      <c r="H34" s="561">
        <v>500</v>
      </c>
    </row>
    <row r="35" spans="2:8">
      <c r="B35" s="11" t="str">
        <f t="shared" ref="B35" si="7">C35&amp;D35&amp;E35</f>
        <v>TZ ZBTCityphone100</v>
      </c>
      <c r="C35" s="12" t="s">
        <v>726</v>
      </c>
      <c r="D35" s="12" t="s">
        <v>525</v>
      </c>
      <c r="E35" s="568">
        <v>100</v>
      </c>
      <c r="F35" s="561">
        <v>100</v>
      </c>
      <c r="G35" s="561">
        <v>1000</v>
      </c>
      <c r="H35" s="561">
        <v>500</v>
      </c>
    </row>
    <row r="36" spans="2:8">
      <c r="B36" s="11"/>
      <c r="C36" s="12"/>
      <c r="D36" s="12"/>
      <c r="E36" s="470"/>
      <c r="F36" s="254"/>
      <c r="G36" s="254"/>
      <c r="H36" s="254"/>
    </row>
    <row r="37" spans="2:8">
      <c r="F37" s="254"/>
      <c r="G37" s="254"/>
      <c r="H37" s="254"/>
    </row>
    <row r="38" spans="2:8" ht="14.25">
      <c r="B38" s="15" t="s">
        <v>497</v>
      </c>
      <c r="C38" s="1"/>
      <c r="D38" s="1"/>
      <c r="E38" s="2"/>
      <c r="F38" s="2"/>
      <c r="G38" s="3"/>
      <c r="H38" s="3"/>
    </row>
    <row r="40" spans="2:8">
      <c r="B40" s="9" t="s">
        <v>4</v>
      </c>
      <c r="C40" s="9" t="s">
        <v>8</v>
      </c>
      <c r="D40" s="9" t="s">
        <v>9</v>
      </c>
      <c r="E40" s="9" t="s">
        <v>19</v>
      </c>
      <c r="G40" s="10" t="s">
        <v>14</v>
      </c>
      <c r="H40" s="10" t="s">
        <v>15</v>
      </c>
    </row>
    <row r="41" spans="2:8">
      <c r="B41" s="4" t="str">
        <f>E41&amp;C41</f>
        <v>Zakelijk BelBasisBIBA</v>
      </c>
      <c r="C41" s="12" t="s">
        <v>12</v>
      </c>
      <c r="D41" s="12" t="s">
        <v>10</v>
      </c>
      <c r="E41" s="12" t="s">
        <v>20</v>
      </c>
      <c r="G41" s="569">
        <v>0.1</v>
      </c>
      <c r="H41" s="569">
        <v>0.05</v>
      </c>
    </row>
    <row r="42" spans="2:8">
      <c r="B42" s="4" t="str">
        <f t="shared" ref="B42:B80" si="8">E42&amp;C42</f>
        <v>Zakelijk BelBasisBUBA</v>
      </c>
      <c r="C42" s="12" t="s">
        <v>16</v>
      </c>
      <c r="D42" s="12" t="s">
        <v>10</v>
      </c>
      <c r="E42" s="12" t="s">
        <v>20</v>
      </c>
      <c r="G42" s="569">
        <v>0.1</v>
      </c>
      <c r="H42" s="569">
        <v>0.05</v>
      </c>
    </row>
    <row r="43" spans="2:8">
      <c r="B43" s="4" t="str">
        <f t="shared" si="8"/>
        <v>Zakelijk BelBasisVAMO</v>
      </c>
      <c r="C43" s="12" t="s">
        <v>17</v>
      </c>
      <c r="D43" s="12" t="s">
        <v>10</v>
      </c>
      <c r="E43" s="12" t="s">
        <v>20</v>
      </c>
      <c r="G43" s="569">
        <v>0.1</v>
      </c>
      <c r="H43" s="569">
        <v>0.05</v>
      </c>
    </row>
    <row r="44" spans="2:8">
      <c r="B44" s="4" t="str">
        <f t="shared" si="8"/>
        <v>Zakelijk BelBasisIDD</v>
      </c>
      <c r="C44" s="12" t="s">
        <v>18</v>
      </c>
      <c r="D44" s="12" t="s">
        <v>10</v>
      </c>
      <c r="E44" s="12" t="s">
        <v>20</v>
      </c>
      <c r="G44" s="569">
        <v>0.1</v>
      </c>
      <c r="H44" s="569">
        <v>0.05</v>
      </c>
    </row>
    <row r="45" spans="2:8">
      <c r="B45" s="4" t="str">
        <f t="shared" si="8"/>
        <v>ZBTBIBA</v>
      </c>
      <c r="C45" s="12" t="s">
        <v>12</v>
      </c>
      <c r="D45" s="12" t="s">
        <v>10</v>
      </c>
      <c r="E45" s="12" t="s">
        <v>494</v>
      </c>
      <c r="G45" s="569">
        <v>0.1</v>
      </c>
      <c r="H45" s="569">
        <v>0.05</v>
      </c>
    </row>
    <row r="46" spans="2:8">
      <c r="B46" s="4" t="str">
        <f t="shared" si="8"/>
        <v>ZBTBUBA</v>
      </c>
      <c r="C46" s="12" t="s">
        <v>16</v>
      </c>
      <c r="D46" s="12" t="s">
        <v>10</v>
      </c>
      <c r="E46" s="12" t="s">
        <v>494</v>
      </c>
      <c r="G46" s="569">
        <v>0.1</v>
      </c>
      <c r="H46" s="569">
        <v>0.05</v>
      </c>
    </row>
    <row r="47" spans="2:8">
      <c r="B47" s="4" t="str">
        <f t="shared" si="8"/>
        <v>ZBTVAMO</v>
      </c>
      <c r="C47" s="12" t="s">
        <v>17</v>
      </c>
      <c r="D47" s="12" t="s">
        <v>10</v>
      </c>
      <c r="E47" s="12" t="s">
        <v>494</v>
      </c>
      <c r="G47" s="569">
        <v>0.1</v>
      </c>
      <c r="H47" s="569">
        <v>0.05</v>
      </c>
    </row>
    <row r="48" spans="2:8">
      <c r="B48" s="4" t="str">
        <f t="shared" si="8"/>
        <v>ZBTIDD</v>
      </c>
      <c r="C48" s="12" t="s">
        <v>18</v>
      </c>
      <c r="D48" s="12" t="s">
        <v>10</v>
      </c>
      <c r="E48" s="12" t="s">
        <v>494</v>
      </c>
      <c r="G48" s="569">
        <v>0.1</v>
      </c>
      <c r="H48" s="569">
        <v>0.05</v>
      </c>
    </row>
    <row r="49" spans="2:8">
      <c r="B49" s="4" t="str">
        <f t="shared" si="8"/>
        <v>Business Voice NationaalBIBA</v>
      </c>
      <c r="C49" s="12" t="s">
        <v>12</v>
      </c>
      <c r="D49" s="12" t="s">
        <v>10</v>
      </c>
      <c r="E49" s="12" t="s">
        <v>498</v>
      </c>
      <c r="G49" s="569">
        <v>0.1</v>
      </c>
      <c r="H49" s="569">
        <v>0.05</v>
      </c>
    </row>
    <row r="50" spans="2:8">
      <c r="B50" s="4" t="str">
        <f t="shared" si="8"/>
        <v>Business Voice NationaalBUBA</v>
      </c>
      <c r="C50" s="12" t="s">
        <v>16</v>
      </c>
      <c r="D50" s="12" t="s">
        <v>10</v>
      </c>
      <c r="E50" s="12" t="s">
        <v>498</v>
      </c>
      <c r="G50" s="569">
        <v>0.1</v>
      </c>
      <c r="H50" s="569">
        <v>0.05</v>
      </c>
    </row>
    <row r="51" spans="2:8">
      <c r="B51" s="4" t="str">
        <f t="shared" si="8"/>
        <v>Business Voice NationaalVAMO</v>
      </c>
      <c r="C51" s="12" t="s">
        <v>17</v>
      </c>
      <c r="D51" s="12" t="s">
        <v>10</v>
      </c>
      <c r="E51" s="12" t="s">
        <v>498</v>
      </c>
      <c r="G51" s="569">
        <v>0.1</v>
      </c>
      <c r="H51" s="569">
        <v>0.05</v>
      </c>
    </row>
    <row r="52" spans="2:8">
      <c r="B52" s="4" t="str">
        <f t="shared" si="8"/>
        <v>Business Voice NationaalIDD</v>
      </c>
      <c r="C52" s="12" t="s">
        <v>18</v>
      </c>
      <c r="D52" s="12" t="s">
        <v>10</v>
      </c>
      <c r="E52" s="12" t="s">
        <v>498</v>
      </c>
      <c r="G52" s="569">
        <v>0.1</v>
      </c>
      <c r="H52" s="569">
        <v>0.05</v>
      </c>
    </row>
    <row r="53" spans="2:8">
      <c r="B53" s="4" t="str">
        <f t="shared" si="8"/>
        <v>Business Voice Vast MobielBIBA</v>
      </c>
      <c r="C53" s="12" t="s">
        <v>12</v>
      </c>
      <c r="D53" s="12" t="s">
        <v>10</v>
      </c>
      <c r="E53" s="12" t="s">
        <v>511</v>
      </c>
      <c r="G53" s="569">
        <v>0.1</v>
      </c>
      <c r="H53" s="569">
        <v>0.05</v>
      </c>
    </row>
    <row r="54" spans="2:8">
      <c r="B54" s="4" t="str">
        <f t="shared" si="8"/>
        <v>Business Voice Vast MobielBUBA</v>
      </c>
      <c r="C54" s="12" t="s">
        <v>16</v>
      </c>
      <c r="D54" s="12" t="s">
        <v>10</v>
      </c>
      <c r="E54" s="12" t="s">
        <v>511</v>
      </c>
      <c r="G54" s="569">
        <v>0.1</v>
      </c>
      <c r="H54" s="569">
        <v>0.05</v>
      </c>
    </row>
    <row r="55" spans="2:8">
      <c r="B55" s="4" t="str">
        <f t="shared" si="8"/>
        <v>Business Voice Vast MobielVAMO</v>
      </c>
      <c r="C55" s="12" t="s">
        <v>17</v>
      </c>
      <c r="D55" s="12" t="s">
        <v>10</v>
      </c>
      <c r="E55" s="12" t="s">
        <v>511</v>
      </c>
      <c r="G55" s="569">
        <v>0.1</v>
      </c>
      <c r="H55" s="569">
        <v>0.05</v>
      </c>
    </row>
    <row r="56" spans="2:8">
      <c r="B56" s="4" t="str">
        <f t="shared" si="8"/>
        <v>Business Voice Vast MobielIDD</v>
      </c>
      <c r="C56" s="12" t="s">
        <v>18</v>
      </c>
      <c r="D56" s="12" t="s">
        <v>10</v>
      </c>
      <c r="E56" s="12" t="s">
        <v>511</v>
      </c>
      <c r="G56" s="569">
        <v>0.1</v>
      </c>
      <c r="H56" s="569">
        <v>0.05</v>
      </c>
    </row>
    <row r="57" spans="2:8">
      <c r="B57" s="4" t="str">
        <f t="shared" si="8"/>
        <v>Business Voice InternationaalBIBA</v>
      </c>
      <c r="C57" s="12" t="s">
        <v>12</v>
      </c>
      <c r="D57" s="12" t="s">
        <v>10</v>
      </c>
      <c r="E57" s="12" t="s">
        <v>512</v>
      </c>
      <c r="G57" s="569">
        <v>0.1</v>
      </c>
      <c r="H57" s="569">
        <v>0.05</v>
      </c>
    </row>
    <row r="58" spans="2:8">
      <c r="B58" s="4" t="str">
        <f t="shared" si="8"/>
        <v>Business Voice InternationaalBUBA</v>
      </c>
      <c r="C58" s="12" t="s">
        <v>16</v>
      </c>
      <c r="D58" s="12" t="s">
        <v>10</v>
      </c>
      <c r="E58" s="12" t="s">
        <v>512</v>
      </c>
      <c r="G58" s="569">
        <v>0.1</v>
      </c>
      <c r="H58" s="569">
        <v>0.05</v>
      </c>
    </row>
    <row r="59" spans="2:8">
      <c r="B59" s="4" t="str">
        <f t="shared" si="8"/>
        <v>Business Voice InternationaalVAMO</v>
      </c>
      <c r="C59" s="12" t="s">
        <v>17</v>
      </c>
      <c r="D59" s="12" t="s">
        <v>10</v>
      </c>
      <c r="E59" s="12" t="s">
        <v>512</v>
      </c>
      <c r="G59" s="569">
        <v>0.1</v>
      </c>
      <c r="H59" s="569">
        <v>0.05</v>
      </c>
    </row>
    <row r="60" spans="2:8">
      <c r="B60" s="4" t="str">
        <f t="shared" si="8"/>
        <v>Business Voice InternationaalIDD</v>
      </c>
      <c r="C60" s="12" t="s">
        <v>18</v>
      </c>
      <c r="D60" s="12" t="s">
        <v>10</v>
      </c>
      <c r="E60" s="12" t="s">
        <v>512</v>
      </c>
      <c r="G60" s="569">
        <v>0.1</v>
      </c>
      <c r="H60" s="569">
        <v>0.05</v>
      </c>
    </row>
    <row r="61" spans="2:8">
      <c r="B61" s="4" t="str">
        <f t="shared" si="8"/>
        <v>Business Voice Zakelijk GlasBIBA</v>
      </c>
      <c r="C61" s="12" t="s">
        <v>12</v>
      </c>
      <c r="D61" s="12" t="s">
        <v>10</v>
      </c>
      <c r="E61" s="12" t="s">
        <v>439</v>
      </c>
      <c r="G61" s="569">
        <v>0.1</v>
      </c>
      <c r="H61" s="569">
        <v>0.05</v>
      </c>
    </row>
    <row r="62" spans="2:8">
      <c r="B62" s="4" t="str">
        <f t="shared" si="8"/>
        <v>Business Voice Zakelijk GlasBUBA</v>
      </c>
      <c r="C62" s="12" t="s">
        <v>16</v>
      </c>
      <c r="D62" s="12" t="s">
        <v>10</v>
      </c>
      <c r="E62" s="12" t="s">
        <v>439</v>
      </c>
      <c r="G62" s="569">
        <v>0.1</v>
      </c>
      <c r="H62" s="569">
        <v>0.05</v>
      </c>
    </row>
    <row r="63" spans="2:8">
      <c r="B63" s="4" t="str">
        <f t="shared" si="8"/>
        <v>Business Voice Zakelijk GlasVAMO</v>
      </c>
      <c r="C63" s="12" t="s">
        <v>17</v>
      </c>
      <c r="D63" s="12" t="s">
        <v>10</v>
      </c>
      <c r="E63" s="12" t="s">
        <v>439</v>
      </c>
      <c r="G63" s="569">
        <v>0.1</v>
      </c>
      <c r="H63" s="569">
        <v>0.05</v>
      </c>
    </row>
    <row r="64" spans="2:8">
      <c r="B64" s="4" t="str">
        <f t="shared" si="8"/>
        <v>Business Voice Zakelijk GlasIDD</v>
      </c>
      <c r="C64" s="12" t="s">
        <v>18</v>
      </c>
      <c r="D64" s="12" t="s">
        <v>10</v>
      </c>
      <c r="E64" s="12" t="s">
        <v>439</v>
      </c>
      <c r="G64" s="569">
        <v>0.1</v>
      </c>
      <c r="H64" s="569">
        <v>0.05</v>
      </c>
    </row>
    <row r="65" spans="2:8">
      <c r="B65" s="4" t="str">
        <f t="shared" si="8"/>
        <v>CSOBIBA</v>
      </c>
      <c r="C65" s="12" t="s">
        <v>12</v>
      </c>
      <c r="D65" s="12" t="s">
        <v>10</v>
      </c>
      <c r="E65" s="12" t="s">
        <v>605</v>
      </c>
      <c r="G65" s="569">
        <v>0.1</v>
      </c>
      <c r="H65" s="569">
        <v>0.05</v>
      </c>
    </row>
    <row r="66" spans="2:8">
      <c r="B66" s="4" t="str">
        <f t="shared" si="8"/>
        <v>CSOBUBA</v>
      </c>
      <c r="C66" s="12" t="s">
        <v>16</v>
      </c>
      <c r="D66" s="12" t="s">
        <v>10</v>
      </c>
      <c r="E66" s="12" t="s">
        <v>605</v>
      </c>
      <c r="G66" s="569">
        <v>0.1</v>
      </c>
      <c r="H66" s="569">
        <v>0.05</v>
      </c>
    </row>
    <row r="67" spans="2:8">
      <c r="B67" s="4" t="str">
        <f t="shared" si="8"/>
        <v>CSOVAMO</v>
      </c>
      <c r="C67" s="12" t="s">
        <v>17</v>
      </c>
      <c r="D67" s="12" t="s">
        <v>10</v>
      </c>
      <c r="E67" s="12" t="s">
        <v>605</v>
      </c>
      <c r="G67" s="569">
        <v>0.1</v>
      </c>
      <c r="H67" s="569">
        <v>0.05</v>
      </c>
    </row>
    <row r="68" spans="2:8">
      <c r="B68" s="4" t="str">
        <f t="shared" si="8"/>
        <v>CSOIDD</v>
      </c>
      <c r="C68" s="12" t="s">
        <v>18</v>
      </c>
      <c r="D68" s="12" t="s">
        <v>10</v>
      </c>
      <c r="E68" s="12" t="s">
        <v>605</v>
      </c>
      <c r="G68" s="569">
        <v>0.1</v>
      </c>
      <c r="H68" s="569">
        <v>0.05</v>
      </c>
    </row>
    <row r="69" spans="2:8">
      <c r="B69" s="4" t="str">
        <f t="shared" si="8"/>
        <v>Slim BereikbaarBIBA</v>
      </c>
      <c r="C69" s="12" t="s">
        <v>12</v>
      </c>
      <c r="D69" s="12" t="s">
        <v>10</v>
      </c>
      <c r="E69" s="12" t="s">
        <v>725</v>
      </c>
      <c r="G69" s="569">
        <v>0.1</v>
      </c>
      <c r="H69" s="569">
        <v>0.05</v>
      </c>
    </row>
    <row r="70" spans="2:8">
      <c r="B70" s="4" t="str">
        <f t="shared" si="8"/>
        <v>Slim BereikbaarBUBA</v>
      </c>
      <c r="C70" s="12" t="s">
        <v>16</v>
      </c>
      <c r="D70" s="12" t="s">
        <v>10</v>
      </c>
      <c r="E70" s="12" t="s">
        <v>725</v>
      </c>
      <c r="G70" s="569">
        <v>0.1</v>
      </c>
      <c r="H70" s="569">
        <v>0.05</v>
      </c>
    </row>
    <row r="71" spans="2:8">
      <c r="B71" s="4" t="str">
        <f t="shared" si="8"/>
        <v>Slim BereikbaarVAMO</v>
      </c>
      <c r="C71" s="12" t="s">
        <v>17</v>
      </c>
      <c r="D71" s="12" t="s">
        <v>10</v>
      </c>
      <c r="E71" s="12" t="s">
        <v>725</v>
      </c>
      <c r="G71" s="569">
        <v>0.1</v>
      </c>
      <c r="H71" s="569">
        <v>0.05</v>
      </c>
    </row>
    <row r="72" spans="2:8">
      <c r="B72" s="4" t="str">
        <f t="shared" si="8"/>
        <v>Slim BereikbaarIDD</v>
      </c>
      <c r="C72" s="12" t="s">
        <v>18</v>
      </c>
      <c r="D72" s="12" t="s">
        <v>10</v>
      </c>
      <c r="E72" s="12" t="s">
        <v>725</v>
      </c>
      <c r="G72" s="569">
        <v>0.1</v>
      </c>
      <c r="H72" s="569">
        <v>0.05</v>
      </c>
    </row>
    <row r="73" spans="2:8">
      <c r="B73" s="4" t="str">
        <f>E73&amp;C73</f>
        <v>TZ MaxBIBA</v>
      </c>
      <c r="C73" s="12" t="s">
        <v>12</v>
      </c>
      <c r="D73" s="12" t="s">
        <v>13</v>
      </c>
      <c r="E73" s="12" t="s">
        <v>534</v>
      </c>
      <c r="G73" s="569">
        <v>0.1</v>
      </c>
      <c r="H73" s="569">
        <v>0.05</v>
      </c>
    </row>
    <row r="74" spans="2:8">
      <c r="B74" s="4" t="str">
        <f t="shared" si="8"/>
        <v>TZ MaxBUBA</v>
      </c>
      <c r="C74" s="12" t="s">
        <v>16</v>
      </c>
      <c r="D74" s="12" t="s">
        <v>13</v>
      </c>
      <c r="E74" s="12" t="s">
        <v>534</v>
      </c>
      <c r="G74" s="569">
        <v>0.1</v>
      </c>
      <c r="H74" s="569">
        <v>0.05</v>
      </c>
    </row>
    <row r="75" spans="2:8">
      <c r="B75" s="4" t="str">
        <f t="shared" si="8"/>
        <v>TZ MaxVAMO</v>
      </c>
      <c r="C75" s="12" t="s">
        <v>17</v>
      </c>
      <c r="D75" s="12" t="s">
        <v>13</v>
      </c>
      <c r="E75" s="12" t="s">
        <v>534</v>
      </c>
      <c r="G75" s="569">
        <v>0.1</v>
      </c>
      <c r="H75" s="569">
        <v>0.05</v>
      </c>
    </row>
    <row r="76" spans="2:8">
      <c r="B76" s="4" t="str">
        <f t="shared" si="8"/>
        <v>TZ MaxIDD</v>
      </c>
      <c r="C76" s="12" t="s">
        <v>18</v>
      </c>
      <c r="D76" s="12" t="s">
        <v>13</v>
      </c>
      <c r="E76" s="12" t="s">
        <v>534</v>
      </c>
      <c r="G76" s="569">
        <v>0.1</v>
      </c>
      <c r="H76" s="569">
        <v>0.05</v>
      </c>
    </row>
    <row r="77" spans="2:8">
      <c r="B77" s="4" t="str">
        <f>E77&amp;C77</f>
        <v>TZ ZBTBIBA</v>
      </c>
      <c r="C77" s="12" t="s">
        <v>12</v>
      </c>
      <c r="D77" s="12" t="s">
        <v>13</v>
      </c>
      <c r="E77" s="12" t="s">
        <v>726</v>
      </c>
      <c r="G77" s="569">
        <v>0.1</v>
      </c>
      <c r="H77" s="569">
        <v>0.05</v>
      </c>
    </row>
    <row r="78" spans="2:8">
      <c r="B78" s="4" t="str">
        <f t="shared" si="8"/>
        <v>TZ ZBTBUBA</v>
      </c>
      <c r="C78" s="12" t="s">
        <v>16</v>
      </c>
      <c r="D78" s="12" t="s">
        <v>13</v>
      </c>
      <c r="E78" s="12" t="s">
        <v>726</v>
      </c>
      <c r="G78" s="569">
        <v>0.1</v>
      </c>
      <c r="H78" s="569">
        <v>0.05</v>
      </c>
    </row>
    <row r="79" spans="2:8">
      <c r="B79" s="4" t="str">
        <f t="shared" si="8"/>
        <v>TZ ZBTVAMO</v>
      </c>
      <c r="C79" s="12" t="s">
        <v>17</v>
      </c>
      <c r="D79" s="12" t="s">
        <v>13</v>
      </c>
      <c r="E79" s="12" t="s">
        <v>726</v>
      </c>
      <c r="G79" s="569">
        <v>0.1</v>
      </c>
      <c r="H79" s="569">
        <v>0.05</v>
      </c>
    </row>
    <row r="80" spans="2:8">
      <c r="B80" s="4" t="str">
        <f t="shared" si="8"/>
        <v>TZ ZBTIDD</v>
      </c>
      <c r="C80" s="12" t="s">
        <v>18</v>
      </c>
      <c r="D80" s="12" t="s">
        <v>13</v>
      </c>
      <c r="E80" s="12" t="s">
        <v>726</v>
      </c>
      <c r="G80" s="569">
        <v>0.1</v>
      </c>
      <c r="H80" s="569">
        <v>0.05</v>
      </c>
    </row>
    <row r="82" spans="2:12" ht="14.25">
      <c r="B82" s="15" t="s">
        <v>536</v>
      </c>
    </row>
    <row r="83" spans="2:12">
      <c r="C83" s="9" t="s">
        <v>8</v>
      </c>
      <c r="D83" s="9" t="s">
        <v>9</v>
      </c>
      <c r="G83" s="9" t="s">
        <v>5</v>
      </c>
      <c r="H83" s="9" t="s">
        <v>6</v>
      </c>
    </row>
    <row r="84" spans="2:12">
      <c r="B84" s="4" t="str">
        <f>D84&amp;C84</f>
        <v>KPNNummerblok 10 eerste</v>
      </c>
      <c r="C84" s="12" t="s">
        <v>547</v>
      </c>
      <c r="D84" s="12" t="s">
        <v>10</v>
      </c>
      <c r="E84" s="12"/>
      <c r="G84" s="561">
        <v>100</v>
      </c>
      <c r="H84" s="561">
        <v>100</v>
      </c>
    </row>
    <row r="85" spans="2:12">
      <c r="B85" s="4" t="str">
        <f t="shared" ref="B85:B141" si="9">D85&amp;C85</f>
        <v>KPNNummerblok 100 eerste</v>
      </c>
      <c r="C85" s="12" t="s">
        <v>549</v>
      </c>
      <c r="D85" s="12" t="s">
        <v>10</v>
      </c>
      <c r="E85" s="12"/>
      <c r="G85" s="561">
        <v>250</v>
      </c>
      <c r="H85" s="561">
        <v>100</v>
      </c>
    </row>
    <row r="86" spans="2:12">
      <c r="B86" s="4" t="str">
        <f t="shared" si="9"/>
        <v>KPNNummerblok 1000 eerste</v>
      </c>
      <c r="C86" s="12" t="s">
        <v>551</v>
      </c>
      <c r="D86" s="12" t="s">
        <v>10</v>
      </c>
      <c r="E86" s="12"/>
      <c r="G86" s="561">
        <v>500</v>
      </c>
      <c r="H86" s="561">
        <v>100</v>
      </c>
    </row>
    <row r="87" spans="2:12">
      <c r="B87" s="4" t="str">
        <f t="shared" si="9"/>
        <v>KPNNummerblok 10000 eerste</v>
      </c>
      <c r="C87" s="12" t="s">
        <v>691</v>
      </c>
      <c r="D87" s="12" t="s">
        <v>10</v>
      </c>
      <c r="E87" s="12"/>
      <c r="G87" s="561">
        <v>5000</v>
      </c>
      <c r="H87" s="561">
        <v>100</v>
      </c>
    </row>
    <row r="88" spans="2:12">
      <c r="B88" s="4" t="str">
        <f t="shared" si="9"/>
        <v>KPNNummerblok 10 volgende</v>
      </c>
      <c r="C88" s="12" t="s">
        <v>548</v>
      </c>
      <c r="D88" s="12" t="s">
        <v>10</v>
      </c>
      <c r="E88" s="12"/>
      <c r="G88" s="561">
        <v>100</v>
      </c>
      <c r="H88" s="561">
        <v>100</v>
      </c>
    </row>
    <row r="89" spans="2:12">
      <c r="B89" s="4" t="str">
        <f t="shared" si="9"/>
        <v>KPNNummerblok 100 volgende</v>
      </c>
      <c r="C89" s="12" t="s">
        <v>550</v>
      </c>
      <c r="D89" s="12" t="s">
        <v>10</v>
      </c>
      <c r="E89" s="12"/>
      <c r="G89" s="561">
        <v>250</v>
      </c>
      <c r="H89" s="561">
        <v>100</v>
      </c>
    </row>
    <row r="90" spans="2:12">
      <c r="B90" s="4" t="str">
        <f t="shared" si="9"/>
        <v>KPNNummerblok 1000 volgende</v>
      </c>
      <c r="C90" s="12" t="s">
        <v>552</v>
      </c>
      <c r="D90" s="12" t="s">
        <v>10</v>
      </c>
      <c r="E90" s="12"/>
      <c r="G90" s="561">
        <v>500</v>
      </c>
      <c r="H90" s="561">
        <v>100</v>
      </c>
    </row>
    <row r="91" spans="2:12">
      <c r="B91" s="4" t="str">
        <f t="shared" si="9"/>
        <v>KPNNummerblok 10000 volgende</v>
      </c>
      <c r="C91" s="12" t="s">
        <v>692</v>
      </c>
      <c r="D91" s="12" t="s">
        <v>10</v>
      </c>
      <c r="E91" s="12"/>
      <c r="G91" s="561">
        <v>5000</v>
      </c>
      <c r="H91" s="561">
        <v>100</v>
      </c>
    </row>
    <row r="92" spans="2:12">
      <c r="B92" s="4" t="str">
        <f t="shared" si="9"/>
        <v>KPNNummerweergave</v>
      </c>
      <c r="C92" s="12" t="s">
        <v>553</v>
      </c>
      <c r="D92" s="12" t="s">
        <v>10</v>
      </c>
      <c r="E92" s="12"/>
      <c r="G92" s="561">
        <v>5</v>
      </c>
      <c r="H92" s="561">
        <v>100</v>
      </c>
    </row>
    <row r="93" spans="2:12">
      <c r="B93" s="4" t="str">
        <f t="shared" si="9"/>
        <v>KPNWisselgesprek</v>
      </c>
      <c r="C93" s="12" t="s">
        <v>558</v>
      </c>
      <c r="D93" s="12" t="s">
        <v>10</v>
      </c>
      <c r="E93" s="12"/>
      <c r="G93" s="561">
        <v>5</v>
      </c>
      <c r="H93" s="561">
        <v>100</v>
      </c>
    </row>
    <row r="94" spans="2:12">
      <c r="B94" s="4" t="str">
        <f t="shared" si="9"/>
        <v>KPNDe Zakelijke Doorschakeldienst Aansluiting</v>
      </c>
      <c r="C94" s="12" t="s">
        <v>693</v>
      </c>
      <c r="D94" s="12" t="s">
        <v>10</v>
      </c>
      <c r="E94" s="12"/>
      <c r="G94" s="561">
        <v>50</v>
      </c>
      <c r="H94" s="561">
        <v>100</v>
      </c>
    </row>
    <row r="95" spans="2:12">
      <c r="B95" s="4" t="str">
        <f t="shared" si="9"/>
        <v>KPNDZD mutaties enkele nummers</v>
      </c>
      <c r="C95" s="12" t="s">
        <v>694</v>
      </c>
      <c r="D95" s="12" t="s">
        <v>10</v>
      </c>
      <c r="E95" s="12"/>
      <c r="G95" s="561">
        <v>0</v>
      </c>
      <c r="H95" s="561">
        <v>100</v>
      </c>
    </row>
    <row r="96" spans="2:12">
      <c r="B96" s="4" t="str">
        <f t="shared" si="9"/>
        <v>KPNDZD mutaties nummerblokken</v>
      </c>
      <c r="C96" s="12" t="s">
        <v>695</v>
      </c>
      <c r="D96" s="12" t="s">
        <v>10</v>
      </c>
      <c r="E96" s="12"/>
      <c r="G96" s="561">
        <v>0</v>
      </c>
      <c r="H96" s="561">
        <v>100</v>
      </c>
      <c r="L96" s="423"/>
    </row>
    <row r="97" spans="2:12">
      <c r="B97" s="4" t="str">
        <f t="shared" si="9"/>
        <v>TZAankiesbare onderlijn</v>
      </c>
      <c r="C97" s="12" t="s">
        <v>537</v>
      </c>
      <c r="D97" s="12" t="s">
        <v>13</v>
      </c>
      <c r="G97" s="561">
        <v>5</v>
      </c>
      <c r="H97" s="561">
        <v>100</v>
      </c>
      <c r="I97" s="423"/>
      <c r="J97" s="423"/>
      <c r="K97" s="423"/>
      <c r="L97" s="423"/>
    </row>
    <row r="98" spans="2:12">
      <c r="B98" s="4" t="str">
        <f t="shared" si="9"/>
        <v>TZCalamiteitenService &lt;= 30 kanalen</v>
      </c>
      <c r="C98" s="12" t="s">
        <v>538</v>
      </c>
      <c r="D98" s="12" t="s">
        <v>13</v>
      </c>
      <c r="G98" s="561">
        <v>50</v>
      </c>
      <c r="H98" s="561">
        <v>100</v>
      </c>
      <c r="I98" s="423"/>
      <c r="J98" s="423"/>
      <c r="K98" s="423"/>
      <c r="L98" s="423"/>
    </row>
    <row r="99" spans="2:12">
      <c r="B99" s="4" t="str">
        <f t="shared" si="9"/>
        <v>TZCalamiteitenvoorziening &lt;= 60 kanalen</v>
      </c>
      <c r="C99" s="12" t="s">
        <v>539</v>
      </c>
      <c r="D99" s="12" t="s">
        <v>13</v>
      </c>
      <c r="G99" s="561">
        <v>100</v>
      </c>
      <c r="H99" s="561">
        <v>100</v>
      </c>
      <c r="I99" s="423"/>
      <c r="J99" s="423"/>
      <c r="K99" s="423"/>
      <c r="L99" s="423"/>
    </row>
    <row r="100" spans="2:12">
      <c r="B100" s="4" t="str">
        <f t="shared" si="9"/>
        <v>TZDoorkiezen</v>
      </c>
      <c r="C100" s="12" t="s">
        <v>540</v>
      </c>
      <c r="D100" s="12" t="s">
        <v>13</v>
      </c>
      <c r="G100" s="561">
        <v>50</v>
      </c>
      <c r="H100" s="561">
        <v>100</v>
      </c>
      <c r="I100" s="423"/>
      <c r="J100" s="423"/>
      <c r="K100" s="423"/>
      <c r="L100" s="423"/>
    </row>
    <row r="101" spans="2:12">
      <c r="B101" s="4" t="str">
        <f t="shared" si="9"/>
        <v>TZDoorschakeldienst t/m 6 kanalen</v>
      </c>
      <c r="C101" s="12" t="s">
        <v>541</v>
      </c>
      <c r="D101" s="12" t="s">
        <v>13</v>
      </c>
      <c r="G101" s="561">
        <v>50</v>
      </c>
      <c r="H101" s="561">
        <v>100</v>
      </c>
      <c r="I101" s="423"/>
      <c r="J101" s="423"/>
      <c r="K101" s="423"/>
      <c r="L101" s="423"/>
    </row>
    <row r="102" spans="2:12">
      <c r="B102" s="4" t="str">
        <f t="shared" si="9"/>
        <v>TZDoorschakeldienst MV &gt; 6 kanalen</v>
      </c>
      <c r="C102" s="12" t="s">
        <v>542</v>
      </c>
      <c r="D102" s="12" t="s">
        <v>13</v>
      </c>
      <c r="G102" s="561">
        <v>50</v>
      </c>
      <c r="H102" s="561">
        <v>100</v>
      </c>
      <c r="I102" s="423"/>
      <c r="J102" s="423"/>
      <c r="K102" s="423"/>
      <c r="L102" s="423"/>
    </row>
    <row r="103" spans="2:12">
      <c r="B103" s="4" t="str">
        <f t="shared" si="9"/>
        <v>TZExtra nummer</v>
      </c>
      <c r="C103" s="12" t="s">
        <v>543</v>
      </c>
      <c r="D103" s="12" t="s">
        <v>13</v>
      </c>
      <c r="G103" s="561">
        <v>5</v>
      </c>
      <c r="H103" s="561">
        <v>100</v>
      </c>
      <c r="I103" s="423"/>
      <c r="J103" s="423"/>
      <c r="K103" s="423"/>
      <c r="L103" s="423"/>
    </row>
    <row r="104" spans="2:12">
      <c r="B104" s="4" t="str">
        <f t="shared" si="9"/>
        <v>TZGroepsnummer</v>
      </c>
      <c r="C104" s="12" t="s">
        <v>290</v>
      </c>
      <c r="D104" s="12" t="s">
        <v>13</v>
      </c>
      <c r="G104" s="561">
        <v>5</v>
      </c>
      <c r="H104" s="561">
        <v>100</v>
      </c>
      <c r="I104" s="423"/>
      <c r="J104" s="423"/>
      <c r="K104" s="423"/>
      <c r="L104" s="423"/>
    </row>
    <row r="105" spans="2:12">
      <c r="B105" s="4" t="str">
        <f t="shared" si="9"/>
        <v>TZGroepsnummerfaciliteit</v>
      </c>
      <c r="C105" s="12" t="s">
        <v>544</v>
      </c>
      <c r="D105" s="12" t="s">
        <v>13</v>
      </c>
      <c r="G105" s="561">
        <v>5</v>
      </c>
      <c r="H105" s="561">
        <v>100</v>
      </c>
      <c r="I105" s="423"/>
      <c r="J105" s="423"/>
      <c r="K105" s="423"/>
      <c r="L105" s="423"/>
    </row>
    <row r="106" spans="2:12">
      <c r="B106" s="4" t="str">
        <f t="shared" si="9"/>
        <v>TZKostenindicatie</v>
      </c>
      <c r="C106" s="12" t="s">
        <v>545</v>
      </c>
      <c r="D106" s="12" t="s">
        <v>13</v>
      </c>
      <c r="G106" s="561">
        <v>5</v>
      </c>
      <c r="H106" s="561">
        <v>100</v>
      </c>
      <c r="I106" s="423"/>
      <c r="J106" s="423"/>
      <c r="K106" s="423"/>
      <c r="L106" s="423"/>
    </row>
    <row r="107" spans="2:12">
      <c r="B107" s="4" t="str">
        <f t="shared" si="9"/>
        <v>TZMSN nummer</v>
      </c>
      <c r="C107" s="12" t="s">
        <v>546</v>
      </c>
      <c r="D107" s="12" t="s">
        <v>13</v>
      </c>
      <c r="G107" s="561">
        <v>5</v>
      </c>
      <c r="H107" s="561">
        <v>100</v>
      </c>
      <c r="I107" s="423"/>
      <c r="J107" s="423"/>
      <c r="K107" s="423"/>
      <c r="L107" s="423"/>
    </row>
    <row r="108" spans="2:12">
      <c r="B108" s="4" t="str">
        <f t="shared" si="9"/>
        <v>TZNummerblok 10 eerste</v>
      </c>
      <c r="C108" s="12" t="s">
        <v>547</v>
      </c>
      <c r="D108" s="12" t="s">
        <v>13</v>
      </c>
      <c r="G108" s="561">
        <v>20</v>
      </c>
      <c r="H108" s="561">
        <v>100</v>
      </c>
      <c r="I108" s="423"/>
      <c r="J108" s="423"/>
      <c r="K108" s="423"/>
      <c r="L108" s="423"/>
    </row>
    <row r="109" spans="2:12">
      <c r="B109" s="4" t="str">
        <f t="shared" si="9"/>
        <v>TZNummerblok 10 volgende</v>
      </c>
      <c r="C109" s="12" t="s">
        <v>548</v>
      </c>
      <c r="D109" s="12" t="s">
        <v>13</v>
      </c>
      <c r="G109" s="561">
        <v>20</v>
      </c>
      <c r="H109" s="561">
        <v>100</v>
      </c>
      <c r="I109" s="423"/>
      <c r="J109" s="423"/>
      <c r="K109" s="423"/>
      <c r="L109" s="423"/>
    </row>
    <row r="110" spans="2:12">
      <c r="B110" s="4" t="str">
        <f t="shared" si="9"/>
        <v>TZNummerblok 100 eerste</v>
      </c>
      <c r="C110" s="12" t="s">
        <v>549</v>
      </c>
      <c r="D110" s="12" t="s">
        <v>13</v>
      </c>
      <c r="G110" s="561">
        <v>100</v>
      </c>
      <c r="H110" s="561">
        <v>100</v>
      </c>
      <c r="I110" s="423"/>
      <c r="J110" s="423"/>
      <c r="K110" s="423"/>
      <c r="L110" s="423"/>
    </row>
    <row r="111" spans="2:12">
      <c r="B111" s="4" t="str">
        <f t="shared" si="9"/>
        <v>TZNummerblok 100 volgende</v>
      </c>
      <c r="C111" s="12" t="s">
        <v>550</v>
      </c>
      <c r="D111" s="12" t="s">
        <v>13</v>
      </c>
      <c r="G111" s="561">
        <v>100</v>
      </c>
      <c r="H111" s="561">
        <v>100</v>
      </c>
      <c r="I111" s="423"/>
      <c r="J111" s="423"/>
      <c r="K111" s="423"/>
      <c r="L111" s="423"/>
    </row>
    <row r="112" spans="2:12">
      <c r="B112" s="4" t="str">
        <f t="shared" si="9"/>
        <v>TZNummerblok 1000 eerste</v>
      </c>
      <c r="C112" s="12" t="s">
        <v>551</v>
      </c>
      <c r="D112" s="12" t="s">
        <v>13</v>
      </c>
      <c r="G112" s="561">
        <v>500</v>
      </c>
      <c r="H112" s="561">
        <v>100</v>
      </c>
      <c r="I112" s="423"/>
      <c r="J112" s="423"/>
      <c r="K112" s="423"/>
      <c r="L112" s="423"/>
    </row>
    <row r="113" spans="2:12">
      <c r="B113" s="4" t="str">
        <f t="shared" si="9"/>
        <v>TZNummerblok 1000 volgende</v>
      </c>
      <c r="C113" s="12" t="s">
        <v>552</v>
      </c>
      <c r="D113" s="12" t="s">
        <v>13</v>
      </c>
      <c r="G113" s="561">
        <v>500</v>
      </c>
      <c r="H113" s="561">
        <v>100</v>
      </c>
      <c r="I113" s="423"/>
      <c r="J113" s="423"/>
      <c r="K113" s="423"/>
      <c r="L113" s="423"/>
    </row>
    <row r="114" spans="2:12">
      <c r="B114" s="4" t="str">
        <f t="shared" si="9"/>
        <v>TZNummerblok 10000 eerste</v>
      </c>
      <c r="C114" s="12" t="s">
        <v>691</v>
      </c>
      <c r="D114" s="12" t="s">
        <v>13</v>
      </c>
      <c r="G114" s="561">
        <v>5000</v>
      </c>
      <c r="H114" s="561">
        <v>100</v>
      </c>
      <c r="I114" s="423"/>
      <c r="J114" s="423"/>
      <c r="K114" s="423"/>
      <c r="L114" s="423"/>
    </row>
    <row r="115" spans="2:12">
      <c r="B115" s="4" t="str">
        <f t="shared" si="9"/>
        <v>TZNummerblok 10000 volgende</v>
      </c>
      <c r="C115" s="12" t="s">
        <v>692</v>
      </c>
      <c r="D115" s="12" t="s">
        <v>13</v>
      </c>
      <c r="G115" s="561">
        <v>5000</v>
      </c>
      <c r="H115" s="561">
        <v>100</v>
      </c>
      <c r="I115" s="423"/>
      <c r="J115" s="423"/>
      <c r="K115" s="423"/>
      <c r="L115" s="423"/>
    </row>
    <row r="116" spans="2:12">
      <c r="B116" s="4" t="str">
        <f t="shared" si="9"/>
        <v>TZNummerweergave</v>
      </c>
      <c r="C116" s="12" t="s">
        <v>553</v>
      </c>
      <c r="D116" s="12" t="s">
        <v>13</v>
      </c>
      <c r="G116" s="561">
        <v>5</v>
      </c>
      <c r="H116" s="561">
        <v>100</v>
      </c>
      <c r="I116" s="423"/>
      <c r="J116" s="423"/>
      <c r="K116" s="423"/>
      <c r="L116" s="423"/>
    </row>
    <row r="117" spans="2:12">
      <c r="B117" s="4" t="str">
        <f t="shared" si="9"/>
        <v>TZService Contract Premium A</v>
      </c>
      <c r="C117" s="12" t="s">
        <v>554</v>
      </c>
      <c r="D117" s="12" t="s">
        <v>13</v>
      </c>
      <c r="G117" s="561">
        <v>5</v>
      </c>
      <c r="H117" s="561">
        <v>100</v>
      </c>
      <c r="I117" s="423"/>
      <c r="J117" s="423"/>
      <c r="K117" s="423"/>
      <c r="L117" s="423"/>
    </row>
    <row r="118" spans="2:12">
      <c r="B118" s="4" t="str">
        <f t="shared" si="9"/>
        <v>TZService Contract Premium B</v>
      </c>
      <c r="C118" s="12" t="s">
        <v>555</v>
      </c>
      <c r="D118" s="12" t="s">
        <v>13</v>
      </c>
      <c r="G118" s="561">
        <v>10</v>
      </c>
      <c r="H118" s="561">
        <v>100</v>
      </c>
      <c r="I118" s="423"/>
      <c r="J118" s="423"/>
      <c r="K118" s="423"/>
      <c r="L118" s="423"/>
    </row>
    <row r="119" spans="2:12">
      <c r="B119" s="4" t="str">
        <f t="shared" si="9"/>
        <v>TZSubadressering</v>
      </c>
      <c r="C119" s="12" t="s">
        <v>556</v>
      </c>
      <c r="D119" s="12" t="s">
        <v>13</v>
      </c>
      <c r="G119" s="561">
        <v>10</v>
      </c>
      <c r="H119" s="561">
        <v>100</v>
      </c>
      <c r="I119" s="423"/>
      <c r="J119" s="423"/>
      <c r="K119" s="423"/>
      <c r="L119" s="423"/>
    </row>
    <row r="120" spans="2:12">
      <c r="B120" s="4" t="str">
        <f t="shared" si="9"/>
        <v>TZVerwijsdienst</v>
      </c>
      <c r="C120" s="12" t="s">
        <v>344</v>
      </c>
      <c r="D120" s="12" t="s">
        <v>13</v>
      </c>
      <c r="G120" s="561">
        <v>50</v>
      </c>
      <c r="H120" s="561">
        <v>100</v>
      </c>
      <c r="I120" s="423"/>
      <c r="J120" s="423"/>
      <c r="K120" s="423"/>
      <c r="L120" s="423"/>
    </row>
    <row r="121" spans="2:12">
      <c r="B121" s="4" t="str">
        <f t="shared" si="9"/>
        <v>TZVerwijsdienst t/m 6 kanalen</v>
      </c>
      <c r="C121" s="12" t="s">
        <v>557</v>
      </c>
      <c r="D121" s="12" t="s">
        <v>13</v>
      </c>
      <c r="G121" s="561">
        <v>50</v>
      </c>
      <c r="H121" s="561">
        <v>100</v>
      </c>
      <c r="I121" s="423"/>
      <c r="J121" s="423"/>
      <c r="K121" s="423"/>
      <c r="L121" s="423"/>
    </row>
    <row r="122" spans="2:12">
      <c r="B122" s="4" t="str">
        <f t="shared" si="9"/>
        <v>TZWisselgesprek</v>
      </c>
      <c r="C122" s="12" t="s">
        <v>558</v>
      </c>
      <c r="D122" s="12" t="s">
        <v>13</v>
      </c>
      <c r="G122" s="561">
        <v>5</v>
      </c>
      <c r="H122" s="561">
        <v>100</v>
      </c>
      <c r="I122" s="423"/>
      <c r="J122" s="423"/>
      <c r="K122" s="423"/>
      <c r="L122" s="423"/>
    </row>
    <row r="123" spans="2:12">
      <c r="B123" s="4" t="str">
        <f t="shared" si="9"/>
        <v>KPNBC IS 100 (1 tm 4 kanalen)</v>
      </c>
      <c r="C123" s="12" t="s">
        <v>705</v>
      </c>
      <c r="D123" s="12" t="s">
        <v>10</v>
      </c>
      <c r="G123" s="561">
        <v>5</v>
      </c>
      <c r="H123" s="561">
        <v>100</v>
      </c>
    </row>
    <row r="124" spans="2:12">
      <c r="B124" s="4" t="str">
        <f t="shared" si="9"/>
        <v>KPNBC IS 100 (5 tm 10 kanalen)</v>
      </c>
      <c r="C124" s="12" t="s">
        <v>706</v>
      </c>
      <c r="D124" s="12" t="s">
        <v>10</v>
      </c>
      <c r="G124" s="561">
        <v>10</v>
      </c>
      <c r="H124" s="561">
        <v>100</v>
      </c>
    </row>
    <row r="125" spans="2:12">
      <c r="B125" s="4" t="str">
        <f t="shared" si="9"/>
        <v>KPNBC IS 300</v>
      </c>
      <c r="C125" s="12" t="s">
        <v>707</v>
      </c>
      <c r="D125" s="12" t="s">
        <v>10</v>
      </c>
      <c r="G125" s="561">
        <v>50</v>
      </c>
      <c r="H125" s="561">
        <v>100</v>
      </c>
    </row>
    <row r="126" spans="2:12">
      <c r="B126" s="4" t="str">
        <f t="shared" si="9"/>
        <v>KPNBC IS 600 per Contract</v>
      </c>
      <c r="C126" s="12" t="s">
        <v>708</v>
      </c>
      <c r="D126" s="12" t="s">
        <v>10</v>
      </c>
      <c r="G126" s="561">
        <v>500</v>
      </c>
      <c r="H126" s="561">
        <v>100</v>
      </c>
    </row>
    <row r="127" spans="2:12">
      <c r="B127" s="4" t="str">
        <f t="shared" si="9"/>
        <v>KPNBC IS 600 per Vestiging</v>
      </c>
      <c r="C127" s="12" t="s">
        <v>709</v>
      </c>
      <c r="D127" s="12" t="s">
        <v>10</v>
      </c>
      <c r="G127" s="561">
        <v>10</v>
      </c>
      <c r="H127" s="561">
        <v>100</v>
      </c>
    </row>
    <row r="128" spans="2:12">
      <c r="B128" s="4" t="str">
        <f t="shared" si="9"/>
        <v>KPNBC IS 900 per Contract</v>
      </c>
      <c r="C128" s="12" t="s">
        <v>710</v>
      </c>
      <c r="D128" s="12" t="s">
        <v>10</v>
      </c>
      <c r="G128" s="561">
        <v>1000</v>
      </c>
      <c r="H128" s="561">
        <v>100</v>
      </c>
    </row>
    <row r="129" spans="2:8">
      <c r="B129" s="4" t="str">
        <f t="shared" si="9"/>
        <v>KPNBC IS 900 per Vestiging</v>
      </c>
      <c r="C129" s="12" t="s">
        <v>711</v>
      </c>
      <c r="D129" s="12" t="s">
        <v>10</v>
      </c>
      <c r="G129" s="561">
        <v>10</v>
      </c>
      <c r="H129" s="561">
        <v>100</v>
      </c>
    </row>
    <row r="130" spans="2:8">
      <c r="B130" s="4" t="str">
        <f t="shared" si="9"/>
        <v>KPNBC IS 900XL per Contract</v>
      </c>
      <c r="C130" s="12" t="s">
        <v>712</v>
      </c>
      <c r="D130" s="12" t="s">
        <v>10</v>
      </c>
      <c r="G130" s="561">
        <v>250</v>
      </c>
      <c r="H130" s="561">
        <v>100</v>
      </c>
    </row>
    <row r="131" spans="2:8">
      <c r="B131" s="4" t="str">
        <f t="shared" si="9"/>
        <v>KPNBC IS 900XL per Vestiging</v>
      </c>
      <c r="C131" s="12" t="s">
        <v>713</v>
      </c>
      <c r="D131" s="12" t="s">
        <v>10</v>
      </c>
      <c r="G131" s="561">
        <v>5</v>
      </c>
      <c r="H131" s="561">
        <v>100</v>
      </c>
    </row>
    <row r="132" spans="2:8">
      <c r="B132" s="4" t="str">
        <f t="shared" si="9"/>
        <v>KPNExtra ISDN nr (MSN) 1 tm 3</v>
      </c>
      <c r="C132" s="12" t="s">
        <v>714</v>
      </c>
      <c r="D132" s="12" t="s">
        <v>10</v>
      </c>
      <c r="G132" s="561">
        <v>5</v>
      </c>
      <c r="H132" s="561">
        <v>100</v>
      </c>
    </row>
    <row r="133" spans="2:8">
      <c r="B133" s="4" t="str">
        <f t="shared" si="9"/>
        <v>KPNExtra ISDN nr (MSN) 4 tm 7</v>
      </c>
      <c r="C133" s="12" t="s">
        <v>715</v>
      </c>
      <c r="D133" s="12" t="s">
        <v>10</v>
      </c>
      <c r="G133" s="561">
        <v>5</v>
      </c>
      <c r="H133" s="561">
        <v>100</v>
      </c>
    </row>
    <row r="134" spans="2:8">
      <c r="B134" s="4" t="str">
        <f t="shared" si="9"/>
        <v>KPNExtra groeps-/ev nr (MROP) 1</v>
      </c>
      <c r="C134" s="12" t="s">
        <v>716</v>
      </c>
      <c r="D134" s="12" t="s">
        <v>10</v>
      </c>
      <c r="G134" s="561">
        <v>5</v>
      </c>
      <c r="H134" s="561">
        <v>100</v>
      </c>
    </row>
    <row r="135" spans="2:8">
      <c r="B135" s="4" t="str">
        <f t="shared" si="9"/>
        <v>KPNExtra groeps-/ev nr (MROP) 2 tm 15</v>
      </c>
      <c r="C135" s="12" t="s">
        <v>717</v>
      </c>
      <c r="D135" s="12" t="s">
        <v>10</v>
      </c>
      <c r="G135" s="561">
        <v>5</v>
      </c>
      <c r="H135" s="561">
        <v>100</v>
      </c>
    </row>
    <row r="136" spans="2:8">
      <c r="B136" s="4" t="str">
        <f t="shared" si="9"/>
        <v>KPNExtra groeps-/ev nr (MROP) 16 en meer</v>
      </c>
      <c r="C136" s="12" t="s">
        <v>718</v>
      </c>
      <c r="D136" s="12" t="s">
        <v>10</v>
      </c>
      <c r="G136" s="561">
        <v>5</v>
      </c>
      <c r="H136" s="561">
        <v>100</v>
      </c>
    </row>
    <row r="137" spans="2:8">
      <c r="B137" s="4" t="str">
        <f t="shared" si="9"/>
        <v>TZExtra ISDN nr (MSN) 1 tm 3</v>
      </c>
      <c r="C137" s="12" t="s">
        <v>714</v>
      </c>
      <c r="D137" s="12" t="s">
        <v>13</v>
      </c>
      <c r="G137" s="561">
        <v>5</v>
      </c>
      <c r="H137" s="561">
        <v>100</v>
      </c>
    </row>
    <row r="138" spans="2:8">
      <c r="B138" s="4" t="str">
        <f t="shared" si="9"/>
        <v>TZExtra ISDN nr (MSN) 4 tm 7</v>
      </c>
      <c r="C138" s="12" t="s">
        <v>715</v>
      </c>
      <c r="D138" s="12" t="s">
        <v>13</v>
      </c>
      <c r="G138" s="561">
        <v>5</v>
      </c>
      <c r="H138" s="561">
        <v>100</v>
      </c>
    </row>
    <row r="139" spans="2:8">
      <c r="B139" s="4" t="str">
        <f t="shared" si="9"/>
        <v>TZExtra groeps-/ev nr (MROP) 1</v>
      </c>
      <c r="C139" s="12" t="s">
        <v>716</v>
      </c>
      <c r="D139" s="12" t="s">
        <v>13</v>
      </c>
      <c r="G139" s="561">
        <v>5</v>
      </c>
      <c r="H139" s="561">
        <v>100</v>
      </c>
    </row>
    <row r="140" spans="2:8">
      <c r="B140" s="4" t="str">
        <f t="shared" si="9"/>
        <v>TZExtra groeps-/ev nr (MROP) 2 tm 15</v>
      </c>
      <c r="C140" s="12" t="s">
        <v>717</v>
      </c>
      <c r="D140" s="12" t="s">
        <v>13</v>
      </c>
      <c r="G140" s="561">
        <v>5</v>
      </c>
      <c r="H140" s="561">
        <v>100</v>
      </c>
    </row>
    <row r="141" spans="2:8">
      <c r="B141" s="4" t="str">
        <f t="shared" si="9"/>
        <v>TZExtra groeps-/ev nr (MROP) 16 en meer</v>
      </c>
      <c r="C141" s="12" t="s">
        <v>718</v>
      </c>
      <c r="D141" s="12" t="s">
        <v>13</v>
      </c>
      <c r="G141" s="561">
        <v>5</v>
      </c>
      <c r="H141" s="561">
        <v>100</v>
      </c>
    </row>
    <row r="142" spans="2:8">
      <c r="C142" s="12"/>
      <c r="D142" s="12"/>
      <c r="G142" s="254"/>
      <c r="H142" s="254"/>
    </row>
    <row r="143" spans="2:8">
      <c r="C143" s="12"/>
      <c r="D143" s="12"/>
      <c r="G143" s="254"/>
      <c r="H143" s="254"/>
    </row>
    <row r="144" spans="2:8">
      <c r="C144" s="12"/>
      <c r="D144" s="12"/>
      <c r="G144" s="254"/>
      <c r="H144" s="254"/>
    </row>
    <row r="145" spans="3:9">
      <c r="C145" s="12"/>
      <c r="D145" s="12"/>
      <c r="G145" s="254"/>
      <c r="H145" s="254"/>
    </row>
    <row r="146" spans="3:9">
      <c r="C146" s="12"/>
      <c r="D146" s="12"/>
      <c r="G146" s="254"/>
      <c r="H146" s="254"/>
    </row>
    <row r="147" spans="3:9">
      <c r="C147" s="12"/>
      <c r="D147" s="12"/>
      <c r="G147" s="254"/>
      <c r="H147" s="254"/>
    </row>
    <row r="148" spans="3:9">
      <c r="C148" s="12"/>
      <c r="D148" s="12"/>
      <c r="G148" s="254"/>
      <c r="H148" s="254"/>
    </row>
    <row r="149" spans="3:9">
      <c r="C149" s="12"/>
      <c r="D149" s="12"/>
      <c r="G149" s="254"/>
      <c r="H149" s="254"/>
    </row>
    <row r="151" spans="3:9">
      <c r="F151" s="307"/>
      <c r="G151" s="307"/>
      <c r="H151" s="307"/>
      <c r="I151" s="343"/>
    </row>
    <row r="152" spans="3:9">
      <c r="F152" s="307"/>
      <c r="G152" s="307"/>
      <c r="H152" s="307"/>
      <c r="I152" s="343"/>
    </row>
    <row r="153" spans="3:9">
      <c r="F153" s="307"/>
      <c r="G153" s="307"/>
      <c r="H153" s="307"/>
      <c r="I153" s="343"/>
    </row>
    <row r="154" spans="3:9">
      <c r="F154" s="307"/>
      <c r="G154" s="307"/>
      <c r="H154" s="307"/>
      <c r="I154" s="343"/>
    </row>
    <row r="155" spans="3:9">
      <c r="F155" s="307"/>
      <c r="G155" s="307"/>
      <c r="H155" s="307"/>
      <c r="I155" s="343"/>
    </row>
    <row r="156" spans="3:9">
      <c r="F156" s="307"/>
      <c r="G156" s="307"/>
      <c r="H156" s="307"/>
      <c r="I156" s="343"/>
    </row>
    <row r="157" spans="3:9">
      <c r="F157" s="307"/>
      <c r="G157" s="307"/>
      <c r="H157" s="307"/>
      <c r="I157" s="343"/>
    </row>
    <row r="158" spans="3:9">
      <c r="F158" s="307"/>
      <c r="G158" s="307"/>
      <c r="H158" s="307"/>
      <c r="I158" s="343"/>
    </row>
    <row r="159" spans="3:9">
      <c r="F159" s="307"/>
      <c r="G159" s="307"/>
      <c r="H159" s="307"/>
      <c r="I159" s="343"/>
    </row>
    <row r="160" spans="3:9">
      <c r="F160" s="307"/>
      <c r="G160" s="307"/>
      <c r="H160" s="307"/>
      <c r="I160" s="343"/>
    </row>
    <row r="161" spans="6:9">
      <c r="F161" s="307"/>
      <c r="G161" s="307"/>
      <c r="H161" s="307"/>
      <c r="I161" s="343"/>
    </row>
    <row r="162" spans="6:9">
      <c r="F162" s="307"/>
      <c r="G162" s="307"/>
      <c r="H162" s="307"/>
      <c r="I162" s="343"/>
    </row>
    <row r="163" spans="6:9">
      <c r="F163" s="307"/>
      <c r="G163" s="307"/>
      <c r="H163" s="307"/>
      <c r="I163" s="343"/>
    </row>
    <row r="164" spans="6:9">
      <c r="F164" s="307"/>
      <c r="G164" s="307"/>
      <c r="H164" s="307"/>
      <c r="I164" s="343"/>
    </row>
    <row r="165" spans="6:9">
      <c r="F165" s="307"/>
      <c r="G165" s="307"/>
      <c r="H165" s="307"/>
      <c r="I165" s="343"/>
    </row>
    <row r="166" spans="6:9">
      <c r="F166" s="343"/>
      <c r="G166" s="343"/>
      <c r="H166" s="343"/>
      <c r="I166" s="343"/>
    </row>
    <row r="167" spans="6:9">
      <c r="F167" s="343"/>
      <c r="G167" s="343"/>
      <c r="H167" s="343"/>
      <c r="I167" s="343"/>
    </row>
    <row r="168" spans="6:9">
      <c r="F168" s="343"/>
      <c r="G168" s="343"/>
      <c r="H168" s="343"/>
      <c r="I168" s="343"/>
    </row>
    <row r="169" spans="6:9">
      <c r="F169" s="343"/>
      <c r="G169" s="343"/>
      <c r="H169" s="343"/>
      <c r="I169" s="34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B1:I13"/>
  <sheetViews>
    <sheetView workbookViewId="0">
      <selection activeCell="B4" sqref="B4:H6"/>
    </sheetView>
  </sheetViews>
  <sheetFormatPr defaultRowHeight="15"/>
  <cols>
    <col min="2" max="2" width="30.5703125" bestFit="1" customWidth="1"/>
    <col min="3" max="3" width="26.28515625" bestFit="1" customWidth="1"/>
    <col min="4" max="4" width="7" bestFit="1" customWidth="1"/>
    <col min="6" max="6" width="16.140625" bestFit="1" customWidth="1"/>
    <col min="7" max="7" width="5.140625" bestFit="1" customWidth="1"/>
    <col min="8" max="8" width="5.5703125" bestFit="1" customWidth="1"/>
    <col min="9" max="9" width="4" bestFit="1" customWidth="1"/>
  </cols>
  <sheetData>
    <row r="1" spans="2:9">
      <c r="B1" s="15" t="s">
        <v>720</v>
      </c>
      <c r="C1" s="15"/>
    </row>
    <row r="2" spans="2:9">
      <c r="B2" s="4"/>
      <c r="C2" s="4"/>
      <c r="D2" s="4"/>
      <c r="E2" s="4"/>
      <c r="F2" s="4" t="s">
        <v>501</v>
      </c>
      <c r="G2" s="4"/>
      <c r="H2" s="4"/>
      <c r="I2" s="4"/>
    </row>
    <row r="3" spans="2:9">
      <c r="B3" s="9" t="s">
        <v>4</v>
      </c>
      <c r="C3" s="9" t="s">
        <v>499</v>
      </c>
      <c r="D3" s="9" t="s">
        <v>500</v>
      </c>
      <c r="E3" s="4"/>
      <c r="F3" s="308" t="s">
        <v>12</v>
      </c>
      <c r="G3" s="308" t="s">
        <v>16</v>
      </c>
      <c r="H3" s="308" t="s">
        <v>17</v>
      </c>
      <c r="I3" s="308" t="s">
        <v>18</v>
      </c>
    </row>
    <row r="4" spans="2:9">
      <c r="B4" s="4" t="str">
        <f>C4&amp;D4</f>
        <v>Business Voice Nationaal10</v>
      </c>
      <c r="C4" s="12" t="s">
        <v>498</v>
      </c>
      <c r="D4" s="565">
        <v>10</v>
      </c>
      <c r="E4" s="4"/>
      <c r="F4" s="570">
        <v>0.1</v>
      </c>
      <c r="G4" s="570">
        <v>0.1</v>
      </c>
      <c r="H4" s="570">
        <v>0.05</v>
      </c>
      <c r="I4" s="570">
        <v>0.05</v>
      </c>
    </row>
    <row r="5" spans="2:9">
      <c r="B5" s="4" t="str">
        <f t="shared" ref="B5:B7" si="0">C5&amp;D5</f>
        <v>Business Voice Vast Mobiel10</v>
      </c>
      <c r="C5" s="12" t="s">
        <v>511</v>
      </c>
      <c r="D5" s="565">
        <v>10</v>
      </c>
      <c r="E5" s="4"/>
      <c r="F5" s="570">
        <v>0.05</v>
      </c>
      <c r="G5" s="570">
        <v>0.05</v>
      </c>
      <c r="H5" s="570">
        <v>0.1</v>
      </c>
      <c r="I5" s="570">
        <v>0.05</v>
      </c>
    </row>
    <row r="6" spans="2:9">
      <c r="B6" s="4" t="str">
        <f t="shared" si="0"/>
        <v>Business Voice Internationaal10</v>
      </c>
      <c r="C6" s="12" t="s">
        <v>512</v>
      </c>
      <c r="D6" s="565">
        <v>10</v>
      </c>
      <c r="E6" s="4"/>
      <c r="F6" s="570">
        <v>0.05</v>
      </c>
      <c r="G6" s="570">
        <v>0.05</v>
      </c>
      <c r="H6" s="570">
        <v>0.05</v>
      </c>
      <c r="I6" s="570">
        <v>0.1</v>
      </c>
    </row>
    <row r="7" spans="2:9">
      <c r="B7" s="4" t="str">
        <f t="shared" si="0"/>
        <v>TZ Max1.0</v>
      </c>
      <c r="C7" s="12" t="s">
        <v>535</v>
      </c>
      <c r="D7" s="4"/>
      <c r="E7" s="4"/>
      <c r="F7" s="570">
        <v>0.1</v>
      </c>
      <c r="G7" s="570">
        <v>0.1</v>
      </c>
      <c r="H7" s="570">
        <v>0.1</v>
      </c>
      <c r="I7" s="570">
        <v>0.1</v>
      </c>
    </row>
    <row r="8" spans="2:9">
      <c r="B8" s="4" t="str">
        <f t="shared" ref="B8:B13" si="1">C8&amp;D8</f>
        <v>Zakelijk BelBasis1-jaar contract</v>
      </c>
      <c r="C8" s="12" t="s">
        <v>602</v>
      </c>
      <c r="D8" s="4"/>
      <c r="E8" s="4"/>
      <c r="F8" s="570">
        <v>0.01</v>
      </c>
      <c r="G8" s="570">
        <v>0.01</v>
      </c>
      <c r="H8" s="570">
        <v>0.01</v>
      </c>
      <c r="I8" s="570">
        <v>0.01</v>
      </c>
    </row>
    <row r="9" spans="2:9">
      <c r="B9" s="4" t="str">
        <f t="shared" si="1"/>
        <v>Zakelijk BelBasis2-jaar contract</v>
      </c>
      <c r="C9" s="12" t="s">
        <v>603</v>
      </c>
      <c r="D9" s="4"/>
      <c r="E9" s="4"/>
      <c r="F9" s="570">
        <v>0.02</v>
      </c>
      <c r="G9" s="570">
        <v>0.02</v>
      </c>
      <c r="H9" s="570">
        <v>0.02</v>
      </c>
      <c r="I9" s="570">
        <v>0.02</v>
      </c>
    </row>
    <row r="10" spans="2:9">
      <c r="B10" s="4" t="str">
        <f t="shared" si="1"/>
        <v>Zakelijk BelBasis3-jaar contract</v>
      </c>
      <c r="C10" s="12" t="s">
        <v>604</v>
      </c>
      <c r="D10" s="4"/>
      <c r="E10" s="4"/>
      <c r="F10" s="570">
        <v>0.03</v>
      </c>
      <c r="G10" s="570">
        <v>0.03</v>
      </c>
      <c r="H10" s="570">
        <v>0.03</v>
      </c>
      <c r="I10" s="570">
        <v>0.03</v>
      </c>
    </row>
    <row r="11" spans="2:9">
      <c r="B11" s="4" t="str">
        <f t="shared" si="1"/>
        <v>Business Voice Zakelijk Glas</v>
      </c>
      <c r="C11" s="12" t="s">
        <v>439</v>
      </c>
      <c r="D11" s="4"/>
      <c r="E11" s="4"/>
      <c r="F11" s="570">
        <v>0.1</v>
      </c>
      <c r="G11" s="570">
        <v>0.1</v>
      </c>
      <c r="H11" s="570">
        <v>0.1</v>
      </c>
      <c r="I11" s="570">
        <v>0.1</v>
      </c>
    </row>
    <row r="12" spans="2:9">
      <c r="B12" s="4" t="str">
        <f t="shared" si="1"/>
        <v>CSO</v>
      </c>
      <c r="C12" s="12" t="s">
        <v>605</v>
      </c>
      <c r="D12" s="4"/>
      <c r="E12" s="4"/>
      <c r="F12" s="570">
        <v>0.1</v>
      </c>
      <c r="G12" s="570">
        <v>0.1</v>
      </c>
      <c r="H12" s="570">
        <v>0.1</v>
      </c>
      <c r="I12" s="570">
        <v>0.2</v>
      </c>
    </row>
    <row r="13" spans="2:9">
      <c r="B13" s="4" t="str">
        <f t="shared" si="1"/>
        <v>ZBTIDD contractsduurkorting</v>
      </c>
      <c r="C13" s="12" t="s">
        <v>907</v>
      </c>
      <c r="D13" s="4"/>
      <c r="E13" s="4"/>
      <c r="F13" s="570">
        <v>0</v>
      </c>
      <c r="G13" s="570">
        <v>0</v>
      </c>
      <c r="H13" s="570">
        <v>0</v>
      </c>
      <c r="I13" s="570">
        <v>0.1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6"/>
  <dimension ref="A1:D11"/>
  <sheetViews>
    <sheetView workbookViewId="0">
      <selection activeCell="A20" sqref="A20"/>
    </sheetView>
  </sheetViews>
  <sheetFormatPr defaultRowHeight="12"/>
  <cols>
    <col min="1" max="1" width="37.5703125" style="4" bestFit="1" customWidth="1"/>
    <col min="2" max="2" width="11.140625" style="4" bestFit="1" customWidth="1"/>
    <col min="3" max="16384" width="9.140625" style="4"/>
  </cols>
  <sheetData>
    <row r="1" spans="1:4">
      <c r="A1" s="4" t="s">
        <v>911</v>
      </c>
    </row>
    <row r="2" spans="1:4">
      <c r="A2" s="4" t="s">
        <v>415</v>
      </c>
    </row>
    <row r="4" spans="1:4">
      <c r="A4" s="9" t="s">
        <v>423</v>
      </c>
      <c r="B4" s="9" t="s">
        <v>413</v>
      </c>
      <c r="C4" s="9" t="s">
        <v>424</v>
      </c>
      <c r="D4" s="9" t="s">
        <v>414</v>
      </c>
    </row>
    <row r="5" spans="1:4">
      <c r="A5" s="12" t="s">
        <v>421</v>
      </c>
      <c r="B5" s="12" t="s">
        <v>411</v>
      </c>
      <c r="C5" s="12" t="s">
        <v>205</v>
      </c>
      <c r="D5" s="260">
        <v>3.0200000000000001E-3</v>
      </c>
    </row>
    <row r="6" spans="1:4">
      <c r="A6" s="12" t="s">
        <v>421</v>
      </c>
      <c r="B6" s="12" t="s">
        <v>412</v>
      </c>
      <c r="C6" s="12" t="s">
        <v>205</v>
      </c>
      <c r="D6" s="260">
        <v>8.0700000000000008E-3</v>
      </c>
    </row>
    <row r="7" spans="1:4">
      <c r="A7" s="12" t="s">
        <v>422</v>
      </c>
      <c r="B7" s="12" t="s">
        <v>425</v>
      </c>
      <c r="C7" s="12" t="s">
        <v>425</v>
      </c>
      <c r="D7" s="495">
        <v>1.8610000000000002E-2</v>
      </c>
    </row>
    <row r="10" spans="1:4">
      <c r="A10" s="12" t="s">
        <v>426</v>
      </c>
      <c r="B10" s="477">
        <v>64</v>
      </c>
      <c r="C10" s="4" t="s">
        <v>433</v>
      </c>
    </row>
    <row r="11" spans="1:4">
      <c r="A11" s="12" t="s">
        <v>427</v>
      </c>
      <c r="B11" s="477">
        <v>72.5</v>
      </c>
      <c r="C11" s="4" t="s">
        <v>433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7"/>
  <dimension ref="A1:O335"/>
  <sheetViews>
    <sheetView workbookViewId="0">
      <selection activeCell="C13" sqref="C13"/>
    </sheetView>
  </sheetViews>
  <sheetFormatPr defaultRowHeight="12"/>
  <cols>
    <col min="1" max="1" width="4.140625" style="4" customWidth="1"/>
    <col min="2" max="3" width="12.28515625" style="4" customWidth="1"/>
    <col min="4" max="4" width="46.42578125" style="4" customWidth="1"/>
    <col min="5" max="5" width="16.42578125" style="4" bestFit="1" customWidth="1"/>
    <col min="6" max="6" width="21.42578125" style="4" bestFit="1" customWidth="1"/>
    <col min="7" max="7" width="21" style="4" bestFit="1" customWidth="1"/>
    <col min="8" max="8" width="29.28515625" style="4" bestFit="1" customWidth="1"/>
    <col min="9" max="9" width="22.7109375" style="4" bestFit="1" customWidth="1"/>
    <col min="10" max="13" width="12.28515625" style="4" customWidth="1"/>
    <col min="14" max="16384" width="9.140625" style="4"/>
  </cols>
  <sheetData>
    <row r="1" spans="1:15">
      <c r="A1" s="16"/>
      <c r="B1" s="17"/>
      <c r="C1" s="16"/>
      <c r="D1" s="18"/>
      <c r="E1" s="18"/>
      <c r="F1" s="19"/>
      <c r="G1" s="16"/>
      <c r="H1" s="16" t="s">
        <v>22</v>
      </c>
      <c r="I1" s="16"/>
      <c r="J1" s="20"/>
      <c r="K1" s="20"/>
      <c r="L1" s="20"/>
      <c r="M1" s="20"/>
      <c r="N1" s="21" t="s">
        <v>23</v>
      </c>
      <c r="O1" s="22"/>
    </row>
    <row r="2" spans="1:15">
      <c r="A2" s="16"/>
      <c r="B2" s="23" t="s">
        <v>24</v>
      </c>
      <c r="C2" s="16"/>
      <c r="D2" s="24"/>
      <c r="E2" s="24"/>
      <c r="F2" s="25" t="s">
        <v>25</v>
      </c>
      <c r="G2" s="24" t="s">
        <v>26</v>
      </c>
      <c r="H2" s="16" t="s">
        <v>27</v>
      </c>
      <c r="I2" s="16"/>
      <c r="J2" s="20"/>
      <c r="K2" s="20"/>
      <c r="L2" s="20"/>
      <c r="M2" s="20"/>
    </row>
    <row r="3" spans="1:15">
      <c r="A3" s="16"/>
      <c r="B3" s="17"/>
      <c r="C3" s="16"/>
      <c r="D3" s="18"/>
      <c r="E3" s="18"/>
      <c r="F3" s="19"/>
      <c r="G3" s="16"/>
      <c r="H3" s="16" t="s">
        <v>28</v>
      </c>
      <c r="I3" s="16"/>
      <c r="J3" s="20"/>
      <c r="K3" s="20"/>
      <c r="L3" s="20"/>
      <c r="M3" s="20"/>
    </row>
    <row r="4" spans="1:15">
      <c r="A4" s="26"/>
      <c r="B4" s="27"/>
      <c r="C4" s="26"/>
      <c r="D4" s="28"/>
      <c r="E4" s="28"/>
      <c r="F4" s="29"/>
      <c r="G4" s="26"/>
      <c r="H4" s="16" t="s">
        <v>29</v>
      </c>
      <c r="I4" s="26"/>
      <c r="J4" s="20"/>
      <c r="K4" s="20"/>
      <c r="L4" s="20"/>
      <c r="M4" s="20"/>
    </row>
    <row r="5" spans="1:15">
      <c r="A5" s="30"/>
      <c r="B5" s="31"/>
      <c r="C5" s="30"/>
      <c r="D5" s="32"/>
      <c r="E5" s="30"/>
      <c r="F5" s="30"/>
      <c r="G5" s="30"/>
      <c r="H5" s="33"/>
      <c r="I5" s="30"/>
      <c r="J5" s="20"/>
      <c r="K5" s="20"/>
      <c r="L5" s="20"/>
      <c r="M5" s="20"/>
    </row>
    <row r="6" spans="1:15">
      <c r="A6" s="30"/>
      <c r="B6" s="34"/>
      <c r="C6" s="30"/>
      <c r="D6" s="30" t="s">
        <v>30</v>
      </c>
      <c r="E6" s="30"/>
      <c r="F6" s="30"/>
      <c r="G6" s="30"/>
      <c r="H6" s="33" t="s">
        <v>31</v>
      </c>
      <c r="I6" s="33"/>
      <c r="J6" s="20"/>
      <c r="K6" s="20"/>
      <c r="L6" s="20"/>
      <c r="M6" s="20"/>
    </row>
    <row r="7" spans="1:15">
      <c r="A7" s="35"/>
      <c r="B7" s="35"/>
      <c r="C7" s="35"/>
      <c r="D7" s="36" t="s">
        <v>32</v>
      </c>
      <c r="E7" s="36"/>
      <c r="F7" s="37"/>
      <c r="G7" s="37"/>
      <c r="H7" s="37"/>
      <c r="I7" s="35"/>
      <c r="J7" s="20"/>
      <c r="K7" s="20"/>
      <c r="L7" s="20"/>
      <c r="M7" s="20"/>
    </row>
    <row r="8" spans="1:15">
      <c r="A8" s="20"/>
      <c r="B8" s="38"/>
      <c r="C8" s="20"/>
      <c r="D8" s="39"/>
      <c r="E8" s="39"/>
      <c r="F8" s="40"/>
      <c r="G8" s="41"/>
      <c r="H8" s="41"/>
      <c r="I8" s="20"/>
      <c r="J8" s="20"/>
      <c r="K8" s="20"/>
      <c r="L8" s="20"/>
      <c r="M8" s="20"/>
    </row>
    <row r="9" spans="1:15">
      <c r="A9" s="20"/>
      <c r="B9" s="38"/>
      <c r="C9" s="20"/>
      <c r="D9" s="36" t="s">
        <v>33</v>
      </c>
      <c r="E9" s="42" t="s">
        <v>34</v>
      </c>
      <c r="F9" s="43" t="s">
        <v>35</v>
      </c>
      <c r="G9" s="44"/>
      <c r="H9" s="44"/>
      <c r="I9" s="20"/>
      <c r="J9" s="41"/>
      <c r="K9" s="20"/>
      <c r="L9" s="20"/>
      <c r="M9" s="20"/>
    </row>
    <row r="10" spans="1:15">
      <c r="A10" s="20"/>
      <c r="B10" s="38"/>
      <c r="C10" s="20"/>
      <c r="D10" s="45" t="s">
        <v>36</v>
      </c>
      <c r="E10" s="45" t="s">
        <v>37</v>
      </c>
      <c r="F10" s="46" t="s">
        <v>38</v>
      </c>
      <c r="G10" s="47" t="s">
        <v>39</v>
      </c>
      <c r="H10" s="571">
        <v>1</v>
      </c>
      <c r="I10" s="41" t="s">
        <v>40</v>
      </c>
      <c r="J10" s="20"/>
      <c r="K10" s="20"/>
      <c r="L10" s="20"/>
      <c r="M10" s="20"/>
    </row>
    <row r="11" spans="1:15">
      <c r="A11" s="20"/>
      <c r="B11" s="38"/>
      <c r="C11" s="20"/>
      <c r="D11" s="45" t="s">
        <v>36</v>
      </c>
      <c r="E11" s="45"/>
      <c r="F11" s="46" t="s">
        <v>41</v>
      </c>
      <c r="G11" s="47" t="s">
        <v>39</v>
      </c>
      <c r="H11" s="571">
        <v>1</v>
      </c>
      <c r="I11" s="41" t="s">
        <v>40</v>
      </c>
      <c r="J11" s="20"/>
      <c r="K11" s="20"/>
      <c r="L11" s="20"/>
      <c r="M11" s="20"/>
    </row>
    <row r="12" spans="1:15">
      <c r="A12" s="20"/>
      <c r="B12" s="38"/>
      <c r="C12" s="20"/>
      <c r="D12" s="45" t="s">
        <v>42</v>
      </c>
      <c r="E12" s="45"/>
      <c r="F12" s="46" t="s">
        <v>38</v>
      </c>
      <c r="G12" s="47" t="s">
        <v>39</v>
      </c>
      <c r="H12" s="571">
        <v>1</v>
      </c>
      <c r="I12" s="41" t="s">
        <v>43</v>
      </c>
      <c r="J12" s="20"/>
      <c r="K12" s="20"/>
      <c r="L12" s="20"/>
      <c r="M12" s="20"/>
    </row>
    <row r="13" spans="1:15">
      <c r="A13" s="20"/>
      <c r="B13" s="38"/>
      <c r="C13" s="20"/>
      <c r="D13" s="45" t="s">
        <v>42</v>
      </c>
      <c r="E13" s="45"/>
      <c r="F13" s="46" t="s">
        <v>41</v>
      </c>
      <c r="G13" s="47" t="s">
        <v>39</v>
      </c>
      <c r="H13" s="571">
        <v>1</v>
      </c>
      <c r="I13" s="41" t="s">
        <v>43</v>
      </c>
      <c r="J13" s="48"/>
      <c r="K13" s="48"/>
      <c r="L13" s="48"/>
      <c r="M13" s="48"/>
    </row>
    <row r="14" spans="1:15">
      <c r="A14" s="20"/>
      <c r="B14" s="38"/>
      <c r="C14" s="20"/>
      <c r="D14" s="45" t="s">
        <v>44</v>
      </c>
      <c r="E14" s="45" t="s">
        <v>37</v>
      </c>
      <c r="F14" s="46" t="s">
        <v>45</v>
      </c>
      <c r="G14" s="47" t="s">
        <v>39</v>
      </c>
      <c r="H14" s="571">
        <v>1</v>
      </c>
      <c r="I14" s="41" t="s">
        <v>40</v>
      </c>
      <c r="J14" s="20"/>
      <c r="K14" s="20"/>
      <c r="L14" s="20"/>
      <c r="M14" s="20"/>
    </row>
    <row r="15" spans="1:15">
      <c r="A15" s="20"/>
      <c r="B15" s="38"/>
      <c r="C15" s="20"/>
      <c r="D15" s="45" t="s">
        <v>46</v>
      </c>
      <c r="E15" s="45" t="s">
        <v>47</v>
      </c>
      <c r="F15" s="46" t="s">
        <v>45</v>
      </c>
      <c r="G15" s="47" t="s">
        <v>39</v>
      </c>
      <c r="H15" s="571">
        <v>1</v>
      </c>
      <c r="I15" s="41" t="s">
        <v>40</v>
      </c>
      <c r="J15" s="20"/>
      <c r="K15" s="20"/>
      <c r="L15" s="20"/>
      <c r="M15" s="20"/>
    </row>
    <row r="16" spans="1:15">
      <c r="A16" s="20"/>
      <c r="B16" s="38"/>
      <c r="C16" s="20"/>
      <c r="D16" s="45" t="s">
        <v>48</v>
      </c>
      <c r="E16" s="45" t="s">
        <v>49</v>
      </c>
      <c r="F16" s="46" t="s">
        <v>45</v>
      </c>
      <c r="G16" s="49" t="s">
        <v>50</v>
      </c>
      <c r="H16" s="571">
        <v>1</v>
      </c>
      <c r="I16" s="41" t="s">
        <v>40</v>
      </c>
      <c r="J16" s="20"/>
      <c r="K16" s="20"/>
      <c r="L16" s="20"/>
      <c r="M16" s="20"/>
    </row>
    <row r="17" spans="1:13">
      <c r="A17" s="20"/>
      <c r="B17" s="38"/>
      <c r="C17" s="20"/>
      <c r="D17" s="50" t="s">
        <v>51</v>
      </c>
      <c r="E17" s="45" t="s">
        <v>52</v>
      </c>
      <c r="F17" s="46"/>
      <c r="G17" s="49" t="s">
        <v>50</v>
      </c>
      <c r="H17" s="571">
        <v>1</v>
      </c>
      <c r="I17" s="41" t="s">
        <v>40</v>
      </c>
      <c r="J17" s="20"/>
      <c r="K17" s="20"/>
      <c r="L17" s="20"/>
      <c r="M17" s="20"/>
    </row>
    <row r="18" spans="1:13">
      <c r="A18" s="20"/>
      <c r="B18" s="38"/>
      <c r="C18" s="20"/>
      <c r="D18" s="50" t="s">
        <v>53</v>
      </c>
      <c r="E18" s="45" t="s">
        <v>54</v>
      </c>
      <c r="F18" s="46" t="s">
        <v>45</v>
      </c>
      <c r="G18" s="49" t="s">
        <v>50</v>
      </c>
      <c r="H18" s="571">
        <v>1</v>
      </c>
      <c r="I18" s="41" t="s">
        <v>43</v>
      </c>
      <c r="J18" s="41"/>
      <c r="K18" s="20"/>
      <c r="L18" s="20"/>
      <c r="M18" s="20"/>
    </row>
    <row r="19" spans="1:13">
      <c r="A19" s="20"/>
      <c r="B19" s="38"/>
      <c r="C19" s="20"/>
      <c r="D19" s="51"/>
      <c r="E19" s="51"/>
      <c r="F19" s="52"/>
      <c r="G19" s="41"/>
      <c r="H19" s="41"/>
      <c r="I19" s="41"/>
      <c r="J19" s="41"/>
      <c r="K19" s="20"/>
      <c r="L19" s="20"/>
      <c r="M19" s="20"/>
    </row>
    <row r="20" spans="1:13">
      <c r="A20" s="20"/>
      <c r="B20" s="38"/>
      <c r="C20" s="20"/>
      <c r="D20" s="36" t="s">
        <v>55</v>
      </c>
      <c r="E20" s="42" t="s">
        <v>34</v>
      </c>
      <c r="F20" s="43" t="s">
        <v>35</v>
      </c>
      <c r="G20" s="44"/>
      <c r="H20" s="44"/>
      <c r="I20" s="20"/>
      <c r="J20" s="41"/>
      <c r="K20" s="20"/>
      <c r="L20" s="20"/>
      <c r="M20" s="20"/>
    </row>
    <row r="21" spans="1:13">
      <c r="A21" s="20"/>
      <c r="B21" s="38"/>
      <c r="C21" s="20"/>
      <c r="D21" s="45" t="s">
        <v>56</v>
      </c>
      <c r="E21" s="45" t="s">
        <v>37</v>
      </c>
      <c r="F21" s="46" t="s">
        <v>38</v>
      </c>
      <c r="G21" s="53" t="s">
        <v>57</v>
      </c>
      <c r="H21" s="53" t="s">
        <v>58</v>
      </c>
      <c r="I21" s="41" t="s">
        <v>40</v>
      </c>
      <c r="J21" s="20"/>
      <c r="K21" s="20"/>
      <c r="L21" s="20"/>
      <c r="M21" s="20"/>
    </row>
    <row r="22" spans="1:13">
      <c r="A22" s="20"/>
      <c r="B22" s="38"/>
      <c r="C22" s="20"/>
      <c r="D22" s="45" t="s">
        <v>56</v>
      </c>
      <c r="E22" s="45"/>
      <c r="F22" s="46" t="s">
        <v>41</v>
      </c>
      <c r="G22" s="53" t="s">
        <v>57</v>
      </c>
      <c r="H22" s="53" t="s">
        <v>58</v>
      </c>
      <c r="I22" s="41" t="s">
        <v>40</v>
      </c>
      <c r="J22" s="20"/>
      <c r="K22" s="20"/>
      <c r="L22" s="20"/>
      <c r="M22" s="20"/>
    </row>
    <row r="23" spans="1:13">
      <c r="A23" s="20"/>
      <c r="B23" s="38"/>
      <c r="C23" s="20"/>
      <c r="D23" s="45" t="s">
        <v>59</v>
      </c>
      <c r="E23" s="45" t="s">
        <v>37</v>
      </c>
      <c r="F23" s="46" t="s">
        <v>38</v>
      </c>
      <c r="G23" s="53" t="s">
        <v>57</v>
      </c>
      <c r="H23" s="53" t="s">
        <v>58</v>
      </c>
      <c r="I23" s="41" t="s">
        <v>40</v>
      </c>
      <c r="J23" s="20"/>
      <c r="K23" s="20"/>
      <c r="L23" s="20"/>
      <c r="M23" s="20"/>
    </row>
    <row r="24" spans="1:13">
      <c r="A24" s="20"/>
      <c r="B24" s="38"/>
      <c r="C24" s="20"/>
      <c r="D24" s="45" t="s">
        <v>59</v>
      </c>
      <c r="E24" s="45"/>
      <c r="F24" s="46" t="s">
        <v>41</v>
      </c>
      <c r="G24" s="53" t="s">
        <v>57</v>
      </c>
      <c r="H24" s="53" t="s">
        <v>58</v>
      </c>
      <c r="I24" s="41" t="s">
        <v>40</v>
      </c>
      <c r="J24" s="20"/>
      <c r="K24" s="20"/>
      <c r="L24" s="20"/>
      <c r="M24" s="20"/>
    </row>
    <row r="25" spans="1:13">
      <c r="A25" s="20"/>
      <c r="B25" s="38"/>
      <c r="C25" s="20"/>
      <c r="D25" s="45" t="s">
        <v>44</v>
      </c>
      <c r="E25" s="45" t="s">
        <v>37</v>
      </c>
      <c r="F25" s="46" t="s">
        <v>60</v>
      </c>
      <c r="G25" s="53" t="s">
        <v>57</v>
      </c>
      <c r="H25" s="572">
        <v>1</v>
      </c>
      <c r="I25" s="41" t="s">
        <v>40</v>
      </c>
      <c r="J25" s="20"/>
      <c r="K25" s="20"/>
      <c r="L25" s="20"/>
      <c r="M25" s="20"/>
    </row>
    <row r="26" spans="1:13">
      <c r="A26" s="20"/>
      <c r="B26" s="38"/>
      <c r="C26" s="20"/>
      <c r="D26" s="45" t="s">
        <v>48</v>
      </c>
      <c r="E26" s="45" t="s">
        <v>49</v>
      </c>
      <c r="F26" s="46" t="s">
        <v>60</v>
      </c>
      <c r="G26" s="49" t="s">
        <v>50</v>
      </c>
      <c r="H26" s="572">
        <v>1</v>
      </c>
      <c r="I26" s="41" t="s">
        <v>40</v>
      </c>
      <c r="J26" s="20"/>
      <c r="K26" s="20"/>
      <c r="L26" s="20"/>
      <c r="M26" s="20"/>
    </row>
    <row r="27" spans="1:13">
      <c r="A27" s="20"/>
      <c r="B27" s="38"/>
      <c r="C27" s="20"/>
      <c r="D27" s="45" t="s">
        <v>61</v>
      </c>
      <c r="E27" s="45"/>
      <c r="F27" s="46" t="s">
        <v>62</v>
      </c>
      <c r="G27" s="53" t="s">
        <v>57</v>
      </c>
      <c r="H27" s="572">
        <v>1</v>
      </c>
      <c r="I27" s="41" t="s">
        <v>40</v>
      </c>
      <c r="J27" s="20"/>
      <c r="K27" s="20"/>
      <c r="L27" s="20"/>
      <c r="M27" s="20"/>
    </row>
    <row r="28" spans="1:13">
      <c r="A28" s="20"/>
      <c r="B28" s="38"/>
      <c r="C28" s="20"/>
      <c r="D28" s="50" t="s">
        <v>51</v>
      </c>
      <c r="E28" s="45" t="s">
        <v>52</v>
      </c>
      <c r="F28" s="46"/>
      <c r="G28" s="49" t="s">
        <v>50</v>
      </c>
      <c r="H28" s="571">
        <v>1</v>
      </c>
      <c r="I28" s="41" t="s">
        <v>40</v>
      </c>
      <c r="J28" s="20"/>
      <c r="K28" s="20"/>
      <c r="L28" s="20"/>
      <c r="M28" s="20"/>
    </row>
    <row r="29" spans="1:13">
      <c r="A29" s="20"/>
      <c r="B29" s="38"/>
      <c r="C29" s="20"/>
      <c r="D29" s="50" t="s">
        <v>53</v>
      </c>
      <c r="E29" s="45" t="s">
        <v>54</v>
      </c>
      <c r="F29" s="46" t="s">
        <v>45</v>
      </c>
      <c r="G29" s="49" t="s">
        <v>50</v>
      </c>
      <c r="H29" s="571">
        <v>1</v>
      </c>
      <c r="I29" s="41" t="s">
        <v>43</v>
      </c>
      <c r="J29" s="20"/>
      <c r="K29" s="20"/>
      <c r="L29" s="20"/>
      <c r="M29" s="20"/>
    </row>
    <row r="30" spans="1:13">
      <c r="A30" s="20"/>
      <c r="B30" s="38"/>
      <c r="C30" s="20"/>
      <c r="D30" s="20"/>
      <c r="E30" s="20"/>
      <c r="F30" s="52"/>
      <c r="G30" s="41"/>
      <c r="H30" s="41"/>
      <c r="I30" s="41"/>
      <c r="J30" s="20"/>
      <c r="K30" s="20"/>
      <c r="L30" s="20"/>
      <c r="M30" s="20"/>
    </row>
    <row r="31" spans="1:13">
      <c r="A31" s="20"/>
      <c r="B31" s="38"/>
      <c r="C31" s="20"/>
      <c r="D31" s="54" t="s">
        <v>63</v>
      </c>
      <c r="E31" s="20"/>
      <c r="F31" s="52"/>
      <c r="G31" s="41"/>
      <c r="H31" s="41"/>
      <c r="I31" s="41"/>
      <c r="J31" s="20"/>
      <c r="K31" s="20"/>
      <c r="L31" s="20"/>
      <c r="M31" s="20"/>
    </row>
    <row r="32" spans="1:13">
      <c r="A32" s="20"/>
      <c r="B32" s="38"/>
      <c r="C32" s="20"/>
      <c r="D32" s="20"/>
      <c r="E32" s="20"/>
      <c r="F32" s="52"/>
      <c r="G32" s="41"/>
      <c r="H32" s="41"/>
      <c r="I32" s="41"/>
      <c r="J32" s="20"/>
      <c r="K32" s="20"/>
      <c r="L32" s="20"/>
      <c r="M32" s="20"/>
    </row>
    <row r="33" spans="1:13">
      <c r="A33" s="20"/>
      <c r="B33" s="38"/>
      <c r="C33" s="20"/>
      <c r="D33" s="36" t="s">
        <v>64</v>
      </c>
      <c r="E33" s="55"/>
      <c r="F33" s="56"/>
      <c r="G33" s="57"/>
      <c r="H33" s="58" t="s">
        <v>65</v>
      </c>
      <c r="I33" s="58" t="s">
        <v>66</v>
      </c>
      <c r="J33" s="59" t="s">
        <v>67</v>
      </c>
      <c r="K33" s="59" t="s">
        <v>68</v>
      </c>
      <c r="L33" s="59" t="s">
        <v>69</v>
      </c>
      <c r="M33" s="58" t="s">
        <v>70</v>
      </c>
    </row>
    <row r="34" spans="1:13">
      <c r="A34" s="20"/>
      <c r="B34" s="38"/>
      <c r="C34" s="20"/>
      <c r="D34" s="45" t="s">
        <v>7</v>
      </c>
      <c r="E34" s="45"/>
      <c r="F34" s="46" t="s">
        <v>38</v>
      </c>
      <c r="G34" s="53" t="s">
        <v>57</v>
      </c>
      <c r="H34" s="60"/>
      <c r="I34" s="60"/>
      <c r="J34" s="60"/>
      <c r="K34" s="60"/>
      <c r="L34" s="60"/>
      <c r="M34" s="60"/>
    </row>
    <row r="35" spans="1:13">
      <c r="A35" s="20"/>
      <c r="B35" s="38"/>
      <c r="C35" s="20"/>
      <c r="D35" s="45" t="s">
        <v>71</v>
      </c>
      <c r="E35" s="45"/>
      <c r="F35" s="46" t="s">
        <v>38</v>
      </c>
      <c r="G35" s="53" t="s">
        <v>57</v>
      </c>
      <c r="H35" s="60"/>
      <c r="I35" s="60"/>
      <c r="J35" s="60"/>
      <c r="K35" s="60"/>
      <c r="L35" s="60"/>
      <c r="M35" s="60"/>
    </row>
    <row r="36" spans="1:13">
      <c r="A36" s="20"/>
      <c r="B36" s="38"/>
      <c r="C36" s="20"/>
      <c r="D36" s="45" t="s">
        <v>72</v>
      </c>
      <c r="E36" s="45"/>
      <c r="F36" s="46" t="s">
        <v>38</v>
      </c>
      <c r="G36" s="53" t="s">
        <v>57</v>
      </c>
      <c r="H36" s="60"/>
      <c r="I36" s="60"/>
      <c r="J36" s="60"/>
      <c r="K36" s="60"/>
      <c r="L36" s="60"/>
      <c r="M36" s="60"/>
    </row>
    <row r="37" spans="1:13">
      <c r="A37" s="20"/>
      <c r="B37" s="38"/>
      <c r="C37" s="20"/>
      <c r="D37" s="45" t="s">
        <v>73</v>
      </c>
      <c r="E37" s="45"/>
      <c r="F37" s="46" t="s">
        <v>38</v>
      </c>
      <c r="G37" s="53" t="s">
        <v>57</v>
      </c>
      <c r="H37" s="60"/>
      <c r="I37" s="60"/>
      <c r="J37" s="60"/>
      <c r="K37" s="60"/>
      <c r="L37" s="60"/>
      <c r="M37" s="60"/>
    </row>
    <row r="38" spans="1:13">
      <c r="A38" s="20"/>
      <c r="B38" s="38"/>
      <c r="C38" s="20"/>
      <c r="D38" s="45" t="s">
        <v>74</v>
      </c>
      <c r="E38" s="45"/>
      <c r="F38" s="46" t="s">
        <v>38</v>
      </c>
      <c r="G38" s="53" t="s">
        <v>57</v>
      </c>
      <c r="H38" s="60"/>
      <c r="I38" s="60"/>
      <c r="J38" s="60"/>
      <c r="K38" s="60"/>
      <c r="L38" s="60"/>
      <c r="M38" s="60"/>
    </row>
    <row r="39" spans="1:13">
      <c r="A39" s="20"/>
      <c r="B39" s="38"/>
      <c r="C39" s="20"/>
      <c r="D39" s="45" t="s">
        <v>75</v>
      </c>
      <c r="E39" s="45"/>
      <c r="F39" s="46" t="s">
        <v>38</v>
      </c>
      <c r="G39" s="53" t="s">
        <v>57</v>
      </c>
      <c r="H39" s="60"/>
      <c r="I39" s="60"/>
      <c r="J39" s="60"/>
      <c r="K39" s="60"/>
      <c r="L39" s="60"/>
      <c r="M39" s="60"/>
    </row>
    <row r="40" spans="1:13">
      <c r="A40" s="20"/>
      <c r="B40" s="38"/>
      <c r="C40" s="20"/>
      <c r="D40" s="45" t="s">
        <v>76</v>
      </c>
      <c r="E40" s="45"/>
      <c r="F40" s="46" t="s">
        <v>38</v>
      </c>
      <c r="G40" s="53" t="s">
        <v>57</v>
      </c>
      <c r="H40" s="60"/>
      <c r="I40" s="60"/>
      <c r="J40" s="60"/>
      <c r="K40" s="60"/>
      <c r="L40" s="60"/>
      <c r="M40" s="60"/>
    </row>
    <row r="41" spans="1:13">
      <c r="A41" s="20"/>
      <c r="B41" s="38"/>
      <c r="C41" s="20"/>
      <c r="D41" s="45" t="s">
        <v>77</v>
      </c>
      <c r="E41" s="45"/>
      <c r="F41" s="46" t="s">
        <v>38</v>
      </c>
      <c r="G41" s="53" t="s">
        <v>57</v>
      </c>
      <c r="H41" s="60"/>
      <c r="I41" s="60"/>
      <c r="J41" s="60"/>
      <c r="K41" s="60"/>
      <c r="L41" s="60"/>
      <c r="M41" s="60"/>
    </row>
    <row r="42" spans="1:13">
      <c r="A42" s="20"/>
      <c r="B42" s="38"/>
      <c r="C42" s="20"/>
      <c r="D42" s="45" t="s">
        <v>78</v>
      </c>
      <c r="E42" s="45"/>
      <c r="F42" s="46" t="s">
        <v>38</v>
      </c>
      <c r="G42" s="53" t="s">
        <v>57</v>
      </c>
      <c r="H42" s="60"/>
      <c r="I42" s="60"/>
      <c r="J42" s="60"/>
      <c r="K42" s="60"/>
      <c r="L42" s="60"/>
      <c r="M42" s="60"/>
    </row>
    <row r="43" spans="1:13">
      <c r="A43" s="20"/>
      <c r="B43" s="38"/>
      <c r="C43" s="20"/>
      <c r="D43" s="45" t="s">
        <v>79</v>
      </c>
      <c r="E43" s="45"/>
      <c r="F43" s="46" t="s">
        <v>38</v>
      </c>
      <c r="G43" s="53" t="s">
        <v>57</v>
      </c>
      <c r="H43" s="60"/>
      <c r="I43" s="60"/>
      <c r="J43" s="60"/>
      <c r="K43" s="60"/>
      <c r="L43" s="60"/>
      <c r="M43" s="60"/>
    </row>
    <row r="44" spans="1:13">
      <c r="A44" s="20"/>
      <c r="B44" s="38"/>
      <c r="C44" s="20"/>
      <c r="D44" s="45" t="s">
        <v>80</v>
      </c>
      <c r="E44" s="45"/>
      <c r="F44" s="46" t="s">
        <v>38</v>
      </c>
      <c r="G44" s="53" t="s">
        <v>57</v>
      </c>
      <c r="H44" s="60"/>
      <c r="I44" s="60"/>
      <c r="J44" s="60"/>
      <c r="K44" s="60"/>
      <c r="L44" s="60"/>
      <c r="M44" s="60"/>
    </row>
    <row r="45" spans="1:13">
      <c r="A45" s="20"/>
      <c r="B45" s="38"/>
      <c r="C45" s="20"/>
      <c r="D45" s="45" t="s">
        <v>81</v>
      </c>
      <c r="E45" s="45"/>
      <c r="F45" s="46" t="s">
        <v>38</v>
      </c>
      <c r="G45" s="53" t="s">
        <v>57</v>
      </c>
      <c r="H45" s="60"/>
      <c r="I45" s="60"/>
      <c r="J45" s="60"/>
      <c r="K45" s="60"/>
      <c r="L45" s="60"/>
      <c r="M45" s="60"/>
    </row>
    <row r="46" spans="1:13">
      <c r="A46" s="20"/>
      <c r="B46" s="38"/>
      <c r="C46" s="20"/>
      <c r="D46" s="45" t="s">
        <v>82</v>
      </c>
      <c r="E46" s="45"/>
      <c r="F46" s="46" t="s">
        <v>38</v>
      </c>
      <c r="G46" s="53" t="s">
        <v>57</v>
      </c>
      <c r="H46" s="60"/>
      <c r="I46" s="60"/>
      <c r="J46" s="60"/>
      <c r="K46" s="60"/>
      <c r="L46" s="60"/>
      <c r="M46" s="60"/>
    </row>
    <row r="47" spans="1:13">
      <c r="A47" s="20"/>
      <c r="B47" s="38"/>
      <c r="C47" s="20"/>
      <c r="D47" s="45" t="s">
        <v>83</v>
      </c>
      <c r="E47" s="45"/>
      <c r="F47" s="46" t="s">
        <v>38</v>
      </c>
      <c r="G47" s="53" t="s">
        <v>57</v>
      </c>
      <c r="H47" s="60"/>
      <c r="I47" s="60"/>
      <c r="J47" s="60"/>
      <c r="K47" s="60"/>
      <c r="L47" s="60"/>
      <c r="M47" s="60"/>
    </row>
    <row r="48" spans="1:13">
      <c r="A48" s="20"/>
      <c r="B48" s="38"/>
      <c r="C48" s="20"/>
      <c r="D48" s="45" t="s">
        <v>84</v>
      </c>
      <c r="E48" s="45"/>
      <c r="F48" s="46" t="s">
        <v>38</v>
      </c>
      <c r="G48" s="53" t="s">
        <v>57</v>
      </c>
      <c r="H48" s="60"/>
      <c r="I48" s="60"/>
      <c r="J48" s="60"/>
      <c r="K48" s="60"/>
      <c r="L48" s="60"/>
      <c r="M48" s="60"/>
    </row>
    <row r="49" spans="1:13">
      <c r="A49" s="20"/>
      <c r="B49" s="38"/>
      <c r="C49" s="20"/>
      <c r="D49" s="45" t="s">
        <v>85</v>
      </c>
      <c r="E49" s="45"/>
      <c r="F49" s="46" t="s">
        <v>38</v>
      </c>
      <c r="G49" s="53" t="s">
        <v>57</v>
      </c>
      <c r="H49" s="60"/>
      <c r="I49" s="60"/>
      <c r="J49" s="60"/>
      <c r="K49" s="60"/>
      <c r="L49" s="60"/>
      <c r="M49" s="60"/>
    </row>
    <row r="50" spans="1:13">
      <c r="A50" s="20"/>
      <c r="B50" s="38"/>
      <c r="C50" s="20"/>
      <c r="D50" s="45" t="s">
        <v>86</v>
      </c>
      <c r="E50" s="45"/>
      <c r="F50" s="46" t="s">
        <v>38</v>
      </c>
      <c r="G50" s="53" t="s">
        <v>57</v>
      </c>
      <c r="H50" s="60"/>
      <c r="I50" s="60"/>
      <c r="J50" s="60"/>
      <c r="K50" s="60"/>
      <c r="L50" s="60"/>
      <c r="M50" s="60"/>
    </row>
    <row r="51" spans="1:13">
      <c r="A51" s="20"/>
      <c r="B51" s="38"/>
      <c r="C51" s="20"/>
      <c r="D51" s="45" t="s">
        <v>87</v>
      </c>
      <c r="E51" s="45"/>
      <c r="F51" s="46" t="s">
        <v>38</v>
      </c>
      <c r="G51" s="53" t="s">
        <v>57</v>
      </c>
      <c r="H51" s="60"/>
      <c r="I51" s="60"/>
      <c r="J51" s="60"/>
      <c r="K51" s="60"/>
      <c r="L51" s="60"/>
      <c r="M51" s="60"/>
    </row>
    <row r="52" spans="1:13">
      <c r="A52" s="20"/>
      <c r="B52" s="38"/>
      <c r="C52" s="20"/>
      <c r="D52" s="45" t="s">
        <v>88</v>
      </c>
      <c r="E52" s="45"/>
      <c r="F52" s="46" t="s">
        <v>38</v>
      </c>
      <c r="G52" s="53" t="s">
        <v>57</v>
      </c>
      <c r="H52" s="60"/>
      <c r="I52" s="60"/>
      <c r="J52" s="60"/>
      <c r="K52" s="60"/>
      <c r="L52" s="60"/>
      <c r="M52" s="60"/>
    </row>
    <row r="53" spans="1:13">
      <c r="A53" s="20"/>
      <c r="B53" s="38"/>
      <c r="C53" s="20"/>
      <c r="D53" s="45"/>
      <c r="E53" s="45"/>
      <c r="F53" s="61"/>
      <c r="G53" s="45"/>
      <c r="H53" s="62"/>
      <c r="I53" s="62"/>
      <c r="J53" s="63"/>
      <c r="K53" s="63"/>
      <c r="L53" s="63"/>
      <c r="M53" s="63"/>
    </row>
    <row r="54" spans="1:13">
      <c r="A54" s="20"/>
      <c r="B54" s="38"/>
      <c r="C54" s="20"/>
      <c r="D54" s="45" t="s">
        <v>7</v>
      </c>
      <c r="E54" s="45"/>
      <c r="F54" s="46" t="s">
        <v>41</v>
      </c>
      <c r="G54" s="53" t="s">
        <v>57</v>
      </c>
      <c r="H54" s="573">
        <v>1</v>
      </c>
      <c r="I54" s="573">
        <v>1</v>
      </c>
      <c r="J54" s="573">
        <v>1</v>
      </c>
      <c r="K54" s="573">
        <v>1</v>
      </c>
      <c r="L54" s="573">
        <v>1</v>
      </c>
      <c r="M54" s="573"/>
    </row>
    <row r="55" spans="1:13">
      <c r="A55" s="20"/>
      <c r="B55" s="38"/>
      <c r="C55" s="20"/>
      <c r="D55" s="45" t="s">
        <v>71</v>
      </c>
      <c r="E55" s="45"/>
      <c r="F55" s="46" t="s">
        <v>41</v>
      </c>
      <c r="G55" s="53" t="s">
        <v>57</v>
      </c>
      <c r="H55" s="573">
        <v>1</v>
      </c>
      <c r="I55" s="573"/>
      <c r="J55" s="573"/>
      <c r="K55" s="573"/>
      <c r="L55" s="573"/>
      <c r="M55" s="573"/>
    </row>
    <row r="56" spans="1:13">
      <c r="A56" s="20"/>
      <c r="B56" s="38"/>
      <c r="C56" s="20"/>
      <c r="D56" s="45" t="s">
        <v>72</v>
      </c>
      <c r="E56" s="45"/>
      <c r="F56" s="46" t="s">
        <v>41</v>
      </c>
      <c r="G56" s="53" t="s">
        <v>57</v>
      </c>
      <c r="H56" s="573">
        <v>1</v>
      </c>
      <c r="I56" s="573"/>
      <c r="J56" s="573"/>
      <c r="K56" s="573"/>
      <c r="L56" s="573"/>
      <c r="M56" s="573"/>
    </row>
    <row r="57" spans="1:13">
      <c r="A57" s="20"/>
      <c r="B57" s="38"/>
      <c r="C57" s="20"/>
      <c r="D57" s="45" t="s">
        <v>73</v>
      </c>
      <c r="E57" s="45"/>
      <c r="F57" s="46" t="s">
        <v>41</v>
      </c>
      <c r="G57" s="53" t="s">
        <v>57</v>
      </c>
      <c r="H57" s="573">
        <v>1</v>
      </c>
      <c r="I57" s="573">
        <v>1</v>
      </c>
      <c r="J57" s="573">
        <v>1</v>
      </c>
      <c r="K57" s="573">
        <v>1</v>
      </c>
      <c r="L57" s="573">
        <v>1</v>
      </c>
      <c r="M57" s="573">
        <v>1</v>
      </c>
    </row>
    <row r="58" spans="1:13">
      <c r="A58" s="20"/>
      <c r="B58" s="38"/>
      <c r="C58" s="20"/>
      <c r="D58" s="45" t="s">
        <v>74</v>
      </c>
      <c r="E58" s="45"/>
      <c r="F58" s="46" t="s">
        <v>41</v>
      </c>
      <c r="G58" s="53" t="s">
        <v>57</v>
      </c>
      <c r="H58" s="573">
        <v>1</v>
      </c>
      <c r="I58" s="573"/>
      <c r="J58" s="573"/>
      <c r="K58" s="573"/>
      <c r="L58" s="573"/>
      <c r="M58" s="573"/>
    </row>
    <row r="59" spans="1:13">
      <c r="A59" s="20"/>
      <c r="B59" s="38"/>
      <c r="C59" s="20"/>
      <c r="D59" s="45" t="s">
        <v>75</v>
      </c>
      <c r="E59" s="45"/>
      <c r="F59" s="46" t="s">
        <v>41</v>
      </c>
      <c r="G59" s="53" t="s">
        <v>57</v>
      </c>
      <c r="H59" s="573">
        <v>1</v>
      </c>
      <c r="I59" s="573"/>
      <c r="J59" s="573"/>
      <c r="K59" s="573"/>
      <c r="L59" s="573"/>
      <c r="M59" s="573"/>
    </row>
    <row r="60" spans="1:13">
      <c r="A60" s="20"/>
      <c r="B60" s="38"/>
      <c r="C60" s="20"/>
      <c r="D60" s="45" t="s">
        <v>76</v>
      </c>
      <c r="E60" s="45"/>
      <c r="F60" s="46" t="s">
        <v>41</v>
      </c>
      <c r="G60" s="53" t="s">
        <v>57</v>
      </c>
      <c r="H60" s="573">
        <v>1</v>
      </c>
      <c r="I60" s="573">
        <v>1</v>
      </c>
      <c r="J60" s="573">
        <v>1</v>
      </c>
      <c r="K60" s="573">
        <v>1</v>
      </c>
      <c r="L60" s="573">
        <v>1</v>
      </c>
      <c r="M60" s="573"/>
    </row>
    <row r="61" spans="1:13">
      <c r="A61" s="20"/>
      <c r="B61" s="38"/>
      <c r="C61" s="20"/>
      <c r="D61" s="45" t="s">
        <v>77</v>
      </c>
      <c r="E61" s="45"/>
      <c r="F61" s="46" t="s">
        <v>41</v>
      </c>
      <c r="G61" s="53" t="s">
        <v>57</v>
      </c>
      <c r="H61" s="573">
        <v>1</v>
      </c>
      <c r="I61" s="573">
        <v>1</v>
      </c>
      <c r="J61" s="573">
        <v>1</v>
      </c>
      <c r="K61" s="573">
        <v>1</v>
      </c>
      <c r="L61" s="573">
        <v>1</v>
      </c>
      <c r="M61" s="573">
        <v>1</v>
      </c>
    </row>
    <row r="62" spans="1:13">
      <c r="A62" s="20"/>
      <c r="B62" s="38"/>
      <c r="C62" s="20"/>
      <c r="D62" s="45" t="s">
        <v>78</v>
      </c>
      <c r="E62" s="45"/>
      <c r="F62" s="46" t="s">
        <v>41</v>
      </c>
      <c r="G62" s="53" t="s">
        <v>57</v>
      </c>
      <c r="H62" s="573">
        <v>1</v>
      </c>
      <c r="I62" s="573">
        <v>1</v>
      </c>
      <c r="J62" s="573">
        <v>1</v>
      </c>
      <c r="K62" s="573">
        <v>1</v>
      </c>
      <c r="L62" s="573">
        <v>1</v>
      </c>
      <c r="M62" s="573">
        <v>0</v>
      </c>
    </row>
    <row r="63" spans="1:13">
      <c r="A63" s="20"/>
      <c r="B63" s="38"/>
      <c r="C63" s="20"/>
      <c r="D63" s="45" t="s">
        <v>79</v>
      </c>
      <c r="E63" s="45"/>
      <c r="F63" s="46" t="s">
        <v>41</v>
      </c>
      <c r="G63" s="53" t="s">
        <v>57</v>
      </c>
      <c r="H63" s="573">
        <v>1</v>
      </c>
      <c r="I63" s="573">
        <v>1</v>
      </c>
      <c r="J63" s="573">
        <v>1</v>
      </c>
      <c r="K63" s="573">
        <v>1</v>
      </c>
      <c r="L63" s="573">
        <v>1</v>
      </c>
      <c r="M63" s="573">
        <v>1</v>
      </c>
    </row>
    <row r="64" spans="1:13">
      <c r="A64" s="20"/>
      <c r="B64" s="38"/>
      <c r="C64" s="20"/>
      <c r="D64" s="45" t="s">
        <v>80</v>
      </c>
      <c r="E64" s="45"/>
      <c r="F64" s="46" t="s">
        <v>41</v>
      </c>
      <c r="G64" s="53" t="s">
        <v>57</v>
      </c>
      <c r="H64" s="573">
        <v>1</v>
      </c>
      <c r="I64" s="573">
        <v>1</v>
      </c>
      <c r="J64" s="573">
        <v>1</v>
      </c>
      <c r="K64" s="573">
        <v>1</v>
      </c>
      <c r="L64" s="573">
        <v>1</v>
      </c>
      <c r="M64" s="573"/>
    </row>
    <row r="65" spans="1:13">
      <c r="A65" s="20"/>
      <c r="B65" s="38"/>
      <c r="C65" s="20"/>
      <c r="D65" s="45" t="s">
        <v>81</v>
      </c>
      <c r="E65" s="45"/>
      <c r="F65" s="46" t="s">
        <v>41</v>
      </c>
      <c r="G65" s="53" t="s">
        <v>57</v>
      </c>
      <c r="H65" s="573">
        <v>1</v>
      </c>
      <c r="I65" s="573"/>
      <c r="J65" s="573"/>
      <c r="K65" s="573"/>
      <c r="L65" s="573"/>
      <c r="M65" s="573"/>
    </row>
    <row r="66" spans="1:13">
      <c r="A66" s="20"/>
      <c r="B66" s="38"/>
      <c r="C66" s="20"/>
      <c r="D66" s="45" t="s">
        <v>82</v>
      </c>
      <c r="E66" s="45"/>
      <c r="F66" s="46" t="s">
        <v>41</v>
      </c>
      <c r="G66" s="53" t="s">
        <v>57</v>
      </c>
      <c r="H66" s="573">
        <v>1</v>
      </c>
      <c r="I66" s="573">
        <v>1</v>
      </c>
      <c r="J66" s="573">
        <v>1</v>
      </c>
      <c r="K66" s="573">
        <v>1</v>
      </c>
      <c r="L66" s="573">
        <v>1</v>
      </c>
      <c r="M66" s="573"/>
    </row>
    <row r="67" spans="1:13">
      <c r="A67" s="20"/>
      <c r="B67" s="38"/>
      <c r="C67" s="20"/>
      <c r="D67" s="45" t="s">
        <v>83</v>
      </c>
      <c r="E67" s="45"/>
      <c r="F67" s="46" t="s">
        <v>41</v>
      </c>
      <c r="G67" s="53" t="s">
        <v>57</v>
      </c>
      <c r="H67" s="573">
        <v>1</v>
      </c>
      <c r="I67" s="573">
        <v>1</v>
      </c>
      <c r="J67" s="573">
        <v>1</v>
      </c>
      <c r="K67" s="573">
        <v>1</v>
      </c>
      <c r="L67" s="573">
        <v>1</v>
      </c>
      <c r="M67" s="573">
        <v>1</v>
      </c>
    </row>
    <row r="68" spans="1:13">
      <c r="A68" s="20"/>
      <c r="B68" s="38"/>
      <c r="C68" s="20"/>
      <c r="D68" s="45" t="s">
        <v>84</v>
      </c>
      <c r="E68" s="45"/>
      <c r="F68" s="46" t="s">
        <v>41</v>
      </c>
      <c r="G68" s="53" t="s">
        <v>57</v>
      </c>
      <c r="H68" s="573">
        <v>1</v>
      </c>
      <c r="I68" s="573">
        <v>1</v>
      </c>
      <c r="J68" s="573">
        <v>1</v>
      </c>
      <c r="K68" s="573">
        <v>1</v>
      </c>
      <c r="L68" s="573">
        <v>1</v>
      </c>
      <c r="M68" s="573"/>
    </row>
    <row r="69" spans="1:13">
      <c r="A69" s="20"/>
      <c r="B69" s="38"/>
      <c r="C69" s="20"/>
      <c r="D69" s="45" t="s">
        <v>85</v>
      </c>
      <c r="E69" s="45"/>
      <c r="F69" s="46" t="s">
        <v>41</v>
      </c>
      <c r="G69" s="53" t="s">
        <v>57</v>
      </c>
      <c r="H69" s="573">
        <v>1</v>
      </c>
      <c r="I69" s="573">
        <v>1</v>
      </c>
      <c r="J69" s="573">
        <v>1</v>
      </c>
      <c r="K69" s="573">
        <v>1</v>
      </c>
      <c r="L69" s="573">
        <v>1</v>
      </c>
      <c r="M69" s="573"/>
    </row>
    <row r="70" spans="1:13">
      <c r="A70" s="20"/>
      <c r="B70" s="38"/>
      <c r="C70" s="20"/>
      <c r="D70" s="45" t="s">
        <v>86</v>
      </c>
      <c r="E70" s="45"/>
      <c r="F70" s="46" t="s">
        <v>41</v>
      </c>
      <c r="G70" s="53" t="s">
        <v>57</v>
      </c>
      <c r="H70" s="573"/>
      <c r="I70" s="573"/>
      <c r="J70" s="573">
        <v>1</v>
      </c>
      <c r="K70" s="573">
        <v>1</v>
      </c>
      <c r="L70" s="573">
        <v>1</v>
      </c>
      <c r="M70" s="573">
        <v>1</v>
      </c>
    </row>
    <row r="71" spans="1:13">
      <c r="A71" s="20"/>
      <c r="B71" s="38"/>
      <c r="C71" s="20"/>
      <c r="D71" s="45" t="s">
        <v>87</v>
      </c>
      <c r="E71" s="45"/>
      <c r="F71" s="46" t="s">
        <v>41</v>
      </c>
      <c r="G71" s="53" t="s">
        <v>57</v>
      </c>
      <c r="H71" s="573"/>
      <c r="I71" s="573"/>
      <c r="J71" s="573">
        <v>1</v>
      </c>
      <c r="K71" s="573">
        <v>1</v>
      </c>
      <c r="L71" s="573">
        <v>1</v>
      </c>
      <c r="M71" s="573">
        <v>1</v>
      </c>
    </row>
    <row r="72" spans="1:13">
      <c r="A72" s="20"/>
      <c r="B72" s="38"/>
      <c r="C72" s="20"/>
      <c r="D72" s="45" t="s">
        <v>88</v>
      </c>
      <c r="E72" s="45"/>
      <c r="F72" s="46" t="s">
        <v>41</v>
      </c>
      <c r="G72" s="53" t="s">
        <v>57</v>
      </c>
      <c r="H72" s="573"/>
      <c r="I72" s="573"/>
      <c r="J72" s="573">
        <v>1</v>
      </c>
      <c r="K72" s="573">
        <v>1</v>
      </c>
      <c r="L72" s="573">
        <v>1</v>
      </c>
      <c r="M72" s="573">
        <v>1</v>
      </c>
    </row>
    <row r="73" spans="1:13">
      <c r="A73" s="20"/>
      <c r="B73" s="38"/>
      <c r="C73" s="20"/>
      <c r="D73" s="45"/>
      <c r="E73" s="45"/>
      <c r="F73" s="61"/>
      <c r="G73" s="45"/>
      <c r="H73" s="574"/>
      <c r="I73" s="574"/>
      <c r="J73" s="575"/>
      <c r="K73" s="575"/>
      <c r="L73" s="575"/>
      <c r="M73" s="575"/>
    </row>
    <row r="74" spans="1:13">
      <c r="A74" s="20"/>
      <c r="B74" s="38"/>
      <c r="C74" s="20"/>
      <c r="D74" s="45" t="s">
        <v>7</v>
      </c>
      <c r="E74" s="45"/>
      <c r="F74" s="46" t="s">
        <v>89</v>
      </c>
      <c r="G74" s="53" t="s">
        <v>57</v>
      </c>
      <c r="H74" s="573">
        <v>1</v>
      </c>
      <c r="I74" s="573">
        <v>1</v>
      </c>
      <c r="J74" s="573">
        <v>1</v>
      </c>
      <c r="K74" s="573">
        <v>1</v>
      </c>
      <c r="L74" s="573">
        <v>1</v>
      </c>
      <c r="M74" s="573"/>
    </row>
    <row r="75" spans="1:13">
      <c r="A75" s="20"/>
      <c r="B75" s="38"/>
      <c r="C75" s="20"/>
      <c r="D75" s="45" t="s">
        <v>71</v>
      </c>
      <c r="E75" s="45"/>
      <c r="F75" s="46" t="s">
        <v>89</v>
      </c>
      <c r="G75" s="53" t="s">
        <v>57</v>
      </c>
      <c r="H75" s="573">
        <v>1</v>
      </c>
      <c r="I75" s="573"/>
      <c r="J75" s="573"/>
      <c r="K75" s="573"/>
      <c r="L75" s="573"/>
      <c r="M75" s="573"/>
    </row>
    <row r="76" spans="1:13">
      <c r="A76" s="20"/>
      <c r="B76" s="38"/>
      <c r="C76" s="20"/>
      <c r="D76" s="45" t="s">
        <v>72</v>
      </c>
      <c r="E76" s="45"/>
      <c r="F76" s="46" t="s">
        <v>89</v>
      </c>
      <c r="G76" s="53" t="s">
        <v>57</v>
      </c>
      <c r="H76" s="573">
        <v>1</v>
      </c>
      <c r="I76" s="573"/>
      <c r="J76" s="573"/>
      <c r="K76" s="573"/>
      <c r="L76" s="573"/>
      <c r="M76" s="573"/>
    </row>
    <row r="77" spans="1:13">
      <c r="A77" s="20"/>
      <c r="B77" s="38"/>
      <c r="C77" s="20"/>
      <c r="D77" s="45" t="s">
        <v>73</v>
      </c>
      <c r="E77" s="45"/>
      <c r="F77" s="46" t="s">
        <v>89</v>
      </c>
      <c r="G77" s="53" t="s">
        <v>57</v>
      </c>
      <c r="H77" s="573">
        <v>1</v>
      </c>
      <c r="I77" s="573">
        <v>1</v>
      </c>
      <c r="J77" s="573">
        <v>1</v>
      </c>
      <c r="K77" s="573">
        <v>1</v>
      </c>
      <c r="L77" s="573">
        <v>1</v>
      </c>
      <c r="M77" s="573">
        <v>1</v>
      </c>
    </row>
    <row r="78" spans="1:13">
      <c r="A78" s="20"/>
      <c r="B78" s="38"/>
      <c r="C78" s="20"/>
      <c r="D78" s="45" t="s">
        <v>74</v>
      </c>
      <c r="E78" s="45"/>
      <c r="F78" s="46" t="s">
        <v>89</v>
      </c>
      <c r="G78" s="53" t="s">
        <v>57</v>
      </c>
      <c r="H78" s="573">
        <v>1</v>
      </c>
      <c r="I78" s="573"/>
      <c r="J78" s="573"/>
      <c r="K78" s="573"/>
      <c r="L78" s="573"/>
      <c r="M78" s="573"/>
    </row>
    <row r="79" spans="1:13">
      <c r="A79" s="20"/>
      <c r="B79" s="38"/>
      <c r="C79" s="20"/>
      <c r="D79" s="45" t="s">
        <v>75</v>
      </c>
      <c r="E79" s="45"/>
      <c r="F79" s="46" t="s">
        <v>89</v>
      </c>
      <c r="G79" s="53" t="s">
        <v>57</v>
      </c>
      <c r="H79" s="573">
        <v>1</v>
      </c>
      <c r="I79" s="573"/>
      <c r="J79" s="573"/>
      <c r="K79" s="573"/>
      <c r="L79" s="573"/>
      <c r="M79" s="573"/>
    </row>
    <row r="80" spans="1:13">
      <c r="A80" s="20"/>
      <c r="B80" s="38"/>
      <c r="C80" s="20"/>
      <c r="D80" s="45" t="s">
        <v>76</v>
      </c>
      <c r="E80" s="45"/>
      <c r="F80" s="46" t="s">
        <v>89</v>
      </c>
      <c r="G80" s="53" t="s">
        <v>57</v>
      </c>
      <c r="H80" s="573">
        <v>1</v>
      </c>
      <c r="I80" s="573">
        <v>1</v>
      </c>
      <c r="J80" s="573">
        <v>1</v>
      </c>
      <c r="K80" s="573">
        <v>1</v>
      </c>
      <c r="L80" s="573">
        <v>1</v>
      </c>
      <c r="M80" s="573"/>
    </row>
    <row r="81" spans="1:13">
      <c r="A81" s="20"/>
      <c r="B81" s="38"/>
      <c r="C81" s="20"/>
      <c r="D81" s="45" t="s">
        <v>77</v>
      </c>
      <c r="E81" s="45"/>
      <c r="F81" s="46" t="s">
        <v>89</v>
      </c>
      <c r="G81" s="53" t="s">
        <v>57</v>
      </c>
      <c r="H81" s="573">
        <v>1</v>
      </c>
      <c r="I81" s="573">
        <v>1</v>
      </c>
      <c r="J81" s="573">
        <v>1</v>
      </c>
      <c r="K81" s="573">
        <v>1</v>
      </c>
      <c r="L81" s="573">
        <v>1</v>
      </c>
      <c r="M81" s="573">
        <v>1</v>
      </c>
    </row>
    <row r="82" spans="1:13">
      <c r="A82" s="20"/>
      <c r="B82" s="38"/>
      <c r="C82" s="20"/>
      <c r="D82" s="45" t="s">
        <v>78</v>
      </c>
      <c r="E82" s="45"/>
      <c r="F82" s="46" t="s">
        <v>89</v>
      </c>
      <c r="G82" s="53" t="s">
        <v>57</v>
      </c>
      <c r="H82" s="573">
        <v>1</v>
      </c>
      <c r="I82" s="573">
        <v>1</v>
      </c>
      <c r="J82" s="573">
        <v>1</v>
      </c>
      <c r="K82" s="573">
        <v>1</v>
      </c>
      <c r="L82" s="573">
        <v>1</v>
      </c>
      <c r="M82" s="573">
        <v>0</v>
      </c>
    </row>
    <row r="83" spans="1:13">
      <c r="A83" s="20"/>
      <c r="B83" s="38"/>
      <c r="C83" s="20"/>
      <c r="D83" s="45" t="s">
        <v>79</v>
      </c>
      <c r="E83" s="45"/>
      <c r="F83" s="46" t="s">
        <v>89</v>
      </c>
      <c r="G83" s="53" t="s">
        <v>57</v>
      </c>
      <c r="H83" s="573">
        <v>1</v>
      </c>
      <c r="I83" s="573">
        <v>1</v>
      </c>
      <c r="J83" s="573">
        <v>1</v>
      </c>
      <c r="K83" s="573">
        <v>1</v>
      </c>
      <c r="L83" s="573">
        <v>1</v>
      </c>
      <c r="M83" s="573">
        <v>1</v>
      </c>
    </row>
    <row r="84" spans="1:13">
      <c r="A84" s="20"/>
      <c r="B84" s="38"/>
      <c r="C84" s="20"/>
      <c r="D84" s="45" t="s">
        <v>80</v>
      </c>
      <c r="E84" s="45"/>
      <c r="F84" s="46" t="s">
        <v>89</v>
      </c>
      <c r="G84" s="53" t="s">
        <v>57</v>
      </c>
      <c r="H84" s="573">
        <v>1</v>
      </c>
      <c r="I84" s="573">
        <v>1</v>
      </c>
      <c r="J84" s="573">
        <v>1</v>
      </c>
      <c r="K84" s="573">
        <v>1</v>
      </c>
      <c r="L84" s="573">
        <v>1</v>
      </c>
      <c r="M84" s="573"/>
    </row>
    <row r="85" spans="1:13">
      <c r="A85" s="20"/>
      <c r="B85" s="38"/>
      <c r="C85" s="20"/>
      <c r="D85" s="45" t="s">
        <v>81</v>
      </c>
      <c r="E85" s="45"/>
      <c r="F85" s="46" t="s">
        <v>89</v>
      </c>
      <c r="G85" s="53" t="s">
        <v>57</v>
      </c>
      <c r="H85" s="573">
        <v>1</v>
      </c>
      <c r="I85" s="573"/>
      <c r="J85" s="573"/>
      <c r="K85" s="573"/>
      <c r="L85" s="573"/>
      <c r="M85" s="573"/>
    </row>
    <row r="86" spans="1:13">
      <c r="A86" s="20"/>
      <c r="B86" s="38"/>
      <c r="C86" s="20"/>
      <c r="D86" s="45" t="s">
        <v>82</v>
      </c>
      <c r="E86" s="45"/>
      <c r="F86" s="46" t="s">
        <v>89</v>
      </c>
      <c r="G86" s="53" t="s">
        <v>57</v>
      </c>
      <c r="H86" s="573">
        <v>1</v>
      </c>
      <c r="I86" s="573">
        <v>1</v>
      </c>
      <c r="J86" s="573">
        <v>1</v>
      </c>
      <c r="K86" s="573">
        <v>1</v>
      </c>
      <c r="L86" s="573">
        <v>1</v>
      </c>
      <c r="M86" s="573"/>
    </row>
    <row r="87" spans="1:13">
      <c r="A87" s="20"/>
      <c r="B87" s="38"/>
      <c r="C87" s="20"/>
      <c r="D87" s="45" t="s">
        <v>83</v>
      </c>
      <c r="E87" s="45"/>
      <c r="F87" s="46" t="s">
        <v>89</v>
      </c>
      <c r="G87" s="53" t="s">
        <v>57</v>
      </c>
      <c r="H87" s="573">
        <v>1</v>
      </c>
      <c r="I87" s="573">
        <v>1</v>
      </c>
      <c r="J87" s="573">
        <v>1</v>
      </c>
      <c r="K87" s="573">
        <v>1</v>
      </c>
      <c r="L87" s="573">
        <v>1</v>
      </c>
      <c r="M87" s="573">
        <v>1</v>
      </c>
    </row>
    <row r="88" spans="1:13">
      <c r="A88" s="20"/>
      <c r="B88" s="38"/>
      <c r="C88" s="20"/>
      <c r="D88" s="45" t="s">
        <v>84</v>
      </c>
      <c r="E88" s="45"/>
      <c r="F88" s="46" t="s">
        <v>89</v>
      </c>
      <c r="G88" s="53" t="s">
        <v>57</v>
      </c>
      <c r="H88" s="573">
        <v>1</v>
      </c>
      <c r="I88" s="573">
        <v>1</v>
      </c>
      <c r="J88" s="573">
        <v>1</v>
      </c>
      <c r="K88" s="573">
        <v>1</v>
      </c>
      <c r="L88" s="573">
        <v>1</v>
      </c>
      <c r="M88" s="573"/>
    </row>
    <row r="89" spans="1:13">
      <c r="A89" s="20"/>
      <c r="B89" s="38"/>
      <c r="C89" s="20"/>
      <c r="D89" s="45" t="s">
        <v>85</v>
      </c>
      <c r="E89" s="45"/>
      <c r="F89" s="46" t="s">
        <v>89</v>
      </c>
      <c r="G89" s="53" t="s">
        <v>57</v>
      </c>
      <c r="H89" s="573">
        <v>1</v>
      </c>
      <c r="I89" s="573">
        <v>1</v>
      </c>
      <c r="J89" s="573">
        <v>1</v>
      </c>
      <c r="K89" s="573">
        <v>1</v>
      </c>
      <c r="L89" s="573">
        <v>1</v>
      </c>
      <c r="M89" s="573"/>
    </row>
    <row r="90" spans="1:13">
      <c r="A90" s="20"/>
      <c r="B90" s="38"/>
      <c r="C90" s="20"/>
      <c r="D90" s="45" t="s">
        <v>86</v>
      </c>
      <c r="E90" s="45"/>
      <c r="F90" s="46" t="s">
        <v>89</v>
      </c>
      <c r="G90" s="53" t="s">
        <v>57</v>
      </c>
      <c r="H90" s="573"/>
      <c r="I90" s="573"/>
      <c r="J90" s="573">
        <v>1</v>
      </c>
      <c r="K90" s="573">
        <v>1</v>
      </c>
      <c r="L90" s="573">
        <v>1</v>
      </c>
      <c r="M90" s="573">
        <v>1</v>
      </c>
    </row>
    <row r="91" spans="1:13">
      <c r="A91" s="20"/>
      <c r="B91" s="38"/>
      <c r="C91" s="20"/>
      <c r="D91" s="45" t="s">
        <v>87</v>
      </c>
      <c r="E91" s="45"/>
      <c r="F91" s="46" t="s">
        <v>89</v>
      </c>
      <c r="G91" s="53" t="s">
        <v>57</v>
      </c>
      <c r="H91" s="573"/>
      <c r="I91" s="573"/>
      <c r="J91" s="573">
        <v>1</v>
      </c>
      <c r="K91" s="573">
        <v>1</v>
      </c>
      <c r="L91" s="573">
        <v>1</v>
      </c>
      <c r="M91" s="573">
        <v>1</v>
      </c>
    </row>
    <row r="92" spans="1:13">
      <c r="A92" s="20"/>
      <c r="B92" s="38"/>
      <c r="C92" s="20"/>
      <c r="D92" s="45" t="s">
        <v>88</v>
      </c>
      <c r="E92" s="45"/>
      <c r="F92" s="46" t="s">
        <v>89</v>
      </c>
      <c r="G92" s="53" t="s">
        <v>57</v>
      </c>
      <c r="H92" s="573"/>
      <c r="I92" s="573"/>
      <c r="J92" s="573">
        <v>1</v>
      </c>
      <c r="K92" s="573">
        <v>1</v>
      </c>
      <c r="L92" s="573">
        <v>1</v>
      </c>
      <c r="M92" s="573">
        <v>1</v>
      </c>
    </row>
    <row r="93" spans="1:13">
      <c r="A93" s="20"/>
      <c r="B93" s="64"/>
      <c r="C93" s="20"/>
      <c r="D93" s="20"/>
      <c r="E93" s="20"/>
      <c r="F93" s="52"/>
      <c r="G93" s="41"/>
      <c r="H93" s="41"/>
      <c r="I93" s="41"/>
      <c r="J93" s="20"/>
      <c r="K93" s="20"/>
      <c r="L93" s="20"/>
      <c r="M93" s="20"/>
    </row>
    <row r="94" spans="1:13">
      <c r="A94" s="20"/>
      <c r="B94" s="64"/>
      <c r="C94" s="20"/>
      <c r="D94" s="20"/>
      <c r="E94" s="20"/>
      <c r="F94" s="52"/>
      <c r="G94" s="41"/>
      <c r="H94" s="41"/>
      <c r="I94" s="41"/>
      <c r="J94" s="20"/>
      <c r="K94" s="20"/>
      <c r="L94" s="20"/>
      <c r="M94" s="20"/>
    </row>
    <row r="95" spans="1:13">
      <c r="A95" s="35"/>
      <c r="B95" s="35"/>
      <c r="C95" s="35"/>
      <c r="D95" s="36" t="s">
        <v>90</v>
      </c>
      <c r="E95" s="36"/>
      <c r="F95" s="37"/>
      <c r="G95" s="37"/>
      <c r="H95" s="37"/>
      <c r="I95" s="35"/>
      <c r="J95" s="20"/>
      <c r="K95" s="20"/>
      <c r="L95" s="20"/>
      <c r="M95" s="20"/>
    </row>
    <row r="96" spans="1:13">
      <c r="A96" s="20"/>
      <c r="B96" s="38"/>
      <c r="C96" s="20"/>
      <c r="D96" s="65"/>
      <c r="E96" s="65"/>
      <c r="F96" s="52"/>
      <c r="G96" s="41"/>
      <c r="H96" s="41"/>
      <c r="I96" s="41"/>
      <c r="J96" s="20"/>
      <c r="K96" s="20"/>
      <c r="L96" s="20"/>
      <c r="M96" s="20"/>
    </row>
    <row r="97" spans="1:13">
      <c r="A97" s="20"/>
      <c r="B97" s="38"/>
      <c r="C97" s="20"/>
      <c r="D97" s="36" t="s">
        <v>91</v>
      </c>
      <c r="E97" s="66"/>
      <c r="F97" s="67"/>
      <c r="G97" s="68"/>
      <c r="H97" s="68"/>
      <c r="I97" s="41"/>
      <c r="J97" s="20"/>
      <c r="K97" s="20"/>
      <c r="L97" s="20"/>
      <c r="M97" s="20"/>
    </row>
    <row r="98" spans="1:13">
      <c r="A98" s="20"/>
      <c r="B98" s="38"/>
      <c r="C98" s="20"/>
      <c r="D98" s="69" t="s">
        <v>92</v>
      </c>
      <c r="E98" s="69" t="s">
        <v>93</v>
      </c>
      <c r="F98" s="70"/>
      <c r="G98" s="47" t="s">
        <v>39</v>
      </c>
      <c r="H98" s="571">
        <v>1</v>
      </c>
      <c r="I98" s="41" t="s">
        <v>40</v>
      </c>
      <c r="J98" s="20"/>
      <c r="K98" s="20"/>
      <c r="L98" s="20"/>
      <c r="M98" s="20"/>
    </row>
    <row r="99" spans="1:13">
      <c r="A99" s="20"/>
      <c r="B99" s="38"/>
      <c r="C99" s="20"/>
      <c r="D99" s="69" t="s">
        <v>94</v>
      </c>
      <c r="E99" s="69" t="s">
        <v>95</v>
      </c>
      <c r="F99" s="70"/>
      <c r="G99" s="47" t="s">
        <v>39</v>
      </c>
      <c r="H99" s="571">
        <v>1</v>
      </c>
      <c r="I99" s="41" t="s">
        <v>40</v>
      </c>
      <c r="J99" s="20"/>
      <c r="K99" s="20"/>
      <c r="L99" s="20"/>
      <c r="M99" s="20"/>
    </row>
    <row r="100" spans="1:13">
      <c r="A100" s="20"/>
      <c r="B100" s="38"/>
      <c r="C100" s="20"/>
      <c r="D100" s="65"/>
      <c r="E100" s="65"/>
      <c r="F100" s="52"/>
      <c r="G100" s="41"/>
      <c r="H100" s="571"/>
      <c r="I100" s="41"/>
      <c r="J100" s="20"/>
      <c r="K100" s="20"/>
      <c r="L100" s="20"/>
      <c r="M100" s="20"/>
    </row>
    <row r="101" spans="1:13">
      <c r="A101" s="20"/>
      <c r="B101" s="38"/>
      <c r="C101" s="20"/>
      <c r="D101" s="36" t="s">
        <v>96</v>
      </c>
      <c r="E101" s="66"/>
      <c r="F101" s="67"/>
      <c r="G101" s="68"/>
      <c r="H101" s="41"/>
      <c r="I101" s="41"/>
      <c r="J101" s="20"/>
      <c r="K101" s="20"/>
      <c r="L101" s="20"/>
      <c r="M101" s="20"/>
    </row>
    <row r="102" spans="1:13">
      <c r="A102" s="20"/>
      <c r="B102" s="38"/>
      <c r="C102" s="20"/>
      <c r="D102" s="69" t="s">
        <v>92</v>
      </c>
      <c r="E102" s="69" t="s">
        <v>93</v>
      </c>
      <c r="F102" s="70"/>
      <c r="G102" s="49" t="s">
        <v>50</v>
      </c>
      <c r="H102" s="571">
        <v>1</v>
      </c>
      <c r="I102" s="41" t="s">
        <v>40</v>
      </c>
      <c r="J102" s="20"/>
      <c r="K102" s="20"/>
      <c r="L102" s="20"/>
      <c r="M102" s="20"/>
    </row>
    <row r="103" spans="1:13">
      <c r="A103" s="20"/>
      <c r="B103" s="38"/>
      <c r="C103" s="20"/>
      <c r="D103" s="69" t="s">
        <v>92</v>
      </c>
      <c r="E103" s="69" t="s">
        <v>95</v>
      </c>
      <c r="F103" s="70"/>
      <c r="G103" s="49" t="s">
        <v>50</v>
      </c>
      <c r="H103" s="571">
        <v>1</v>
      </c>
      <c r="I103" s="41" t="s">
        <v>40</v>
      </c>
      <c r="J103" s="20"/>
      <c r="K103" s="20"/>
      <c r="L103" s="20"/>
      <c r="M103" s="20"/>
    </row>
    <row r="104" spans="1:13">
      <c r="A104" s="20"/>
      <c r="B104" s="64"/>
      <c r="C104" s="20"/>
      <c r="D104" s="65"/>
      <c r="E104" s="65"/>
      <c r="F104" s="52"/>
      <c r="G104" s="41"/>
      <c r="H104" s="41"/>
      <c r="I104" s="41"/>
      <c r="J104" s="20"/>
      <c r="K104" s="20"/>
      <c r="L104" s="20"/>
      <c r="M104" s="20"/>
    </row>
    <row r="105" spans="1:13">
      <c r="A105" s="20"/>
      <c r="B105" s="64"/>
      <c r="C105" s="20"/>
      <c r="D105" s="65"/>
      <c r="E105" s="65"/>
      <c r="F105" s="52"/>
      <c r="G105" s="41"/>
      <c r="H105" s="41"/>
      <c r="I105" s="41"/>
      <c r="J105" s="20"/>
      <c r="K105" s="20"/>
      <c r="L105" s="20"/>
      <c r="M105" s="20"/>
    </row>
    <row r="106" spans="1:13">
      <c r="A106" s="71"/>
      <c r="B106" s="71"/>
      <c r="C106" s="71"/>
      <c r="D106" s="36" t="s">
        <v>97</v>
      </c>
      <c r="E106" s="36"/>
      <c r="F106" s="71"/>
      <c r="G106" s="72"/>
      <c r="H106" s="72"/>
      <c r="I106" s="72"/>
      <c r="J106" s="20"/>
      <c r="K106" s="20"/>
      <c r="L106" s="20"/>
      <c r="M106" s="20"/>
    </row>
    <row r="107" spans="1:13">
      <c r="A107" s="20"/>
      <c r="B107" s="38"/>
      <c r="C107" s="20"/>
      <c r="D107" s="54"/>
      <c r="E107" s="54"/>
      <c r="F107" s="52"/>
      <c r="G107" s="20"/>
      <c r="H107" s="20"/>
      <c r="I107" s="20"/>
      <c r="J107" s="20"/>
      <c r="K107" s="20"/>
      <c r="L107" s="20"/>
      <c r="M107" s="20"/>
    </row>
    <row r="108" spans="1:13">
      <c r="A108" s="20"/>
      <c r="B108" s="38"/>
      <c r="C108" s="20"/>
      <c r="D108" s="69" t="s">
        <v>98</v>
      </c>
      <c r="E108" s="69" t="s">
        <v>99</v>
      </c>
      <c r="F108" s="67" t="s">
        <v>38</v>
      </c>
      <c r="G108" s="53" t="s">
        <v>57</v>
      </c>
      <c r="H108" s="53"/>
      <c r="I108" s="41" t="s">
        <v>40</v>
      </c>
      <c r="J108" s="73"/>
      <c r="K108" s="20"/>
      <c r="L108" s="20"/>
      <c r="M108" s="20"/>
    </row>
    <row r="109" spans="1:13">
      <c r="A109" s="20"/>
      <c r="B109" s="38"/>
      <c r="C109" s="20"/>
      <c r="D109" s="69" t="s">
        <v>100</v>
      </c>
      <c r="E109" s="69" t="s">
        <v>99</v>
      </c>
      <c r="F109" s="67" t="s">
        <v>38</v>
      </c>
      <c r="G109" s="53" t="s">
        <v>57</v>
      </c>
      <c r="H109" s="53"/>
      <c r="I109" s="41" t="s">
        <v>40</v>
      </c>
      <c r="J109" s="73"/>
      <c r="K109" s="20"/>
      <c r="L109" s="20"/>
      <c r="M109" s="20"/>
    </row>
    <row r="110" spans="1:13">
      <c r="A110" s="20"/>
      <c r="B110" s="38"/>
      <c r="C110" s="20"/>
      <c r="D110" s="69" t="s">
        <v>101</v>
      </c>
      <c r="E110" s="69" t="s">
        <v>99</v>
      </c>
      <c r="F110" s="67" t="s">
        <v>38</v>
      </c>
      <c r="G110" s="53" t="s">
        <v>57</v>
      </c>
      <c r="H110" s="53"/>
      <c r="I110" s="41" t="s">
        <v>40</v>
      </c>
      <c r="J110" s="73"/>
      <c r="K110" s="20"/>
      <c r="L110" s="20"/>
      <c r="M110" s="20"/>
    </row>
    <row r="111" spans="1:13">
      <c r="A111" s="20"/>
      <c r="B111" s="38"/>
      <c r="C111" s="20"/>
      <c r="D111" s="69" t="s">
        <v>102</v>
      </c>
      <c r="E111" s="69" t="s">
        <v>99</v>
      </c>
      <c r="F111" s="67" t="s">
        <v>38</v>
      </c>
      <c r="G111" s="53" t="s">
        <v>57</v>
      </c>
      <c r="H111" s="53"/>
      <c r="I111" s="41" t="s">
        <v>40</v>
      </c>
      <c r="J111" s="73"/>
      <c r="K111" s="20"/>
      <c r="L111" s="20"/>
      <c r="M111" s="20"/>
    </row>
    <row r="112" spans="1:13">
      <c r="A112" s="20"/>
      <c r="B112" s="38"/>
      <c r="C112" s="20"/>
      <c r="D112" s="69" t="s">
        <v>103</v>
      </c>
      <c r="E112" s="69" t="s">
        <v>99</v>
      </c>
      <c r="F112" s="67" t="s">
        <v>38</v>
      </c>
      <c r="G112" s="53" t="s">
        <v>57</v>
      </c>
      <c r="H112" s="53"/>
      <c r="I112" s="41" t="s">
        <v>40</v>
      </c>
      <c r="J112" s="73"/>
      <c r="K112" s="20"/>
      <c r="L112" s="20"/>
      <c r="M112" s="20"/>
    </row>
    <row r="113" spans="1:13">
      <c r="A113" s="20"/>
      <c r="B113" s="38"/>
      <c r="C113" s="20"/>
      <c r="D113" s="69" t="s">
        <v>104</v>
      </c>
      <c r="E113" s="69" t="s">
        <v>99</v>
      </c>
      <c r="F113" s="67" t="s">
        <v>38</v>
      </c>
      <c r="G113" s="53" t="s">
        <v>57</v>
      </c>
      <c r="H113" s="53"/>
      <c r="I113" s="41" t="s">
        <v>40</v>
      </c>
      <c r="J113" s="73"/>
      <c r="K113" s="20"/>
      <c r="L113" s="20"/>
      <c r="M113" s="20"/>
    </row>
    <row r="114" spans="1:13">
      <c r="A114" s="20"/>
      <c r="B114" s="38"/>
      <c r="C114" s="20"/>
      <c r="D114" s="69" t="s">
        <v>105</v>
      </c>
      <c r="E114" s="69" t="s">
        <v>99</v>
      </c>
      <c r="F114" s="67" t="s">
        <v>38</v>
      </c>
      <c r="G114" s="53" t="s">
        <v>57</v>
      </c>
      <c r="H114" s="53"/>
      <c r="I114" s="41" t="s">
        <v>40</v>
      </c>
      <c r="J114" s="73"/>
      <c r="K114" s="20"/>
      <c r="L114" s="20"/>
      <c r="M114" s="20"/>
    </row>
    <row r="115" spans="1:13">
      <c r="A115" s="20"/>
      <c r="B115" s="38"/>
      <c r="C115" s="20"/>
      <c r="D115" s="69" t="s">
        <v>106</v>
      </c>
      <c r="E115" s="69" t="s">
        <v>99</v>
      </c>
      <c r="F115" s="67" t="s">
        <v>38</v>
      </c>
      <c r="G115" s="53" t="s">
        <v>57</v>
      </c>
      <c r="H115" s="53"/>
      <c r="I115" s="41" t="s">
        <v>40</v>
      </c>
      <c r="J115" s="73"/>
      <c r="K115" s="20"/>
      <c r="L115" s="20"/>
      <c r="M115" s="20"/>
    </row>
    <row r="116" spans="1:13">
      <c r="A116" s="20"/>
      <c r="B116" s="38"/>
      <c r="C116" s="20"/>
      <c r="D116" s="69" t="s">
        <v>107</v>
      </c>
      <c r="E116" s="69" t="s">
        <v>99</v>
      </c>
      <c r="F116" s="67" t="s">
        <v>38</v>
      </c>
      <c r="G116" s="53" t="s">
        <v>57</v>
      </c>
      <c r="H116" s="53"/>
      <c r="I116" s="41" t="s">
        <v>40</v>
      </c>
      <c r="J116" s="73"/>
      <c r="K116" s="20"/>
      <c r="L116" s="20"/>
      <c r="M116" s="20"/>
    </row>
    <row r="117" spans="1:13">
      <c r="A117" s="20"/>
      <c r="B117" s="38"/>
      <c r="C117" s="20"/>
      <c r="D117" s="69" t="s">
        <v>106</v>
      </c>
      <c r="E117" s="69" t="s">
        <v>99</v>
      </c>
      <c r="F117" s="67" t="s">
        <v>108</v>
      </c>
      <c r="G117" s="53" t="s">
        <v>57</v>
      </c>
      <c r="H117" s="53"/>
      <c r="I117" s="41" t="s">
        <v>40</v>
      </c>
      <c r="J117" s="20"/>
      <c r="K117" s="20"/>
      <c r="L117" s="20"/>
      <c r="M117" s="20"/>
    </row>
    <row r="118" spans="1:13">
      <c r="A118" s="20"/>
      <c r="B118" s="38"/>
      <c r="C118" s="20"/>
      <c r="D118" s="69" t="s">
        <v>98</v>
      </c>
      <c r="E118" s="69" t="s">
        <v>109</v>
      </c>
      <c r="F118" s="67" t="s">
        <v>38</v>
      </c>
      <c r="G118" s="53" t="s">
        <v>57</v>
      </c>
      <c r="H118" s="53"/>
      <c r="I118" s="41" t="s">
        <v>40</v>
      </c>
      <c r="J118" s="20"/>
      <c r="K118" s="20"/>
      <c r="L118" s="20"/>
      <c r="M118" s="20"/>
    </row>
    <row r="119" spans="1:13">
      <c r="A119" s="20"/>
      <c r="B119" s="38"/>
      <c r="C119" s="20"/>
      <c r="D119" s="69" t="s">
        <v>100</v>
      </c>
      <c r="E119" s="69" t="s">
        <v>109</v>
      </c>
      <c r="F119" s="67" t="s">
        <v>38</v>
      </c>
      <c r="G119" s="53" t="s">
        <v>57</v>
      </c>
      <c r="H119" s="53"/>
      <c r="I119" s="41" t="s">
        <v>40</v>
      </c>
      <c r="J119" s="20"/>
      <c r="K119" s="20"/>
      <c r="L119" s="20"/>
      <c r="M119" s="20"/>
    </row>
    <row r="120" spans="1:13">
      <c r="A120" s="20"/>
      <c r="B120" s="38"/>
      <c r="C120" s="20"/>
      <c r="D120" s="69" t="s">
        <v>101</v>
      </c>
      <c r="E120" s="69" t="s">
        <v>109</v>
      </c>
      <c r="F120" s="67" t="s">
        <v>38</v>
      </c>
      <c r="G120" s="53" t="s">
        <v>57</v>
      </c>
      <c r="H120" s="53"/>
      <c r="I120" s="41" t="s">
        <v>40</v>
      </c>
      <c r="J120" s="20"/>
      <c r="K120" s="20"/>
      <c r="L120" s="20"/>
      <c r="M120" s="20"/>
    </row>
    <row r="121" spans="1:13">
      <c r="A121" s="20"/>
      <c r="B121" s="38"/>
      <c r="C121" s="20"/>
      <c r="D121" s="69" t="s">
        <v>102</v>
      </c>
      <c r="E121" s="69" t="s">
        <v>109</v>
      </c>
      <c r="F121" s="67" t="s">
        <v>38</v>
      </c>
      <c r="G121" s="53" t="s">
        <v>57</v>
      </c>
      <c r="H121" s="53"/>
      <c r="I121" s="41" t="s">
        <v>40</v>
      </c>
      <c r="J121" s="20"/>
      <c r="K121" s="20"/>
      <c r="L121" s="20"/>
      <c r="M121" s="20"/>
    </row>
    <row r="122" spans="1:13">
      <c r="A122" s="20"/>
      <c r="B122" s="38"/>
      <c r="C122" s="20"/>
      <c r="D122" s="69" t="s">
        <v>103</v>
      </c>
      <c r="E122" s="69" t="s">
        <v>109</v>
      </c>
      <c r="F122" s="67" t="s">
        <v>38</v>
      </c>
      <c r="G122" s="53" t="s">
        <v>57</v>
      </c>
      <c r="H122" s="53"/>
      <c r="I122" s="41" t="s">
        <v>40</v>
      </c>
      <c r="J122" s="20"/>
      <c r="K122" s="20"/>
      <c r="L122" s="20"/>
      <c r="M122" s="20"/>
    </row>
    <row r="123" spans="1:13">
      <c r="A123" s="20"/>
      <c r="B123" s="38"/>
      <c r="C123" s="20"/>
      <c r="D123" s="69" t="s">
        <v>104</v>
      </c>
      <c r="E123" s="69" t="s">
        <v>109</v>
      </c>
      <c r="F123" s="67" t="s">
        <v>38</v>
      </c>
      <c r="G123" s="53" t="s">
        <v>57</v>
      </c>
      <c r="H123" s="53"/>
      <c r="I123" s="41" t="s">
        <v>40</v>
      </c>
      <c r="J123" s="20"/>
      <c r="K123" s="20"/>
      <c r="L123" s="20"/>
      <c r="M123" s="20"/>
    </row>
    <row r="124" spans="1:13">
      <c r="A124" s="20"/>
      <c r="B124" s="38"/>
      <c r="C124" s="20"/>
      <c r="D124" s="69" t="s">
        <v>105</v>
      </c>
      <c r="E124" s="69" t="s">
        <v>109</v>
      </c>
      <c r="F124" s="67" t="s">
        <v>38</v>
      </c>
      <c r="G124" s="53" t="s">
        <v>57</v>
      </c>
      <c r="H124" s="53"/>
      <c r="I124" s="41" t="s">
        <v>40</v>
      </c>
      <c r="J124" s="20"/>
      <c r="K124" s="20"/>
      <c r="L124" s="20"/>
      <c r="M124" s="20"/>
    </row>
    <row r="125" spans="1:13">
      <c r="A125" s="20"/>
      <c r="B125" s="38"/>
      <c r="C125" s="20"/>
      <c r="D125" s="69" t="s">
        <v>106</v>
      </c>
      <c r="E125" s="69" t="s">
        <v>109</v>
      </c>
      <c r="F125" s="67" t="s">
        <v>38</v>
      </c>
      <c r="G125" s="53" t="s">
        <v>57</v>
      </c>
      <c r="H125" s="53"/>
      <c r="I125" s="41" t="s">
        <v>40</v>
      </c>
      <c r="J125" s="20"/>
      <c r="K125" s="20"/>
      <c r="L125" s="20"/>
      <c r="M125" s="20"/>
    </row>
    <row r="126" spans="1:13">
      <c r="A126" s="20"/>
      <c r="B126" s="38"/>
      <c r="C126" s="20"/>
      <c r="D126" s="69" t="s">
        <v>107</v>
      </c>
      <c r="E126" s="69" t="s">
        <v>109</v>
      </c>
      <c r="F126" s="67" t="s">
        <v>38</v>
      </c>
      <c r="G126" s="53" t="s">
        <v>57</v>
      </c>
      <c r="H126" s="53"/>
      <c r="I126" s="41" t="s">
        <v>40</v>
      </c>
      <c r="J126" s="20"/>
      <c r="K126" s="20"/>
      <c r="L126" s="20"/>
      <c r="M126" s="20"/>
    </row>
    <row r="127" spans="1:13">
      <c r="A127" s="20"/>
      <c r="B127" s="38"/>
      <c r="C127" s="20"/>
      <c r="D127" s="69" t="s">
        <v>106</v>
      </c>
      <c r="E127" s="69" t="s">
        <v>109</v>
      </c>
      <c r="F127" s="67" t="s">
        <v>108</v>
      </c>
      <c r="G127" s="53" t="s">
        <v>57</v>
      </c>
      <c r="H127" s="53"/>
      <c r="I127" s="41" t="s">
        <v>40</v>
      </c>
      <c r="J127" s="20"/>
      <c r="K127" s="20"/>
      <c r="L127" s="20"/>
      <c r="M127" s="20"/>
    </row>
    <row r="128" spans="1:13">
      <c r="A128" s="20"/>
      <c r="B128" s="38"/>
      <c r="C128" s="20"/>
      <c r="D128" s="69" t="s">
        <v>98</v>
      </c>
      <c r="E128" s="69"/>
      <c r="F128" s="67" t="s">
        <v>41</v>
      </c>
      <c r="G128" s="53" t="s">
        <v>57</v>
      </c>
      <c r="H128" s="572">
        <v>1</v>
      </c>
      <c r="I128" s="41" t="s">
        <v>40</v>
      </c>
      <c r="J128" s="20"/>
      <c r="K128" s="20"/>
      <c r="L128" s="20"/>
      <c r="M128" s="20"/>
    </row>
    <row r="129" spans="1:13">
      <c r="A129" s="20"/>
      <c r="B129" s="38"/>
      <c r="C129" s="20"/>
      <c r="D129" s="69" t="s">
        <v>100</v>
      </c>
      <c r="E129" s="69"/>
      <c r="F129" s="67" t="s">
        <v>41</v>
      </c>
      <c r="G129" s="53" t="s">
        <v>57</v>
      </c>
      <c r="H129" s="572">
        <v>1</v>
      </c>
      <c r="I129" s="41" t="s">
        <v>40</v>
      </c>
      <c r="J129" s="20"/>
      <c r="K129" s="20"/>
      <c r="L129" s="20"/>
      <c r="M129" s="20"/>
    </row>
    <row r="130" spans="1:13">
      <c r="A130" s="20"/>
      <c r="B130" s="38"/>
      <c r="C130" s="20"/>
      <c r="D130" s="69" t="s">
        <v>101</v>
      </c>
      <c r="E130" s="69"/>
      <c r="F130" s="67" t="s">
        <v>41</v>
      </c>
      <c r="G130" s="53" t="s">
        <v>57</v>
      </c>
      <c r="H130" s="572">
        <v>1</v>
      </c>
      <c r="I130" s="41" t="s">
        <v>40</v>
      </c>
      <c r="J130" s="20"/>
      <c r="K130" s="20"/>
      <c r="L130" s="20"/>
      <c r="M130" s="20"/>
    </row>
    <row r="131" spans="1:13">
      <c r="A131" s="20"/>
      <c r="B131" s="38"/>
      <c r="C131" s="20"/>
      <c r="D131" s="69" t="s">
        <v>102</v>
      </c>
      <c r="E131" s="69"/>
      <c r="F131" s="67" t="s">
        <v>41</v>
      </c>
      <c r="G131" s="53" t="s">
        <v>57</v>
      </c>
      <c r="H131" s="572">
        <v>1</v>
      </c>
      <c r="I131" s="41" t="s">
        <v>40</v>
      </c>
      <c r="J131" s="20"/>
      <c r="K131" s="20"/>
      <c r="L131" s="20"/>
      <c r="M131" s="20"/>
    </row>
    <row r="132" spans="1:13">
      <c r="A132" s="20"/>
      <c r="B132" s="38"/>
      <c r="C132" s="20"/>
      <c r="D132" s="69" t="s">
        <v>103</v>
      </c>
      <c r="E132" s="69"/>
      <c r="F132" s="67" t="s">
        <v>41</v>
      </c>
      <c r="G132" s="53" t="s">
        <v>57</v>
      </c>
      <c r="H132" s="572">
        <v>1</v>
      </c>
      <c r="I132" s="41" t="s">
        <v>40</v>
      </c>
      <c r="J132" s="20"/>
      <c r="K132" s="20"/>
      <c r="L132" s="20"/>
      <c r="M132" s="20"/>
    </row>
    <row r="133" spans="1:13">
      <c r="A133" s="20"/>
      <c r="B133" s="38"/>
      <c r="C133" s="20"/>
      <c r="D133" s="69" t="s">
        <v>104</v>
      </c>
      <c r="E133" s="69"/>
      <c r="F133" s="67" t="s">
        <v>41</v>
      </c>
      <c r="G133" s="53" t="s">
        <v>57</v>
      </c>
      <c r="H133" s="572">
        <v>1</v>
      </c>
      <c r="I133" s="41" t="s">
        <v>40</v>
      </c>
      <c r="J133" s="20"/>
      <c r="K133" s="20"/>
      <c r="L133" s="20"/>
      <c r="M133" s="20"/>
    </row>
    <row r="134" spans="1:13">
      <c r="A134" s="20"/>
      <c r="B134" s="38"/>
      <c r="C134" s="20"/>
      <c r="D134" s="69" t="s">
        <v>105</v>
      </c>
      <c r="E134" s="69"/>
      <c r="F134" s="67" t="s">
        <v>41</v>
      </c>
      <c r="G134" s="53" t="s">
        <v>57</v>
      </c>
      <c r="H134" s="572">
        <v>1</v>
      </c>
      <c r="I134" s="41" t="s">
        <v>40</v>
      </c>
      <c r="J134" s="20"/>
      <c r="K134" s="20"/>
      <c r="L134" s="20"/>
      <c r="M134" s="20"/>
    </row>
    <row r="135" spans="1:13">
      <c r="A135" s="20"/>
      <c r="B135" s="38"/>
      <c r="C135" s="20"/>
      <c r="D135" s="69" t="s">
        <v>106</v>
      </c>
      <c r="E135" s="69"/>
      <c r="F135" s="67" t="s">
        <v>41</v>
      </c>
      <c r="G135" s="53" t="s">
        <v>57</v>
      </c>
      <c r="H135" s="572">
        <v>1</v>
      </c>
      <c r="I135" s="41" t="s">
        <v>40</v>
      </c>
      <c r="J135" s="20"/>
      <c r="K135" s="20"/>
      <c r="L135" s="20"/>
      <c r="M135" s="20"/>
    </row>
    <row r="136" spans="1:13">
      <c r="A136" s="20"/>
      <c r="B136" s="38"/>
      <c r="C136" s="20"/>
      <c r="D136" s="65"/>
      <c r="E136" s="65"/>
      <c r="F136" s="52"/>
      <c r="G136" s="41"/>
      <c r="H136" s="41"/>
      <c r="I136" s="41"/>
      <c r="J136" s="20"/>
      <c r="K136" s="20"/>
      <c r="L136" s="20"/>
      <c r="M136" s="20"/>
    </row>
    <row r="137" spans="1:13">
      <c r="A137" s="20"/>
      <c r="B137" s="38"/>
      <c r="C137" s="20"/>
      <c r="D137" s="65"/>
      <c r="E137" s="65"/>
      <c r="F137" s="74"/>
      <c r="G137" s="41"/>
      <c r="H137" s="41"/>
      <c r="I137" s="41"/>
      <c r="J137" s="20"/>
      <c r="K137" s="20"/>
      <c r="L137" s="20"/>
      <c r="M137" s="20"/>
    </row>
    <row r="138" spans="1:13">
      <c r="A138" s="20"/>
      <c r="B138" s="64"/>
      <c r="C138" s="20"/>
      <c r="D138" s="65"/>
      <c r="E138" s="65"/>
      <c r="F138" s="52"/>
      <c r="G138" s="41"/>
      <c r="H138" s="41"/>
      <c r="I138" s="41"/>
      <c r="J138" s="20"/>
      <c r="K138" s="20"/>
      <c r="L138" s="20"/>
      <c r="M138" s="20"/>
    </row>
    <row r="139" spans="1:13">
      <c r="A139" s="71"/>
      <c r="B139" s="71"/>
      <c r="C139" s="71"/>
      <c r="D139" s="36" t="s">
        <v>110</v>
      </c>
      <c r="E139" s="36"/>
      <c r="F139" s="71"/>
      <c r="G139" s="72"/>
      <c r="H139" s="72"/>
      <c r="I139" s="72"/>
      <c r="J139" s="20"/>
      <c r="K139" s="20"/>
      <c r="L139" s="20"/>
      <c r="M139" s="20"/>
    </row>
    <row r="140" spans="1:13">
      <c r="A140" s="20"/>
      <c r="B140" s="38"/>
      <c r="C140" s="20"/>
      <c r="D140" s="20"/>
      <c r="E140" s="20"/>
      <c r="F140" s="52"/>
      <c r="G140" s="41"/>
      <c r="H140" s="41"/>
      <c r="I140" s="41"/>
      <c r="J140" s="20"/>
      <c r="K140" s="20"/>
      <c r="L140" s="20"/>
      <c r="M140" s="20"/>
    </row>
    <row r="141" spans="1:13">
      <c r="A141" s="20"/>
      <c r="B141" s="38"/>
      <c r="C141" s="20"/>
      <c r="D141" s="75" t="s">
        <v>111</v>
      </c>
      <c r="E141" s="75" t="s">
        <v>112</v>
      </c>
      <c r="F141" s="46" t="s">
        <v>60</v>
      </c>
      <c r="G141" s="53" t="s">
        <v>57</v>
      </c>
      <c r="H141" s="53"/>
      <c r="I141" s="41" t="s">
        <v>40</v>
      </c>
      <c r="J141" s="20"/>
      <c r="K141" s="20"/>
      <c r="L141" s="20"/>
      <c r="M141" s="20"/>
    </row>
    <row r="142" spans="1:13">
      <c r="A142" s="20"/>
      <c r="B142" s="38"/>
      <c r="C142" s="20"/>
      <c r="D142" s="75" t="s">
        <v>111</v>
      </c>
      <c r="E142" s="75" t="s">
        <v>113</v>
      </c>
      <c r="F142" s="46" t="s">
        <v>60</v>
      </c>
      <c r="G142" s="53" t="s">
        <v>57</v>
      </c>
      <c r="H142" s="53"/>
      <c r="I142" s="41" t="s">
        <v>40</v>
      </c>
      <c r="J142" s="20"/>
      <c r="K142" s="20"/>
      <c r="L142" s="20"/>
      <c r="M142" s="20"/>
    </row>
    <row r="143" spans="1:13">
      <c r="A143" s="20"/>
      <c r="B143" s="38"/>
      <c r="C143" s="20"/>
      <c r="D143" s="75" t="s">
        <v>111</v>
      </c>
      <c r="E143" s="75" t="s">
        <v>114</v>
      </c>
      <c r="F143" s="46" t="s">
        <v>60</v>
      </c>
      <c r="G143" s="53" t="s">
        <v>57</v>
      </c>
      <c r="H143" s="53"/>
      <c r="I143" s="41" t="s">
        <v>40</v>
      </c>
      <c r="J143" s="20"/>
      <c r="K143" s="20"/>
      <c r="L143" s="20"/>
      <c r="M143" s="20"/>
    </row>
    <row r="144" spans="1:13">
      <c r="A144" s="20"/>
      <c r="B144" s="38"/>
      <c r="C144" s="20"/>
      <c r="D144" s="75" t="s">
        <v>111</v>
      </c>
      <c r="E144" s="75" t="s">
        <v>115</v>
      </c>
      <c r="F144" s="46" t="s">
        <v>60</v>
      </c>
      <c r="G144" s="53" t="s">
        <v>57</v>
      </c>
      <c r="H144" s="53"/>
      <c r="I144" s="41" t="s">
        <v>40</v>
      </c>
      <c r="J144" s="20"/>
      <c r="K144" s="20"/>
      <c r="L144" s="20"/>
      <c r="M144" s="20"/>
    </row>
    <row r="145" spans="1:13">
      <c r="A145" s="20"/>
      <c r="B145" s="38"/>
      <c r="C145" s="20"/>
      <c r="D145" s="75" t="s">
        <v>111</v>
      </c>
      <c r="E145" s="75" t="s">
        <v>116</v>
      </c>
      <c r="F145" s="46" t="s">
        <v>60</v>
      </c>
      <c r="G145" s="53" t="s">
        <v>57</v>
      </c>
      <c r="H145" s="53"/>
      <c r="I145" s="41" t="s">
        <v>40</v>
      </c>
      <c r="J145" s="20"/>
      <c r="K145" s="20"/>
      <c r="L145" s="20"/>
      <c r="M145" s="20"/>
    </row>
    <row r="146" spans="1:13">
      <c r="A146" s="20"/>
      <c r="B146" s="38"/>
      <c r="C146" s="20"/>
      <c r="D146" s="76" t="s">
        <v>117</v>
      </c>
      <c r="E146" s="75"/>
      <c r="F146" s="77" t="s">
        <v>118</v>
      </c>
      <c r="G146" s="53" t="s">
        <v>57</v>
      </c>
      <c r="H146" s="572">
        <v>1</v>
      </c>
      <c r="I146" s="41" t="s">
        <v>40</v>
      </c>
      <c r="J146" s="20"/>
      <c r="K146" s="20"/>
      <c r="L146" s="20"/>
      <c r="M146" s="20"/>
    </row>
    <row r="147" spans="1:13">
      <c r="A147" s="20"/>
      <c r="B147" s="38"/>
      <c r="C147" s="20"/>
      <c r="D147" s="76" t="s">
        <v>117</v>
      </c>
      <c r="E147" s="75"/>
      <c r="F147" s="77" t="s">
        <v>41</v>
      </c>
      <c r="G147" s="53" t="s">
        <v>57</v>
      </c>
      <c r="H147" s="572">
        <v>1</v>
      </c>
      <c r="I147" s="41" t="s">
        <v>40</v>
      </c>
      <c r="J147" s="20"/>
      <c r="K147" s="20"/>
      <c r="L147" s="20"/>
      <c r="M147" s="20"/>
    </row>
    <row r="148" spans="1:13">
      <c r="A148" s="20"/>
      <c r="B148" s="64"/>
      <c r="C148" s="20"/>
      <c r="D148" s="20"/>
      <c r="E148" s="20"/>
      <c r="F148" s="52"/>
      <c r="G148" s="41"/>
      <c r="H148" s="41"/>
      <c r="I148" s="41"/>
      <c r="J148" s="20"/>
      <c r="K148" s="20"/>
      <c r="L148" s="20"/>
      <c r="M148" s="20"/>
    </row>
    <row r="149" spans="1:13">
      <c r="A149" s="71"/>
      <c r="B149" s="71"/>
      <c r="C149" s="71"/>
      <c r="D149" s="36" t="s">
        <v>119</v>
      </c>
      <c r="E149" s="36"/>
      <c r="F149" s="72"/>
      <c r="G149" s="72"/>
      <c r="H149" s="72"/>
      <c r="I149" s="71"/>
      <c r="J149" s="20"/>
      <c r="K149" s="20"/>
      <c r="L149" s="20"/>
      <c r="M149" s="20"/>
    </row>
    <row r="150" spans="1:13">
      <c r="A150" s="20"/>
      <c r="B150" s="38"/>
      <c r="C150" s="20"/>
      <c r="D150" s="20"/>
      <c r="E150" s="20"/>
      <c r="F150" s="52"/>
      <c r="G150" s="20"/>
      <c r="H150" s="20"/>
      <c r="I150" s="20"/>
      <c r="J150" s="20"/>
      <c r="K150" s="20"/>
      <c r="L150" s="20"/>
      <c r="M150" s="20"/>
    </row>
    <row r="151" spans="1:13">
      <c r="A151" s="20"/>
      <c r="B151" s="38"/>
      <c r="C151" s="20"/>
      <c r="D151" s="69" t="s">
        <v>120</v>
      </c>
      <c r="E151" s="69"/>
      <c r="F151" s="67"/>
      <c r="G151" s="47" t="s">
        <v>39</v>
      </c>
      <c r="H151" s="571">
        <v>1</v>
      </c>
      <c r="I151" s="41" t="s">
        <v>40</v>
      </c>
      <c r="J151" s="20"/>
      <c r="K151" s="20"/>
      <c r="L151" s="20"/>
      <c r="M151" s="20"/>
    </row>
    <row r="152" spans="1:13">
      <c r="A152" s="20"/>
      <c r="B152" s="38"/>
      <c r="C152" s="20"/>
      <c r="D152" s="69" t="s">
        <v>121</v>
      </c>
      <c r="E152" s="69"/>
      <c r="F152" s="67"/>
      <c r="G152" s="47" t="s">
        <v>39</v>
      </c>
      <c r="H152" s="571">
        <v>1</v>
      </c>
      <c r="I152" s="41" t="s">
        <v>40</v>
      </c>
      <c r="J152" s="20"/>
      <c r="K152" s="20"/>
      <c r="L152" s="20"/>
      <c r="M152" s="20"/>
    </row>
    <row r="153" spans="1:13">
      <c r="A153" s="20"/>
      <c r="B153" s="38"/>
      <c r="C153" s="20"/>
      <c r="D153" s="69" t="s">
        <v>122</v>
      </c>
      <c r="E153" s="69"/>
      <c r="F153" s="67"/>
      <c r="G153" s="47" t="s">
        <v>39</v>
      </c>
      <c r="H153" s="571">
        <v>1</v>
      </c>
      <c r="I153" s="41" t="s">
        <v>40</v>
      </c>
      <c r="J153" s="20"/>
      <c r="K153" s="20"/>
      <c r="L153" s="20"/>
      <c r="M153" s="20"/>
    </row>
    <row r="154" spans="1:13">
      <c r="A154" s="20"/>
      <c r="B154" s="38"/>
      <c r="C154" s="20"/>
      <c r="D154" s="69" t="s">
        <v>123</v>
      </c>
      <c r="E154" s="69"/>
      <c r="F154" s="67"/>
      <c r="G154" s="47" t="s">
        <v>39</v>
      </c>
      <c r="H154" s="571">
        <v>1</v>
      </c>
      <c r="I154" s="41" t="s">
        <v>40</v>
      </c>
      <c r="J154" s="20"/>
      <c r="K154" s="20"/>
      <c r="L154" s="20"/>
      <c r="M154" s="20"/>
    </row>
    <row r="155" spans="1:13">
      <c r="A155" s="20"/>
      <c r="B155" s="38"/>
      <c r="C155" s="20"/>
      <c r="D155" s="69" t="s">
        <v>124</v>
      </c>
      <c r="E155" s="69"/>
      <c r="F155" s="67"/>
      <c r="G155" s="47" t="s">
        <v>39</v>
      </c>
      <c r="H155" s="571">
        <v>1</v>
      </c>
      <c r="I155" s="41" t="s">
        <v>40</v>
      </c>
      <c r="J155" s="20"/>
      <c r="K155" s="20"/>
      <c r="L155" s="20"/>
      <c r="M155" s="48"/>
    </row>
    <row r="156" spans="1:13">
      <c r="A156" s="20"/>
      <c r="B156" s="38"/>
      <c r="C156" s="20"/>
      <c r="D156" s="69" t="s">
        <v>125</v>
      </c>
      <c r="E156" s="69"/>
      <c r="F156" s="67"/>
      <c r="G156" s="47" t="s">
        <v>39</v>
      </c>
      <c r="H156" s="571">
        <v>1</v>
      </c>
      <c r="I156" s="41" t="s">
        <v>40</v>
      </c>
      <c r="J156" s="20"/>
      <c r="K156" s="20"/>
      <c r="L156" s="20"/>
      <c r="M156" s="20"/>
    </row>
    <row r="157" spans="1:13">
      <c r="A157" s="20"/>
      <c r="B157" s="38"/>
      <c r="C157" s="20"/>
      <c r="D157" s="69" t="s">
        <v>126</v>
      </c>
      <c r="E157" s="69"/>
      <c r="F157" s="67"/>
      <c r="G157" s="47" t="s">
        <v>39</v>
      </c>
      <c r="H157" s="571">
        <v>1</v>
      </c>
      <c r="I157" s="41" t="s">
        <v>40</v>
      </c>
      <c r="J157" s="20"/>
      <c r="K157" s="20"/>
      <c r="L157" s="20"/>
      <c r="M157" s="20"/>
    </row>
    <row r="158" spans="1:13">
      <c r="A158" s="20"/>
      <c r="B158" s="38"/>
      <c r="C158" s="20"/>
      <c r="D158" s="69" t="s">
        <v>127</v>
      </c>
      <c r="E158" s="69"/>
      <c r="F158" s="67"/>
      <c r="G158" s="47" t="s">
        <v>39</v>
      </c>
      <c r="H158" s="571">
        <v>1</v>
      </c>
      <c r="I158" s="41" t="s">
        <v>40</v>
      </c>
      <c r="J158" s="20"/>
      <c r="K158" s="20"/>
      <c r="L158" s="20"/>
      <c r="M158" s="20"/>
    </row>
    <row r="159" spans="1:13">
      <c r="A159" s="20"/>
      <c r="B159" s="38"/>
      <c r="C159" s="20"/>
      <c r="D159" s="20"/>
      <c r="E159" s="20"/>
      <c r="F159" s="52"/>
      <c r="G159" s="78"/>
      <c r="H159" s="576"/>
      <c r="I159" s="20"/>
      <c r="J159" s="20"/>
      <c r="K159" s="20"/>
      <c r="L159" s="20"/>
      <c r="M159" s="20"/>
    </row>
    <row r="160" spans="1:13">
      <c r="A160" s="20"/>
      <c r="B160" s="38"/>
      <c r="C160" s="20"/>
      <c r="D160" s="69" t="s">
        <v>128</v>
      </c>
      <c r="E160" s="69"/>
      <c r="F160" s="67"/>
      <c r="G160" s="47" t="s">
        <v>39</v>
      </c>
      <c r="H160" s="571">
        <v>1</v>
      </c>
      <c r="I160" s="41" t="s">
        <v>129</v>
      </c>
      <c r="J160" s="20"/>
      <c r="K160" s="20"/>
      <c r="L160" s="20"/>
      <c r="M160" s="20"/>
    </row>
    <row r="161" spans="1:13">
      <c r="A161" s="20"/>
      <c r="B161" s="38"/>
      <c r="C161" s="20"/>
      <c r="D161" s="69" t="s">
        <v>130</v>
      </c>
      <c r="E161" s="69"/>
      <c r="F161" s="67"/>
      <c r="G161" s="47" t="s">
        <v>39</v>
      </c>
      <c r="H161" s="571">
        <v>1</v>
      </c>
      <c r="I161" s="41" t="s">
        <v>129</v>
      </c>
      <c r="J161" s="20"/>
      <c r="K161" s="20"/>
      <c r="L161" s="20"/>
      <c r="M161" s="48"/>
    </row>
    <row r="162" spans="1:13">
      <c r="A162" s="20"/>
      <c r="B162" s="38"/>
      <c r="C162" s="20"/>
      <c r="D162" s="69" t="s">
        <v>131</v>
      </c>
      <c r="E162" s="69"/>
      <c r="F162" s="67"/>
      <c r="G162" s="47" t="s">
        <v>39</v>
      </c>
      <c r="H162" s="571">
        <v>1</v>
      </c>
      <c r="I162" s="41" t="s">
        <v>129</v>
      </c>
      <c r="J162" s="20"/>
      <c r="K162" s="20"/>
      <c r="L162" s="20"/>
      <c r="M162" s="48"/>
    </row>
    <row r="163" spans="1:13">
      <c r="A163" s="20"/>
      <c r="B163" s="38"/>
      <c r="C163" s="20"/>
      <c r="D163" s="69" t="s">
        <v>132</v>
      </c>
      <c r="E163" s="69"/>
      <c r="F163" s="67"/>
      <c r="G163" s="47" t="s">
        <v>39</v>
      </c>
      <c r="H163" s="571">
        <v>1</v>
      </c>
      <c r="I163" s="41" t="s">
        <v>129</v>
      </c>
      <c r="J163" s="20"/>
      <c r="K163" s="20"/>
      <c r="L163" s="20"/>
      <c r="M163" s="48"/>
    </row>
    <row r="164" spans="1:13">
      <c r="A164" s="20"/>
      <c r="B164" s="38"/>
      <c r="C164" s="20"/>
      <c r="D164" s="69" t="s">
        <v>133</v>
      </c>
      <c r="E164" s="69"/>
      <c r="F164" s="67"/>
      <c r="G164" s="47" t="s">
        <v>39</v>
      </c>
      <c r="H164" s="571">
        <v>1</v>
      </c>
      <c r="I164" s="41" t="s">
        <v>129</v>
      </c>
      <c r="J164" s="20"/>
      <c r="K164" s="20"/>
      <c r="L164" s="20"/>
      <c r="M164" s="20"/>
    </row>
    <row r="165" spans="1:13">
      <c r="A165" s="20"/>
      <c r="B165" s="38"/>
      <c r="C165" s="20"/>
      <c r="D165" s="69" t="s">
        <v>134</v>
      </c>
      <c r="E165" s="69"/>
      <c r="F165" s="67"/>
      <c r="G165" s="47" t="s">
        <v>39</v>
      </c>
      <c r="H165" s="571">
        <v>1</v>
      </c>
      <c r="I165" s="41" t="s">
        <v>129</v>
      </c>
      <c r="J165" s="20"/>
      <c r="K165" s="20"/>
      <c r="L165" s="20"/>
      <c r="M165" s="20"/>
    </row>
    <row r="166" spans="1:13">
      <c r="A166" s="20"/>
      <c r="B166" s="38"/>
      <c r="C166" s="20"/>
      <c r="D166" s="69" t="s">
        <v>135</v>
      </c>
      <c r="E166" s="69"/>
      <c r="F166" s="67"/>
      <c r="G166" s="47" t="s">
        <v>39</v>
      </c>
      <c r="H166" s="571">
        <v>1</v>
      </c>
      <c r="I166" s="41" t="s">
        <v>129</v>
      </c>
      <c r="J166" s="20"/>
      <c r="K166" s="20"/>
      <c r="L166" s="20"/>
      <c r="M166" s="20"/>
    </row>
    <row r="167" spans="1:13">
      <c r="A167" s="20"/>
      <c r="B167" s="38"/>
      <c r="C167" s="20"/>
      <c r="D167" s="20"/>
      <c r="E167" s="20"/>
      <c r="F167" s="52"/>
      <c r="G167" s="79"/>
      <c r="H167" s="576"/>
      <c r="I167" s="20"/>
      <c r="J167" s="20"/>
      <c r="K167" s="20"/>
      <c r="L167" s="20"/>
      <c r="M167" s="20"/>
    </row>
    <row r="168" spans="1:13">
      <c r="A168" s="20"/>
      <c r="B168" s="38"/>
      <c r="C168" s="20"/>
      <c r="D168" s="69" t="s">
        <v>136</v>
      </c>
      <c r="E168" s="69"/>
      <c r="F168" s="67"/>
      <c r="G168" s="47" t="s">
        <v>39</v>
      </c>
      <c r="H168" s="571">
        <v>1</v>
      </c>
      <c r="I168" s="41" t="s">
        <v>129</v>
      </c>
      <c r="J168" s="20"/>
      <c r="K168" s="20"/>
      <c r="L168" s="20"/>
      <c r="M168" s="20"/>
    </row>
    <row r="169" spans="1:13">
      <c r="A169" s="20"/>
      <c r="B169" s="38"/>
      <c r="C169" s="20"/>
      <c r="D169" s="69" t="s">
        <v>137</v>
      </c>
      <c r="E169" s="69"/>
      <c r="F169" s="67"/>
      <c r="G169" s="47" t="s">
        <v>39</v>
      </c>
      <c r="H169" s="571">
        <v>1</v>
      </c>
      <c r="I169" s="41" t="s">
        <v>129</v>
      </c>
      <c r="J169" s="20"/>
      <c r="K169" s="20"/>
      <c r="L169" s="20"/>
      <c r="M169" s="20"/>
    </row>
    <row r="170" spans="1:13">
      <c r="A170" s="20"/>
      <c r="B170" s="38"/>
      <c r="C170" s="20"/>
      <c r="D170" s="69" t="s">
        <v>138</v>
      </c>
      <c r="E170" s="69"/>
      <c r="F170" s="67"/>
      <c r="G170" s="47" t="s">
        <v>39</v>
      </c>
      <c r="H170" s="571">
        <v>1</v>
      </c>
      <c r="I170" s="41" t="s">
        <v>129</v>
      </c>
      <c r="J170" s="20"/>
      <c r="K170" s="20"/>
      <c r="L170" s="20"/>
      <c r="M170" s="20"/>
    </row>
    <row r="171" spans="1:13">
      <c r="A171" s="20"/>
      <c r="B171" s="38"/>
      <c r="C171" s="20"/>
      <c r="D171" s="69" t="s">
        <v>139</v>
      </c>
      <c r="E171" s="69"/>
      <c r="F171" s="67"/>
      <c r="G171" s="47" t="s">
        <v>39</v>
      </c>
      <c r="H171" s="571">
        <v>1</v>
      </c>
      <c r="I171" s="41" t="s">
        <v>129</v>
      </c>
      <c r="J171" s="20"/>
      <c r="K171" s="20"/>
      <c r="L171" s="20"/>
      <c r="M171" s="20"/>
    </row>
    <row r="172" spans="1:13">
      <c r="A172" s="20"/>
      <c r="B172" s="38"/>
      <c r="C172" s="20"/>
      <c r="D172" s="69" t="s">
        <v>140</v>
      </c>
      <c r="E172" s="69"/>
      <c r="F172" s="67"/>
      <c r="G172" s="47" t="s">
        <v>39</v>
      </c>
      <c r="H172" s="571">
        <v>1</v>
      </c>
      <c r="I172" s="41" t="s">
        <v>129</v>
      </c>
      <c r="J172" s="20"/>
      <c r="K172" s="20"/>
      <c r="L172" s="20"/>
      <c r="M172" s="20"/>
    </row>
    <row r="173" spans="1:13">
      <c r="A173" s="20"/>
      <c r="B173" s="38"/>
      <c r="C173" s="20"/>
      <c r="D173" s="69" t="s">
        <v>141</v>
      </c>
      <c r="E173" s="69"/>
      <c r="F173" s="67"/>
      <c r="G173" s="47" t="s">
        <v>39</v>
      </c>
      <c r="H173" s="571">
        <v>1</v>
      </c>
      <c r="I173" s="41" t="s">
        <v>129</v>
      </c>
      <c r="J173" s="20"/>
      <c r="K173" s="20"/>
      <c r="L173" s="20"/>
      <c r="M173" s="20"/>
    </row>
    <row r="174" spans="1:13">
      <c r="A174" s="20"/>
      <c r="B174" s="38"/>
      <c r="C174" s="20"/>
      <c r="D174" s="69" t="s">
        <v>142</v>
      </c>
      <c r="E174" s="69"/>
      <c r="F174" s="67"/>
      <c r="G174" s="47" t="s">
        <v>39</v>
      </c>
      <c r="H174" s="571">
        <v>1</v>
      </c>
      <c r="I174" s="41" t="s">
        <v>129</v>
      </c>
      <c r="J174" s="20"/>
      <c r="K174" s="20"/>
      <c r="L174" s="20"/>
      <c r="M174" s="20"/>
    </row>
    <row r="175" spans="1:13">
      <c r="A175" s="20"/>
      <c r="B175" s="38"/>
      <c r="C175" s="20"/>
      <c r="D175" s="20"/>
      <c r="E175" s="20"/>
      <c r="F175" s="52"/>
      <c r="G175" s="79"/>
      <c r="H175" s="576"/>
      <c r="I175" s="20"/>
      <c r="J175" s="20"/>
      <c r="K175" s="20"/>
      <c r="L175" s="20"/>
      <c r="M175" s="20"/>
    </row>
    <row r="176" spans="1:13">
      <c r="A176" s="20"/>
      <c r="B176" s="38"/>
      <c r="C176" s="20"/>
      <c r="D176" s="69" t="s">
        <v>143</v>
      </c>
      <c r="E176" s="69"/>
      <c r="F176" s="67"/>
      <c r="G176" s="47" t="s">
        <v>39</v>
      </c>
      <c r="H176" s="571">
        <v>1</v>
      </c>
      <c r="I176" s="41" t="s">
        <v>129</v>
      </c>
      <c r="J176" s="20"/>
      <c r="K176" s="20"/>
      <c r="L176" s="20"/>
      <c r="M176" s="20"/>
    </row>
    <row r="177" spans="1:13">
      <c r="A177" s="20"/>
      <c r="B177" s="38"/>
      <c r="C177" s="20"/>
      <c r="D177" s="69" t="s">
        <v>144</v>
      </c>
      <c r="E177" s="69"/>
      <c r="F177" s="67"/>
      <c r="G177" s="47" t="s">
        <v>39</v>
      </c>
      <c r="H177" s="571">
        <v>1</v>
      </c>
      <c r="I177" s="41" t="s">
        <v>129</v>
      </c>
      <c r="J177" s="20"/>
      <c r="K177" s="20"/>
      <c r="L177" s="20"/>
      <c r="M177" s="20"/>
    </row>
    <row r="178" spans="1:13">
      <c r="A178" s="20"/>
      <c r="B178" s="38"/>
      <c r="C178" s="20"/>
      <c r="D178" s="69" t="s">
        <v>145</v>
      </c>
      <c r="E178" s="69"/>
      <c r="F178" s="67"/>
      <c r="G178" s="47" t="s">
        <v>39</v>
      </c>
      <c r="H178" s="571">
        <v>1</v>
      </c>
      <c r="I178" s="41" t="s">
        <v>129</v>
      </c>
      <c r="J178" s="20"/>
      <c r="K178" s="20"/>
      <c r="L178" s="20"/>
      <c r="M178" s="20"/>
    </row>
    <row r="179" spans="1:13">
      <c r="A179" s="20"/>
      <c r="B179" s="38"/>
      <c r="C179" s="20"/>
      <c r="D179" s="69" t="s">
        <v>146</v>
      </c>
      <c r="E179" s="69"/>
      <c r="F179" s="67"/>
      <c r="G179" s="47" t="s">
        <v>39</v>
      </c>
      <c r="H179" s="571">
        <v>1</v>
      </c>
      <c r="I179" s="41" t="s">
        <v>129</v>
      </c>
      <c r="J179" s="20"/>
      <c r="K179" s="20"/>
      <c r="L179" s="20"/>
      <c r="M179" s="20"/>
    </row>
    <row r="180" spans="1:13">
      <c r="A180" s="20"/>
      <c r="B180" s="38"/>
      <c r="C180" s="20"/>
      <c r="D180" s="69" t="s">
        <v>147</v>
      </c>
      <c r="E180" s="69"/>
      <c r="F180" s="67"/>
      <c r="G180" s="47" t="s">
        <v>39</v>
      </c>
      <c r="H180" s="571">
        <v>1</v>
      </c>
      <c r="I180" s="41" t="s">
        <v>129</v>
      </c>
      <c r="J180" s="20"/>
      <c r="K180" s="20"/>
      <c r="L180" s="20"/>
      <c r="M180" s="20"/>
    </row>
    <row r="181" spans="1:13">
      <c r="A181" s="20"/>
      <c r="B181" s="38"/>
      <c r="C181" s="20"/>
      <c r="D181" s="69" t="s">
        <v>148</v>
      </c>
      <c r="E181" s="69"/>
      <c r="F181" s="67"/>
      <c r="G181" s="47" t="s">
        <v>39</v>
      </c>
      <c r="H181" s="571">
        <v>1</v>
      </c>
      <c r="I181" s="41" t="s">
        <v>129</v>
      </c>
      <c r="J181" s="20"/>
      <c r="K181" s="20"/>
      <c r="L181" s="20"/>
      <c r="M181" s="20"/>
    </row>
    <row r="182" spans="1:13">
      <c r="A182" s="20"/>
      <c r="B182" s="38"/>
      <c r="C182" s="20"/>
      <c r="D182" s="69" t="s">
        <v>149</v>
      </c>
      <c r="E182" s="69"/>
      <c r="F182" s="67"/>
      <c r="G182" s="47" t="s">
        <v>39</v>
      </c>
      <c r="H182" s="571">
        <v>1</v>
      </c>
      <c r="I182" s="41" t="s">
        <v>129</v>
      </c>
      <c r="J182" s="20"/>
      <c r="K182" s="20"/>
      <c r="L182" s="20"/>
      <c r="M182" s="20"/>
    </row>
    <row r="183" spans="1:13">
      <c r="A183" s="20"/>
      <c r="B183" s="64"/>
      <c r="C183" s="20"/>
      <c r="D183" s="20"/>
      <c r="E183" s="20"/>
      <c r="F183" s="52"/>
      <c r="G183" s="20"/>
      <c r="H183" s="20"/>
      <c r="I183" s="20"/>
      <c r="J183" s="20"/>
      <c r="K183" s="20"/>
      <c r="L183" s="20"/>
      <c r="M183" s="20"/>
    </row>
    <row r="184" spans="1:13">
      <c r="A184" s="71"/>
      <c r="B184" s="71"/>
      <c r="C184" s="71"/>
      <c r="D184" s="36" t="s">
        <v>150</v>
      </c>
      <c r="E184" s="36"/>
      <c r="F184" s="71"/>
      <c r="G184" s="72"/>
      <c r="H184" s="72"/>
      <c r="I184" s="72"/>
      <c r="J184" s="20"/>
      <c r="K184" s="20"/>
      <c r="L184" s="20"/>
      <c r="M184" s="20"/>
    </row>
    <row r="185" spans="1:13">
      <c r="A185" s="20"/>
      <c r="B185" s="38"/>
      <c r="C185" s="20"/>
      <c r="D185" s="65"/>
      <c r="E185" s="65"/>
      <c r="F185" s="52"/>
      <c r="G185" s="41"/>
      <c r="H185" s="41"/>
      <c r="I185" s="41"/>
      <c r="J185" s="20"/>
      <c r="K185" s="20"/>
      <c r="L185" s="20"/>
      <c r="M185" s="20"/>
    </row>
    <row r="186" spans="1:13">
      <c r="A186" s="20"/>
      <c r="B186" s="38"/>
      <c r="C186" s="20"/>
      <c r="D186" s="69" t="s">
        <v>151</v>
      </c>
      <c r="E186" s="69"/>
      <c r="F186" s="70"/>
      <c r="G186" s="47" t="s">
        <v>39</v>
      </c>
      <c r="H186" s="571">
        <v>1</v>
      </c>
      <c r="I186" s="41" t="s">
        <v>40</v>
      </c>
      <c r="J186" s="20"/>
      <c r="K186" s="20"/>
      <c r="L186" s="20"/>
      <c r="M186" s="20"/>
    </row>
    <row r="187" spans="1:13">
      <c r="A187" s="20"/>
      <c r="B187" s="38"/>
      <c r="C187" s="20"/>
      <c r="D187" s="69" t="s">
        <v>152</v>
      </c>
      <c r="E187" s="69"/>
      <c r="F187" s="70"/>
      <c r="G187" s="47" t="s">
        <v>39</v>
      </c>
      <c r="H187" s="571">
        <v>1</v>
      </c>
      <c r="I187" s="41" t="s">
        <v>40</v>
      </c>
      <c r="J187" s="20"/>
      <c r="K187" s="20"/>
      <c r="L187" s="20"/>
      <c r="M187" s="20"/>
    </row>
    <row r="188" spans="1:13">
      <c r="A188" s="20"/>
      <c r="B188" s="38"/>
      <c r="C188" s="20"/>
      <c r="D188" s="65"/>
      <c r="E188" s="65"/>
      <c r="F188" s="52"/>
      <c r="G188" s="41"/>
      <c r="H188" s="41"/>
      <c r="I188" s="41"/>
      <c r="J188" s="20"/>
      <c r="K188" s="20"/>
      <c r="L188" s="20"/>
      <c r="M188" s="20"/>
    </row>
    <row r="189" spans="1:13">
      <c r="A189" s="20"/>
      <c r="B189" s="38"/>
      <c r="C189" s="20"/>
      <c r="D189" s="69" t="s">
        <v>151</v>
      </c>
      <c r="E189" s="69"/>
      <c r="F189" s="70"/>
      <c r="G189" s="49" t="s">
        <v>50</v>
      </c>
      <c r="H189" s="571">
        <v>1</v>
      </c>
      <c r="I189" s="41" t="s">
        <v>40</v>
      </c>
      <c r="J189" s="20"/>
      <c r="K189" s="20"/>
      <c r="L189" s="20"/>
      <c r="M189" s="20"/>
    </row>
    <row r="190" spans="1:13">
      <c r="A190" s="20"/>
      <c r="B190" s="38"/>
      <c r="C190" s="20"/>
      <c r="D190" s="69" t="s">
        <v>152</v>
      </c>
      <c r="E190" s="69"/>
      <c r="F190" s="70"/>
      <c r="G190" s="49" t="s">
        <v>50</v>
      </c>
      <c r="H190" s="571">
        <v>1</v>
      </c>
      <c r="I190" s="41" t="s">
        <v>40</v>
      </c>
      <c r="J190" s="20"/>
      <c r="K190" s="20"/>
      <c r="L190" s="20"/>
      <c r="M190" s="20"/>
    </row>
    <row r="191" spans="1:13">
      <c r="A191" s="20"/>
      <c r="B191" s="38"/>
      <c r="C191" s="20"/>
      <c r="D191" s="65"/>
      <c r="E191" s="65"/>
      <c r="F191" s="52"/>
      <c r="G191" s="41"/>
      <c r="H191" s="41"/>
      <c r="I191" s="41"/>
      <c r="J191" s="20"/>
      <c r="K191" s="20"/>
      <c r="L191" s="20"/>
      <c r="M191" s="20"/>
    </row>
    <row r="192" spans="1:13">
      <c r="A192" s="20"/>
      <c r="B192" s="38"/>
      <c r="C192" s="20"/>
      <c r="D192" s="69" t="s">
        <v>153</v>
      </c>
      <c r="E192" s="69"/>
      <c r="F192" s="70"/>
      <c r="G192" s="53" t="s">
        <v>57</v>
      </c>
      <c r="H192" s="572">
        <v>1</v>
      </c>
      <c r="I192" s="41" t="s">
        <v>40</v>
      </c>
      <c r="J192" s="20"/>
      <c r="K192" s="20"/>
      <c r="L192" s="20"/>
      <c r="M192" s="20"/>
    </row>
    <row r="193" spans="1:13">
      <c r="A193" s="20"/>
      <c r="B193" s="38"/>
      <c r="C193" s="20"/>
      <c r="D193" s="69" t="s">
        <v>154</v>
      </c>
      <c r="E193" s="69"/>
      <c r="F193" s="70"/>
      <c r="G193" s="53" t="s">
        <v>57</v>
      </c>
      <c r="H193" s="572">
        <v>1</v>
      </c>
      <c r="I193" s="41" t="s">
        <v>40</v>
      </c>
      <c r="J193" s="20"/>
      <c r="K193" s="20"/>
      <c r="L193" s="20"/>
      <c r="M193" s="20"/>
    </row>
    <row r="194" spans="1:13">
      <c r="A194" s="20"/>
      <c r="B194" s="64"/>
      <c r="C194" s="20"/>
      <c r="D194" s="65"/>
      <c r="E194" s="65"/>
      <c r="F194" s="52"/>
      <c r="G194" s="41"/>
      <c r="H194" s="41"/>
      <c r="I194" s="41"/>
      <c r="J194" s="20"/>
      <c r="K194" s="20"/>
      <c r="L194" s="20"/>
      <c r="M194" s="20"/>
    </row>
    <row r="195" spans="1:13">
      <c r="A195" s="71"/>
      <c r="B195" s="71"/>
      <c r="C195" s="71"/>
      <c r="D195" s="36" t="s">
        <v>155</v>
      </c>
      <c r="E195" s="36"/>
      <c r="F195" s="71"/>
      <c r="G195" s="72"/>
      <c r="H195" s="72"/>
      <c r="I195" s="72"/>
      <c r="J195" s="20"/>
      <c r="K195" s="20"/>
      <c r="L195" s="20"/>
      <c r="M195" s="20"/>
    </row>
    <row r="196" spans="1:13">
      <c r="A196" s="20"/>
      <c r="B196" s="38"/>
      <c r="C196" s="20"/>
      <c r="D196" s="65"/>
      <c r="E196" s="65"/>
      <c r="F196" s="52"/>
      <c r="G196" s="41"/>
      <c r="H196" s="41"/>
      <c r="I196" s="41"/>
      <c r="J196" s="20"/>
      <c r="K196" s="20"/>
      <c r="L196" s="20"/>
      <c r="M196" s="20"/>
    </row>
    <row r="197" spans="1:13">
      <c r="A197" s="20"/>
      <c r="B197" s="38"/>
      <c r="C197" s="20"/>
      <c r="D197" s="69" t="s">
        <v>156</v>
      </c>
      <c r="E197" s="69"/>
      <c r="F197" s="67"/>
      <c r="G197" s="47" t="s">
        <v>39</v>
      </c>
      <c r="H197" s="611">
        <v>0.01</v>
      </c>
      <c r="I197" s="80" t="s">
        <v>157</v>
      </c>
      <c r="J197" s="81"/>
      <c r="K197" s="81"/>
      <c r="L197" s="81"/>
      <c r="M197" s="81"/>
    </row>
    <row r="198" spans="1:13">
      <c r="A198" s="20"/>
      <c r="B198" s="38"/>
      <c r="C198" s="20"/>
      <c r="D198" s="69" t="s">
        <v>158</v>
      </c>
      <c r="E198" s="69"/>
      <c r="F198" s="67"/>
      <c r="G198" s="47" t="s">
        <v>39</v>
      </c>
      <c r="H198" s="611">
        <v>0.01</v>
      </c>
      <c r="I198" s="80" t="s">
        <v>157</v>
      </c>
      <c r="J198" s="81"/>
      <c r="K198" s="81"/>
      <c r="L198" s="81"/>
      <c r="M198" s="81"/>
    </row>
    <row r="199" spans="1:13">
      <c r="A199" s="20"/>
      <c r="B199" s="38"/>
      <c r="C199" s="20"/>
      <c r="D199" s="69" t="s">
        <v>159</v>
      </c>
      <c r="E199" s="69"/>
      <c r="F199" s="67"/>
      <c r="G199" s="47" t="s">
        <v>39</v>
      </c>
      <c r="H199" s="611">
        <v>0.01</v>
      </c>
      <c r="I199" s="80" t="s">
        <v>157</v>
      </c>
      <c r="J199" s="81"/>
      <c r="K199" s="81"/>
      <c r="L199" s="81"/>
      <c r="M199" s="81"/>
    </row>
    <row r="200" spans="1:13">
      <c r="A200" s="20"/>
      <c r="B200" s="38"/>
      <c r="C200" s="20"/>
      <c r="D200" s="69" t="s">
        <v>160</v>
      </c>
      <c r="E200" s="69"/>
      <c r="F200" s="67"/>
      <c r="G200" s="47" t="s">
        <v>39</v>
      </c>
      <c r="H200" s="611">
        <v>0.01</v>
      </c>
      <c r="I200" s="80" t="s">
        <v>157</v>
      </c>
      <c r="J200" s="81"/>
      <c r="K200" s="81"/>
      <c r="L200" s="81"/>
      <c r="M200" s="81"/>
    </row>
    <row r="201" spans="1:13">
      <c r="A201" s="20"/>
      <c r="B201" s="38"/>
      <c r="C201" s="20"/>
      <c r="D201" s="69" t="s">
        <v>161</v>
      </c>
      <c r="E201" s="69"/>
      <c r="F201" s="67"/>
      <c r="G201" s="47" t="s">
        <v>39</v>
      </c>
      <c r="H201" s="611">
        <v>0.01</v>
      </c>
      <c r="I201" s="80" t="s">
        <v>157</v>
      </c>
      <c r="J201" s="81"/>
      <c r="K201" s="81"/>
      <c r="L201" s="81"/>
      <c r="M201" s="81"/>
    </row>
    <row r="202" spans="1:13">
      <c r="A202" s="20"/>
      <c r="B202" s="38"/>
      <c r="C202" s="20"/>
      <c r="D202" s="69" t="s">
        <v>162</v>
      </c>
      <c r="E202" s="69"/>
      <c r="F202" s="67"/>
      <c r="G202" s="82" t="s">
        <v>50</v>
      </c>
      <c r="H202" s="611">
        <v>0.01</v>
      </c>
      <c r="I202" s="41" t="s">
        <v>163</v>
      </c>
      <c r="J202" s="20"/>
      <c r="K202" s="20"/>
      <c r="L202" s="20"/>
      <c r="M202" s="20"/>
    </row>
    <row r="203" spans="1:13">
      <c r="A203" s="20"/>
      <c r="B203" s="38"/>
      <c r="C203" s="20"/>
      <c r="D203" s="69" t="s">
        <v>164</v>
      </c>
      <c r="E203" s="69"/>
      <c r="F203" s="67"/>
      <c r="G203" s="82" t="s">
        <v>50</v>
      </c>
      <c r="H203" s="611">
        <v>0.01</v>
      </c>
      <c r="I203" s="41" t="s">
        <v>21</v>
      </c>
      <c r="J203" s="20"/>
      <c r="K203" s="20"/>
      <c r="L203" s="20"/>
      <c r="M203" s="20"/>
    </row>
    <row r="204" spans="1:13">
      <c r="A204" s="20"/>
      <c r="B204" s="38"/>
      <c r="C204" s="20"/>
      <c r="D204" s="69" t="s">
        <v>165</v>
      </c>
      <c r="E204" s="69"/>
      <c r="F204" s="67"/>
      <c r="G204" s="82" t="s">
        <v>50</v>
      </c>
      <c r="H204" s="611">
        <v>0.01</v>
      </c>
      <c r="I204" s="41" t="s">
        <v>157</v>
      </c>
      <c r="J204" s="20"/>
      <c r="K204" s="20"/>
      <c r="L204" s="20"/>
      <c r="M204" s="20"/>
    </row>
    <row r="205" spans="1:13">
      <c r="A205" s="20"/>
      <c r="B205" s="38"/>
      <c r="C205" s="20"/>
      <c r="D205" s="69" t="s">
        <v>166</v>
      </c>
      <c r="E205" s="69"/>
      <c r="F205" s="67"/>
      <c r="G205" s="47" t="s">
        <v>39</v>
      </c>
      <c r="H205" s="611">
        <v>0.01</v>
      </c>
      <c r="I205" s="41" t="s">
        <v>163</v>
      </c>
      <c r="J205" s="83"/>
      <c r="K205" s="20"/>
      <c r="L205" s="20"/>
      <c r="M205" s="20"/>
    </row>
    <row r="206" spans="1:13">
      <c r="A206" s="20"/>
      <c r="B206" s="38"/>
      <c r="C206" s="20"/>
      <c r="D206" s="69" t="s">
        <v>167</v>
      </c>
      <c r="E206" s="69"/>
      <c r="F206" s="67"/>
      <c r="G206" s="47" t="s">
        <v>39</v>
      </c>
      <c r="H206" s="611">
        <v>0.01</v>
      </c>
      <c r="I206" s="41" t="s">
        <v>21</v>
      </c>
      <c r="J206" s="83"/>
      <c r="K206" s="20"/>
      <c r="L206" s="20"/>
      <c r="M206" s="20"/>
    </row>
    <row r="207" spans="1:13">
      <c r="A207" s="20"/>
      <c r="B207" s="38"/>
      <c r="C207" s="20"/>
      <c r="D207" s="69" t="s">
        <v>168</v>
      </c>
      <c r="E207" s="69"/>
      <c r="F207" s="67"/>
      <c r="G207" s="47" t="s">
        <v>39</v>
      </c>
      <c r="H207" s="611">
        <v>0.01</v>
      </c>
      <c r="I207" s="41" t="s">
        <v>157</v>
      </c>
      <c r="J207" s="83"/>
      <c r="K207" s="20"/>
      <c r="L207" s="20"/>
      <c r="M207" s="20"/>
    </row>
    <row r="208" spans="1:13">
      <c r="A208" s="20"/>
      <c r="B208" s="38"/>
      <c r="C208" s="20"/>
      <c r="D208" s="69" t="s">
        <v>169</v>
      </c>
      <c r="E208" s="69"/>
      <c r="F208" s="70"/>
      <c r="G208" s="82" t="s">
        <v>50</v>
      </c>
      <c r="H208" s="611">
        <v>0.01</v>
      </c>
      <c r="I208" s="41" t="s">
        <v>170</v>
      </c>
      <c r="J208" s="20"/>
      <c r="K208" s="20"/>
      <c r="L208" s="20"/>
      <c r="M208" s="20"/>
    </row>
    <row r="209" spans="1:13">
      <c r="A209" s="20"/>
      <c r="B209" s="64"/>
      <c r="C209" s="20"/>
      <c r="D209" s="65"/>
      <c r="E209" s="65"/>
      <c r="F209" s="84"/>
      <c r="G209" s="41"/>
      <c r="H209" s="41"/>
      <c r="I209" s="41"/>
      <c r="J209" s="20"/>
      <c r="K209" s="20"/>
      <c r="L209" s="20"/>
      <c r="M209" s="20"/>
    </row>
    <row r="210" spans="1:13">
      <c r="A210" s="20"/>
      <c r="B210" s="64"/>
      <c r="C210" s="20"/>
      <c r="D210" s="65"/>
      <c r="E210" s="65"/>
      <c r="F210" s="84"/>
      <c r="G210" s="41"/>
      <c r="H210" s="41"/>
      <c r="I210" s="41"/>
      <c r="J210" s="20"/>
      <c r="K210" s="20"/>
      <c r="L210" s="20"/>
      <c r="M210" s="20"/>
    </row>
    <row r="211" spans="1:13">
      <c r="A211" s="71"/>
      <c r="B211" s="71"/>
      <c r="C211" s="71"/>
      <c r="D211" s="36" t="s">
        <v>171</v>
      </c>
      <c r="E211" s="36"/>
      <c r="F211" s="71"/>
      <c r="G211" s="72"/>
      <c r="H211" s="72"/>
      <c r="I211" s="72"/>
      <c r="J211" s="20"/>
      <c r="K211" s="20"/>
      <c r="L211" s="20"/>
      <c r="M211" s="20"/>
    </row>
    <row r="212" spans="1:13">
      <c r="A212" s="20"/>
      <c r="B212" s="38"/>
      <c r="C212" s="20"/>
      <c r="D212" s="20"/>
      <c r="E212" s="20"/>
      <c r="F212" s="52"/>
      <c r="G212" s="20"/>
      <c r="H212" s="20"/>
      <c r="I212" s="20"/>
      <c r="J212" s="20"/>
      <c r="K212" s="20"/>
      <c r="L212" s="20"/>
      <c r="M212" s="20"/>
    </row>
    <row r="213" spans="1:13">
      <c r="A213" s="20"/>
      <c r="B213" s="38"/>
      <c r="C213" s="20"/>
      <c r="D213" s="62" t="s">
        <v>172</v>
      </c>
      <c r="E213" s="69"/>
      <c r="F213" s="67"/>
      <c r="G213" s="53" t="s">
        <v>57</v>
      </c>
      <c r="H213" s="572">
        <v>1</v>
      </c>
      <c r="I213" s="20" t="s">
        <v>173</v>
      </c>
      <c r="J213" s="20"/>
      <c r="K213" s="20"/>
      <c r="L213" s="20"/>
      <c r="M213" s="20"/>
    </row>
    <row r="214" spans="1:13">
      <c r="A214" s="20"/>
      <c r="B214" s="38"/>
      <c r="C214" s="20"/>
      <c r="D214" s="62" t="s">
        <v>174</v>
      </c>
      <c r="E214" s="69"/>
      <c r="F214" s="67"/>
      <c r="G214" s="53" t="s">
        <v>57</v>
      </c>
      <c r="H214" s="572">
        <v>1</v>
      </c>
      <c r="I214" s="20" t="s">
        <v>173</v>
      </c>
      <c r="J214" s="20"/>
      <c r="K214" s="20"/>
      <c r="L214" s="20"/>
      <c r="M214" s="20"/>
    </row>
    <row r="215" spans="1:13">
      <c r="A215" s="20"/>
      <c r="B215" s="38"/>
      <c r="C215" s="20"/>
      <c r="D215" s="62" t="s">
        <v>175</v>
      </c>
      <c r="E215" s="69"/>
      <c r="F215" s="67"/>
      <c r="G215" s="53" t="s">
        <v>57</v>
      </c>
      <c r="H215" s="572">
        <v>1</v>
      </c>
      <c r="I215" s="20" t="s">
        <v>173</v>
      </c>
      <c r="J215" s="20"/>
      <c r="K215" s="20"/>
      <c r="L215" s="20"/>
      <c r="M215" s="20"/>
    </row>
    <row r="216" spans="1:13">
      <c r="A216" s="20"/>
      <c r="B216" s="38"/>
      <c r="C216" s="20"/>
      <c r="D216" s="62" t="s">
        <v>176</v>
      </c>
      <c r="E216" s="69"/>
      <c r="F216" s="70"/>
      <c r="G216" s="53" t="s">
        <v>57</v>
      </c>
      <c r="H216" s="572">
        <v>1</v>
      </c>
      <c r="I216" s="20" t="s">
        <v>173</v>
      </c>
      <c r="J216" s="20"/>
      <c r="K216" s="20"/>
      <c r="L216" s="20"/>
      <c r="M216" s="20"/>
    </row>
    <row r="217" spans="1:13">
      <c r="A217" s="20"/>
      <c r="B217" s="64"/>
      <c r="C217" s="20"/>
      <c r="D217" s="41"/>
      <c r="E217" s="65"/>
      <c r="F217" s="84"/>
      <c r="G217" s="41"/>
      <c r="H217" s="41"/>
      <c r="I217" s="20"/>
      <c r="J217" s="20"/>
      <c r="K217" s="20"/>
      <c r="L217" s="20"/>
      <c r="M217" s="20"/>
    </row>
    <row r="218" spans="1:13">
      <c r="A218" s="20"/>
      <c r="B218" s="85"/>
      <c r="C218" s="20"/>
      <c r="D218" s="39"/>
      <c r="E218" s="39"/>
      <c r="F218" s="40"/>
      <c r="G218" s="41"/>
      <c r="H218" s="41"/>
      <c r="I218" s="20"/>
      <c r="J218" s="20"/>
      <c r="K218" s="20"/>
      <c r="L218" s="20"/>
      <c r="M218" s="20"/>
    </row>
    <row r="219" spans="1:13">
      <c r="A219" s="20"/>
      <c r="B219" s="85"/>
      <c r="C219" s="20"/>
      <c r="D219" s="41"/>
      <c r="E219" s="65"/>
      <c r="F219" s="84"/>
      <c r="G219" s="41"/>
      <c r="H219" s="41"/>
      <c r="I219" s="20"/>
      <c r="J219" s="20"/>
      <c r="K219" s="20"/>
      <c r="L219" s="20"/>
      <c r="M219" s="20"/>
    </row>
    <row r="220" spans="1:13">
      <c r="A220" s="20"/>
      <c r="B220" s="85"/>
      <c r="C220" s="20"/>
      <c r="D220" s="41"/>
      <c r="E220" s="65"/>
      <c r="F220" s="65"/>
      <c r="G220" s="41"/>
      <c r="H220" s="41"/>
      <c r="I220" s="20"/>
      <c r="J220" s="20"/>
      <c r="K220" s="20"/>
      <c r="L220" s="20"/>
      <c r="M220" s="20"/>
    </row>
    <row r="221" spans="1:13">
      <c r="A221" s="20"/>
      <c r="B221" s="85"/>
      <c r="C221" s="20"/>
      <c r="D221" s="41"/>
      <c r="E221" s="65"/>
      <c r="F221" s="65"/>
      <c r="G221" s="41"/>
      <c r="H221" s="41"/>
      <c r="I221" s="20"/>
      <c r="J221" s="20"/>
      <c r="K221" s="20"/>
      <c r="L221" s="20"/>
      <c r="M221" s="20"/>
    </row>
    <row r="222" spans="1:13">
      <c r="A222" s="20"/>
      <c r="B222" s="85"/>
      <c r="C222" s="20"/>
      <c r="D222" s="41"/>
      <c r="E222" s="65"/>
      <c r="F222" s="65"/>
      <c r="G222" s="41"/>
      <c r="H222" s="41"/>
      <c r="I222" s="20"/>
      <c r="J222" s="20"/>
      <c r="K222" s="20"/>
      <c r="L222" s="20"/>
      <c r="M222" s="20"/>
    </row>
    <row r="223" spans="1:13">
      <c r="A223" s="20"/>
      <c r="B223" s="64"/>
      <c r="C223" s="20"/>
      <c r="D223" s="41"/>
      <c r="E223" s="65"/>
      <c r="F223" s="65"/>
      <c r="G223" s="41"/>
      <c r="H223" s="41"/>
      <c r="I223" s="20"/>
      <c r="J223" s="20"/>
      <c r="K223" s="20"/>
      <c r="L223" s="20"/>
      <c r="M223" s="20"/>
    </row>
    <row r="224" spans="1:13">
      <c r="A224" s="20"/>
      <c r="B224" s="64"/>
      <c r="C224" s="20"/>
      <c r="D224" s="41"/>
      <c r="E224" s="65"/>
      <c r="F224" s="65"/>
      <c r="G224" s="41"/>
      <c r="H224" s="41"/>
      <c r="I224" s="20"/>
      <c r="J224" s="20"/>
      <c r="K224" s="20"/>
      <c r="L224" s="20"/>
      <c r="M224" s="20"/>
    </row>
    <row r="225" spans="1:13">
      <c r="A225" s="20"/>
      <c r="B225" s="64"/>
      <c r="C225" s="20"/>
      <c r="D225" s="41"/>
      <c r="E225" s="65"/>
      <c r="F225" s="65"/>
      <c r="G225" s="41"/>
      <c r="H225" s="41"/>
      <c r="I225" s="20"/>
      <c r="J225" s="20"/>
      <c r="K225" s="20"/>
      <c r="L225" s="20"/>
      <c r="M225" s="20"/>
    </row>
    <row r="226" spans="1:13">
      <c r="A226" s="20"/>
      <c r="B226" s="64"/>
      <c r="C226" s="20"/>
      <c r="D226" s="41"/>
      <c r="E226" s="65"/>
      <c r="F226" s="65"/>
      <c r="G226" s="41"/>
      <c r="H226" s="41"/>
      <c r="I226" s="20"/>
      <c r="J226" s="20"/>
      <c r="K226" s="20"/>
      <c r="L226" s="20"/>
      <c r="M226" s="20"/>
    </row>
    <row r="227" spans="1:13">
      <c r="A227" s="20"/>
      <c r="B227" s="64"/>
      <c r="C227" s="20"/>
      <c r="D227" s="41"/>
      <c r="E227" s="65"/>
      <c r="F227" s="74"/>
      <c r="G227" s="41"/>
      <c r="H227" s="41"/>
      <c r="I227" s="20"/>
      <c r="J227" s="20"/>
      <c r="K227" s="20"/>
      <c r="L227" s="20"/>
      <c r="M227" s="20"/>
    </row>
    <row r="228" spans="1:13">
      <c r="A228" s="20"/>
      <c r="B228" s="64"/>
      <c r="C228" s="20"/>
      <c r="D228" s="41"/>
      <c r="E228" s="65"/>
      <c r="F228" s="65"/>
      <c r="G228" s="41"/>
      <c r="H228" s="41"/>
      <c r="I228" s="20"/>
      <c r="J228" s="20"/>
      <c r="K228" s="20"/>
      <c r="L228" s="20"/>
      <c r="M228" s="20"/>
    </row>
    <row r="229" spans="1:13">
      <c r="A229" s="20"/>
      <c r="B229" s="64"/>
      <c r="C229" s="20"/>
      <c r="D229" s="41"/>
      <c r="E229" s="65"/>
      <c r="F229" s="65"/>
      <c r="G229" s="41"/>
      <c r="H229" s="41"/>
      <c r="I229" s="20"/>
      <c r="J229" s="20"/>
      <c r="K229" s="20"/>
      <c r="L229" s="20"/>
      <c r="M229" s="20"/>
    </row>
    <row r="230" spans="1:13">
      <c r="A230" s="20"/>
      <c r="B230" s="64"/>
      <c r="C230" s="20"/>
      <c r="D230" s="41"/>
      <c r="E230" s="65"/>
      <c r="F230" s="65"/>
      <c r="G230" s="41"/>
      <c r="H230" s="41"/>
      <c r="I230" s="20"/>
      <c r="J230" s="20"/>
      <c r="K230" s="20"/>
      <c r="L230" s="20"/>
      <c r="M230" s="20"/>
    </row>
    <row r="231" spans="1:13">
      <c r="A231" s="20"/>
      <c r="B231" s="64"/>
      <c r="C231" s="20"/>
      <c r="D231" s="41"/>
      <c r="E231" s="65"/>
      <c r="F231" s="65"/>
      <c r="G231" s="41"/>
      <c r="H231" s="41"/>
      <c r="I231" s="20"/>
      <c r="J231" s="20"/>
      <c r="K231" s="20"/>
      <c r="L231" s="20"/>
      <c r="M231" s="20"/>
    </row>
    <row r="232" spans="1:13">
      <c r="A232" s="20"/>
      <c r="B232" s="64"/>
      <c r="C232" s="20"/>
      <c r="D232" s="41"/>
      <c r="E232" s="65"/>
      <c r="F232" s="65"/>
      <c r="G232" s="41"/>
      <c r="H232" s="41"/>
      <c r="I232" s="20"/>
      <c r="J232" s="20"/>
      <c r="K232" s="20"/>
      <c r="L232" s="20"/>
      <c r="M232" s="20"/>
    </row>
    <row r="233" spans="1:13">
      <c r="A233" s="20"/>
      <c r="B233" s="64"/>
      <c r="C233" s="20"/>
      <c r="D233" s="41"/>
      <c r="E233" s="65"/>
      <c r="F233" s="65"/>
      <c r="G233" s="41"/>
      <c r="H233" s="41"/>
      <c r="I233" s="20"/>
      <c r="J233" s="20"/>
      <c r="K233" s="20"/>
      <c r="L233" s="20"/>
      <c r="M233" s="20"/>
    </row>
    <row r="234" spans="1:13">
      <c r="A234" s="20"/>
      <c r="B234" s="64"/>
      <c r="C234" s="20"/>
      <c r="D234" s="41"/>
      <c r="E234" s="65"/>
      <c r="F234" s="84"/>
      <c r="G234" s="41"/>
      <c r="H234" s="41"/>
      <c r="I234" s="20"/>
      <c r="J234" s="20"/>
      <c r="K234" s="20"/>
      <c r="L234" s="20"/>
      <c r="M234" s="20"/>
    </row>
    <row r="235" spans="1:13">
      <c r="A235" s="20"/>
      <c r="B235" s="64"/>
      <c r="C235" s="54"/>
      <c r="D235" s="20"/>
      <c r="E235" s="20"/>
      <c r="F235" s="52"/>
      <c r="G235" s="20"/>
      <c r="H235" s="20"/>
      <c r="I235" s="20"/>
      <c r="J235" s="20"/>
      <c r="K235" s="20"/>
      <c r="L235" s="20"/>
      <c r="M235" s="20"/>
    </row>
    <row r="236" spans="1:13">
      <c r="A236" s="20"/>
      <c r="B236" s="64"/>
      <c r="C236" s="20"/>
      <c r="D236" s="20"/>
      <c r="E236" s="20"/>
      <c r="F236" s="52"/>
      <c r="G236" s="20"/>
      <c r="H236" s="20"/>
      <c r="I236" s="20"/>
      <c r="J236" s="20"/>
      <c r="K236" s="20"/>
      <c r="L236" s="20"/>
      <c r="M236" s="20"/>
    </row>
    <row r="237" spans="1:13">
      <c r="A237" s="20"/>
      <c r="B237" s="64"/>
      <c r="C237" s="20"/>
      <c r="D237" s="20"/>
      <c r="E237" s="20"/>
      <c r="F237" s="52"/>
      <c r="G237" s="20"/>
      <c r="H237" s="20"/>
      <c r="I237" s="20"/>
      <c r="J237" s="20"/>
      <c r="K237" s="20"/>
      <c r="L237" s="20"/>
      <c r="M237" s="20"/>
    </row>
    <row r="238" spans="1:13">
      <c r="A238" s="71"/>
      <c r="B238" s="71"/>
      <c r="C238" s="71"/>
      <c r="D238" s="36" t="s">
        <v>177</v>
      </c>
      <c r="E238" s="36"/>
      <c r="F238" s="71"/>
      <c r="G238" s="72"/>
      <c r="H238" s="72"/>
      <c r="I238" s="72"/>
      <c r="J238" s="20"/>
      <c r="K238" s="20"/>
      <c r="L238" s="20"/>
      <c r="M238" s="20"/>
    </row>
    <row r="239" spans="1:13">
      <c r="A239" s="20"/>
      <c r="B239" s="38"/>
      <c r="C239" s="20"/>
      <c r="D239" s="20"/>
      <c r="E239" s="20"/>
      <c r="F239" s="52"/>
      <c r="G239" s="41"/>
      <c r="H239" s="41"/>
      <c r="I239" s="41"/>
      <c r="J239" s="20"/>
      <c r="K239" s="20"/>
      <c r="L239" s="20"/>
      <c r="M239" s="20"/>
    </row>
    <row r="240" spans="1:13">
      <c r="A240" s="20"/>
      <c r="B240" s="38"/>
      <c r="C240" s="20"/>
      <c r="D240" s="20"/>
      <c r="E240" s="20"/>
      <c r="F240" s="52"/>
      <c r="G240" s="41"/>
      <c r="H240" s="41"/>
      <c r="I240" s="41"/>
      <c r="J240" s="20"/>
      <c r="K240" s="20"/>
      <c r="L240" s="20"/>
      <c r="M240" s="20"/>
    </row>
    <row r="241" spans="1:13">
      <c r="A241" s="20"/>
      <c r="B241" s="38"/>
      <c r="C241" s="20"/>
      <c r="D241" s="75" t="s">
        <v>178</v>
      </c>
      <c r="E241" s="75" t="s">
        <v>179</v>
      </c>
      <c r="F241" s="46" t="s">
        <v>60</v>
      </c>
      <c r="G241" s="53" t="s">
        <v>57</v>
      </c>
      <c r="H241" s="572">
        <v>1</v>
      </c>
      <c r="I241" s="41" t="s">
        <v>40</v>
      </c>
      <c r="J241" s="20"/>
      <c r="K241" s="20"/>
      <c r="L241" s="20"/>
      <c r="M241" s="20"/>
    </row>
    <row r="242" spans="1:13">
      <c r="A242" s="20"/>
      <c r="B242" s="38"/>
      <c r="C242" s="20"/>
      <c r="D242" s="75" t="s">
        <v>178</v>
      </c>
      <c r="E242" s="75" t="s">
        <v>179</v>
      </c>
      <c r="F242" s="77" t="s">
        <v>118</v>
      </c>
      <c r="G242" s="53" t="s">
        <v>57</v>
      </c>
      <c r="H242" s="572">
        <v>1</v>
      </c>
      <c r="I242" s="41" t="s">
        <v>40</v>
      </c>
      <c r="J242" s="20"/>
      <c r="K242" s="20"/>
      <c r="L242" s="20"/>
      <c r="M242" s="20"/>
    </row>
    <row r="243" spans="1:13">
      <c r="A243" s="20"/>
      <c r="B243" s="38"/>
      <c r="C243" s="20"/>
      <c r="D243" s="75" t="s">
        <v>178</v>
      </c>
      <c r="E243" s="75" t="s">
        <v>179</v>
      </c>
      <c r="F243" s="77" t="s">
        <v>41</v>
      </c>
      <c r="G243" s="53" t="s">
        <v>57</v>
      </c>
      <c r="H243" s="572">
        <v>1</v>
      </c>
      <c r="I243" s="41" t="s">
        <v>40</v>
      </c>
      <c r="J243" s="20"/>
      <c r="K243" s="20"/>
      <c r="L243" s="20"/>
      <c r="M243" s="20"/>
    </row>
    <row r="244" spans="1:13">
      <c r="A244" s="20"/>
      <c r="B244" s="38"/>
      <c r="C244" s="20"/>
      <c r="D244" s="75" t="s">
        <v>178</v>
      </c>
      <c r="E244" s="75" t="s">
        <v>180</v>
      </c>
      <c r="F244" s="46" t="s">
        <v>60</v>
      </c>
      <c r="G244" s="53" t="s">
        <v>57</v>
      </c>
      <c r="H244" s="572">
        <v>1</v>
      </c>
      <c r="I244" s="41" t="s">
        <v>40</v>
      </c>
      <c r="J244" s="20"/>
      <c r="K244" s="20"/>
      <c r="L244" s="20"/>
      <c r="M244" s="20"/>
    </row>
    <row r="245" spans="1:13">
      <c r="A245" s="20"/>
      <c r="B245" s="38"/>
      <c r="C245" s="20"/>
      <c r="D245" s="75" t="s">
        <v>178</v>
      </c>
      <c r="E245" s="75" t="s">
        <v>180</v>
      </c>
      <c r="F245" s="77" t="s">
        <v>118</v>
      </c>
      <c r="G245" s="53" t="s">
        <v>57</v>
      </c>
      <c r="H245" s="572">
        <v>1</v>
      </c>
      <c r="I245" s="41" t="s">
        <v>40</v>
      </c>
      <c r="J245" s="20"/>
      <c r="K245" s="20"/>
      <c r="L245" s="20"/>
      <c r="M245" s="20"/>
    </row>
    <row r="246" spans="1:13">
      <c r="A246" s="20"/>
      <c r="B246" s="38"/>
      <c r="C246" s="20"/>
      <c r="D246" s="75" t="s">
        <v>178</v>
      </c>
      <c r="E246" s="75" t="s">
        <v>180</v>
      </c>
      <c r="F246" s="77" t="s">
        <v>41</v>
      </c>
      <c r="G246" s="53" t="s">
        <v>57</v>
      </c>
      <c r="H246" s="572">
        <v>1</v>
      </c>
      <c r="I246" s="41" t="s">
        <v>40</v>
      </c>
      <c r="J246" s="20"/>
      <c r="K246" s="20"/>
      <c r="L246" s="20"/>
      <c r="M246" s="20"/>
    </row>
    <row r="247" spans="1:13">
      <c r="A247" s="20"/>
      <c r="B247" s="64"/>
      <c r="C247" s="20"/>
      <c r="D247" s="20"/>
      <c r="E247" s="20"/>
      <c r="F247" s="52"/>
      <c r="G247" s="41"/>
      <c r="H247" s="41"/>
      <c r="I247" s="41"/>
      <c r="J247" s="20"/>
      <c r="K247" s="20"/>
      <c r="L247" s="20"/>
      <c r="M247" s="20"/>
    </row>
    <row r="248" spans="1:13">
      <c r="A248" s="20"/>
      <c r="B248" s="64"/>
      <c r="C248" s="20"/>
      <c r="D248" s="20"/>
      <c r="E248" s="20"/>
      <c r="F248" s="52"/>
      <c r="G248" s="41"/>
      <c r="H248" s="41"/>
      <c r="I248" s="41"/>
      <c r="J248" s="20"/>
      <c r="K248" s="20"/>
      <c r="L248" s="20"/>
      <c r="M248" s="20"/>
    </row>
    <row r="249" spans="1:13">
      <c r="A249" s="71"/>
      <c r="B249" s="71"/>
      <c r="C249" s="71"/>
      <c r="D249" s="36" t="s">
        <v>181</v>
      </c>
      <c r="E249" s="36"/>
      <c r="F249" s="71"/>
      <c r="G249" s="72"/>
      <c r="H249" s="72"/>
      <c r="I249" s="72"/>
      <c r="J249" s="20"/>
      <c r="K249" s="20"/>
      <c r="L249" s="20"/>
      <c r="M249" s="20"/>
    </row>
    <row r="250" spans="1:13">
      <c r="A250" s="20"/>
      <c r="B250" s="38"/>
      <c r="C250" s="20"/>
      <c r="D250" s="20"/>
      <c r="E250" s="20"/>
      <c r="F250" s="52"/>
      <c r="G250" s="41"/>
      <c r="H250" s="41"/>
      <c r="I250" s="41"/>
      <c r="J250" s="20"/>
      <c r="K250" s="20"/>
      <c r="L250" s="20"/>
      <c r="M250" s="20"/>
    </row>
    <row r="251" spans="1:13">
      <c r="A251" s="20"/>
      <c r="B251" s="64"/>
      <c r="C251" s="20"/>
      <c r="D251" s="75" t="s">
        <v>182</v>
      </c>
      <c r="E251" s="75" t="s">
        <v>179</v>
      </c>
      <c r="F251" s="46" t="s">
        <v>60</v>
      </c>
      <c r="G251" s="53" t="s">
        <v>57</v>
      </c>
      <c r="H251" s="572">
        <v>1</v>
      </c>
      <c r="I251" s="41" t="s">
        <v>40</v>
      </c>
      <c r="J251" s="20"/>
      <c r="K251" s="73"/>
      <c r="L251" s="20"/>
      <c r="M251" s="20"/>
    </row>
    <row r="252" spans="1:13">
      <c r="A252" s="20"/>
      <c r="B252" s="64"/>
      <c r="C252" s="20"/>
      <c r="D252" s="75" t="s">
        <v>182</v>
      </c>
      <c r="E252" s="75" t="s">
        <v>179</v>
      </c>
      <c r="F252" s="77" t="s">
        <v>118</v>
      </c>
      <c r="G252" s="53" t="s">
        <v>57</v>
      </c>
      <c r="H252" s="572">
        <v>1</v>
      </c>
      <c r="I252" s="41" t="s">
        <v>40</v>
      </c>
      <c r="J252" s="20"/>
      <c r="K252" s="73"/>
      <c r="L252" s="20"/>
      <c r="M252" s="20"/>
    </row>
    <row r="253" spans="1:13">
      <c r="A253" s="20"/>
      <c r="B253" s="64"/>
      <c r="C253" s="20"/>
      <c r="D253" s="75" t="s">
        <v>182</v>
      </c>
      <c r="E253" s="75" t="s">
        <v>179</v>
      </c>
      <c r="F253" s="77" t="s">
        <v>41</v>
      </c>
      <c r="G253" s="53" t="s">
        <v>57</v>
      </c>
      <c r="H253" s="572">
        <v>1</v>
      </c>
      <c r="I253" s="41" t="s">
        <v>40</v>
      </c>
      <c r="J253" s="20"/>
      <c r="K253" s="73"/>
      <c r="L253" s="20"/>
      <c r="M253" s="20"/>
    </row>
    <row r="254" spans="1:13">
      <c r="A254" s="20"/>
      <c r="B254" s="64"/>
      <c r="C254" s="20"/>
      <c r="D254" s="75" t="s">
        <v>183</v>
      </c>
      <c r="E254" s="75" t="s">
        <v>179</v>
      </c>
      <c r="F254" s="46" t="s">
        <v>60</v>
      </c>
      <c r="G254" s="53" t="s">
        <v>57</v>
      </c>
      <c r="H254" s="572">
        <v>1</v>
      </c>
      <c r="I254" s="41" t="s">
        <v>40</v>
      </c>
      <c r="J254" s="20"/>
      <c r="K254" s="73"/>
      <c r="L254" s="20"/>
      <c r="M254" s="20"/>
    </row>
    <row r="255" spans="1:13">
      <c r="A255" s="20"/>
      <c r="B255" s="64"/>
      <c r="C255" s="20"/>
      <c r="D255" s="75" t="s">
        <v>183</v>
      </c>
      <c r="E255" s="75" t="s">
        <v>179</v>
      </c>
      <c r="F255" s="77" t="s">
        <v>118</v>
      </c>
      <c r="G255" s="53" t="s">
        <v>57</v>
      </c>
      <c r="H255" s="572">
        <v>1</v>
      </c>
      <c r="I255" s="41" t="s">
        <v>40</v>
      </c>
      <c r="J255" s="20"/>
      <c r="K255" s="73"/>
      <c r="L255" s="20"/>
      <c r="M255" s="20"/>
    </row>
    <row r="256" spans="1:13">
      <c r="A256" s="20"/>
      <c r="B256" s="64"/>
      <c r="C256" s="20"/>
      <c r="D256" s="75" t="s">
        <v>183</v>
      </c>
      <c r="E256" s="75" t="s">
        <v>179</v>
      </c>
      <c r="F256" s="77" t="s">
        <v>41</v>
      </c>
      <c r="G256" s="53" t="s">
        <v>57</v>
      </c>
      <c r="H256" s="572">
        <v>1</v>
      </c>
      <c r="I256" s="41" t="s">
        <v>40</v>
      </c>
      <c r="J256" s="20"/>
      <c r="K256" s="73"/>
      <c r="L256" s="20"/>
      <c r="M256" s="20"/>
    </row>
    <row r="257" spans="1:13">
      <c r="A257" s="20"/>
      <c r="B257" s="64"/>
      <c r="C257" s="20"/>
      <c r="D257" s="20"/>
      <c r="E257" s="20"/>
      <c r="F257" s="52"/>
      <c r="G257" s="41"/>
      <c r="H257" s="41"/>
      <c r="I257" s="41"/>
      <c r="J257" s="20"/>
      <c r="K257" s="20"/>
      <c r="L257" s="20"/>
      <c r="M257" s="20"/>
    </row>
    <row r="258" spans="1:13">
      <c r="A258" s="71"/>
      <c r="B258" s="71"/>
      <c r="C258" s="71"/>
      <c r="D258" s="36" t="s">
        <v>184</v>
      </c>
      <c r="E258" s="36"/>
      <c r="F258" s="71"/>
      <c r="G258" s="72"/>
      <c r="H258" s="72"/>
      <c r="I258" s="72"/>
      <c r="J258" s="20"/>
      <c r="K258" s="20"/>
      <c r="L258" s="20"/>
      <c r="M258" s="20"/>
    </row>
    <row r="259" spans="1:13">
      <c r="A259" s="20"/>
      <c r="B259" s="38"/>
      <c r="C259" s="20"/>
      <c r="D259" s="20"/>
      <c r="E259" s="20"/>
      <c r="F259" s="52"/>
      <c r="G259" s="41"/>
      <c r="H259" s="41"/>
      <c r="I259" s="41"/>
      <c r="J259" s="20"/>
      <c r="K259" s="20"/>
      <c r="L259" s="20"/>
      <c r="M259" s="20"/>
    </row>
    <row r="260" spans="1:13">
      <c r="A260" s="20"/>
      <c r="B260" s="38"/>
      <c r="C260" s="20"/>
      <c r="D260" s="51"/>
      <c r="E260" s="51"/>
      <c r="F260" s="52"/>
      <c r="G260" s="41"/>
      <c r="H260" s="41"/>
      <c r="I260" s="41"/>
      <c r="J260" s="20"/>
      <c r="K260" s="20"/>
      <c r="L260" s="20"/>
      <c r="M260" s="20"/>
    </row>
    <row r="261" spans="1:13">
      <c r="A261" s="20"/>
      <c r="B261" s="38"/>
      <c r="C261" s="20"/>
      <c r="D261" s="75" t="s">
        <v>185</v>
      </c>
      <c r="E261" s="75" t="s">
        <v>186</v>
      </c>
      <c r="F261" s="46" t="s">
        <v>60</v>
      </c>
      <c r="G261" s="53" t="s">
        <v>57</v>
      </c>
      <c r="H261" s="572">
        <v>1</v>
      </c>
      <c r="I261" s="41" t="s">
        <v>40</v>
      </c>
      <c r="J261" s="20"/>
      <c r="K261" s="20"/>
      <c r="L261" s="20"/>
      <c r="M261" s="20"/>
    </row>
    <row r="262" spans="1:13">
      <c r="A262" s="20"/>
      <c r="B262" s="38"/>
      <c r="C262" s="20"/>
      <c r="D262" s="75" t="s">
        <v>185</v>
      </c>
      <c r="E262" s="75" t="s">
        <v>186</v>
      </c>
      <c r="F262" s="77" t="s">
        <v>118</v>
      </c>
      <c r="G262" s="53" t="s">
        <v>57</v>
      </c>
      <c r="H262" s="572">
        <v>1</v>
      </c>
      <c r="I262" s="41" t="s">
        <v>40</v>
      </c>
      <c r="J262" s="20"/>
      <c r="K262" s="20"/>
      <c r="L262" s="20"/>
      <c r="M262" s="20"/>
    </row>
    <row r="263" spans="1:13">
      <c r="A263" s="20"/>
      <c r="B263" s="38"/>
      <c r="C263" s="20"/>
      <c r="D263" s="75" t="s">
        <v>185</v>
      </c>
      <c r="E263" s="75" t="s">
        <v>186</v>
      </c>
      <c r="F263" s="77" t="s">
        <v>41</v>
      </c>
      <c r="G263" s="53" t="s">
        <v>57</v>
      </c>
      <c r="H263" s="572">
        <v>1</v>
      </c>
      <c r="I263" s="41" t="s">
        <v>40</v>
      </c>
      <c r="J263" s="20"/>
      <c r="K263" s="20"/>
      <c r="L263" s="20"/>
      <c r="M263" s="20"/>
    </row>
    <row r="264" spans="1:13">
      <c r="A264" s="20"/>
      <c r="B264" s="38"/>
      <c r="C264" s="20"/>
      <c r="D264" s="20"/>
      <c r="E264" s="20"/>
      <c r="F264" s="52"/>
      <c r="G264" s="41"/>
      <c r="H264" s="41"/>
      <c r="I264" s="41"/>
      <c r="J264" s="20"/>
      <c r="K264" s="20"/>
      <c r="L264" s="20"/>
      <c r="M264" s="20"/>
    </row>
    <row r="265" spans="1:13">
      <c r="A265" s="20"/>
      <c r="B265" s="38"/>
      <c r="C265" s="20"/>
      <c r="D265" s="75" t="s">
        <v>185</v>
      </c>
      <c r="E265" s="75" t="s">
        <v>187</v>
      </c>
      <c r="F265" s="46" t="s">
        <v>60</v>
      </c>
      <c r="G265" s="53" t="s">
        <v>57</v>
      </c>
      <c r="H265" s="572">
        <v>1</v>
      </c>
      <c r="I265" s="41" t="s">
        <v>40</v>
      </c>
      <c r="J265" s="20"/>
      <c r="K265" s="20"/>
      <c r="L265" s="20"/>
      <c r="M265" s="20"/>
    </row>
    <row r="266" spans="1:13">
      <c r="A266" s="20"/>
      <c r="B266" s="38"/>
      <c r="C266" s="20"/>
      <c r="D266" s="75" t="s">
        <v>185</v>
      </c>
      <c r="E266" s="75" t="s">
        <v>187</v>
      </c>
      <c r="F266" s="77" t="s">
        <v>118</v>
      </c>
      <c r="G266" s="53" t="s">
        <v>57</v>
      </c>
      <c r="H266" s="572">
        <v>1</v>
      </c>
      <c r="I266" s="41" t="s">
        <v>40</v>
      </c>
      <c r="J266" s="20"/>
      <c r="K266" s="20"/>
      <c r="L266" s="20"/>
      <c r="M266" s="20"/>
    </row>
    <row r="267" spans="1:13">
      <c r="A267" s="20"/>
      <c r="B267" s="38"/>
      <c r="C267" s="20"/>
      <c r="D267" s="75" t="s">
        <v>185</v>
      </c>
      <c r="E267" s="75" t="s">
        <v>187</v>
      </c>
      <c r="F267" s="77" t="s">
        <v>41</v>
      </c>
      <c r="G267" s="53" t="s">
        <v>57</v>
      </c>
      <c r="H267" s="572">
        <v>1</v>
      </c>
      <c r="I267" s="41" t="s">
        <v>40</v>
      </c>
      <c r="J267" s="20"/>
      <c r="K267" s="20"/>
      <c r="L267" s="20"/>
      <c r="M267" s="20"/>
    </row>
    <row r="268" spans="1:13">
      <c r="A268" s="20"/>
      <c r="B268" s="38"/>
      <c r="C268" s="20"/>
      <c r="D268" s="20"/>
      <c r="E268" s="20"/>
      <c r="F268" s="52"/>
      <c r="G268" s="41"/>
      <c r="H268" s="41"/>
      <c r="I268" s="41"/>
      <c r="J268" s="20"/>
      <c r="K268" s="20"/>
      <c r="L268" s="20"/>
      <c r="M268" s="20"/>
    </row>
    <row r="269" spans="1:13">
      <c r="A269" s="20"/>
      <c r="B269" s="38"/>
      <c r="C269" s="20"/>
      <c r="D269" s="75" t="s">
        <v>185</v>
      </c>
      <c r="E269" s="75" t="s">
        <v>188</v>
      </c>
      <c r="F269" s="77" t="s">
        <v>189</v>
      </c>
      <c r="G269" s="53" t="s">
        <v>57</v>
      </c>
      <c r="H269" s="572">
        <v>1</v>
      </c>
      <c r="I269" s="41" t="s">
        <v>40</v>
      </c>
      <c r="J269" s="20"/>
      <c r="K269" s="20"/>
      <c r="L269" s="20"/>
      <c r="M269" s="20"/>
    </row>
    <row r="270" spans="1:13">
      <c r="A270" s="20"/>
      <c r="B270" s="64"/>
      <c r="C270" s="20"/>
      <c r="D270" s="20"/>
      <c r="E270" s="20"/>
      <c r="F270" s="52"/>
      <c r="G270" s="41"/>
      <c r="H270" s="41"/>
      <c r="I270" s="41"/>
      <c r="J270" s="20"/>
      <c r="K270" s="20"/>
      <c r="L270" s="20"/>
      <c r="M270" s="20"/>
    </row>
    <row r="271" spans="1:13">
      <c r="A271" s="71"/>
      <c r="B271" s="71"/>
      <c r="C271" s="71"/>
      <c r="D271" s="36" t="s">
        <v>190</v>
      </c>
      <c r="E271" s="36"/>
      <c r="F271" s="71"/>
      <c r="G271" s="72"/>
      <c r="H271" s="72"/>
      <c r="I271" s="72"/>
      <c r="J271" s="20"/>
      <c r="K271" s="20"/>
      <c r="L271" s="20"/>
      <c r="M271" s="20"/>
    </row>
    <row r="272" spans="1:13">
      <c r="A272" s="20"/>
      <c r="B272" s="38"/>
      <c r="C272" s="20"/>
      <c r="D272" s="20"/>
      <c r="E272" s="20"/>
      <c r="F272" s="52"/>
      <c r="G272" s="41"/>
      <c r="H272" s="41"/>
      <c r="I272" s="41"/>
      <c r="J272" s="20"/>
      <c r="K272" s="20"/>
      <c r="L272" s="20"/>
      <c r="M272" s="20"/>
    </row>
    <row r="273" spans="1:13">
      <c r="A273" s="20"/>
      <c r="B273" s="38"/>
      <c r="C273" s="20"/>
      <c r="D273" s="75" t="s">
        <v>178</v>
      </c>
      <c r="E273" s="75"/>
      <c r="F273" s="46" t="s">
        <v>60</v>
      </c>
      <c r="G273" s="53" t="s">
        <v>57</v>
      </c>
      <c r="H273" s="572">
        <v>1</v>
      </c>
      <c r="I273" s="41" t="s">
        <v>40</v>
      </c>
      <c r="J273" s="20"/>
      <c r="K273" s="20"/>
      <c r="L273" s="20"/>
      <c r="M273" s="20"/>
    </row>
    <row r="274" spans="1:13">
      <c r="A274" s="20"/>
      <c r="B274" s="38"/>
      <c r="C274" s="20"/>
      <c r="D274" s="75" t="s">
        <v>178</v>
      </c>
      <c r="E274" s="75"/>
      <c r="F274" s="77" t="s">
        <v>118</v>
      </c>
      <c r="G274" s="53" t="s">
        <v>57</v>
      </c>
      <c r="H274" s="572">
        <v>1</v>
      </c>
      <c r="I274" s="41" t="s">
        <v>40</v>
      </c>
      <c r="J274" s="20"/>
      <c r="K274" s="20"/>
      <c r="L274" s="20"/>
      <c r="M274" s="20"/>
    </row>
    <row r="275" spans="1:13">
      <c r="A275" s="20"/>
      <c r="B275" s="38"/>
      <c r="C275" s="20"/>
      <c r="D275" s="75" t="s">
        <v>178</v>
      </c>
      <c r="E275" s="75"/>
      <c r="F275" s="77" t="s">
        <v>41</v>
      </c>
      <c r="G275" s="53" t="s">
        <v>57</v>
      </c>
      <c r="H275" s="572">
        <v>1</v>
      </c>
      <c r="I275" s="41" t="s">
        <v>40</v>
      </c>
      <c r="J275" s="20"/>
      <c r="K275" s="20"/>
      <c r="L275" s="20"/>
      <c r="M275" s="20"/>
    </row>
    <row r="276" spans="1:13">
      <c r="A276" s="20"/>
      <c r="B276" s="64"/>
      <c r="C276" s="20"/>
      <c r="D276" s="20"/>
      <c r="E276" s="20"/>
      <c r="F276" s="52"/>
      <c r="G276" s="41"/>
      <c r="H276" s="41"/>
      <c r="I276" s="41"/>
      <c r="J276" s="20"/>
      <c r="K276" s="20"/>
      <c r="L276" s="20"/>
      <c r="M276" s="20"/>
    </row>
    <row r="277" spans="1:13">
      <c r="A277" s="20"/>
      <c r="B277" s="64"/>
      <c r="C277" s="20"/>
      <c r="D277" s="20"/>
      <c r="E277" s="20"/>
      <c r="F277" s="52"/>
      <c r="G277" s="41"/>
      <c r="H277" s="41"/>
      <c r="I277" s="41"/>
      <c r="J277" s="20"/>
      <c r="K277" s="20"/>
      <c r="L277" s="20"/>
      <c r="M277" s="20"/>
    </row>
    <row r="278" spans="1:13">
      <c r="A278" s="71"/>
      <c r="B278" s="71"/>
      <c r="C278" s="71"/>
      <c r="D278" s="36" t="s">
        <v>191</v>
      </c>
      <c r="E278" s="36"/>
      <c r="F278" s="71"/>
      <c r="G278" s="72"/>
      <c r="H278" s="72"/>
      <c r="I278" s="72"/>
      <c r="J278" s="20"/>
      <c r="K278" s="20"/>
      <c r="L278" s="20"/>
      <c r="M278" s="20"/>
    </row>
    <row r="279" spans="1:13">
      <c r="A279" s="20"/>
      <c r="B279" s="38"/>
      <c r="C279" s="20"/>
      <c r="D279" s="20"/>
      <c r="E279" s="20"/>
      <c r="F279" s="52"/>
      <c r="G279" s="41"/>
      <c r="H279" s="41"/>
      <c r="I279" s="41"/>
      <c r="J279" s="20"/>
      <c r="K279" s="20"/>
      <c r="L279" s="20"/>
      <c r="M279" s="20"/>
    </row>
    <row r="280" spans="1:13">
      <c r="A280" s="20"/>
      <c r="B280" s="38"/>
      <c r="C280" s="20"/>
      <c r="D280" s="75" t="s">
        <v>192</v>
      </c>
      <c r="E280" s="75"/>
      <c r="F280" s="46"/>
      <c r="G280" s="53" t="s">
        <v>57</v>
      </c>
      <c r="H280" s="572">
        <v>1</v>
      </c>
      <c r="I280" s="41" t="s">
        <v>40</v>
      </c>
      <c r="J280" s="20"/>
      <c r="K280" s="20"/>
      <c r="L280" s="20"/>
      <c r="M280" s="20"/>
    </row>
    <row r="281" spans="1:13">
      <c r="A281" s="20"/>
      <c r="B281" s="38"/>
      <c r="C281" s="20"/>
      <c r="D281" s="75" t="s">
        <v>193</v>
      </c>
      <c r="E281" s="75"/>
      <c r="F281" s="77"/>
      <c r="G281" s="53" t="s">
        <v>57</v>
      </c>
      <c r="H281" s="572">
        <v>1</v>
      </c>
      <c r="I281" s="41" t="s">
        <v>40</v>
      </c>
      <c r="J281" s="20"/>
      <c r="K281" s="20"/>
      <c r="L281" s="20"/>
      <c r="M281" s="20"/>
    </row>
    <row r="282" spans="1:13">
      <c r="A282" s="20"/>
      <c r="B282" s="38"/>
      <c r="C282" s="20"/>
      <c r="D282" s="75" t="s">
        <v>194</v>
      </c>
      <c r="E282" s="75"/>
      <c r="F282" s="77"/>
      <c r="G282" s="53" t="s">
        <v>57</v>
      </c>
      <c r="H282" s="572">
        <v>1</v>
      </c>
      <c r="I282" s="41" t="s">
        <v>40</v>
      </c>
      <c r="J282" s="20"/>
      <c r="K282" s="20"/>
      <c r="L282" s="20"/>
      <c r="M282" s="20"/>
    </row>
    <row r="283" spans="1:13">
      <c r="A283" s="20"/>
      <c r="B283" s="38"/>
      <c r="C283" s="20"/>
      <c r="D283" s="75"/>
      <c r="E283" s="75"/>
      <c r="F283" s="77"/>
      <c r="G283" s="53"/>
      <c r="H283" s="53"/>
      <c r="I283" s="41"/>
      <c r="J283" s="20"/>
      <c r="K283" s="20"/>
      <c r="L283" s="20"/>
      <c r="M283" s="20"/>
    </row>
    <row r="284" spans="1:13">
      <c r="A284" s="20"/>
      <c r="B284" s="38"/>
      <c r="C284" s="20"/>
      <c r="D284" s="75" t="s">
        <v>195</v>
      </c>
      <c r="E284" s="86"/>
      <c r="F284" s="87"/>
      <c r="G284" s="88" t="s">
        <v>57</v>
      </c>
      <c r="H284" s="612">
        <v>1</v>
      </c>
      <c r="I284" s="41" t="s">
        <v>40</v>
      </c>
      <c r="J284" s="20"/>
      <c r="K284" s="20"/>
      <c r="L284" s="20"/>
      <c r="M284" s="20"/>
    </row>
    <row r="285" spans="1:13">
      <c r="A285" s="20"/>
      <c r="B285" s="38"/>
      <c r="C285" s="20"/>
      <c r="D285" s="75" t="s">
        <v>196</v>
      </c>
      <c r="E285" s="86"/>
      <c r="F285" s="87"/>
      <c r="G285" s="88" t="s">
        <v>57</v>
      </c>
      <c r="H285" s="612">
        <v>1</v>
      </c>
      <c r="I285" s="41" t="s">
        <v>40</v>
      </c>
      <c r="J285" s="20"/>
      <c r="K285" s="20"/>
      <c r="L285" s="20"/>
      <c r="M285" s="20"/>
    </row>
    <row r="286" spans="1:13">
      <c r="A286" s="20"/>
      <c r="B286" s="64"/>
      <c r="C286" s="20"/>
      <c r="D286" s="89"/>
      <c r="E286" s="89"/>
      <c r="F286" s="52"/>
      <c r="G286" s="90"/>
      <c r="H286" s="90"/>
      <c r="I286" s="41"/>
      <c r="J286" s="20"/>
      <c r="K286" s="20"/>
      <c r="L286" s="20"/>
      <c r="M286" s="20"/>
    </row>
    <row r="287" spans="1:13">
      <c r="A287" s="71"/>
      <c r="B287" s="71"/>
      <c r="C287" s="71"/>
      <c r="D287" s="36" t="s">
        <v>197</v>
      </c>
      <c r="E287" s="36"/>
      <c r="F287" s="71"/>
      <c r="G287" s="72"/>
      <c r="H287" s="72"/>
      <c r="I287" s="72"/>
      <c r="J287" s="20"/>
      <c r="K287" s="20"/>
      <c r="L287" s="20"/>
      <c r="M287" s="20"/>
    </row>
    <row r="288" spans="1:13">
      <c r="A288" s="20"/>
      <c r="B288" s="38"/>
      <c r="C288" s="20"/>
      <c r="D288" s="20"/>
      <c r="E288" s="20"/>
      <c r="F288" s="52"/>
      <c r="G288" s="41"/>
      <c r="H288" s="41"/>
      <c r="I288" s="41"/>
      <c r="J288" s="20"/>
      <c r="K288" s="20"/>
      <c r="L288" s="20"/>
      <c r="M288" s="20"/>
    </row>
    <row r="289" spans="1:13">
      <c r="A289" s="20"/>
      <c r="B289" s="38"/>
      <c r="C289" s="20"/>
      <c r="D289" s="75" t="s">
        <v>198</v>
      </c>
      <c r="E289" s="75"/>
      <c r="F289" s="46"/>
      <c r="G289" s="53" t="s">
        <v>57</v>
      </c>
      <c r="H289" s="572">
        <v>1</v>
      </c>
      <c r="I289" s="41" t="s">
        <v>40</v>
      </c>
      <c r="J289" s="20"/>
      <c r="K289" s="20"/>
      <c r="L289" s="20"/>
      <c r="M289" s="20"/>
    </row>
    <row r="290" spans="1:13">
      <c r="A290" s="20"/>
      <c r="B290" s="38"/>
      <c r="C290" s="20"/>
      <c r="D290" s="75" t="s">
        <v>199</v>
      </c>
      <c r="E290" s="75"/>
      <c r="F290" s="77"/>
      <c r="G290" s="53" t="s">
        <v>57</v>
      </c>
      <c r="H290" s="572">
        <v>1</v>
      </c>
      <c r="I290" s="41" t="s">
        <v>40</v>
      </c>
      <c r="J290" s="20"/>
      <c r="K290" s="20"/>
      <c r="L290" s="20"/>
      <c r="M290" s="20"/>
    </row>
    <row r="291" spans="1:13">
      <c r="A291" s="20"/>
      <c r="B291" s="38"/>
      <c r="C291" s="20"/>
      <c r="D291" s="75" t="s">
        <v>200</v>
      </c>
      <c r="E291" s="75"/>
      <c r="F291" s="77"/>
      <c r="G291" s="53" t="s">
        <v>57</v>
      </c>
      <c r="H291" s="572">
        <v>1</v>
      </c>
      <c r="I291" s="41" t="s">
        <v>40</v>
      </c>
      <c r="J291" s="20"/>
      <c r="K291" s="20"/>
      <c r="L291" s="20"/>
      <c r="M291" s="20"/>
    </row>
    <row r="292" spans="1:13">
      <c r="A292" s="20"/>
      <c r="B292" s="38"/>
      <c r="C292" s="20"/>
      <c r="D292" s="91" t="s">
        <v>201</v>
      </c>
      <c r="E292" s="75"/>
      <c r="F292" s="77"/>
      <c r="G292" s="53" t="s">
        <v>57</v>
      </c>
      <c r="H292" s="572">
        <v>1</v>
      </c>
      <c r="I292" s="41" t="s">
        <v>40</v>
      </c>
      <c r="J292" s="20"/>
      <c r="K292" s="20"/>
      <c r="L292" s="20"/>
      <c r="M292" s="20"/>
    </row>
    <row r="293" spans="1:13">
      <c r="A293" s="20"/>
      <c r="B293" s="38"/>
      <c r="C293" s="20"/>
      <c r="D293" s="75"/>
      <c r="E293" s="75"/>
      <c r="F293" s="77"/>
      <c r="G293" s="53" t="s">
        <v>57</v>
      </c>
      <c r="H293" s="53"/>
      <c r="I293" s="41" t="s">
        <v>40</v>
      </c>
      <c r="J293" s="20"/>
      <c r="K293" s="20"/>
      <c r="L293" s="20"/>
      <c r="M293" s="20"/>
    </row>
    <row r="294" spans="1:13">
      <c r="A294" s="20"/>
      <c r="B294" s="38"/>
      <c r="C294" s="20"/>
      <c r="D294" s="75"/>
      <c r="E294" s="75"/>
      <c r="F294" s="77"/>
      <c r="G294" s="53" t="s">
        <v>57</v>
      </c>
      <c r="H294" s="53"/>
      <c r="I294" s="41" t="s">
        <v>40</v>
      </c>
      <c r="J294" s="20"/>
      <c r="K294" s="20"/>
      <c r="L294" s="20"/>
      <c r="M294" s="20"/>
    </row>
    <row r="295" spans="1:13">
      <c r="A295" s="20"/>
      <c r="B295" s="64"/>
      <c r="C295" s="20"/>
      <c r="D295" s="20"/>
      <c r="E295" s="20"/>
      <c r="F295" s="52"/>
      <c r="G295" s="41"/>
      <c r="H295" s="41"/>
      <c r="I295" s="41"/>
      <c r="J295" s="20"/>
      <c r="K295" s="20"/>
      <c r="L295" s="20"/>
      <c r="M295" s="20"/>
    </row>
    <row r="296" spans="1:13">
      <c r="A296" s="71"/>
      <c r="B296" s="71"/>
      <c r="C296" s="71"/>
      <c r="D296" s="36" t="s">
        <v>202</v>
      </c>
      <c r="E296" s="36"/>
      <c r="F296" s="71"/>
      <c r="G296" s="72"/>
      <c r="H296" s="72"/>
      <c r="I296" s="72"/>
      <c r="J296" s="20"/>
      <c r="K296" s="20"/>
      <c r="L296" s="20"/>
      <c r="M296" s="20"/>
    </row>
    <row r="297" spans="1:13">
      <c r="A297" s="64"/>
      <c r="B297" s="38"/>
      <c r="C297" s="64"/>
      <c r="D297" s="85"/>
      <c r="E297" s="85"/>
      <c r="F297" s="85"/>
      <c r="G297" s="85"/>
      <c r="H297" s="85"/>
      <c r="I297" s="92"/>
      <c r="J297" s="48"/>
      <c r="K297" s="48"/>
      <c r="L297" s="48"/>
      <c r="M297" s="48"/>
    </row>
    <row r="298" spans="1:13">
      <c r="A298" s="64"/>
      <c r="B298" s="38"/>
      <c r="C298" s="64"/>
      <c r="D298" s="89" t="s">
        <v>203</v>
      </c>
      <c r="E298" s="89"/>
      <c r="F298" s="93"/>
      <c r="G298" s="94" t="s">
        <v>57</v>
      </c>
      <c r="H298" s="94"/>
      <c r="I298" s="92"/>
      <c r="J298" s="48"/>
      <c r="K298" s="48"/>
      <c r="L298" s="48"/>
      <c r="M298" s="48"/>
    </row>
    <row r="319" spans="1:9" customFormat="1" ht="15">
      <c r="A319" s="577"/>
      <c r="B319" s="577"/>
      <c r="C319" s="578"/>
      <c r="D319" s="579" t="s">
        <v>880</v>
      </c>
      <c r="E319" s="579"/>
      <c r="F319" s="580"/>
      <c r="G319" s="581"/>
      <c r="H319" s="581"/>
      <c r="I319" s="581"/>
    </row>
    <row r="320" spans="1:9" customFormat="1" ht="15">
      <c r="B320" s="577"/>
      <c r="C320" s="582"/>
    </row>
    <row r="321" spans="1:9" customFormat="1" ht="15">
      <c r="B321" s="577"/>
      <c r="C321" s="582"/>
      <c r="D321" s="583" t="s">
        <v>881</v>
      </c>
      <c r="E321" s="583"/>
      <c r="F321" s="583" t="s">
        <v>882</v>
      </c>
      <c r="G321" s="584" t="s">
        <v>57</v>
      </c>
      <c r="H321" s="613">
        <v>1</v>
      </c>
      <c r="I321" s="585" t="s">
        <v>883</v>
      </c>
    </row>
    <row r="322" spans="1:9" customFormat="1" ht="15">
      <c r="B322" s="577"/>
      <c r="C322" s="582"/>
      <c r="D322" s="583" t="s">
        <v>881</v>
      </c>
      <c r="E322" s="583"/>
      <c r="F322" s="583" t="s">
        <v>884</v>
      </c>
      <c r="G322" s="584" t="s">
        <v>57</v>
      </c>
      <c r="H322" s="613">
        <v>1</v>
      </c>
      <c r="I322" s="585" t="s">
        <v>883</v>
      </c>
    </row>
    <row r="323" spans="1:9" customFormat="1" ht="15">
      <c r="B323" s="577"/>
      <c r="C323" s="582"/>
      <c r="D323" s="583" t="s">
        <v>885</v>
      </c>
      <c r="E323" s="583"/>
      <c r="F323" s="583" t="s">
        <v>882</v>
      </c>
      <c r="G323" s="584" t="s">
        <v>57</v>
      </c>
      <c r="H323" s="613">
        <v>1</v>
      </c>
      <c r="I323" s="585" t="s">
        <v>883</v>
      </c>
    </row>
    <row r="324" spans="1:9" customFormat="1" ht="15">
      <c r="B324" s="577"/>
      <c r="C324" s="582"/>
      <c r="D324" s="583" t="s">
        <v>885</v>
      </c>
      <c r="E324" s="583"/>
      <c r="F324" s="583" t="s">
        <v>884</v>
      </c>
      <c r="G324" s="584" t="s">
        <v>57</v>
      </c>
      <c r="H324" s="613">
        <v>1</v>
      </c>
      <c r="I324" s="585" t="s">
        <v>883</v>
      </c>
    </row>
    <row r="325" spans="1:9" customFormat="1" ht="15"/>
    <row r="326" spans="1:9" customFormat="1" ht="15">
      <c r="A326" s="577"/>
      <c r="B326" s="578"/>
      <c r="C326" s="579"/>
      <c r="D326" s="579" t="s">
        <v>886</v>
      </c>
      <c r="E326" s="579"/>
      <c r="F326" s="580"/>
      <c r="G326" s="581"/>
      <c r="H326" s="581"/>
      <c r="I326" s="581"/>
    </row>
    <row r="327" spans="1:9" customFormat="1" ht="15">
      <c r="B327" s="578"/>
    </row>
    <row r="328" spans="1:9" customFormat="1" ht="15">
      <c r="B328" s="578"/>
      <c r="D328" s="586" t="s">
        <v>887</v>
      </c>
      <c r="E328" s="587"/>
      <c r="F328" s="587"/>
      <c r="G328" s="588" t="s">
        <v>57</v>
      </c>
      <c r="H328" s="613">
        <v>1</v>
      </c>
      <c r="I328" s="585" t="s">
        <v>40</v>
      </c>
    </row>
    <row r="329" spans="1:9" customFormat="1" ht="15">
      <c r="B329" s="578"/>
      <c r="D329" s="586" t="s">
        <v>888</v>
      </c>
      <c r="E329" s="587"/>
      <c r="F329" s="587"/>
      <c r="G329" s="588" t="s">
        <v>57</v>
      </c>
      <c r="H329" s="613">
        <v>1</v>
      </c>
      <c r="I329" s="585" t="s">
        <v>40</v>
      </c>
    </row>
    <row r="330" spans="1:9" customFormat="1" ht="15">
      <c r="B330" s="578"/>
      <c r="D330" s="586" t="s">
        <v>889</v>
      </c>
      <c r="E330" s="587"/>
      <c r="F330" s="587"/>
      <c r="G330" s="588" t="s">
        <v>57</v>
      </c>
      <c r="H330" s="613">
        <v>1</v>
      </c>
      <c r="I330" s="585" t="s">
        <v>40</v>
      </c>
    </row>
    <row r="331" spans="1:9" customFormat="1" ht="15">
      <c r="B331" s="578"/>
      <c r="D331" s="586" t="s">
        <v>890</v>
      </c>
      <c r="E331" s="587"/>
      <c r="F331" s="587"/>
      <c r="G331" s="588" t="s">
        <v>57</v>
      </c>
      <c r="H331" s="613">
        <v>1</v>
      </c>
      <c r="I331" s="585" t="s">
        <v>40</v>
      </c>
    </row>
    <row r="332" spans="1:9" customFormat="1" ht="15">
      <c r="B332" s="578"/>
      <c r="D332" s="586" t="s">
        <v>891</v>
      </c>
      <c r="E332" s="589"/>
      <c r="F332" s="589"/>
      <c r="G332" s="588" t="s">
        <v>57</v>
      </c>
      <c r="H332" s="613">
        <v>1</v>
      </c>
      <c r="I332" s="585" t="s">
        <v>40</v>
      </c>
    </row>
    <row r="333" spans="1:9" customFormat="1" ht="15">
      <c r="B333" s="578"/>
      <c r="D333" s="586" t="s">
        <v>892</v>
      </c>
      <c r="E333" s="589"/>
      <c r="F333" s="589"/>
      <c r="G333" s="588" t="s">
        <v>57</v>
      </c>
      <c r="H333" s="613">
        <v>1</v>
      </c>
      <c r="I333" s="585" t="s">
        <v>40</v>
      </c>
    </row>
    <row r="334" spans="1:9" customFormat="1" ht="15">
      <c r="B334" s="578"/>
      <c r="D334" s="586" t="s">
        <v>893</v>
      </c>
      <c r="E334" s="589"/>
      <c r="F334" s="589"/>
      <c r="G334" s="588" t="s">
        <v>57</v>
      </c>
      <c r="H334" s="613">
        <v>1</v>
      </c>
      <c r="I334" s="585" t="s">
        <v>40</v>
      </c>
    </row>
    <row r="335" spans="1:9" customFormat="1" ht="15">
      <c r="B335" s="578"/>
      <c r="D335" s="586" t="s">
        <v>894</v>
      </c>
      <c r="E335" s="589"/>
      <c r="F335" s="589"/>
      <c r="G335" s="588" t="s">
        <v>57</v>
      </c>
      <c r="H335" s="613">
        <v>1</v>
      </c>
      <c r="I335" s="585" t="s">
        <v>40</v>
      </c>
    </row>
  </sheetData>
  <conditionalFormatting sqref="D335">
    <cfRule type="expression" dxfId="25" priority="2">
      <formula>$I335="ja"</formula>
    </cfRule>
  </conditionalFormatting>
  <conditionalFormatting sqref="D335">
    <cfRule type="expression" dxfId="24" priority="1">
      <formula>$I335="ja"</formula>
    </cfRule>
  </conditionalFormatting>
  <conditionalFormatting sqref="D328">
    <cfRule type="expression" dxfId="23" priority="16">
      <formula>$I328="ja"</formula>
    </cfRule>
  </conditionalFormatting>
  <conditionalFormatting sqref="D328">
    <cfRule type="expression" dxfId="22" priority="15">
      <formula>$I328="ja"</formula>
    </cfRule>
  </conditionalFormatting>
  <conditionalFormatting sqref="D329">
    <cfRule type="expression" dxfId="21" priority="14">
      <formula>$I329="ja"</formula>
    </cfRule>
  </conditionalFormatting>
  <conditionalFormatting sqref="D329">
    <cfRule type="expression" dxfId="20" priority="13">
      <formula>$I329="ja"</formula>
    </cfRule>
  </conditionalFormatting>
  <conditionalFormatting sqref="D330">
    <cfRule type="expression" dxfId="19" priority="12">
      <formula>$I330="ja"</formula>
    </cfRule>
  </conditionalFormatting>
  <conditionalFormatting sqref="D330">
    <cfRule type="expression" dxfId="18" priority="11">
      <formula>$I330="ja"</formula>
    </cfRule>
  </conditionalFormatting>
  <conditionalFormatting sqref="D331">
    <cfRule type="expression" dxfId="17" priority="10">
      <formula>$I331="ja"</formula>
    </cfRule>
  </conditionalFormatting>
  <conditionalFormatting sqref="D331">
    <cfRule type="expression" dxfId="16" priority="9">
      <formula>$I331="ja"</formula>
    </cfRule>
  </conditionalFormatting>
  <conditionalFormatting sqref="D332">
    <cfRule type="expression" dxfId="15" priority="8">
      <formula>$I332="ja"</formula>
    </cfRule>
  </conditionalFormatting>
  <conditionalFormatting sqref="D332">
    <cfRule type="expression" dxfId="14" priority="7">
      <formula>$I332="ja"</formula>
    </cfRule>
  </conditionalFormatting>
  <conditionalFormatting sqref="D333">
    <cfRule type="expression" dxfId="13" priority="6">
      <formula>$I333="ja"</formula>
    </cfRule>
  </conditionalFormatting>
  <conditionalFormatting sqref="D333">
    <cfRule type="expression" dxfId="12" priority="5">
      <formula>$I333="ja"</formula>
    </cfRule>
  </conditionalFormatting>
  <conditionalFormatting sqref="D334">
    <cfRule type="expression" dxfId="11" priority="4">
      <formula>$I334="ja"</formula>
    </cfRule>
  </conditionalFormatting>
  <conditionalFormatting sqref="D334">
    <cfRule type="expression" dxfId="10" priority="3">
      <formula>$I334="ja"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A2:Q35"/>
  <sheetViews>
    <sheetView topLeftCell="A22" workbookViewId="0">
      <selection activeCell="D5" sqref="D5"/>
    </sheetView>
  </sheetViews>
  <sheetFormatPr defaultRowHeight="12"/>
  <cols>
    <col min="1" max="1" width="28.7109375" style="4" bestFit="1" customWidth="1"/>
    <col min="2" max="2" width="12" style="4" customWidth="1"/>
    <col min="3" max="3" width="16.42578125" style="4" bestFit="1" customWidth="1"/>
    <col min="4" max="4" width="11.85546875" style="4" customWidth="1"/>
    <col min="5" max="5" width="11.140625" style="4" customWidth="1"/>
    <col min="6" max="6" width="14.7109375" style="4" customWidth="1"/>
    <col min="7" max="7" width="10" style="4" customWidth="1"/>
    <col min="8" max="8" width="13.85546875" style="4" customWidth="1"/>
    <col min="9" max="12" width="10.42578125" style="4" customWidth="1"/>
    <col min="13" max="13" width="9.140625" style="4"/>
    <col min="14" max="14" width="12" style="4" customWidth="1"/>
    <col min="15" max="16384" width="9.140625" style="4"/>
  </cols>
  <sheetData>
    <row r="2" spans="1:17" ht="14.25">
      <c r="A2" s="251" t="s">
        <v>417</v>
      </c>
      <c r="B2" s="249"/>
    </row>
    <row r="4" spans="1:17" ht="36">
      <c r="A4" s="496" t="s">
        <v>416</v>
      </c>
      <c r="B4" s="497" t="s">
        <v>418</v>
      </c>
      <c r="C4" s="497" t="s">
        <v>8</v>
      </c>
      <c r="D4" s="497" t="s">
        <v>419</v>
      </c>
      <c r="E4" s="497" t="s">
        <v>420</v>
      </c>
      <c r="F4" s="497" t="s">
        <v>431</v>
      </c>
      <c r="G4" s="498" t="s">
        <v>428</v>
      </c>
      <c r="H4" s="498" t="s">
        <v>160</v>
      </c>
      <c r="I4" s="498" t="s">
        <v>435</v>
      </c>
      <c r="J4" s="498" t="s">
        <v>436</v>
      </c>
      <c r="K4" s="498" t="s">
        <v>422</v>
      </c>
      <c r="L4" s="498" t="s">
        <v>438</v>
      </c>
      <c r="M4" s="520" t="s">
        <v>432</v>
      </c>
      <c r="N4" s="248"/>
      <c r="O4" s="248"/>
      <c r="P4" s="248"/>
      <c r="Q4" s="248"/>
    </row>
    <row r="5" spans="1:17">
      <c r="A5" s="273" t="str">
        <f>B5&amp;C5</f>
        <v>BIBAnational</v>
      </c>
      <c r="B5" s="499" t="s">
        <v>12</v>
      </c>
      <c r="C5" s="499" t="s">
        <v>207</v>
      </c>
      <c r="D5" s="500">
        <f>D6+'EDC + LRIC'!$H$197</f>
        <v>1.302E-2</v>
      </c>
      <c r="E5" s="408">
        <f>E6</f>
        <v>8.0700000000000008E-3</v>
      </c>
      <c r="F5" s="501">
        <f>D5+E5</f>
        <v>2.1090000000000001E-2</v>
      </c>
      <c r="G5" s="502">
        <f>VLOOKUP(A5,Parameters!$A$16:$D$27,4,0)</f>
        <v>0.25</v>
      </c>
      <c r="H5" s="503">
        <v>0</v>
      </c>
      <c r="I5" s="503">
        <v>0</v>
      </c>
      <c r="J5" s="503">
        <v>0</v>
      </c>
      <c r="K5" s="503">
        <v>0</v>
      </c>
      <c r="L5" s="503">
        <v>0</v>
      </c>
      <c r="M5" s="521">
        <f>SUM(F5,H5:L5)*G5</f>
        <v>5.2725000000000003E-3</v>
      </c>
      <c r="N5" s="252"/>
      <c r="O5" s="252"/>
    </row>
    <row r="6" spans="1:17">
      <c r="A6" s="504" t="str">
        <f t="shared" ref="A6:A16" si="0">B6&amp;C6</f>
        <v>BIBAregional</v>
      </c>
      <c r="B6" s="250" t="s">
        <v>12</v>
      </c>
      <c r="C6" s="250" t="s">
        <v>205</v>
      </c>
      <c r="D6" s="505">
        <f>'Gereguleerde verkeeerskosten'!D5</f>
        <v>3.0200000000000001E-3</v>
      </c>
      <c r="E6" s="505">
        <f>'Gereguleerde verkeeerskosten'!D6</f>
        <v>8.0700000000000008E-3</v>
      </c>
      <c r="F6" s="506">
        <f t="shared" ref="F6:F16" si="1">D6+E6</f>
        <v>1.1090000000000001E-2</v>
      </c>
      <c r="G6" s="507">
        <f>VLOOKUP(A6,Parameters!$A$16:$D$27,4,0)</f>
        <v>0.5</v>
      </c>
      <c r="H6" s="508">
        <v>0</v>
      </c>
      <c r="I6" s="508">
        <v>0</v>
      </c>
      <c r="J6" s="508">
        <v>0</v>
      </c>
      <c r="K6" s="508">
        <v>0</v>
      </c>
      <c r="L6" s="508">
        <v>0</v>
      </c>
      <c r="M6" s="522">
        <f t="shared" ref="M6:M16" si="2">SUM(F6,H6:L6)*G6</f>
        <v>5.5450000000000004E-3</v>
      </c>
    </row>
    <row r="7" spans="1:17">
      <c r="A7" s="504" t="str">
        <f t="shared" si="0"/>
        <v>BIBAlocal</v>
      </c>
      <c r="B7" s="250" t="s">
        <v>12</v>
      </c>
      <c r="C7" s="250" t="s">
        <v>206</v>
      </c>
      <c r="D7" s="509">
        <f>'EDC + LRIC'!H199</f>
        <v>0.01</v>
      </c>
      <c r="E7" s="509">
        <f>'EDC + LRIC'!H198</f>
        <v>0.01</v>
      </c>
      <c r="F7" s="506">
        <f t="shared" si="1"/>
        <v>0.02</v>
      </c>
      <c r="G7" s="507">
        <f>VLOOKUP(A7,Parameters!$A$16:$D$27,4,0)</f>
        <v>0.25</v>
      </c>
      <c r="H7" s="508">
        <v>0</v>
      </c>
      <c r="I7" s="508">
        <v>0</v>
      </c>
      <c r="J7" s="508">
        <v>0</v>
      </c>
      <c r="K7" s="508">
        <v>0</v>
      </c>
      <c r="L7" s="508">
        <v>0</v>
      </c>
      <c r="M7" s="522">
        <f t="shared" si="2"/>
        <v>5.0000000000000001E-3</v>
      </c>
    </row>
    <row r="8" spans="1:17">
      <c r="A8" s="504" t="str">
        <f t="shared" si="0"/>
        <v>BUBAnational</v>
      </c>
      <c r="B8" s="250" t="s">
        <v>16</v>
      </c>
      <c r="C8" s="250" t="s">
        <v>207</v>
      </c>
      <c r="D8" s="510">
        <f>D5</f>
        <v>1.302E-2</v>
      </c>
      <c r="E8" s="510">
        <f>E5</f>
        <v>8.0700000000000008E-3</v>
      </c>
      <c r="F8" s="506">
        <f t="shared" si="1"/>
        <v>2.1090000000000001E-2</v>
      </c>
      <c r="G8" s="507">
        <f>VLOOKUP(A8,Parameters!$A$16:$D$27,4,0)</f>
        <v>0.3</v>
      </c>
      <c r="H8" s="508">
        <v>0</v>
      </c>
      <c r="I8" s="508">
        <v>0</v>
      </c>
      <c r="J8" s="508">
        <v>0</v>
      </c>
      <c r="K8" s="508">
        <v>0</v>
      </c>
      <c r="L8" s="508">
        <v>0</v>
      </c>
      <c r="M8" s="522">
        <f t="shared" si="2"/>
        <v>6.3270000000000002E-3</v>
      </c>
    </row>
    <row r="9" spans="1:17">
      <c r="A9" s="504" t="str">
        <f t="shared" si="0"/>
        <v>BUBAregional</v>
      </c>
      <c r="B9" s="250" t="s">
        <v>16</v>
      </c>
      <c r="C9" s="250" t="s">
        <v>205</v>
      </c>
      <c r="D9" s="510">
        <f t="shared" ref="D9:E9" si="3">D6</f>
        <v>3.0200000000000001E-3</v>
      </c>
      <c r="E9" s="510">
        <f t="shared" si="3"/>
        <v>8.0700000000000008E-3</v>
      </c>
      <c r="F9" s="506">
        <f t="shared" si="1"/>
        <v>1.1090000000000001E-2</v>
      </c>
      <c r="G9" s="507">
        <f>VLOOKUP(A9,Parameters!$A$16:$D$27,4,0)</f>
        <v>0.5</v>
      </c>
      <c r="H9" s="508">
        <v>0</v>
      </c>
      <c r="I9" s="508">
        <v>0</v>
      </c>
      <c r="J9" s="508">
        <v>0</v>
      </c>
      <c r="K9" s="508">
        <v>0</v>
      </c>
      <c r="L9" s="508">
        <v>0</v>
      </c>
      <c r="M9" s="522">
        <f t="shared" si="2"/>
        <v>5.5450000000000004E-3</v>
      </c>
    </row>
    <row r="10" spans="1:17">
      <c r="A10" s="504" t="str">
        <f t="shared" si="0"/>
        <v>BUBAlocal</v>
      </c>
      <c r="B10" s="250" t="s">
        <v>16</v>
      </c>
      <c r="C10" s="250" t="s">
        <v>206</v>
      </c>
      <c r="D10" s="510">
        <f t="shared" ref="D10:E10" si="4">D7</f>
        <v>0.01</v>
      </c>
      <c r="E10" s="510">
        <f t="shared" si="4"/>
        <v>0.01</v>
      </c>
      <c r="F10" s="506">
        <f t="shared" si="1"/>
        <v>0.02</v>
      </c>
      <c r="G10" s="507">
        <f>VLOOKUP(A10,Parameters!$A$16:$D$27,4,0)</f>
        <v>0.2</v>
      </c>
      <c r="H10" s="508">
        <v>0</v>
      </c>
      <c r="I10" s="508">
        <v>0</v>
      </c>
      <c r="J10" s="508">
        <v>0</v>
      </c>
      <c r="K10" s="508">
        <v>0</v>
      </c>
      <c r="L10" s="508">
        <v>0</v>
      </c>
      <c r="M10" s="522">
        <f t="shared" si="2"/>
        <v>4.0000000000000001E-3</v>
      </c>
    </row>
    <row r="11" spans="1:17">
      <c r="A11" s="504" t="str">
        <f t="shared" si="0"/>
        <v>VAMOnational</v>
      </c>
      <c r="B11" s="250" t="s">
        <v>17</v>
      </c>
      <c r="C11" s="250" t="s">
        <v>207</v>
      </c>
      <c r="D11" s="511">
        <v>0</v>
      </c>
      <c r="E11" s="511">
        <f>'Gereguleerde verkeeerskosten'!D6+'EDC + LRIC'!H197</f>
        <v>1.8070000000000003E-2</v>
      </c>
      <c r="F11" s="506">
        <f t="shared" si="1"/>
        <v>1.8070000000000003E-2</v>
      </c>
      <c r="G11" s="507">
        <f>VLOOKUP(A11,Parameters!$A$16:$D$27,4,0)</f>
        <v>0.5</v>
      </c>
      <c r="H11" s="512">
        <f>'EDC + LRIC'!$H$200</f>
        <v>0.01</v>
      </c>
      <c r="I11" s="513">
        <f>'Gereguleerde verkeeerskosten'!$B$10/Parameters!$B$29</f>
        <v>6.3999999999999997E-5</v>
      </c>
      <c r="J11" s="513">
        <f>'Gereguleerde verkeeerskosten'!$B$11/Parameters!$B$29</f>
        <v>7.25E-5</v>
      </c>
      <c r="K11" s="514">
        <f>'Gereguleerde verkeeerskosten'!$D$7</f>
        <v>1.8610000000000002E-2</v>
      </c>
      <c r="L11" s="508">
        <v>0</v>
      </c>
      <c r="M11" s="522">
        <f t="shared" si="2"/>
        <v>2.3408250000000005E-2</v>
      </c>
    </row>
    <row r="12" spans="1:17">
      <c r="A12" s="504" t="str">
        <f t="shared" si="0"/>
        <v>VAMOregional</v>
      </c>
      <c r="B12" s="250" t="s">
        <v>17</v>
      </c>
      <c r="C12" s="250" t="s">
        <v>205</v>
      </c>
      <c r="D12" s="511">
        <v>0</v>
      </c>
      <c r="E12" s="511">
        <f>E6</f>
        <v>8.0700000000000008E-3</v>
      </c>
      <c r="F12" s="506">
        <f t="shared" si="1"/>
        <v>8.0700000000000008E-3</v>
      </c>
      <c r="G12" s="507">
        <f>VLOOKUP(A12,Parameters!$A$16:$D$27,4,0)</f>
        <v>0.5</v>
      </c>
      <c r="H12" s="512">
        <f>'EDC + LRIC'!$H$200</f>
        <v>0.01</v>
      </c>
      <c r="I12" s="513">
        <f>'Gereguleerde verkeeerskosten'!$B$10/Parameters!$B$29</f>
        <v>6.3999999999999997E-5</v>
      </c>
      <c r="J12" s="513">
        <f>'Gereguleerde verkeeerskosten'!$B$11/Parameters!$B$29</f>
        <v>7.25E-5</v>
      </c>
      <c r="K12" s="514">
        <f>'Gereguleerde verkeeerskosten'!$D$7</f>
        <v>1.8610000000000002E-2</v>
      </c>
      <c r="L12" s="508">
        <v>0</v>
      </c>
      <c r="M12" s="522">
        <f t="shared" si="2"/>
        <v>1.8408250000000001E-2</v>
      </c>
    </row>
    <row r="13" spans="1:17">
      <c r="A13" s="504" t="str">
        <f t="shared" si="0"/>
        <v>VAMOlocal</v>
      </c>
      <c r="B13" s="250" t="s">
        <v>17</v>
      </c>
      <c r="C13" s="250" t="s">
        <v>206</v>
      </c>
      <c r="D13" s="511">
        <v>0</v>
      </c>
      <c r="E13" s="511">
        <f>E7</f>
        <v>0.01</v>
      </c>
      <c r="F13" s="506">
        <f t="shared" si="1"/>
        <v>0.01</v>
      </c>
      <c r="G13" s="507">
        <f>VLOOKUP(A13,Parameters!$A$16:$D$27,4,0)</f>
        <v>0</v>
      </c>
      <c r="H13" s="512">
        <f>'EDC + LRIC'!$H$200</f>
        <v>0.01</v>
      </c>
      <c r="I13" s="513">
        <f>'Gereguleerde verkeeerskosten'!$B$10/Parameters!$B$29</f>
        <v>6.3999999999999997E-5</v>
      </c>
      <c r="J13" s="513">
        <f>'Gereguleerde verkeeerskosten'!$B$11/Parameters!$B$29</f>
        <v>7.25E-5</v>
      </c>
      <c r="K13" s="514">
        <f>'Gereguleerde verkeeerskosten'!$D$7</f>
        <v>1.8610000000000002E-2</v>
      </c>
      <c r="L13" s="508">
        <v>0</v>
      </c>
      <c r="M13" s="522">
        <f t="shared" si="2"/>
        <v>0</v>
      </c>
    </row>
    <row r="14" spans="1:17">
      <c r="A14" s="504" t="str">
        <f t="shared" si="0"/>
        <v>IDDnational</v>
      </c>
      <c r="B14" s="250" t="s">
        <v>18</v>
      </c>
      <c r="C14" s="250" t="s">
        <v>207</v>
      </c>
      <c r="D14" s="510">
        <f>D11</f>
        <v>0</v>
      </c>
      <c r="E14" s="510">
        <f>E11</f>
        <v>1.8070000000000003E-2</v>
      </c>
      <c r="F14" s="506">
        <f t="shared" si="1"/>
        <v>1.8070000000000003E-2</v>
      </c>
      <c r="G14" s="507">
        <f>VLOOKUP(A14,Parameters!$A$16:$D$27,4,0)</f>
        <v>0.5</v>
      </c>
      <c r="H14" s="508">
        <v>0</v>
      </c>
      <c r="I14" s="508">
        <v>0</v>
      </c>
      <c r="J14" s="508">
        <v>0</v>
      </c>
      <c r="K14" s="508">
        <v>0</v>
      </c>
      <c r="L14" s="508">
        <f>Parameters!$B$31</f>
        <v>0.1</v>
      </c>
      <c r="M14" s="522">
        <f t="shared" si="2"/>
        <v>5.9035000000000004E-2</v>
      </c>
    </row>
    <row r="15" spans="1:17">
      <c r="A15" s="504" t="str">
        <f t="shared" si="0"/>
        <v>IDDregional</v>
      </c>
      <c r="B15" s="250" t="s">
        <v>18</v>
      </c>
      <c r="C15" s="250" t="s">
        <v>205</v>
      </c>
      <c r="D15" s="510">
        <f t="shared" ref="D15:E16" si="5">D12</f>
        <v>0</v>
      </c>
      <c r="E15" s="510">
        <f t="shared" si="5"/>
        <v>8.0700000000000008E-3</v>
      </c>
      <c r="F15" s="506">
        <f>D15+E15</f>
        <v>8.0700000000000008E-3</v>
      </c>
      <c r="G15" s="507">
        <f>VLOOKUP(A15,Parameters!$A$16:$D$27,4,0)</f>
        <v>0.5</v>
      </c>
      <c r="H15" s="508">
        <v>0</v>
      </c>
      <c r="I15" s="508">
        <v>0</v>
      </c>
      <c r="J15" s="508">
        <v>0</v>
      </c>
      <c r="K15" s="508">
        <v>0</v>
      </c>
      <c r="L15" s="508">
        <f>Parameters!$B$31</f>
        <v>0.1</v>
      </c>
      <c r="M15" s="522">
        <f>SUM(F15,H15:L15)*G15</f>
        <v>5.4035E-2</v>
      </c>
    </row>
    <row r="16" spans="1:17">
      <c r="A16" s="275" t="str">
        <f t="shared" si="0"/>
        <v>IDDlocal</v>
      </c>
      <c r="B16" s="515" t="s">
        <v>18</v>
      </c>
      <c r="C16" s="515" t="s">
        <v>206</v>
      </c>
      <c r="D16" s="516">
        <f t="shared" si="5"/>
        <v>0</v>
      </c>
      <c r="E16" s="516">
        <f t="shared" si="5"/>
        <v>0.01</v>
      </c>
      <c r="F16" s="517">
        <f t="shared" si="1"/>
        <v>0.01</v>
      </c>
      <c r="G16" s="518">
        <f>VLOOKUP(A16,Parameters!$A$16:$D$27,4,0)</f>
        <v>0</v>
      </c>
      <c r="H16" s="519">
        <v>0</v>
      </c>
      <c r="I16" s="519">
        <v>0</v>
      </c>
      <c r="J16" s="519">
        <v>0</v>
      </c>
      <c r="K16" s="519">
        <v>0</v>
      </c>
      <c r="L16" s="519">
        <f>Parameters!$B$31</f>
        <v>0.1</v>
      </c>
      <c r="M16" s="523">
        <f t="shared" si="2"/>
        <v>0</v>
      </c>
    </row>
    <row r="19" spans="1:5">
      <c r="A19" s="434"/>
      <c r="B19" s="409"/>
      <c r="C19" s="409"/>
      <c r="D19" s="409"/>
      <c r="E19" s="409"/>
    </row>
    <row r="20" spans="1:5" ht="36">
      <c r="A20" s="444" t="s">
        <v>719</v>
      </c>
      <c r="B20" s="450"/>
      <c r="C20" s="450"/>
      <c r="D20" s="446" t="s">
        <v>515</v>
      </c>
      <c r="E20" s="447" t="s">
        <v>704</v>
      </c>
    </row>
    <row r="21" spans="1:5">
      <c r="A21" s="435" t="s">
        <v>12</v>
      </c>
      <c r="B21" s="436"/>
      <c r="C21" s="436"/>
      <c r="D21" s="437">
        <f>SUMIF($B$5:$B$16,A21,$M$5:$M$16)</f>
        <v>1.5817500000000002E-2</v>
      </c>
      <c r="E21" s="448">
        <v>0</v>
      </c>
    </row>
    <row r="22" spans="1:5">
      <c r="A22" s="435" t="s">
        <v>16</v>
      </c>
      <c r="B22" s="436"/>
      <c r="C22" s="436"/>
      <c r="D22" s="437">
        <f t="shared" ref="D22:D23" si="6">SUMIF($B$5:$B$16,A22,$M$5:$M$16)</f>
        <v>1.5872000000000001E-2</v>
      </c>
      <c r="E22" s="448">
        <v>0</v>
      </c>
    </row>
    <row r="23" spans="1:5">
      <c r="A23" s="435" t="s">
        <v>17</v>
      </c>
      <c r="B23" s="436"/>
      <c r="C23" s="436"/>
      <c r="D23" s="437">
        <f t="shared" si="6"/>
        <v>4.1816500000000006E-2</v>
      </c>
      <c r="E23" s="448">
        <v>0</v>
      </c>
    </row>
    <row r="24" spans="1:5">
      <c r="A24" s="440" t="s">
        <v>18</v>
      </c>
      <c r="B24" s="441"/>
      <c r="C24" s="441"/>
      <c r="D24" s="442">
        <f>SUMIF($B$5:$B$16,A24,$M$5:$M$16)</f>
        <v>0.11307</v>
      </c>
      <c r="E24" s="449">
        <v>0</v>
      </c>
    </row>
    <row r="25" spans="1:5">
      <c r="A25" s="409"/>
      <c r="B25" s="409"/>
      <c r="C25" s="409"/>
      <c r="D25" s="409"/>
      <c r="E25" s="409"/>
    </row>
    <row r="26" spans="1:5">
      <c r="A26" s="409"/>
      <c r="B26" s="409"/>
      <c r="C26" s="409"/>
      <c r="D26" s="409"/>
      <c r="E26" s="409"/>
    </row>
    <row r="27" spans="1:5" ht="36">
      <c r="A27" s="444" t="s">
        <v>690</v>
      </c>
      <c r="B27" s="445"/>
      <c r="C27" s="445" t="s">
        <v>689</v>
      </c>
      <c r="D27" s="446" t="s">
        <v>515</v>
      </c>
      <c r="E27" s="447" t="s">
        <v>704</v>
      </c>
    </row>
    <row r="28" spans="1:5">
      <c r="A28" s="435" t="s">
        <v>681</v>
      </c>
      <c r="B28" s="436"/>
      <c r="C28" s="436" t="s">
        <v>12</v>
      </c>
      <c r="D28" s="437">
        <f>D21</f>
        <v>1.5817500000000002E-2</v>
      </c>
      <c r="E28" s="438">
        <f>E21</f>
        <v>0</v>
      </c>
    </row>
    <row r="29" spans="1:5">
      <c r="A29" s="439" t="s">
        <v>682</v>
      </c>
      <c r="B29" s="436"/>
      <c r="C29" s="436" t="s">
        <v>16</v>
      </c>
      <c r="D29" s="437">
        <f t="shared" ref="D29" si="7">D22</f>
        <v>1.5872000000000001E-2</v>
      </c>
      <c r="E29" s="438">
        <f t="shared" ref="E29:E31" si="8">E22</f>
        <v>0</v>
      </c>
    </row>
    <row r="30" spans="1:5">
      <c r="A30" s="439" t="s">
        <v>683</v>
      </c>
      <c r="B30" s="436"/>
      <c r="C30" s="436" t="s">
        <v>17</v>
      </c>
      <c r="D30" s="437">
        <f t="shared" ref="D30" si="9">D23</f>
        <v>4.1816500000000006E-2</v>
      </c>
      <c r="E30" s="438">
        <f t="shared" si="8"/>
        <v>0</v>
      </c>
    </row>
    <row r="31" spans="1:5">
      <c r="A31" s="439" t="s">
        <v>684</v>
      </c>
      <c r="B31" s="436"/>
      <c r="C31" s="436" t="s">
        <v>18</v>
      </c>
      <c r="D31" s="437">
        <f t="shared" ref="D31" si="10">D24</f>
        <v>0.11307</v>
      </c>
      <c r="E31" s="438">
        <f t="shared" si="8"/>
        <v>0</v>
      </c>
    </row>
    <row r="32" spans="1:5">
      <c r="A32" s="439" t="s">
        <v>685</v>
      </c>
      <c r="B32" s="436"/>
      <c r="C32" s="436" t="s">
        <v>12</v>
      </c>
      <c r="D32" s="437">
        <f>D21</f>
        <v>1.5817500000000002E-2</v>
      </c>
      <c r="E32" s="438">
        <f t="shared" ref="E32:E35" si="11">E21</f>
        <v>0</v>
      </c>
    </row>
    <row r="33" spans="1:5">
      <c r="A33" s="439" t="s">
        <v>686</v>
      </c>
      <c r="B33" s="436"/>
      <c r="C33" s="436" t="s">
        <v>16</v>
      </c>
      <c r="D33" s="437">
        <f t="shared" ref="D33" si="12">D22</f>
        <v>1.5872000000000001E-2</v>
      </c>
      <c r="E33" s="438">
        <f t="shared" si="11"/>
        <v>0</v>
      </c>
    </row>
    <row r="34" spans="1:5">
      <c r="A34" s="439" t="s">
        <v>687</v>
      </c>
      <c r="B34" s="436"/>
      <c r="C34" s="436" t="s">
        <v>17</v>
      </c>
      <c r="D34" s="437">
        <f t="shared" ref="D34" si="13">D23</f>
        <v>4.1816500000000006E-2</v>
      </c>
      <c r="E34" s="438">
        <f t="shared" si="11"/>
        <v>0</v>
      </c>
    </row>
    <row r="35" spans="1:5">
      <c r="A35" s="440" t="s">
        <v>688</v>
      </c>
      <c r="B35" s="441"/>
      <c r="C35" s="441" t="s">
        <v>18</v>
      </c>
      <c r="D35" s="442">
        <f t="shared" ref="D35" si="14">D24</f>
        <v>0.11307</v>
      </c>
      <c r="E35" s="443">
        <f t="shared" si="11"/>
        <v>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1:L28"/>
  <sheetViews>
    <sheetView topLeftCell="A7" workbookViewId="0">
      <selection activeCell="A16" sqref="A16"/>
    </sheetView>
  </sheetViews>
  <sheetFormatPr defaultRowHeight="12"/>
  <cols>
    <col min="1" max="1" width="35" style="239" customWidth="1"/>
    <col min="2" max="2" width="9.5703125" style="239" bestFit="1" customWidth="1"/>
    <col min="3" max="3" width="12.140625" style="239" bestFit="1" customWidth="1"/>
    <col min="4" max="4" width="9.85546875" style="239" bestFit="1" customWidth="1"/>
    <col min="5" max="5" width="12.140625" style="239" bestFit="1" customWidth="1"/>
    <col min="6" max="6" width="10.28515625" style="239" bestFit="1" customWidth="1"/>
    <col min="7" max="7" width="13.28515625" style="239" bestFit="1" customWidth="1"/>
    <col min="8" max="8" width="8.7109375" style="239" bestFit="1" customWidth="1"/>
    <col min="9" max="9" width="11.42578125" style="239" bestFit="1" customWidth="1"/>
    <col min="10" max="10" width="16.140625" style="239" bestFit="1" customWidth="1"/>
    <col min="11" max="11" width="19.140625" style="239" bestFit="1" customWidth="1"/>
    <col min="12" max="16384" width="9.140625" style="239"/>
  </cols>
  <sheetData>
    <row r="1" spans="1:11" ht="12.75" thickBot="1">
      <c r="A1" s="240" t="s">
        <v>400</v>
      </c>
    </row>
    <row r="2" spans="1:11" ht="12.75" thickBot="1">
      <c r="A2" s="241" t="s">
        <v>401</v>
      </c>
      <c r="B2" s="245" t="s">
        <v>402</v>
      </c>
      <c r="C2" s="246" t="s">
        <v>403</v>
      </c>
      <c r="D2" s="245" t="s">
        <v>404</v>
      </c>
      <c r="E2" s="246" t="s">
        <v>513</v>
      </c>
      <c r="F2" s="245" t="s">
        <v>405</v>
      </c>
      <c r="G2" s="246" t="s">
        <v>406</v>
      </c>
      <c r="H2" s="245" t="s">
        <v>407</v>
      </c>
      <c r="I2" s="246" t="s">
        <v>408</v>
      </c>
      <c r="J2" s="247" t="s">
        <v>409</v>
      </c>
      <c r="K2" s="246" t="s">
        <v>410</v>
      </c>
    </row>
    <row r="3" spans="1:11">
      <c r="A3" s="242" t="s">
        <v>530</v>
      </c>
      <c r="B3" s="590">
        <v>100</v>
      </c>
      <c r="C3" s="591">
        <v>100</v>
      </c>
      <c r="D3" s="590">
        <v>100</v>
      </c>
      <c r="E3" s="591">
        <v>100</v>
      </c>
      <c r="F3" s="480"/>
      <c r="G3" s="481"/>
      <c r="H3" s="480"/>
      <c r="I3" s="481"/>
      <c r="J3" s="482"/>
      <c r="K3" s="481"/>
    </row>
    <row r="4" spans="1:11">
      <c r="A4" s="243" t="s">
        <v>531</v>
      </c>
      <c r="B4" s="478"/>
      <c r="C4" s="479"/>
      <c r="D4" s="478"/>
      <c r="E4" s="479"/>
      <c r="F4" s="590">
        <v>100</v>
      </c>
      <c r="G4" s="591">
        <v>100</v>
      </c>
      <c r="H4" s="478"/>
      <c r="I4" s="479"/>
      <c r="J4" s="483"/>
      <c r="K4" s="479"/>
    </row>
    <row r="5" spans="1:11" ht="12.75" thickBot="1">
      <c r="A5" s="244" t="s">
        <v>532</v>
      </c>
      <c r="B5" s="484"/>
      <c r="C5" s="485"/>
      <c r="D5" s="484"/>
      <c r="E5" s="485"/>
      <c r="F5" s="484"/>
      <c r="G5" s="485"/>
      <c r="H5" s="592">
        <v>100</v>
      </c>
      <c r="I5" s="593">
        <v>100</v>
      </c>
      <c r="J5" s="486"/>
      <c r="K5" s="485"/>
    </row>
    <row r="6" spans="1:11">
      <c r="A6" s="242" t="s">
        <v>602</v>
      </c>
      <c r="B6" s="594">
        <v>100</v>
      </c>
      <c r="C6" s="595">
        <v>100</v>
      </c>
      <c r="D6" s="594">
        <v>100</v>
      </c>
      <c r="E6" s="595">
        <v>100</v>
      </c>
      <c r="F6" s="594">
        <v>100</v>
      </c>
      <c r="G6" s="595">
        <v>100</v>
      </c>
      <c r="H6" s="594">
        <v>100</v>
      </c>
      <c r="I6" s="595">
        <v>100</v>
      </c>
      <c r="J6" s="480">
        <v>0</v>
      </c>
      <c r="K6" s="481">
        <v>0</v>
      </c>
    </row>
    <row r="7" spans="1:11">
      <c r="A7" s="243" t="s">
        <v>603</v>
      </c>
      <c r="B7" s="590">
        <v>100</v>
      </c>
      <c r="C7" s="591">
        <v>100</v>
      </c>
      <c r="D7" s="590">
        <v>100</v>
      </c>
      <c r="E7" s="591">
        <v>100</v>
      </c>
      <c r="F7" s="590">
        <v>100</v>
      </c>
      <c r="G7" s="591">
        <v>100</v>
      </c>
      <c r="H7" s="590">
        <v>100</v>
      </c>
      <c r="I7" s="591">
        <v>100</v>
      </c>
      <c r="J7" s="478">
        <v>0</v>
      </c>
      <c r="K7" s="479">
        <v>0</v>
      </c>
    </row>
    <row r="8" spans="1:11">
      <c r="A8" s="243" t="s">
        <v>604</v>
      </c>
      <c r="B8" s="590">
        <v>100</v>
      </c>
      <c r="C8" s="591">
        <v>100</v>
      </c>
      <c r="D8" s="590">
        <v>100</v>
      </c>
      <c r="E8" s="591">
        <v>100</v>
      </c>
      <c r="F8" s="590">
        <v>100</v>
      </c>
      <c r="G8" s="591">
        <v>100</v>
      </c>
      <c r="H8" s="590">
        <v>100</v>
      </c>
      <c r="I8" s="591">
        <v>100</v>
      </c>
      <c r="J8" s="478">
        <v>0</v>
      </c>
      <c r="K8" s="479">
        <v>0</v>
      </c>
    </row>
    <row r="9" spans="1:11">
      <c r="A9" s="243" t="s">
        <v>504</v>
      </c>
      <c r="B9" s="590">
        <v>100</v>
      </c>
      <c r="C9" s="591">
        <v>100</v>
      </c>
      <c r="D9" s="590">
        <v>100</v>
      </c>
      <c r="E9" s="591">
        <v>100</v>
      </c>
      <c r="F9" s="590">
        <v>100</v>
      </c>
      <c r="G9" s="591">
        <v>100</v>
      </c>
      <c r="H9" s="590">
        <v>100</v>
      </c>
      <c r="I9" s="591">
        <v>100</v>
      </c>
      <c r="J9" s="478">
        <v>0</v>
      </c>
      <c r="K9" s="479">
        <v>0</v>
      </c>
    </row>
    <row r="10" spans="1:11">
      <c r="A10" s="243" t="s">
        <v>503</v>
      </c>
      <c r="B10" s="590">
        <v>100</v>
      </c>
      <c r="C10" s="591">
        <v>100</v>
      </c>
      <c r="D10" s="590">
        <v>100</v>
      </c>
      <c r="E10" s="591">
        <v>100</v>
      </c>
      <c r="F10" s="590">
        <v>100</v>
      </c>
      <c r="G10" s="591">
        <v>100</v>
      </c>
      <c r="H10" s="590">
        <v>100</v>
      </c>
      <c r="I10" s="591">
        <v>100</v>
      </c>
      <c r="J10" s="487">
        <f>J9</f>
        <v>0</v>
      </c>
      <c r="K10" s="488">
        <f>K9</f>
        <v>0</v>
      </c>
    </row>
    <row r="11" spans="1:11">
      <c r="A11" s="243" t="s">
        <v>526</v>
      </c>
      <c r="B11" s="590">
        <v>100</v>
      </c>
      <c r="C11" s="591">
        <v>100</v>
      </c>
      <c r="D11" s="590">
        <v>100</v>
      </c>
      <c r="E11" s="591">
        <v>100</v>
      </c>
      <c r="F11" s="590">
        <v>100</v>
      </c>
      <c r="G11" s="591">
        <v>100</v>
      </c>
      <c r="H11" s="590">
        <v>100</v>
      </c>
      <c r="I11" s="591">
        <v>100</v>
      </c>
      <c r="J11" s="487">
        <f>J10</f>
        <v>0</v>
      </c>
      <c r="K11" s="488">
        <f>K10</f>
        <v>0</v>
      </c>
    </row>
    <row r="12" spans="1:11">
      <c r="A12" s="243" t="s">
        <v>439</v>
      </c>
      <c r="B12" s="590">
        <v>100</v>
      </c>
      <c r="C12" s="591">
        <v>100</v>
      </c>
      <c r="D12" s="590">
        <v>100</v>
      </c>
      <c r="E12" s="591">
        <v>100</v>
      </c>
      <c r="F12" s="590">
        <v>100</v>
      </c>
      <c r="G12" s="591">
        <v>100</v>
      </c>
      <c r="H12" s="590">
        <v>100</v>
      </c>
      <c r="I12" s="591">
        <v>100</v>
      </c>
      <c r="J12" s="487">
        <v>0</v>
      </c>
      <c r="K12" s="488">
        <v>0</v>
      </c>
    </row>
    <row r="13" spans="1:11" ht="12.75" thickBot="1">
      <c r="A13" s="256" t="s">
        <v>605</v>
      </c>
      <c r="B13" s="590">
        <v>100</v>
      </c>
      <c r="C13" s="591">
        <v>100</v>
      </c>
      <c r="D13" s="590">
        <v>100</v>
      </c>
      <c r="E13" s="591">
        <v>100</v>
      </c>
      <c r="F13" s="590">
        <v>100</v>
      </c>
      <c r="G13" s="591">
        <v>100</v>
      </c>
      <c r="H13" s="590">
        <v>100</v>
      </c>
      <c r="I13" s="591">
        <v>100</v>
      </c>
      <c r="J13" s="484"/>
      <c r="K13" s="485"/>
    </row>
    <row r="14" spans="1:11">
      <c r="A14" s="255" t="s">
        <v>723</v>
      </c>
      <c r="B14" s="480">
        <v>0</v>
      </c>
      <c r="C14" s="481">
        <v>0</v>
      </c>
      <c r="D14" s="480">
        <v>0</v>
      </c>
      <c r="E14" s="481">
        <v>0</v>
      </c>
      <c r="F14" s="480">
        <v>0</v>
      </c>
      <c r="G14" s="481">
        <v>0</v>
      </c>
      <c r="H14" s="482">
        <v>0</v>
      </c>
      <c r="I14" s="481">
        <v>0</v>
      </c>
      <c r="J14" s="596">
        <v>100</v>
      </c>
      <c r="K14" s="595">
        <v>100</v>
      </c>
    </row>
    <row r="15" spans="1:11">
      <c r="A15" s="257" t="s">
        <v>724</v>
      </c>
      <c r="B15" s="478">
        <v>0</v>
      </c>
      <c r="C15" s="479">
        <v>0</v>
      </c>
      <c r="D15" s="478">
        <v>0</v>
      </c>
      <c r="E15" s="479">
        <v>0</v>
      </c>
      <c r="F15" s="478">
        <v>0</v>
      </c>
      <c r="G15" s="479">
        <v>0</v>
      </c>
      <c r="H15" s="483">
        <v>0</v>
      </c>
      <c r="I15" s="479">
        <v>0</v>
      </c>
      <c r="J15" s="597">
        <v>100</v>
      </c>
      <c r="K15" s="591">
        <v>100</v>
      </c>
    </row>
    <row r="16" spans="1:11">
      <c r="A16" s="257" t="s">
        <v>895</v>
      </c>
      <c r="B16" s="590">
        <v>100</v>
      </c>
      <c r="C16" s="591">
        <v>100</v>
      </c>
      <c r="D16" s="590">
        <v>100</v>
      </c>
      <c r="E16" s="591">
        <v>100</v>
      </c>
      <c r="F16" s="590">
        <v>100</v>
      </c>
      <c r="G16" s="591">
        <v>100</v>
      </c>
      <c r="H16" s="597">
        <v>100</v>
      </c>
      <c r="I16" s="591">
        <v>100</v>
      </c>
      <c r="J16" s="597">
        <v>0</v>
      </c>
      <c r="K16" s="597">
        <v>0</v>
      </c>
    </row>
    <row r="17" spans="1:12">
      <c r="A17" s="257" t="s">
        <v>896</v>
      </c>
      <c r="B17" s="590">
        <v>100</v>
      </c>
      <c r="C17" s="591">
        <v>100</v>
      </c>
      <c r="D17" s="590">
        <v>100</v>
      </c>
      <c r="E17" s="591">
        <v>100</v>
      </c>
      <c r="F17" s="590">
        <v>100</v>
      </c>
      <c r="G17" s="591">
        <v>100</v>
      </c>
      <c r="H17" s="597">
        <v>100</v>
      </c>
      <c r="I17" s="591">
        <v>100</v>
      </c>
      <c r="J17" s="483"/>
      <c r="K17" s="479"/>
    </row>
    <row r="18" spans="1:12">
      <c r="A18" s="257" t="s">
        <v>897</v>
      </c>
      <c r="B18" s="590">
        <v>100</v>
      </c>
      <c r="C18" s="591">
        <v>100</v>
      </c>
      <c r="D18" s="590">
        <v>100</v>
      </c>
      <c r="E18" s="591">
        <v>100</v>
      </c>
      <c r="F18" s="590">
        <v>100</v>
      </c>
      <c r="G18" s="591">
        <v>100</v>
      </c>
      <c r="H18" s="597">
        <v>100</v>
      </c>
      <c r="I18" s="591">
        <v>100</v>
      </c>
      <c r="J18" s="483"/>
      <c r="K18" s="479"/>
    </row>
    <row r="19" spans="1:12">
      <c r="A19" s="257" t="s">
        <v>898</v>
      </c>
      <c r="B19" s="590">
        <v>100</v>
      </c>
      <c r="C19" s="591">
        <v>100</v>
      </c>
      <c r="D19" s="590">
        <v>100</v>
      </c>
      <c r="E19" s="591">
        <v>100</v>
      </c>
      <c r="F19" s="590">
        <v>100</v>
      </c>
      <c r="G19" s="591">
        <v>100</v>
      </c>
      <c r="H19" s="597">
        <v>100</v>
      </c>
      <c r="I19" s="591">
        <v>100</v>
      </c>
      <c r="J19" s="483"/>
      <c r="K19" s="479"/>
    </row>
    <row r="20" spans="1:12">
      <c r="A20" s="257" t="s">
        <v>899</v>
      </c>
      <c r="B20" s="590">
        <v>100</v>
      </c>
      <c r="C20" s="591">
        <v>100</v>
      </c>
      <c r="D20" s="590">
        <v>100</v>
      </c>
      <c r="E20" s="591">
        <v>100</v>
      </c>
      <c r="F20" s="590">
        <v>100</v>
      </c>
      <c r="G20" s="591">
        <v>100</v>
      </c>
      <c r="H20" s="597">
        <v>100</v>
      </c>
      <c r="I20" s="591">
        <v>100</v>
      </c>
      <c r="J20" s="483"/>
      <c r="K20" s="479"/>
    </row>
    <row r="21" spans="1:12" ht="12.75" thickBot="1">
      <c r="A21" s="256" t="s">
        <v>900</v>
      </c>
      <c r="B21" s="592">
        <v>100</v>
      </c>
      <c r="C21" s="593">
        <v>100</v>
      </c>
      <c r="D21" s="592">
        <v>100</v>
      </c>
      <c r="E21" s="593">
        <v>100</v>
      </c>
      <c r="F21" s="592">
        <v>100</v>
      </c>
      <c r="G21" s="593">
        <v>100</v>
      </c>
      <c r="H21" s="598">
        <v>100</v>
      </c>
      <c r="I21" s="593">
        <v>100</v>
      </c>
      <c r="J21" s="483"/>
      <c r="K21" s="479"/>
    </row>
    <row r="22" spans="1:12" s="342" customFormat="1" ht="12.75" thickBot="1">
      <c r="A22" s="255" t="s">
        <v>535</v>
      </c>
      <c r="B22" s="592">
        <v>100</v>
      </c>
      <c r="C22" s="593">
        <v>100</v>
      </c>
      <c r="D22" s="592">
        <v>100</v>
      </c>
      <c r="E22" s="593">
        <v>100</v>
      </c>
      <c r="F22" s="592">
        <v>100</v>
      </c>
      <c r="G22" s="593">
        <v>100</v>
      </c>
      <c r="H22" s="598">
        <v>100</v>
      </c>
      <c r="I22" s="593">
        <v>100</v>
      </c>
      <c r="J22" s="480">
        <v>0</v>
      </c>
      <c r="K22" s="481">
        <v>0</v>
      </c>
      <c r="L22" s="239"/>
    </row>
    <row r="23" spans="1:12">
      <c r="A23" s="255" t="s">
        <v>901</v>
      </c>
      <c r="B23" s="590">
        <v>100</v>
      </c>
      <c r="C23" s="591">
        <v>100</v>
      </c>
      <c r="D23" s="590">
        <v>100</v>
      </c>
      <c r="E23" s="591">
        <v>100</v>
      </c>
      <c r="F23" s="590">
        <v>100</v>
      </c>
      <c r="G23" s="591">
        <v>100</v>
      </c>
      <c r="H23" s="597">
        <v>100</v>
      </c>
      <c r="I23" s="591">
        <v>100</v>
      </c>
      <c r="J23" s="489"/>
      <c r="K23" s="490"/>
    </row>
    <row r="24" spans="1:12">
      <c r="A24" s="257" t="s">
        <v>902</v>
      </c>
      <c r="B24" s="590">
        <v>100</v>
      </c>
      <c r="C24" s="591">
        <v>100</v>
      </c>
      <c r="D24" s="590">
        <v>100</v>
      </c>
      <c r="E24" s="591">
        <v>100</v>
      </c>
      <c r="F24" s="590">
        <v>100</v>
      </c>
      <c r="G24" s="591">
        <v>100</v>
      </c>
      <c r="H24" s="597">
        <v>100</v>
      </c>
      <c r="I24" s="591">
        <v>100</v>
      </c>
      <c r="J24" s="491"/>
      <c r="K24" s="492"/>
    </row>
    <row r="25" spans="1:12">
      <c r="A25" s="257" t="s">
        <v>903</v>
      </c>
      <c r="B25" s="590">
        <v>100</v>
      </c>
      <c r="C25" s="591">
        <v>100</v>
      </c>
      <c r="D25" s="590">
        <v>100</v>
      </c>
      <c r="E25" s="591">
        <v>100</v>
      </c>
      <c r="F25" s="590">
        <v>100</v>
      </c>
      <c r="G25" s="591">
        <v>100</v>
      </c>
      <c r="H25" s="597">
        <v>100</v>
      </c>
      <c r="I25" s="591">
        <v>100</v>
      </c>
      <c r="J25" s="491"/>
      <c r="K25" s="492"/>
    </row>
    <row r="26" spans="1:12">
      <c r="A26" s="257" t="s">
        <v>904</v>
      </c>
      <c r="B26" s="590">
        <v>100</v>
      </c>
      <c r="C26" s="591">
        <v>100</v>
      </c>
      <c r="D26" s="590">
        <v>100</v>
      </c>
      <c r="E26" s="591">
        <v>100</v>
      </c>
      <c r="F26" s="590">
        <v>100</v>
      </c>
      <c r="G26" s="591">
        <v>100</v>
      </c>
      <c r="H26" s="597">
        <v>100</v>
      </c>
      <c r="I26" s="591">
        <v>100</v>
      </c>
      <c r="J26" s="491"/>
      <c r="K26" s="492"/>
    </row>
    <row r="27" spans="1:12">
      <c r="A27" s="257" t="s">
        <v>905</v>
      </c>
      <c r="B27" s="590">
        <v>100</v>
      </c>
      <c r="C27" s="591">
        <v>100</v>
      </c>
      <c r="D27" s="590">
        <v>100</v>
      </c>
      <c r="E27" s="591">
        <v>100</v>
      </c>
      <c r="F27" s="590">
        <v>100</v>
      </c>
      <c r="G27" s="591">
        <v>100</v>
      </c>
      <c r="H27" s="597">
        <v>100</v>
      </c>
      <c r="I27" s="591">
        <v>100</v>
      </c>
      <c r="J27" s="491"/>
      <c r="K27" s="492"/>
    </row>
    <row r="28" spans="1:12" ht="12.75" thickBot="1">
      <c r="A28" s="256" t="s">
        <v>906</v>
      </c>
      <c r="B28" s="592">
        <v>100</v>
      </c>
      <c r="C28" s="593">
        <v>100</v>
      </c>
      <c r="D28" s="592">
        <v>100</v>
      </c>
      <c r="E28" s="593">
        <v>100</v>
      </c>
      <c r="F28" s="592">
        <v>100</v>
      </c>
      <c r="G28" s="593">
        <v>100</v>
      </c>
      <c r="H28" s="598">
        <v>100</v>
      </c>
      <c r="I28" s="593">
        <v>100</v>
      </c>
      <c r="J28" s="493"/>
      <c r="K28" s="494"/>
    </row>
  </sheetData>
  <autoFilter ref="A2:K28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A1:AP11"/>
  <sheetViews>
    <sheetView workbookViewId="0">
      <selection activeCell="A5" sqref="A5"/>
    </sheetView>
  </sheetViews>
  <sheetFormatPr defaultColWidth="12.42578125" defaultRowHeight="12"/>
  <cols>
    <col min="1" max="1" width="12.42578125" style="4"/>
    <col min="2" max="2" width="10.140625" style="4" customWidth="1"/>
    <col min="3" max="3" width="7" style="4" customWidth="1"/>
    <col min="4" max="4" width="8.28515625" style="4" customWidth="1"/>
    <col min="5" max="5" width="8.42578125" style="4" bestFit="1" customWidth="1"/>
    <col min="6" max="6" width="7.140625" style="4" customWidth="1"/>
    <col min="7" max="7" width="5.7109375" style="4" bestFit="1" customWidth="1"/>
    <col min="8" max="8" width="8.28515625" style="4" bestFit="1" customWidth="1"/>
    <col min="9" max="11" width="6.28515625" style="4" bestFit="1" customWidth="1"/>
    <col min="12" max="12" width="8" style="4" bestFit="1" customWidth="1"/>
    <col min="13" max="13" width="11.5703125" style="4" bestFit="1" customWidth="1"/>
    <col min="14" max="14" width="14.85546875" style="4" bestFit="1" customWidth="1"/>
    <col min="15" max="25" width="12.42578125" style="4"/>
    <col min="26" max="26" width="16.5703125" style="4" bestFit="1" customWidth="1"/>
    <col min="27" max="27" width="12.42578125" style="4"/>
    <col min="28" max="28" width="9" style="4" bestFit="1" customWidth="1"/>
    <col min="29" max="30" width="12.42578125" style="4"/>
    <col min="31" max="31" width="11.140625" style="4" bestFit="1" customWidth="1"/>
    <col min="32" max="33" width="7" style="4" bestFit="1" customWidth="1"/>
    <col min="34" max="34" width="12.42578125" style="4"/>
    <col min="35" max="35" width="10.85546875" style="4" bestFit="1" customWidth="1"/>
    <col min="36" max="36" width="8" style="4" bestFit="1" customWidth="1"/>
    <col min="37" max="38" width="12.42578125" style="4"/>
    <col min="39" max="39" width="9.140625" style="4" bestFit="1" customWidth="1"/>
    <col min="40" max="40" width="6.28515625" style="4" bestFit="1" customWidth="1"/>
    <col min="41" max="41" width="12.42578125" style="4"/>
    <col min="42" max="42" width="6.5703125" style="4" bestFit="1" customWidth="1"/>
    <col min="43" max="16384" width="12.42578125" style="4"/>
  </cols>
  <sheetData>
    <row r="1" spans="1:42" ht="34.5" customHeight="1">
      <c r="A1" s="261" t="s">
        <v>652</v>
      </c>
      <c r="B1" s="261" t="s">
        <v>627</v>
      </c>
      <c r="C1" s="261" t="s">
        <v>9</v>
      </c>
      <c r="D1" s="261" t="s">
        <v>468</v>
      </c>
      <c r="E1" s="261" t="s">
        <v>633</v>
      </c>
      <c r="F1" s="261" t="s">
        <v>469</v>
      </c>
      <c r="G1" s="261" t="s">
        <v>470</v>
      </c>
      <c r="H1" s="261" t="s">
        <v>632</v>
      </c>
      <c r="I1" s="261" t="s">
        <v>471</v>
      </c>
      <c r="J1" s="261" t="s">
        <v>473</v>
      </c>
      <c r="K1" s="261" t="s">
        <v>474</v>
      </c>
      <c r="L1" s="261" t="s">
        <v>475</v>
      </c>
      <c r="M1" s="261" t="s">
        <v>629</v>
      </c>
      <c r="N1" s="373" t="s">
        <v>628</v>
      </c>
      <c r="O1" s="373" t="s">
        <v>547</v>
      </c>
      <c r="P1" s="373" t="s">
        <v>548</v>
      </c>
      <c r="Q1" s="373" t="s">
        <v>549</v>
      </c>
      <c r="R1" s="373" t="s">
        <v>550</v>
      </c>
      <c r="S1" s="373" t="s">
        <v>551</v>
      </c>
      <c r="T1" s="373" t="s">
        <v>552</v>
      </c>
      <c r="U1" s="373" t="s">
        <v>651</v>
      </c>
      <c r="V1" s="373" t="s">
        <v>606</v>
      </c>
      <c r="W1" s="373" t="s">
        <v>630</v>
      </c>
      <c r="X1" s="373" t="s">
        <v>631</v>
      </c>
      <c r="Y1" s="373" t="s">
        <v>634</v>
      </c>
      <c r="Z1" s="373" t="s">
        <v>635</v>
      </c>
      <c r="AA1" s="373" t="s">
        <v>636</v>
      </c>
      <c r="AB1" s="373" t="s">
        <v>540</v>
      </c>
      <c r="AC1" s="373" t="s">
        <v>637</v>
      </c>
      <c r="AD1" s="373" t="s">
        <v>638</v>
      </c>
      <c r="AE1" s="373" t="s">
        <v>543</v>
      </c>
      <c r="AF1" s="373" t="s">
        <v>639</v>
      </c>
      <c r="AG1" s="373" t="s">
        <v>640</v>
      </c>
      <c r="AH1" s="373" t="s">
        <v>641</v>
      </c>
      <c r="AI1" s="373" t="s">
        <v>546</v>
      </c>
      <c r="AJ1" s="373" t="s">
        <v>642</v>
      </c>
      <c r="AK1" s="373" t="s">
        <v>554</v>
      </c>
      <c r="AL1" s="373" t="s">
        <v>555</v>
      </c>
      <c r="AM1" s="373" t="s">
        <v>643</v>
      </c>
      <c r="AN1" s="373" t="s">
        <v>644</v>
      </c>
      <c r="AO1" s="373" t="s">
        <v>645</v>
      </c>
      <c r="AP1" s="373" t="s">
        <v>646</v>
      </c>
    </row>
    <row r="2" spans="1:42">
      <c r="A2" s="4" t="str">
        <f t="shared" ref="A2:A9" si="0">B2&amp;C2</f>
        <v>n1*ISDN2KPN</v>
      </c>
      <c r="B2" s="4" t="s">
        <v>647</v>
      </c>
      <c r="C2" s="4" t="s">
        <v>10</v>
      </c>
      <c r="D2" s="599">
        <v>5</v>
      </c>
      <c r="E2" s="599">
        <v>5</v>
      </c>
      <c r="F2" s="599">
        <v>5</v>
      </c>
      <c r="G2" s="599">
        <v>5</v>
      </c>
      <c r="H2" s="599">
        <v>5</v>
      </c>
      <c r="I2" s="599">
        <v>5</v>
      </c>
      <c r="J2" s="599">
        <v>5</v>
      </c>
      <c r="K2" s="599">
        <v>5</v>
      </c>
      <c r="L2" s="599">
        <v>5</v>
      </c>
      <c r="M2" s="468">
        <f>SUM(D2:F2)+SUM(G2:H2)*2+I2*15+J2*20+SUM(K2:L2)*30</f>
        <v>510</v>
      </c>
      <c r="N2" s="468">
        <f>M2/5</f>
        <v>102</v>
      </c>
      <c r="O2" s="561">
        <v>1</v>
      </c>
      <c r="P2" s="561">
        <v>1</v>
      </c>
      <c r="Q2" s="561">
        <v>1</v>
      </c>
      <c r="R2" s="561">
        <v>1</v>
      </c>
      <c r="S2" s="561">
        <v>1</v>
      </c>
      <c r="T2" s="561">
        <v>1</v>
      </c>
      <c r="U2" s="561">
        <v>1</v>
      </c>
      <c r="V2" s="561">
        <v>1</v>
      </c>
      <c r="W2" s="561">
        <v>1</v>
      </c>
      <c r="X2" s="561">
        <v>1</v>
      </c>
      <c r="Y2" s="561">
        <v>1</v>
      </c>
      <c r="Z2" s="561">
        <v>1</v>
      </c>
      <c r="AA2" s="561">
        <v>1</v>
      </c>
      <c r="AB2" s="561">
        <v>1</v>
      </c>
      <c r="AC2" s="561">
        <v>1</v>
      </c>
      <c r="AD2" s="561">
        <v>1</v>
      </c>
      <c r="AE2" s="561">
        <v>1</v>
      </c>
      <c r="AF2" s="561">
        <v>1</v>
      </c>
      <c r="AG2" s="561">
        <v>1</v>
      </c>
      <c r="AH2" s="561">
        <v>1</v>
      </c>
      <c r="AI2" s="561">
        <v>1</v>
      </c>
      <c r="AJ2" s="561">
        <v>1</v>
      </c>
      <c r="AK2" s="561">
        <v>1</v>
      </c>
      <c r="AL2" s="561">
        <v>1</v>
      </c>
      <c r="AM2" s="561">
        <v>1</v>
      </c>
      <c r="AN2" s="561">
        <v>1</v>
      </c>
      <c r="AO2" s="561">
        <v>1</v>
      </c>
      <c r="AP2" s="561">
        <v>1</v>
      </c>
    </row>
    <row r="3" spans="1:42">
      <c r="A3" s="4" t="str">
        <f t="shared" si="0"/>
        <v>n2*ISDN15KPN</v>
      </c>
      <c r="B3" s="4" t="s">
        <v>648</v>
      </c>
      <c r="C3" s="4" t="s">
        <v>10</v>
      </c>
      <c r="D3" s="599">
        <v>5</v>
      </c>
      <c r="E3" s="599">
        <v>5</v>
      </c>
      <c r="F3" s="599">
        <v>5</v>
      </c>
      <c r="G3" s="599">
        <v>5</v>
      </c>
      <c r="H3" s="599">
        <v>5</v>
      </c>
      <c r="I3" s="599">
        <v>5</v>
      </c>
      <c r="J3" s="599">
        <v>5</v>
      </c>
      <c r="K3" s="599">
        <v>5</v>
      </c>
      <c r="L3" s="599">
        <v>5</v>
      </c>
      <c r="M3" s="468">
        <f t="shared" ref="M3:M9" si="1">SUM(D3:F3)+SUM(G3:H3)*2+I3*15+J3*20+SUM(K3:L3)*30</f>
        <v>510</v>
      </c>
      <c r="N3" s="468">
        <f t="shared" ref="N3:N9" si="2">M3/5</f>
        <v>102</v>
      </c>
      <c r="O3" s="561">
        <v>1</v>
      </c>
      <c r="P3" s="561">
        <v>1</v>
      </c>
      <c r="Q3" s="561">
        <v>1</v>
      </c>
      <c r="R3" s="561">
        <v>1</v>
      </c>
      <c r="S3" s="561">
        <v>1</v>
      </c>
      <c r="T3" s="561">
        <v>1</v>
      </c>
      <c r="U3" s="561">
        <v>1</v>
      </c>
      <c r="V3" s="561">
        <v>1</v>
      </c>
      <c r="W3" s="561">
        <v>1</v>
      </c>
      <c r="X3" s="561">
        <v>1</v>
      </c>
      <c r="Y3" s="561">
        <v>1</v>
      </c>
      <c r="Z3" s="561">
        <v>1</v>
      </c>
      <c r="AA3" s="561">
        <v>1</v>
      </c>
      <c r="AB3" s="561">
        <v>1</v>
      </c>
      <c r="AC3" s="561">
        <v>1</v>
      </c>
      <c r="AD3" s="561">
        <v>1</v>
      </c>
      <c r="AE3" s="561">
        <v>1</v>
      </c>
      <c r="AF3" s="561">
        <v>1</v>
      </c>
      <c r="AG3" s="561">
        <v>1</v>
      </c>
      <c r="AH3" s="561">
        <v>1</v>
      </c>
      <c r="AI3" s="561">
        <v>1</v>
      </c>
      <c r="AJ3" s="561">
        <v>1</v>
      </c>
      <c r="AK3" s="561">
        <v>1</v>
      </c>
      <c r="AL3" s="561">
        <v>1</v>
      </c>
      <c r="AM3" s="561">
        <v>1</v>
      </c>
      <c r="AN3" s="561">
        <v>1</v>
      </c>
      <c r="AO3" s="561">
        <v>1</v>
      </c>
      <c r="AP3" s="561">
        <v>1</v>
      </c>
    </row>
    <row r="4" spans="1:42">
      <c r="A4" s="4" t="str">
        <f t="shared" si="0"/>
        <v>n3*ISDN20KPN</v>
      </c>
      <c r="B4" s="4" t="s">
        <v>649</v>
      </c>
      <c r="C4" s="4" t="s">
        <v>10</v>
      </c>
      <c r="D4" s="599">
        <v>5</v>
      </c>
      <c r="E4" s="599">
        <v>5</v>
      </c>
      <c r="F4" s="599">
        <v>5</v>
      </c>
      <c r="G4" s="599">
        <v>5</v>
      </c>
      <c r="H4" s="599">
        <v>5</v>
      </c>
      <c r="I4" s="599">
        <v>5</v>
      </c>
      <c r="J4" s="599">
        <v>5</v>
      </c>
      <c r="K4" s="599">
        <v>5</v>
      </c>
      <c r="L4" s="599">
        <v>5</v>
      </c>
      <c r="M4" s="468">
        <f t="shared" si="1"/>
        <v>510</v>
      </c>
      <c r="N4" s="468">
        <f t="shared" si="2"/>
        <v>102</v>
      </c>
      <c r="O4" s="561">
        <v>1</v>
      </c>
      <c r="P4" s="561">
        <v>1</v>
      </c>
      <c r="Q4" s="561">
        <v>1</v>
      </c>
      <c r="R4" s="561">
        <v>1</v>
      </c>
      <c r="S4" s="561">
        <v>1</v>
      </c>
      <c r="T4" s="561">
        <v>1</v>
      </c>
      <c r="U4" s="561">
        <v>1</v>
      </c>
      <c r="V4" s="561">
        <v>1</v>
      </c>
      <c r="W4" s="561">
        <v>1</v>
      </c>
      <c r="X4" s="561">
        <v>1</v>
      </c>
      <c r="Y4" s="561">
        <v>1</v>
      </c>
      <c r="Z4" s="561">
        <v>1</v>
      </c>
      <c r="AA4" s="561">
        <v>1</v>
      </c>
      <c r="AB4" s="561">
        <v>1</v>
      </c>
      <c r="AC4" s="561">
        <v>1</v>
      </c>
      <c r="AD4" s="561">
        <v>1</v>
      </c>
      <c r="AE4" s="561">
        <v>1</v>
      </c>
      <c r="AF4" s="561">
        <v>1</v>
      </c>
      <c r="AG4" s="561">
        <v>1</v>
      </c>
      <c r="AH4" s="561">
        <v>1</v>
      </c>
      <c r="AI4" s="561">
        <v>1</v>
      </c>
      <c r="AJ4" s="561">
        <v>1</v>
      </c>
      <c r="AK4" s="561">
        <v>1</v>
      </c>
      <c r="AL4" s="561">
        <v>1</v>
      </c>
      <c r="AM4" s="561">
        <v>1</v>
      </c>
      <c r="AN4" s="561">
        <v>1</v>
      </c>
      <c r="AO4" s="561">
        <v>1</v>
      </c>
      <c r="AP4" s="561">
        <v>1</v>
      </c>
    </row>
    <row r="5" spans="1:42">
      <c r="A5" s="4" t="str">
        <f t="shared" si="0"/>
        <v>n4*ISDN30KPN</v>
      </c>
      <c r="B5" s="4" t="s">
        <v>650</v>
      </c>
      <c r="C5" s="4" t="s">
        <v>10</v>
      </c>
      <c r="D5" s="599">
        <v>5</v>
      </c>
      <c r="E5" s="599">
        <v>5</v>
      </c>
      <c r="F5" s="599">
        <v>5</v>
      </c>
      <c r="G5" s="599">
        <v>5</v>
      </c>
      <c r="H5" s="599">
        <v>5</v>
      </c>
      <c r="I5" s="599">
        <v>5</v>
      </c>
      <c r="J5" s="599">
        <v>5</v>
      </c>
      <c r="K5" s="599">
        <v>5</v>
      </c>
      <c r="L5" s="599">
        <v>5</v>
      </c>
      <c r="M5" s="468">
        <f t="shared" si="1"/>
        <v>510</v>
      </c>
      <c r="N5" s="468">
        <f t="shared" si="2"/>
        <v>102</v>
      </c>
      <c r="O5" s="561">
        <v>1</v>
      </c>
      <c r="P5" s="561">
        <v>1</v>
      </c>
      <c r="Q5" s="561">
        <v>1</v>
      </c>
      <c r="R5" s="561">
        <v>1</v>
      </c>
      <c r="S5" s="561">
        <v>1</v>
      </c>
      <c r="T5" s="561">
        <v>1</v>
      </c>
      <c r="U5" s="561">
        <v>1</v>
      </c>
      <c r="V5" s="561">
        <v>1</v>
      </c>
      <c r="W5" s="561">
        <v>1</v>
      </c>
      <c r="X5" s="561">
        <v>1</v>
      </c>
      <c r="Y5" s="561">
        <v>1</v>
      </c>
      <c r="Z5" s="561">
        <v>1</v>
      </c>
      <c r="AA5" s="561">
        <v>1</v>
      </c>
      <c r="AB5" s="561">
        <v>1</v>
      </c>
      <c r="AC5" s="561">
        <v>1</v>
      </c>
      <c r="AD5" s="561">
        <v>1</v>
      </c>
      <c r="AE5" s="561">
        <v>1</v>
      </c>
      <c r="AF5" s="561">
        <v>1</v>
      </c>
      <c r="AG5" s="561">
        <v>1</v>
      </c>
      <c r="AH5" s="561">
        <v>1</v>
      </c>
      <c r="AI5" s="561">
        <v>1</v>
      </c>
      <c r="AJ5" s="561">
        <v>1</v>
      </c>
      <c r="AK5" s="561">
        <v>1</v>
      </c>
      <c r="AL5" s="561">
        <v>1</v>
      </c>
      <c r="AM5" s="561">
        <v>1</v>
      </c>
      <c r="AN5" s="561">
        <v>1</v>
      </c>
      <c r="AO5" s="561">
        <v>1</v>
      </c>
      <c r="AP5" s="561">
        <v>1</v>
      </c>
    </row>
    <row r="6" spans="1:42">
      <c r="A6" s="4" t="str">
        <f t="shared" si="0"/>
        <v>n1*ISDN2TZ</v>
      </c>
      <c r="B6" s="4" t="s">
        <v>647</v>
      </c>
      <c r="C6" s="4" t="s">
        <v>13</v>
      </c>
      <c r="D6" s="599">
        <v>5</v>
      </c>
      <c r="E6" s="599">
        <v>5</v>
      </c>
      <c r="F6" s="599">
        <v>5</v>
      </c>
      <c r="G6" s="599">
        <v>5</v>
      </c>
      <c r="H6" s="599">
        <v>5</v>
      </c>
      <c r="I6" s="599">
        <v>5</v>
      </c>
      <c r="J6" s="599">
        <v>5</v>
      </c>
      <c r="K6" s="599">
        <v>5</v>
      </c>
      <c r="L6" s="599">
        <v>5</v>
      </c>
      <c r="M6" s="468">
        <f t="shared" si="1"/>
        <v>510</v>
      </c>
      <c r="N6" s="468">
        <f t="shared" si="2"/>
        <v>102</v>
      </c>
      <c r="O6" s="561">
        <v>1</v>
      </c>
      <c r="P6" s="561">
        <v>1</v>
      </c>
      <c r="Q6" s="561">
        <v>1</v>
      </c>
      <c r="R6" s="561">
        <v>1</v>
      </c>
      <c r="S6" s="561">
        <v>1</v>
      </c>
      <c r="T6" s="561">
        <v>1</v>
      </c>
      <c r="U6" s="561">
        <v>1</v>
      </c>
      <c r="V6" s="561">
        <v>1</v>
      </c>
      <c r="W6" s="561">
        <v>1</v>
      </c>
      <c r="X6" s="561">
        <v>1</v>
      </c>
      <c r="Y6" s="561">
        <v>1</v>
      </c>
      <c r="Z6" s="561">
        <v>1</v>
      </c>
      <c r="AA6" s="561">
        <v>1</v>
      </c>
      <c r="AB6" s="561">
        <v>1</v>
      </c>
      <c r="AC6" s="561">
        <v>1</v>
      </c>
      <c r="AD6" s="561">
        <v>1</v>
      </c>
      <c r="AE6" s="561">
        <v>1</v>
      </c>
      <c r="AF6" s="561">
        <v>1</v>
      </c>
      <c r="AG6" s="561">
        <v>1</v>
      </c>
      <c r="AH6" s="561">
        <v>1</v>
      </c>
      <c r="AI6" s="561">
        <v>1</v>
      </c>
      <c r="AJ6" s="561">
        <v>1</v>
      </c>
      <c r="AK6" s="561">
        <v>1</v>
      </c>
      <c r="AL6" s="561">
        <v>1</v>
      </c>
      <c r="AM6" s="561">
        <v>1</v>
      </c>
      <c r="AN6" s="561">
        <v>1</v>
      </c>
      <c r="AO6" s="561">
        <v>1</v>
      </c>
      <c r="AP6" s="561">
        <v>1</v>
      </c>
    </row>
    <row r="7" spans="1:42">
      <c r="A7" s="4" t="str">
        <f t="shared" si="0"/>
        <v>n2*ISDN15TZ</v>
      </c>
      <c r="B7" s="4" t="s">
        <v>648</v>
      </c>
      <c r="C7" s="4" t="s">
        <v>13</v>
      </c>
      <c r="D7" s="599">
        <v>5</v>
      </c>
      <c r="E7" s="599">
        <v>5</v>
      </c>
      <c r="F7" s="599">
        <v>5</v>
      </c>
      <c r="G7" s="599">
        <v>5</v>
      </c>
      <c r="H7" s="599">
        <v>5</v>
      </c>
      <c r="I7" s="599">
        <v>5</v>
      </c>
      <c r="J7" s="599">
        <v>5</v>
      </c>
      <c r="K7" s="599">
        <v>5</v>
      </c>
      <c r="L7" s="599">
        <v>5</v>
      </c>
      <c r="M7" s="468">
        <f t="shared" si="1"/>
        <v>510</v>
      </c>
      <c r="N7" s="468">
        <f t="shared" si="2"/>
        <v>102</v>
      </c>
      <c r="O7" s="561">
        <v>1</v>
      </c>
      <c r="P7" s="561">
        <v>1</v>
      </c>
      <c r="Q7" s="561">
        <v>1</v>
      </c>
      <c r="R7" s="561">
        <v>1</v>
      </c>
      <c r="S7" s="561">
        <v>1</v>
      </c>
      <c r="T7" s="561">
        <v>1</v>
      </c>
      <c r="U7" s="561">
        <v>1</v>
      </c>
      <c r="V7" s="561">
        <v>1</v>
      </c>
      <c r="W7" s="561">
        <v>1</v>
      </c>
      <c r="X7" s="561">
        <v>1</v>
      </c>
      <c r="Y7" s="561">
        <v>1</v>
      </c>
      <c r="Z7" s="561">
        <v>1</v>
      </c>
      <c r="AA7" s="561">
        <v>1</v>
      </c>
      <c r="AB7" s="561">
        <v>1</v>
      </c>
      <c r="AC7" s="561">
        <v>1</v>
      </c>
      <c r="AD7" s="561">
        <v>1</v>
      </c>
      <c r="AE7" s="561">
        <v>1</v>
      </c>
      <c r="AF7" s="561">
        <v>1</v>
      </c>
      <c r="AG7" s="561">
        <v>1</v>
      </c>
      <c r="AH7" s="561">
        <v>1</v>
      </c>
      <c r="AI7" s="561">
        <v>1</v>
      </c>
      <c r="AJ7" s="561">
        <v>1</v>
      </c>
      <c r="AK7" s="561">
        <v>1</v>
      </c>
      <c r="AL7" s="561">
        <v>1</v>
      </c>
      <c r="AM7" s="561">
        <v>1</v>
      </c>
      <c r="AN7" s="561">
        <v>1</v>
      </c>
      <c r="AO7" s="561">
        <v>1</v>
      </c>
      <c r="AP7" s="561">
        <v>1</v>
      </c>
    </row>
    <row r="8" spans="1:42">
      <c r="A8" s="4" t="str">
        <f t="shared" si="0"/>
        <v>n3*ISDN20TZ</v>
      </c>
      <c r="B8" s="4" t="s">
        <v>649</v>
      </c>
      <c r="C8" s="4" t="s">
        <v>13</v>
      </c>
      <c r="D8" s="599">
        <v>5</v>
      </c>
      <c r="E8" s="599">
        <v>5</v>
      </c>
      <c r="F8" s="599">
        <v>5</v>
      </c>
      <c r="G8" s="599">
        <v>5</v>
      </c>
      <c r="H8" s="599">
        <v>5</v>
      </c>
      <c r="I8" s="599">
        <v>5</v>
      </c>
      <c r="J8" s="599">
        <v>5</v>
      </c>
      <c r="K8" s="599">
        <v>5</v>
      </c>
      <c r="L8" s="599">
        <v>5</v>
      </c>
      <c r="M8" s="468">
        <f t="shared" si="1"/>
        <v>510</v>
      </c>
      <c r="N8" s="468">
        <f t="shared" si="2"/>
        <v>102</v>
      </c>
      <c r="O8" s="561">
        <v>1</v>
      </c>
      <c r="P8" s="561">
        <v>1</v>
      </c>
      <c r="Q8" s="561">
        <v>1</v>
      </c>
      <c r="R8" s="561">
        <v>1</v>
      </c>
      <c r="S8" s="561">
        <v>1</v>
      </c>
      <c r="T8" s="561">
        <v>1</v>
      </c>
      <c r="U8" s="561">
        <v>1</v>
      </c>
      <c r="V8" s="561">
        <v>1</v>
      </c>
      <c r="W8" s="561">
        <v>1</v>
      </c>
      <c r="X8" s="561">
        <v>1</v>
      </c>
      <c r="Y8" s="561">
        <v>1</v>
      </c>
      <c r="Z8" s="561">
        <v>1</v>
      </c>
      <c r="AA8" s="561">
        <v>1</v>
      </c>
      <c r="AB8" s="561">
        <v>1</v>
      </c>
      <c r="AC8" s="561">
        <v>1</v>
      </c>
      <c r="AD8" s="561">
        <v>1</v>
      </c>
      <c r="AE8" s="561">
        <v>1</v>
      </c>
      <c r="AF8" s="561">
        <v>1</v>
      </c>
      <c r="AG8" s="561">
        <v>1</v>
      </c>
      <c r="AH8" s="561">
        <v>1</v>
      </c>
      <c r="AI8" s="561">
        <v>1</v>
      </c>
      <c r="AJ8" s="561">
        <v>1</v>
      </c>
      <c r="AK8" s="561">
        <v>1</v>
      </c>
      <c r="AL8" s="561">
        <v>1</v>
      </c>
      <c r="AM8" s="561">
        <v>1</v>
      </c>
      <c r="AN8" s="561">
        <v>1</v>
      </c>
      <c r="AO8" s="561">
        <v>1</v>
      </c>
      <c r="AP8" s="561">
        <v>1</v>
      </c>
    </row>
    <row r="9" spans="1:42">
      <c r="A9" s="4" t="str">
        <f t="shared" si="0"/>
        <v>n4*ISDN30TZ</v>
      </c>
      <c r="B9" s="4" t="s">
        <v>650</v>
      </c>
      <c r="C9" s="4" t="s">
        <v>13</v>
      </c>
      <c r="D9" s="599">
        <v>5</v>
      </c>
      <c r="E9" s="599">
        <v>5</v>
      </c>
      <c r="F9" s="599">
        <v>5</v>
      </c>
      <c r="G9" s="599">
        <v>5</v>
      </c>
      <c r="H9" s="599">
        <v>5</v>
      </c>
      <c r="I9" s="599">
        <v>5</v>
      </c>
      <c r="J9" s="599">
        <v>5</v>
      </c>
      <c r="K9" s="599">
        <v>5</v>
      </c>
      <c r="L9" s="599">
        <v>5</v>
      </c>
      <c r="M9" s="468">
        <f t="shared" si="1"/>
        <v>510</v>
      </c>
      <c r="N9" s="468">
        <f t="shared" si="2"/>
        <v>102</v>
      </c>
      <c r="O9" s="561">
        <v>1</v>
      </c>
      <c r="P9" s="561">
        <v>1</v>
      </c>
      <c r="Q9" s="561">
        <v>1</v>
      </c>
      <c r="R9" s="561">
        <v>1</v>
      </c>
      <c r="S9" s="561">
        <v>1</v>
      </c>
      <c r="T9" s="561">
        <v>1</v>
      </c>
      <c r="U9" s="561">
        <v>1</v>
      </c>
      <c r="V9" s="561">
        <v>1</v>
      </c>
      <c r="W9" s="561">
        <v>1</v>
      </c>
      <c r="X9" s="561">
        <v>1</v>
      </c>
      <c r="Y9" s="561">
        <v>1</v>
      </c>
      <c r="Z9" s="561">
        <v>1</v>
      </c>
      <c r="AA9" s="561">
        <v>1</v>
      </c>
      <c r="AB9" s="561">
        <v>1</v>
      </c>
      <c r="AC9" s="561">
        <v>1</v>
      </c>
      <c r="AD9" s="561">
        <v>1</v>
      </c>
      <c r="AE9" s="561">
        <v>1</v>
      </c>
      <c r="AF9" s="561">
        <v>1</v>
      </c>
      <c r="AG9" s="561">
        <v>1</v>
      </c>
      <c r="AH9" s="561">
        <v>1</v>
      </c>
      <c r="AI9" s="561">
        <v>1</v>
      </c>
      <c r="AJ9" s="561">
        <v>1</v>
      </c>
      <c r="AK9" s="561">
        <v>1</v>
      </c>
      <c r="AL9" s="561">
        <v>1</v>
      </c>
      <c r="AM9" s="561">
        <v>1</v>
      </c>
      <c r="AN9" s="561">
        <v>1</v>
      </c>
      <c r="AO9" s="561">
        <v>1</v>
      </c>
      <c r="AP9" s="561">
        <v>1</v>
      </c>
    </row>
    <row r="11" spans="1:42">
      <c r="M11" s="4" t="s">
        <v>721</v>
      </c>
      <c r="N11" s="4" t="s">
        <v>721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B2:J74"/>
  <sheetViews>
    <sheetView topLeftCell="A64" workbookViewId="0">
      <selection activeCell="B31" sqref="B31"/>
    </sheetView>
  </sheetViews>
  <sheetFormatPr defaultRowHeight="12"/>
  <cols>
    <col min="1" max="1" width="4.7109375" style="4" customWidth="1"/>
    <col min="2" max="2" width="32" style="4" bestFit="1" customWidth="1"/>
    <col min="3" max="3" width="32.140625" style="4" bestFit="1" customWidth="1"/>
    <col min="4" max="4" width="16.140625" style="4" bestFit="1" customWidth="1"/>
    <col min="5" max="5" width="43.85546875" style="4" customWidth="1"/>
    <col min="6" max="6" width="38.5703125" style="4" customWidth="1"/>
    <col min="7" max="7" width="12.28515625" style="4" customWidth="1"/>
    <col min="8" max="8" width="9.140625" style="4" customWidth="1"/>
    <col min="9" max="9" width="39.140625" style="4" bestFit="1" customWidth="1"/>
    <col min="10" max="10" width="38" style="4" bestFit="1" customWidth="1"/>
    <col min="11" max="16384" width="9.140625" style="4"/>
  </cols>
  <sheetData>
    <row r="2" spans="2:7">
      <c r="B2" s="420" t="s">
        <v>559</v>
      </c>
    </row>
    <row r="3" spans="2:7">
      <c r="B3" s="345"/>
    </row>
    <row r="4" spans="2:7">
      <c r="B4" s="261" t="s">
        <v>4</v>
      </c>
      <c r="C4" s="261" t="s">
        <v>8</v>
      </c>
      <c r="D4" s="261" t="s">
        <v>462</v>
      </c>
      <c r="E4" s="261"/>
      <c r="F4" s="261" t="s">
        <v>416</v>
      </c>
      <c r="G4" s="261" t="s">
        <v>465</v>
      </c>
    </row>
    <row r="5" spans="2:7">
      <c r="B5" s="4" t="str">
        <f>C5&amp;D5</f>
        <v>PSTNVVA</v>
      </c>
      <c r="C5" s="260" t="s">
        <v>468</v>
      </c>
      <c r="D5" s="260" t="s">
        <v>5</v>
      </c>
      <c r="F5" s="4" t="str">
        <f>G5</f>
        <v>WLR PSTN enkelvoudig Rental ChargeVVA</v>
      </c>
      <c r="G5" s="260" t="s">
        <v>447</v>
      </c>
    </row>
    <row r="6" spans="2:7">
      <c r="B6" s="4" t="str">
        <f t="shared" ref="B6:B25" si="0">C6&amp;D6</f>
        <v>PSTNVVE nieuwe aanleg</v>
      </c>
      <c r="C6" s="260" t="s">
        <v>468</v>
      </c>
      <c r="D6" s="260" t="s">
        <v>463</v>
      </c>
      <c r="F6" s="4" t="str">
        <f t="shared" ref="F6:F25" si="1">G6</f>
        <v>WLR NLS PSTNAanleg</v>
      </c>
      <c r="G6" s="260" t="s">
        <v>450</v>
      </c>
    </row>
    <row r="7" spans="2:7">
      <c r="B7" s="4" t="str">
        <f t="shared" si="0"/>
        <v>PSTNVVE overstap</v>
      </c>
      <c r="C7" s="260" t="s">
        <v>468</v>
      </c>
      <c r="D7" s="260" t="s">
        <v>464</v>
      </c>
      <c r="F7" s="4" t="str">
        <f t="shared" si="1"/>
        <v>WLR Overstap LCAanleg</v>
      </c>
      <c r="G7" s="260" t="s">
        <v>460</v>
      </c>
    </row>
    <row r="8" spans="2:7">
      <c r="B8" s="4" t="str">
        <f t="shared" si="0"/>
        <v>ISDN1VVA</v>
      </c>
      <c r="C8" s="260" t="s">
        <v>469</v>
      </c>
      <c r="D8" s="260" t="s">
        <v>5</v>
      </c>
      <c r="F8" s="4" t="str">
        <f t="shared" si="1"/>
        <v>WLR ISDN 1 enkelvoudig Rental ChargeVVA</v>
      </c>
      <c r="G8" s="260" t="s">
        <v>448</v>
      </c>
    </row>
    <row r="9" spans="2:7">
      <c r="B9" s="4" t="str">
        <f t="shared" si="0"/>
        <v>ISDN1VVE nieuwe aanleg</v>
      </c>
      <c r="C9" s="260" t="s">
        <v>469</v>
      </c>
      <c r="D9" s="260" t="s">
        <v>463</v>
      </c>
      <c r="F9" s="4" t="str">
        <f t="shared" si="1"/>
        <v>WLR NLS ISDN 1Aanleg</v>
      </c>
      <c r="G9" s="260" t="s">
        <v>451</v>
      </c>
    </row>
    <row r="10" spans="2:7">
      <c r="B10" s="4" t="str">
        <f t="shared" si="0"/>
        <v>ISDN1VVE overstap</v>
      </c>
      <c r="C10" s="260" t="s">
        <v>469</v>
      </c>
      <c r="D10" s="260" t="s">
        <v>464</v>
      </c>
      <c r="F10" s="4" t="str">
        <f t="shared" si="1"/>
        <v>WLR Overstap LCAanleg</v>
      </c>
      <c r="G10" s="260" t="s">
        <v>460</v>
      </c>
    </row>
    <row r="11" spans="2:7">
      <c r="B11" s="4" t="str">
        <f t="shared" si="0"/>
        <v>ISDN2VVA</v>
      </c>
      <c r="C11" s="260" t="s">
        <v>470</v>
      </c>
      <c r="D11" s="260" t="s">
        <v>5</v>
      </c>
      <c r="F11" s="4" t="str">
        <f t="shared" si="1"/>
        <v>WLR ISDN 2 enkelvoudig Rental ChargeVVA</v>
      </c>
      <c r="G11" s="260" t="s">
        <v>449</v>
      </c>
    </row>
    <row r="12" spans="2:7">
      <c r="B12" s="4" t="str">
        <f t="shared" si="0"/>
        <v>ISDN2VVE nieuwe aanleg</v>
      </c>
      <c r="C12" s="260" t="s">
        <v>470</v>
      </c>
      <c r="D12" s="260" t="s">
        <v>463</v>
      </c>
      <c r="F12" s="4" t="str">
        <f t="shared" si="1"/>
        <v>WLR NLS ISDN 2 (doe het zelf, geen monteur)Aanleg</v>
      </c>
      <c r="G12" s="260" t="s">
        <v>452</v>
      </c>
    </row>
    <row r="13" spans="2:7">
      <c r="B13" s="4" t="str">
        <f t="shared" si="0"/>
        <v>ISDN2VVE overstap</v>
      </c>
      <c r="C13" s="260" t="s">
        <v>470</v>
      </c>
      <c r="D13" s="260" t="s">
        <v>464</v>
      </c>
      <c r="F13" s="4" t="str">
        <f t="shared" si="1"/>
        <v>WLR Overstap LCAanleg</v>
      </c>
      <c r="G13" s="260" t="s">
        <v>460</v>
      </c>
    </row>
    <row r="14" spans="2:7">
      <c r="B14" s="4" t="str">
        <f t="shared" si="0"/>
        <v>ISDN15VVA</v>
      </c>
      <c r="C14" s="260" t="s">
        <v>471</v>
      </c>
      <c r="D14" s="260" t="s">
        <v>5</v>
      </c>
      <c r="F14" s="4" t="s">
        <v>456</v>
      </c>
      <c r="G14" s="260" t="s">
        <v>466</v>
      </c>
    </row>
    <row r="15" spans="2:7">
      <c r="B15" s="4" t="str">
        <f t="shared" si="0"/>
        <v>ISDN15VVE nieuwe aanleg</v>
      </c>
      <c r="C15" s="260" t="s">
        <v>471</v>
      </c>
      <c r="D15" s="260" t="s">
        <v>463</v>
      </c>
      <c r="F15" s="4" t="str">
        <f t="shared" si="1"/>
        <v>WLR NLS ISDN 15Aanleg</v>
      </c>
      <c r="G15" s="260" t="s">
        <v>453</v>
      </c>
    </row>
    <row r="16" spans="2:7">
      <c r="B16" s="4" t="str">
        <f t="shared" si="0"/>
        <v>ISDN15VVE overstap</v>
      </c>
      <c r="C16" s="260" t="s">
        <v>471</v>
      </c>
      <c r="D16" s="260" t="s">
        <v>464</v>
      </c>
      <c r="F16" s="4" t="str">
        <f t="shared" si="1"/>
        <v>WLR Overstap HCAanleg</v>
      </c>
      <c r="G16" s="260" t="s">
        <v>461</v>
      </c>
    </row>
    <row r="17" spans="2:10">
      <c r="B17" s="4" t="str">
        <f t="shared" si="0"/>
        <v>ISDN20VVA</v>
      </c>
      <c r="C17" s="260" t="s">
        <v>473</v>
      </c>
      <c r="D17" s="260" t="s">
        <v>5</v>
      </c>
      <c r="F17" s="4" t="s">
        <v>457</v>
      </c>
      <c r="G17" s="260" t="s">
        <v>467</v>
      </c>
    </row>
    <row r="18" spans="2:10">
      <c r="B18" s="4" t="str">
        <f t="shared" si="0"/>
        <v>ISDN20VVE nieuwe aanleg</v>
      </c>
      <c r="C18" s="260" t="s">
        <v>473</v>
      </c>
      <c r="D18" s="260" t="s">
        <v>463</v>
      </c>
      <c r="F18" s="4" t="str">
        <f t="shared" si="1"/>
        <v>WLR NLS ISDN 20Aanleg</v>
      </c>
      <c r="G18" s="260" t="s">
        <v>454</v>
      </c>
    </row>
    <row r="19" spans="2:10">
      <c r="B19" s="4" t="str">
        <f t="shared" si="0"/>
        <v>ISDN20VVE overstap</v>
      </c>
      <c r="C19" s="260" t="s">
        <v>473</v>
      </c>
      <c r="D19" s="260" t="s">
        <v>464</v>
      </c>
      <c r="F19" s="4" t="str">
        <f t="shared" si="1"/>
        <v>WLR Overstap HCAanleg</v>
      </c>
      <c r="G19" s="260" t="s">
        <v>461</v>
      </c>
    </row>
    <row r="20" spans="2:10">
      <c r="B20" s="4" t="str">
        <f t="shared" si="0"/>
        <v>ISDN30VVA</v>
      </c>
      <c r="C20" s="260" t="s">
        <v>474</v>
      </c>
      <c r="D20" s="260" t="s">
        <v>5</v>
      </c>
      <c r="F20" s="4" t="s">
        <v>458</v>
      </c>
      <c r="G20" s="260" t="s">
        <v>455</v>
      </c>
    </row>
    <row r="21" spans="2:10">
      <c r="B21" s="4" t="str">
        <f t="shared" si="0"/>
        <v>ISDN30VVE nieuwe aanleg</v>
      </c>
      <c r="C21" s="260" t="s">
        <v>474</v>
      </c>
      <c r="D21" s="260" t="s">
        <v>463</v>
      </c>
      <c r="F21" s="4" t="str">
        <f t="shared" si="1"/>
        <v>WLR NLS ISDN 30 / ISDN 30 CPAAanleg</v>
      </c>
      <c r="G21" s="260" t="s">
        <v>455</v>
      </c>
    </row>
    <row r="22" spans="2:10">
      <c r="B22" s="4" t="str">
        <f t="shared" si="0"/>
        <v>ISDN30VVE overstap</v>
      </c>
      <c r="C22" s="260" t="s">
        <v>474</v>
      </c>
      <c r="D22" s="260" t="s">
        <v>464</v>
      </c>
      <c r="F22" s="4" t="str">
        <f t="shared" si="1"/>
        <v>WLR Overstap HCAanleg</v>
      </c>
      <c r="G22" s="260" t="s">
        <v>461</v>
      </c>
    </row>
    <row r="23" spans="2:10">
      <c r="B23" s="4" t="str">
        <f t="shared" si="0"/>
        <v>CityPhoneVVA</v>
      </c>
      <c r="C23" s="260" t="s">
        <v>475</v>
      </c>
      <c r="D23" s="260" t="s">
        <v>5</v>
      </c>
      <c r="F23" s="4" t="s">
        <v>459</v>
      </c>
      <c r="G23" s="260" t="s">
        <v>455</v>
      </c>
    </row>
    <row r="24" spans="2:10">
      <c r="B24" s="4" t="str">
        <f t="shared" si="0"/>
        <v>CityPhoneVVE nieuwe aanleg</v>
      </c>
      <c r="C24" s="260" t="s">
        <v>475</v>
      </c>
      <c r="D24" s="260" t="s">
        <v>463</v>
      </c>
      <c r="F24" s="4" t="str">
        <f t="shared" si="1"/>
        <v>WLR NLS ISDN 30 / ISDN 30 CPAAanleg</v>
      </c>
      <c r="G24" s="260" t="s">
        <v>455</v>
      </c>
    </row>
    <row r="25" spans="2:10">
      <c r="B25" s="4" t="str">
        <f t="shared" si="0"/>
        <v>CityPhoneVVE overstap</v>
      </c>
      <c r="C25" s="260" t="s">
        <v>475</v>
      </c>
      <c r="D25" s="260" t="s">
        <v>464</v>
      </c>
      <c r="F25" s="4" t="str">
        <f t="shared" si="1"/>
        <v>WLR Overstap HCAanleg</v>
      </c>
      <c r="G25" s="260" t="s">
        <v>461</v>
      </c>
    </row>
    <row r="28" spans="2:10">
      <c r="B28" s="420" t="s">
        <v>560</v>
      </c>
    </row>
    <row r="29" spans="2:10">
      <c r="B29" s="345"/>
    </row>
    <row r="30" spans="2:10">
      <c r="B30" s="261" t="s">
        <v>4</v>
      </c>
      <c r="C30" s="261" t="s">
        <v>8</v>
      </c>
      <c r="D30" s="261"/>
      <c r="E30" s="261" t="s">
        <v>445</v>
      </c>
      <c r="F30" s="261" t="s">
        <v>444</v>
      </c>
      <c r="G30" s="261"/>
      <c r="H30" s="261"/>
      <c r="I30" s="261" t="s">
        <v>702</v>
      </c>
      <c r="J30" s="261" t="s">
        <v>703</v>
      </c>
    </row>
    <row r="31" spans="2:10">
      <c r="B31" s="4" t="str">
        <f>C31&amp;D31</f>
        <v>Aankiesbare onderlijn</v>
      </c>
      <c r="C31" s="12" t="s">
        <v>537</v>
      </c>
      <c r="D31" s="12"/>
      <c r="E31" s="260" t="s">
        <v>567</v>
      </c>
      <c r="F31" s="260" t="s">
        <v>573</v>
      </c>
      <c r="G31" s="253"/>
      <c r="H31" s="253"/>
      <c r="I31" s="4" t="str">
        <f>"KPN"&amp;C31</f>
        <v>KPNAankiesbare onderlijn</v>
      </c>
      <c r="J31" s="4" t="str">
        <f>"TZ"&amp;C31</f>
        <v>TZAankiesbare onderlijn</v>
      </c>
    </row>
    <row r="32" spans="2:10">
      <c r="B32" s="4" t="str">
        <f t="shared" ref="B32:B74" si="2">C32&amp;D32</f>
        <v>CalamiteitenService &lt;= 30 kanalen</v>
      </c>
      <c r="C32" s="12" t="s">
        <v>538</v>
      </c>
      <c r="D32" s="12"/>
      <c r="E32" s="260" t="s">
        <v>568</v>
      </c>
      <c r="F32" s="260" t="s">
        <v>569</v>
      </c>
      <c r="G32" s="253"/>
      <c r="H32" s="253"/>
      <c r="I32" s="4" t="str">
        <f t="shared" ref="I32:I59" si="3">"KPN"&amp;C32</f>
        <v>KPNCalamiteitenService &lt;= 30 kanalen</v>
      </c>
      <c r="J32" s="4" t="str">
        <f t="shared" ref="J32:J60" si="4">"TZ"&amp;C32</f>
        <v>TZCalamiteitenService &lt;= 30 kanalen</v>
      </c>
    </row>
    <row r="33" spans="2:10">
      <c r="B33" s="4" t="str">
        <f t="shared" si="2"/>
        <v>Calamiteitenvoorziening &lt;= 60 kanalen</v>
      </c>
      <c r="C33" s="12" t="s">
        <v>539</v>
      </c>
      <c r="D33" s="12"/>
      <c r="E33" s="260" t="s">
        <v>577</v>
      </c>
      <c r="F33" s="260" t="s">
        <v>578</v>
      </c>
      <c r="G33" s="253"/>
      <c r="H33" s="253"/>
      <c r="I33" s="4" t="str">
        <f t="shared" si="3"/>
        <v>KPNCalamiteitenvoorziening &lt;= 60 kanalen</v>
      </c>
      <c r="J33" s="4" t="str">
        <f t="shared" si="4"/>
        <v>TZCalamiteitenvoorziening &lt;= 60 kanalen</v>
      </c>
    </row>
    <row r="34" spans="2:10">
      <c r="B34" s="4" t="str">
        <f t="shared" si="2"/>
        <v>Doorkiezen</v>
      </c>
      <c r="C34" s="12" t="s">
        <v>540</v>
      </c>
      <c r="D34" s="12"/>
      <c r="E34" s="260" t="s">
        <v>579</v>
      </c>
      <c r="F34" s="260" t="s">
        <v>580</v>
      </c>
      <c r="G34" s="253"/>
      <c r="H34" s="253"/>
      <c r="I34" s="4" t="str">
        <f t="shared" si="3"/>
        <v>KPNDoorkiezen</v>
      </c>
      <c r="J34" s="4" t="str">
        <f t="shared" si="4"/>
        <v>TZDoorkiezen</v>
      </c>
    </row>
    <row r="35" spans="2:10">
      <c r="B35" s="4" t="str">
        <f t="shared" si="2"/>
        <v>Doorschakeldienst t/m 6 kanalen</v>
      </c>
      <c r="C35" s="12" t="s">
        <v>541</v>
      </c>
      <c r="D35" s="12"/>
      <c r="E35" s="260" t="s">
        <v>581</v>
      </c>
      <c r="F35" s="260" t="s">
        <v>583</v>
      </c>
      <c r="G35" s="253"/>
      <c r="H35" s="253"/>
      <c r="I35" s="4" t="str">
        <f t="shared" si="3"/>
        <v>KPNDoorschakeldienst t/m 6 kanalen</v>
      </c>
      <c r="J35" s="4" t="str">
        <f t="shared" si="4"/>
        <v>TZDoorschakeldienst t/m 6 kanalen</v>
      </c>
    </row>
    <row r="36" spans="2:10">
      <c r="B36" s="4" t="str">
        <f t="shared" si="2"/>
        <v>Doorschakeldienst MV &gt; 6 kanalen</v>
      </c>
      <c r="C36" s="12" t="s">
        <v>542</v>
      </c>
      <c r="D36" s="12"/>
      <c r="E36" s="260" t="s">
        <v>582</v>
      </c>
      <c r="F36" s="260" t="s">
        <v>584</v>
      </c>
      <c r="G36" s="253"/>
      <c r="H36" s="253"/>
      <c r="I36" s="4" t="str">
        <f t="shared" si="3"/>
        <v>KPNDoorschakeldienst MV &gt; 6 kanalen</v>
      </c>
      <c r="J36" s="4" t="str">
        <f t="shared" si="4"/>
        <v>TZDoorschakeldienst MV &gt; 6 kanalen</v>
      </c>
    </row>
    <row r="37" spans="2:10">
      <c r="B37" s="4" t="str">
        <f t="shared" si="2"/>
        <v>Extra nummer</v>
      </c>
      <c r="C37" s="12" t="s">
        <v>543</v>
      </c>
      <c r="D37" s="12"/>
      <c r="E37" s="260" t="s">
        <v>585</v>
      </c>
      <c r="F37" s="260" t="s">
        <v>585</v>
      </c>
      <c r="G37" s="253"/>
      <c r="H37" s="253"/>
      <c r="I37" s="4" t="str">
        <f t="shared" si="3"/>
        <v>KPNExtra nummer</v>
      </c>
      <c r="J37" s="4" t="str">
        <f t="shared" si="4"/>
        <v>TZExtra nummer</v>
      </c>
    </row>
    <row r="38" spans="2:10">
      <c r="B38" s="4" t="str">
        <f t="shared" si="2"/>
        <v>Groepsnummer</v>
      </c>
      <c r="C38" s="12" t="s">
        <v>290</v>
      </c>
      <c r="D38" s="12"/>
      <c r="E38" s="260" t="s">
        <v>586</v>
      </c>
      <c r="F38" s="260" t="s">
        <v>587</v>
      </c>
      <c r="G38" s="253"/>
      <c r="H38" s="253"/>
      <c r="I38" s="4" t="str">
        <f t="shared" si="3"/>
        <v>KPNGroepsnummer</v>
      </c>
      <c r="J38" s="4" t="str">
        <f t="shared" si="4"/>
        <v>TZGroepsnummer</v>
      </c>
    </row>
    <row r="39" spans="2:10">
      <c r="B39" s="4" t="str">
        <f t="shared" si="2"/>
        <v>Groepsnummerfaciliteit</v>
      </c>
      <c r="C39" s="12" t="s">
        <v>544</v>
      </c>
      <c r="D39" s="12"/>
      <c r="E39" s="260" t="s">
        <v>586</v>
      </c>
      <c r="F39" s="260" t="s">
        <v>587</v>
      </c>
      <c r="G39" s="253"/>
      <c r="H39" s="253"/>
      <c r="I39" s="4" t="str">
        <f t="shared" si="3"/>
        <v>KPNGroepsnummerfaciliteit</v>
      </c>
      <c r="J39" s="4" t="str">
        <f t="shared" si="4"/>
        <v>TZGroepsnummerfaciliteit</v>
      </c>
    </row>
    <row r="40" spans="2:10">
      <c r="B40" s="4" t="str">
        <f t="shared" si="2"/>
        <v>Kostenindicatie</v>
      </c>
      <c r="C40" s="12" t="s">
        <v>545</v>
      </c>
      <c r="D40" s="12"/>
      <c r="E40" s="260" t="s">
        <v>588</v>
      </c>
      <c r="F40" s="260" t="s">
        <v>589</v>
      </c>
      <c r="G40" s="253"/>
      <c r="H40" s="253"/>
      <c r="I40" s="4" t="str">
        <f t="shared" si="3"/>
        <v>KPNKostenindicatie</v>
      </c>
      <c r="J40" s="4" t="str">
        <f t="shared" si="4"/>
        <v>TZKostenindicatie</v>
      </c>
    </row>
    <row r="41" spans="2:10">
      <c r="B41" s="4" t="str">
        <f t="shared" si="2"/>
        <v>MSN nummer</v>
      </c>
      <c r="C41" s="12" t="s">
        <v>546</v>
      </c>
      <c r="D41" s="12"/>
      <c r="E41" s="260" t="s">
        <v>590</v>
      </c>
      <c r="F41" s="260" t="s">
        <v>591</v>
      </c>
      <c r="G41" s="253"/>
      <c r="H41" s="253"/>
      <c r="I41" s="4" t="str">
        <f t="shared" si="3"/>
        <v>KPNMSN nummer</v>
      </c>
      <c r="J41" s="4" t="str">
        <f t="shared" si="4"/>
        <v>TZMSN nummer</v>
      </c>
    </row>
    <row r="42" spans="2:10">
      <c r="B42" s="4" t="str">
        <f t="shared" si="2"/>
        <v>Nummerblok 10 eerste</v>
      </c>
      <c r="C42" s="12" t="s">
        <v>547</v>
      </c>
      <c r="D42" s="12"/>
      <c r="E42" s="260" t="s">
        <v>561</v>
      </c>
      <c r="F42" s="260" t="s">
        <v>570</v>
      </c>
      <c r="G42" s="253"/>
      <c r="H42" s="253"/>
      <c r="I42" s="4" t="str">
        <f t="shared" si="3"/>
        <v>KPNNummerblok 10 eerste</v>
      </c>
      <c r="J42" s="4" t="str">
        <f t="shared" si="4"/>
        <v>TZNummerblok 10 eerste</v>
      </c>
    </row>
    <row r="43" spans="2:10">
      <c r="B43" s="4" t="str">
        <f t="shared" si="2"/>
        <v>Nummerblok 10 volgende</v>
      </c>
      <c r="C43" s="12" t="s">
        <v>548</v>
      </c>
      <c r="D43" s="12"/>
      <c r="E43" s="260" t="s">
        <v>564</v>
      </c>
      <c r="F43" s="260" t="s">
        <v>574</v>
      </c>
      <c r="G43" s="253"/>
      <c r="H43" s="253"/>
      <c r="I43" s="4" t="str">
        <f t="shared" si="3"/>
        <v>KPNNummerblok 10 volgende</v>
      </c>
      <c r="J43" s="4" t="str">
        <f t="shared" si="4"/>
        <v>TZNummerblok 10 volgende</v>
      </c>
    </row>
    <row r="44" spans="2:10">
      <c r="B44" s="4" t="str">
        <f t="shared" si="2"/>
        <v>Nummerblok 100 eerste</v>
      </c>
      <c r="C44" s="12" t="s">
        <v>549</v>
      </c>
      <c r="D44" s="12"/>
      <c r="E44" s="260" t="s">
        <v>562</v>
      </c>
      <c r="F44" s="260" t="s">
        <v>571</v>
      </c>
      <c r="G44" s="253"/>
      <c r="H44" s="253"/>
      <c r="I44" s="4" t="str">
        <f t="shared" si="3"/>
        <v>KPNNummerblok 100 eerste</v>
      </c>
      <c r="J44" s="4" t="str">
        <f t="shared" si="4"/>
        <v>TZNummerblok 100 eerste</v>
      </c>
    </row>
    <row r="45" spans="2:10">
      <c r="B45" s="4" t="str">
        <f t="shared" si="2"/>
        <v>Nummerblok 100 volgende</v>
      </c>
      <c r="C45" s="12" t="s">
        <v>550</v>
      </c>
      <c r="D45" s="12"/>
      <c r="E45" s="260" t="s">
        <v>565</v>
      </c>
      <c r="F45" s="260" t="s">
        <v>575</v>
      </c>
      <c r="G45" s="253"/>
      <c r="H45" s="253"/>
      <c r="I45" s="4" t="str">
        <f t="shared" si="3"/>
        <v>KPNNummerblok 100 volgende</v>
      </c>
      <c r="J45" s="4" t="str">
        <f t="shared" si="4"/>
        <v>TZNummerblok 100 volgende</v>
      </c>
    </row>
    <row r="46" spans="2:10">
      <c r="B46" s="4" t="str">
        <f t="shared" si="2"/>
        <v>Nummerblok 1000 eerste</v>
      </c>
      <c r="C46" s="12" t="s">
        <v>551</v>
      </c>
      <c r="D46" s="12"/>
      <c r="E46" s="260" t="s">
        <v>563</v>
      </c>
      <c r="F46" s="260" t="s">
        <v>572</v>
      </c>
      <c r="G46" s="253"/>
      <c r="H46" s="253"/>
      <c r="I46" s="4" t="str">
        <f t="shared" si="3"/>
        <v>KPNNummerblok 1000 eerste</v>
      </c>
      <c r="J46" s="4" t="str">
        <f t="shared" si="4"/>
        <v>TZNummerblok 1000 eerste</v>
      </c>
    </row>
    <row r="47" spans="2:10">
      <c r="B47" s="4" t="str">
        <f t="shared" si="2"/>
        <v>Nummerblok 1000 volgende</v>
      </c>
      <c r="C47" s="12" t="s">
        <v>552</v>
      </c>
      <c r="D47" s="12"/>
      <c r="E47" s="260" t="s">
        <v>566</v>
      </c>
      <c r="F47" s="260" t="s">
        <v>576</v>
      </c>
      <c r="G47" s="253"/>
      <c r="H47" s="253"/>
      <c r="I47" s="4" t="str">
        <f t="shared" si="3"/>
        <v>KPNNummerblok 1000 volgende</v>
      </c>
      <c r="J47" s="4" t="str">
        <f t="shared" si="4"/>
        <v>TZNummerblok 1000 volgende</v>
      </c>
    </row>
    <row r="48" spans="2:10">
      <c r="B48" s="4" t="str">
        <f>C48&amp;D48</f>
        <v>Nummerblok 10000 eerste</v>
      </c>
      <c r="C48" s="12" t="s">
        <v>691</v>
      </c>
      <c r="D48" s="12"/>
      <c r="E48" s="260" t="s">
        <v>668</v>
      </c>
      <c r="F48" s="260" t="s">
        <v>669</v>
      </c>
      <c r="G48" s="253"/>
      <c r="H48" s="253"/>
      <c r="I48" s="4" t="str">
        <f t="shared" si="3"/>
        <v>KPNNummerblok 10000 eerste</v>
      </c>
      <c r="J48" s="4" t="str">
        <f t="shared" si="4"/>
        <v>TZNummerblok 10000 eerste</v>
      </c>
    </row>
    <row r="49" spans="2:10">
      <c r="B49" s="4" t="str">
        <f t="shared" si="2"/>
        <v>Nummerblok 10000 volgende</v>
      </c>
      <c r="C49" s="12" t="s">
        <v>692</v>
      </c>
      <c r="D49" s="12"/>
      <c r="E49" s="260" t="s">
        <v>696</v>
      </c>
      <c r="F49" s="260" t="s">
        <v>697</v>
      </c>
      <c r="G49" s="253"/>
      <c r="H49" s="253"/>
      <c r="I49" s="4" t="str">
        <f t="shared" si="3"/>
        <v>KPNNummerblok 10000 volgende</v>
      </c>
      <c r="J49" s="4" t="str">
        <f t="shared" si="4"/>
        <v>TZNummerblok 10000 volgende</v>
      </c>
    </row>
    <row r="50" spans="2:10">
      <c r="B50" s="4" t="str">
        <f t="shared" si="2"/>
        <v>Nummerweergave</v>
      </c>
      <c r="C50" s="12" t="s">
        <v>553</v>
      </c>
      <c r="D50" s="12"/>
      <c r="E50" s="260" t="s">
        <v>592</v>
      </c>
      <c r="F50" s="260" t="s">
        <v>592</v>
      </c>
      <c r="G50" s="253"/>
      <c r="H50" s="253"/>
      <c r="I50" s="4" t="str">
        <f t="shared" si="3"/>
        <v>KPNNummerweergave</v>
      </c>
      <c r="J50" s="4" t="str">
        <f t="shared" si="4"/>
        <v>TZNummerweergave</v>
      </c>
    </row>
    <row r="51" spans="2:10">
      <c r="B51" s="4" t="str">
        <f t="shared" si="2"/>
        <v>Service Contract Premium A</v>
      </c>
      <c r="C51" s="12" t="s">
        <v>554</v>
      </c>
      <c r="D51" s="12"/>
      <c r="E51" s="260" t="s">
        <v>593</v>
      </c>
      <c r="F51" s="260" t="s">
        <v>593</v>
      </c>
      <c r="G51" s="253"/>
      <c r="H51" s="253"/>
      <c r="I51" s="4" t="str">
        <f t="shared" si="3"/>
        <v>KPNService Contract Premium A</v>
      </c>
      <c r="J51" s="4" t="str">
        <f t="shared" si="4"/>
        <v>TZService Contract Premium A</v>
      </c>
    </row>
    <row r="52" spans="2:10">
      <c r="B52" s="4" t="str">
        <f t="shared" si="2"/>
        <v>Service Contract Premium B</v>
      </c>
      <c r="C52" s="12" t="s">
        <v>555</v>
      </c>
      <c r="D52" s="12"/>
      <c r="E52" s="260" t="s">
        <v>593</v>
      </c>
      <c r="F52" s="260" t="s">
        <v>593</v>
      </c>
      <c r="G52" s="253"/>
      <c r="H52" s="253"/>
      <c r="I52" s="4" t="str">
        <f t="shared" si="3"/>
        <v>KPNService Contract Premium B</v>
      </c>
      <c r="J52" s="4" t="str">
        <f t="shared" si="4"/>
        <v>TZService Contract Premium B</v>
      </c>
    </row>
    <row r="53" spans="2:10">
      <c r="B53" s="4" t="str">
        <f t="shared" si="2"/>
        <v>Subadressering</v>
      </c>
      <c r="C53" s="12" t="s">
        <v>556</v>
      </c>
      <c r="D53" s="12"/>
      <c r="E53" s="260" t="s">
        <v>594</v>
      </c>
      <c r="F53" s="260" t="s">
        <v>595</v>
      </c>
      <c r="G53" s="253"/>
      <c r="H53" s="253"/>
      <c r="I53" s="4" t="str">
        <f t="shared" si="3"/>
        <v>KPNSubadressering</v>
      </c>
      <c r="J53" s="4" t="str">
        <f t="shared" si="4"/>
        <v>TZSubadressering</v>
      </c>
    </row>
    <row r="54" spans="2:10">
      <c r="B54" s="4" t="str">
        <f t="shared" si="2"/>
        <v>Verwijsdienst</v>
      </c>
      <c r="C54" s="12" t="s">
        <v>344</v>
      </c>
      <c r="D54" s="12"/>
      <c r="E54" s="260" t="s">
        <v>596</v>
      </c>
      <c r="F54" s="260" t="s">
        <v>597</v>
      </c>
      <c r="G54" s="253"/>
      <c r="H54" s="253"/>
      <c r="I54" s="4" t="str">
        <f t="shared" si="3"/>
        <v>KPNVerwijsdienst</v>
      </c>
      <c r="J54" s="4" t="str">
        <f t="shared" si="4"/>
        <v>TZVerwijsdienst</v>
      </c>
    </row>
    <row r="55" spans="2:10">
      <c r="B55" s="4" t="str">
        <f t="shared" si="2"/>
        <v>Verwijsdienst t/m 6 kanalen</v>
      </c>
      <c r="C55" s="12" t="s">
        <v>557</v>
      </c>
      <c r="D55" s="12"/>
      <c r="E55" s="260" t="s">
        <v>596</v>
      </c>
      <c r="F55" s="260" t="s">
        <v>597</v>
      </c>
      <c r="G55" s="253"/>
      <c r="H55" s="253"/>
      <c r="I55" s="4" t="str">
        <f t="shared" si="3"/>
        <v>KPNVerwijsdienst t/m 6 kanalen</v>
      </c>
      <c r="J55" s="4" t="str">
        <f t="shared" si="4"/>
        <v>TZVerwijsdienst t/m 6 kanalen</v>
      </c>
    </row>
    <row r="56" spans="2:10">
      <c r="B56" s="4" t="str">
        <f t="shared" si="2"/>
        <v>Wisselgesprek</v>
      </c>
      <c r="C56" s="12" t="s">
        <v>558</v>
      </c>
      <c r="D56" s="12"/>
      <c r="E56" s="260" t="s">
        <v>598</v>
      </c>
      <c r="F56" s="260" t="s">
        <v>598</v>
      </c>
      <c r="G56" s="253"/>
      <c r="H56" s="253"/>
      <c r="I56" s="4" t="str">
        <f t="shared" si="3"/>
        <v>KPNWisselgesprek</v>
      </c>
      <c r="J56" s="4" t="str">
        <f t="shared" si="4"/>
        <v>TZWisselgesprek</v>
      </c>
    </row>
    <row r="57" spans="2:10">
      <c r="B57" s="4" t="str">
        <f t="shared" si="2"/>
        <v>omzet Faciliteiten overig</v>
      </c>
      <c r="C57" s="12" t="s">
        <v>606</v>
      </c>
      <c r="E57" s="260" t="s">
        <v>609</v>
      </c>
      <c r="F57" s="260" t="s">
        <v>609</v>
      </c>
      <c r="G57" s="253"/>
      <c r="H57" s="253"/>
      <c r="I57" s="4" t="str">
        <f t="shared" si="3"/>
        <v>KPNomzet Faciliteiten overig</v>
      </c>
      <c r="J57" s="4" t="str">
        <f t="shared" si="4"/>
        <v>TZomzet Faciliteiten overig</v>
      </c>
    </row>
    <row r="58" spans="2:10">
      <c r="B58" s="4" t="str">
        <f t="shared" si="2"/>
        <v>De Zakelijke Doorschakeldienst Aansluiting</v>
      </c>
      <c r="C58" s="12" t="s">
        <v>693</v>
      </c>
      <c r="D58" s="12"/>
      <c r="E58" s="260" t="s">
        <v>698</v>
      </c>
      <c r="F58" s="260" t="s">
        <v>699</v>
      </c>
      <c r="G58" s="253"/>
      <c r="H58" s="253"/>
      <c r="I58" s="4" t="str">
        <f t="shared" si="3"/>
        <v>KPNDe Zakelijke Doorschakeldienst Aansluiting</v>
      </c>
      <c r="J58" s="4" t="str">
        <f t="shared" si="4"/>
        <v>TZDe Zakelijke Doorschakeldienst Aansluiting</v>
      </c>
    </row>
    <row r="59" spans="2:10">
      <c r="B59" s="4" t="str">
        <f t="shared" si="2"/>
        <v>DZD mutaties enkele nummers</v>
      </c>
      <c r="C59" s="12" t="s">
        <v>694</v>
      </c>
      <c r="E59" s="260" t="s">
        <v>609</v>
      </c>
      <c r="F59" s="260" t="s">
        <v>700</v>
      </c>
      <c r="G59" s="253"/>
      <c r="H59" s="253"/>
      <c r="I59" s="4" t="str">
        <f t="shared" si="3"/>
        <v>KPNDZD mutaties enkele nummers</v>
      </c>
      <c r="J59" s="4" t="str">
        <f t="shared" si="4"/>
        <v>TZDZD mutaties enkele nummers</v>
      </c>
    </row>
    <row r="60" spans="2:10">
      <c r="B60" s="4" t="str">
        <f t="shared" si="2"/>
        <v>DZD mutaties nummerblokken</v>
      </c>
      <c r="C60" s="12" t="s">
        <v>695</v>
      </c>
      <c r="E60" s="260" t="s">
        <v>609</v>
      </c>
      <c r="F60" s="260" t="s">
        <v>701</v>
      </c>
      <c r="G60" s="253"/>
      <c r="H60" s="253"/>
      <c r="I60" s="4" t="str">
        <f>"KPN"&amp;C60</f>
        <v>KPNDZD mutaties nummerblokken</v>
      </c>
      <c r="J60" s="4" t="str">
        <f t="shared" si="4"/>
        <v>TZDZD mutaties nummerblokken</v>
      </c>
    </row>
    <row r="61" spans="2:10">
      <c r="B61" s="4" t="str">
        <f t="shared" si="2"/>
        <v>BC IS 100 (1 tm 4 kanalen)</v>
      </c>
      <c r="C61" s="12" t="s">
        <v>705</v>
      </c>
      <c r="E61" s="260" t="s">
        <v>609</v>
      </c>
      <c r="F61" s="260" t="s">
        <v>609</v>
      </c>
      <c r="G61" s="253"/>
      <c r="H61" s="253"/>
      <c r="I61" s="4" t="str">
        <f t="shared" ref="I61:I69" si="5">"KPN"&amp;C61</f>
        <v>KPNBC IS 100 (1 tm 4 kanalen)</v>
      </c>
      <c r="J61" s="4" t="str">
        <f t="shared" ref="J61:J69" si="6">"TZ"&amp;C61</f>
        <v>TZBC IS 100 (1 tm 4 kanalen)</v>
      </c>
    </row>
    <row r="62" spans="2:10">
      <c r="B62" s="4" t="str">
        <f t="shared" si="2"/>
        <v>BC IS 100 (5 tm 10 kanalen)</v>
      </c>
      <c r="C62" s="12" t="s">
        <v>706</v>
      </c>
      <c r="E62" s="260" t="s">
        <v>609</v>
      </c>
      <c r="F62" s="260" t="s">
        <v>609</v>
      </c>
      <c r="G62" s="253"/>
      <c r="H62" s="253"/>
      <c r="I62" s="4" t="str">
        <f t="shared" si="5"/>
        <v>KPNBC IS 100 (5 tm 10 kanalen)</v>
      </c>
      <c r="J62" s="4" t="str">
        <f t="shared" si="6"/>
        <v>TZBC IS 100 (5 tm 10 kanalen)</v>
      </c>
    </row>
    <row r="63" spans="2:10">
      <c r="B63" s="4" t="str">
        <f t="shared" si="2"/>
        <v>BC IS 300</v>
      </c>
      <c r="C63" s="12" t="s">
        <v>707</v>
      </c>
      <c r="E63" s="260" t="s">
        <v>609</v>
      </c>
      <c r="F63" s="260" t="s">
        <v>609</v>
      </c>
      <c r="G63" s="253"/>
      <c r="H63" s="253"/>
      <c r="I63" s="4" t="str">
        <f t="shared" si="5"/>
        <v>KPNBC IS 300</v>
      </c>
      <c r="J63" s="4" t="str">
        <f t="shared" si="6"/>
        <v>TZBC IS 300</v>
      </c>
    </row>
    <row r="64" spans="2:10">
      <c r="B64" s="4" t="str">
        <f t="shared" si="2"/>
        <v>BC IS 600 per Contract</v>
      </c>
      <c r="C64" s="12" t="s">
        <v>708</v>
      </c>
      <c r="E64" s="260" t="s">
        <v>609</v>
      </c>
      <c r="F64" s="260" t="s">
        <v>609</v>
      </c>
      <c r="G64" s="253"/>
      <c r="H64" s="253"/>
      <c r="I64" s="4" t="str">
        <f t="shared" si="5"/>
        <v>KPNBC IS 600 per Contract</v>
      </c>
      <c r="J64" s="4" t="str">
        <f t="shared" si="6"/>
        <v>TZBC IS 600 per Contract</v>
      </c>
    </row>
    <row r="65" spans="2:10">
      <c r="B65" s="4" t="str">
        <f t="shared" si="2"/>
        <v>BC IS 600 per Vestiging</v>
      </c>
      <c r="C65" s="12" t="s">
        <v>709</v>
      </c>
      <c r="E65" s="260" t="s">
        <v>609</v>
      </c>
      <c r="F65" s="260" t="s">
        <v>609</v>
      </c>
      <c r="G65" s="253"/>
      <c r="H65" s="253"/>
      <c r="I65" s="4" t="str">
        <f t="shared" si="5"/>
        <v>KPNBC IS 600 per Vestiging</v>
      </c>
      <c r="J65" s="4" t="str">
        <f t="shared" si="6"/>
        <v>TZBC IS 600 per Vestiging</v>
      </c>
    </row>
    <row r="66" spans="2:10">
      <c r="B66" s="4" t="str">
        <f t="shared" si="2"/>
        <v>BC IS 900 per Contract</v>
      </c>
      <c r="C66" s="12" t="s">
        <v>710</v>
      </c>
      <c r="E66" s="260" t="s">
        <v>609</v>
      </c>
      <c r="F66" s="260" t="s">
        <v>609</v>
      </c>
      <c r="G66" s="253"/>
      <c r="H66" s="253"/>
      <c r="I66" s="4" t="str">
        <f t="shared" si="5"/>
        <v>KPNBC IS 900 per Contract</v>
      </c>
      <c r="J66" s="4" t="str">
        <f t="shared" si="6"/>
        <v>TZBC IS 900 per Contract</v>
      </c>
    </row>
    <row r="67" spans="2:10">
      <c r="B67" s="4" t="str">
        <f t="shared" si="2"/>
        <v>BC IS 900 per Vestiging</v>
      </c>
      <c r="C67" s="12" t="s">
        <v>711</v>
      </c>
      <c r="E67" s="260" t="s">
        <v>609</v>
      </c>
      <c r="F67" s="260" t="s">
        <v>609</v>
      </c>
      <c r="G67" s="253"/>
      <c r="H67" s="253"/>
      <c r="I67" s="4" t="str">
        <f t="shared" si="5"/>
        <v>KPNBC IS 900 per Vestiging</v>
      </c>
      <c r="J67" s="4" t="str">
        <f t="shared" si="6"/>
        <v>TZBC IS 900 per Vestiging</v>
      </c>
    </row>
    <row r="68" spans="2:10">
      <c r="B68" s="4" t="str">
        <f t="shared" si="2"/>
        <v>BC IS 900XL per Contract</v>
      </c>
      <c r="C68" s="12" t="s">
        <v>712</v>
      </c>
      <c r="E68" s="260" t="s">
        <v>609</v>
      </c>
      <c r="F68" s="260" t="s">
        <v>609</v>
      </c>
      <c r="G68" s="253"/>
      <c r="H68" s="253"/>
      <c r="I68" s="4" t="str">
        <f t="shared" si="5"/>
        <v>KPNBC IS 900XL per Contract</v>
      </c>
      <c r="J68" s="4" t="str">
        <f t="shared" si="6"/>
        <v>TZBC IS 900XL per Contract</v>
      </c>
    </row>
    <row r="69" spans="2:10">
      <c r="B69" s="4" t="str">
        <f t="shared" si="2"/>
        <v>BC IS 900XL per Vestiging</v>
      </c>
      <c r="C69" s="12" t="s">
        <v>713</v>
      </c>
      <c r="E69" s="260" t="s">
        <v>609</v>
      </c>
      <c r="F69" s="260" t="s">
        <v>609</v>
      </c>
      <c r="G69" s="253"/>
      <c r="H69" s="253"/>
      <c r="I69" s="4" t="str">
        <f t="shared" si="5"/>
        <v>KPNBC IS 900XL per Vestiging</v>
      </c>
      <c r="J69" s="4" t="str">
        <f t="shared" si="6"/>
        <v>TZBC IS 900XL per Vestiging</v>
      </c>
    </row>
    <row r="70" spans="2:10">
      <c r="B70" s="4" t="str">
        <f t="shared" si="2"/>
        <v>Extra ISDN nr (MSN) 1 tm 3</v>
      </c>
      <c r="C70" s="12" t="s">
        <v>714</v>
      </c>
      <c r="E70" s="260" t="s">
        <v>609</v>
      </c>
      <c r="F70" s="260" t="s">
        <v>609</v>
      </c>
      <c r="G70" s="253"/>
      <c r="H70" s="253"/>
      <c r="I70" s="4" t="str">
        <f t="shared" ref="I70:I74" si="7">"KPN"&amp;C70</f>
        <v>KPNExtra ISDN nr (MSN) 1 tm 3</v>
      </c>
      <c r="J70" s="4" t="str">
        <f t="shared" ref="J70:J74" si="8">"TZ"&amp;C70</f>
        <v>TZExtra ISDN nr (MSN) 1 tm 3</v>
      </c>
    </row>
    <row r="71" spans="2:10">
      <c r="B71" s="4" t="str">
        <f t="shared" si="2"/>
        <v>Extra ISDN nr (MSN) 4 tm 7</v>
      </c>
      <c r="C71" s="12" t="s">
        <v>715</v>
      </c>
      <c r="E71" s="260" t="s">
        <v>609</v>
      </c>
      <c r="F71" s="260" t="s">
        <v>609</v>
      </c>
      <c r="G71" s="253"/>
      <c r="H71" s="253"/>
      <c r="I71" s="4" t="str">
        <f t="shared" si="7"/>
        <v>KPNExtra ISDN nr (MSN) 4 tm 7</v>
      </c>
      <c r="J71" s="4" t="str">
        <f t="shared" si="8"/>
        <v>TZExtra ISDN nr (MSN) 4 tm 7</v>
      </c>
    </row>
    <row r="72" spans="2:10">
      <c r="B72" s="4" t="str">
        <f t="shared" si="2"/>
        <v>Extra groeps-/ev nr (MROP) 1</v>
      </c>
      <c r="C72" s="12" t="s">
        <v>716</v>
      </c>
      <c r="E72" s="260" t="s">
        <v>609</v>
      </c>
      <c r="F72" s="260" t="s">
        <v>609</v>
      </c>
      <c r="G72" s="253"/>
      <c r="H72" s="253"/>
      <c r="I72" s="4" t="str">
        <f t="shared" si="7"/>
        <v>KPNExtra groeps-/ev nr (MROP) 1</v>
      </c>
      <c r="J72" s="4" t="str">
        <f t="shared" si="8"/>
        <v>TZExtra groeps-/ev nr (MROP) 1</v>
      </c>
    </row>
    <row r="73" spans="2:10">
      <c r="B73" s="4" t="str">
        <f t="shared" si="2"/>
        <v>Extra groeps-/ev nr (MROP) 2 tm 15</v>
      </c>
      <c r="C73" s="12" t="s">
        <v>717</v>
      </c>
      <c r="E73" s="260" t="s">
        <v>585</v>
      </c>
      <c r="F73" s="260" t="s">
        <v>585</v>
      </c>
      <c r="G73" s="253"/>
      <c r="H73" s="253"/>
      <c r="I73" s="4" t="str">
        <f t="shared" si="7"/>
        <v>KPNExtra groeps-/ev nr (MROP) 2 tm 15</v>
      </c>
      <c r="J73" s="4" t="str">
        <f t="shared" si="8"/>
        <v>TZExtra groeps-/ev nr (MROP) 2 tm 15</v>
      </c>
    </row>
    <row r="74" spans="2:10">
      <c r="B74" s="4" t="str">
        <f t="shared" si="2"/>
        <v>Extra groeps-/ev nr (MROP) 16 en meer</v>
      </c>
      <c r="C74" s="12" t="s">
        <v>718</v>
      </c>
      <c r="E74" s="260" t="s">
        <v>722</v>
      </c>
      <c r="F74" s="260" t="s">
        <v>722</v>
      </c>
      <c r="G74" s="253"/>
      <c r="H74" s="253"/>
      <c r="I74" s="4" t="str">
        <f t="shared" si="7"/>
        <v>KPNExtra groeps-/ev nr (MROP) 16 en meer</v>
      </c>
      <c r="J74" s="4" t="str">
        <f t="shared" si="8"/>
        <v>TZExtra groeps-/ev nr (MROP) 16 en meer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>
    <pageSetUpPr fitToPage="1"/>
  </sheetPr>
  <dimension ref="A1:L314"/>
  <sheetViews>
    <sheetView topLeftCell="B1" workbookViewId="0">
      <selection activeCell="F14" sqref="F13:F14"/>
    </sheetView>
  </sheetViews>
  <sheetFormatPr defaultRowHeight="12.75"/>
  <cols>
    <col min="1" max="1" width="74.85546875" style="99" bestFit="1" customWidth="1"/>
    <col min="2" max="2" width="10.28515625" style="96" customWidth="1"/>
    <col min="3" max="3" width="55.85546875" style="96" customWidth="1"/>
    <col min="4" max="4" width="12" style="96" customWidth="1"/>
    <col min="5" max="5" width="45.85546875" style="96" customWidth="1"/>
    <col min="6" max="6" width="21.140625" style="96" customWidth="1"/>
    <col min="7" max="7" width="16.140625" style="96" hidden="1" customWidth="1"/>
    <col min="8" max="8" width="15.5703125" style="96" hidden="1" customWidth="1"/>
    <col min="9" max="10" width="14.28515625" style="98" customWidth="1"/>
    <col min="11" max="11" width="4.7109375" style="99" customWidth="1"/>
    <col min="12" max="257" width="9.140625" style="99"/>
    <col min="258" max="258" width="10.28515625" style="99" customWidth="1"/>
    <col min="259" max="259" width="55.85546875" style="99" customWidth="1"/>
    <col min="260" max="260" width="12" style="99" customWidth="1"/>
    <col min="261" max="261" width="45.85546875" style="99" customWidth="1"/>
    <col min="262" max="262" width="21.140625" style="99" customWidth="1"/>
    <col min="263" max="264" width="0" style="99" hidden="1" customWidth="1"/>
    <col min="265" max="266" width="14.28515625" style="99" customWidth="1"/>
    <col min="267" max="267" width="4.7109375" style="99" customWidth="1"/>
    <col min="268" max="513" width="9.140625" style="99"/>
    <col min="514" max="514" width="10.28515625" style="99" customWidth="1"/>
    <col min="515" max="515" width="55.85546875" style="99" customWidth="1"/>
    <col min="516" max="516" width="12" style="99" customWidth="1"/>
    <col min="517" max="517" width="45.85546875" style="99" customWidth="1"/>
    <col min="518" max="518" width="21.140625" style="99" customWidth="1"/>
    <col min="519" max="520" width="0" style="99" hidden="1" customWidth="1"/>
    <col min="521" max="522" width="14.28515625" style="99" customWidth="1"/>
    <col min="523" max="523" width="4.7109375" style="99" customWidth="1"/>
    <col min="524" max="769" width="9.140625" style="99"/>
    <col min="770" max="770" width="10.28515625" style="99" customWidth="1"/>
    <col min="771" max="771" width="55.85546875" style="99" customWidth="1"/>
    <col min="772" max="772" width="12" style="99" customWidth="1"/>
    <col min="773" max="773" width="45.85546875" style="99" customWidth="1"/>
    <col min="774" max="774" width="21.140625" style="99" customWidth="1"/>
    <col min="775" max="776" width="0" style="99" hidden="1" customWidth="1"/>
    <col min="777" max="778" width="14.28515625" style="99" customWidth="1"/>
    <col min="779" max="779" width="4.7109375" style="99" customWidth="1"/>
    <col min="780" max="1025" width="9.140625" style="99"/>
    <col min="1026" max="1026" width="10.28515625" style="99" customWidth="1"/>
    <col min="1027" max="1027" width="55.85546875" style="99" customWidth="1"/>
    <col min="1028" max="1028" width="12" style="99" customWidth="1"/>
    <col min="1029" max="1029" width="45.85546875" style="99" customWidth="1"/>
    <col min="1030" max="1030" width="21.140625" style="99" customWidth="1"/>
    <col min="1031" max="1032" width="0" style="99" hidden="1" customWidth="1"/>
    <col min="1033" max="1034" width="14.28515625" style="99" customWidth="1"/>
    <col min="1035" max="1035" width="4.7109375" style="99" customWidth="1"/>
    <col min="1036" max="1281" width="9.140625" style="99"/>
    <col min="1282" max="1282" width="10.28515625" style="99" customWidth="1"/>
    <col min="1283" max="1283" width="55.85546875" style="99" customWidth="1"/>
    <col min="1284" max="1284" width="12" style="99" customWidth="1"/>
    <col min="1285" max="1285" width="45.85546875" style="99" customWidth="1"/>
    <col min="1286" max="1286" width="21.140625" style="99" customWidth="1"/>
    <col min="1287" max="1288" width="0" style="99" hidden="1" customWidth="1"/>
    <col min="1289" max="1290" width="14.28515625" style="99" customWidth="1"/>
    <col min="1291" max="1291" width="4.7109375" style="99" customWidth="1"/>
    <col min="1292" max="1537" width="9.140625" style="99"/>
    <col min="1538" max="1538" width="10.28515625" style="99" customWidth="1"/>
    <col min="1539" max="1539" width="55.85546875" style="99" customWidth="1"/>
    <col min="1540" max="1540" width="12" style="99" customWidth="1"/>
    <col min="1541" max="1541" width="45.85546875" style="99" customWidth="1"/>
    <col min="1542" max="1542" width="21.140625" style="99" customWidth="1"/>
    <col min="1543" max="1544" width="0" style="99" hidden="1" customWidth="1"/>
    <col min="1545" max="1546" width="14.28515625" style="99" customWidth="1"/>
    <col min="1547" max="1547" width="4.7109375" style="99" customWidth="1"/>
    <col min="1548" max="1793" width="9.140625" style="99"/>
    <col min="1794" max="1794" width="10.28515625" style="99" customWidth="1"/>
    <col min="1795" max="1795" width="55.85546875" style="99" customWidth="1"/>
    <col min="1796" max="1796" width="12" style="99" customWidth="1"/>
    <col min="1797" max="1797" width="45.85546875" style="99" customWidth="1"/>
    <col min="1798" max="1798" width="21.140625" style="99" customWidth="1"/>
    <col min="1799" max="1800" width="0" style="99" hidden="1" customWidth="1"/>
    <col min="1801" max="1802" width="14.28515625" style="99" customWidth="1"/>
    <col min="1803" max="1803" width="4.7109375" style="99" customWidth="1"/>
    <col min="1804" max="2049" width="9.140625" style="99"/>
    <col min="2050" max="2050" width="10.28515625" style="99" customWidth="1"/>
    <col min="2051" max="2051" width="55.85546875" style="99" customWidth="1"/>
    <col min="2052" max="2052" width="12" style="99" customWidth="1"/>
    <col min="2053" max="2053" width="45.85546875" style="99" customWidth="1"/>
    <col min="2054" max="2054" width="21.140625" style="99" customWidth="1"/>
    <col min="2055" max="2056" width="0" style="99" hidden="1" customWidth="1"/>
    <col min="2057" max="2058" width="14.28515625" style="99" customWidth="1"/>
    <col min="2059" max="2059" width="4.7109375" style="99" customWidth="1"/>
    <col min="2060" max="2305" width="9.140625" style="99"/>
    <col min="2306" max="2306" width="10.28515625" style="99" customWidth="1"/>
    <col min="2307" max="2307" width="55.85546875" style="99" customWidth="1"/>
    <col min="2308" max="2308" width="12" style="99" customWidth="1"/>
    <col min="2309" max="2309" width="45.85546875" style="99" customWidth="1"/>
    <col min="2310" max="2310" width="21.140625" style="99" customWidth="1"/>
    <col min="2311" max="2312" width="0" style="99" hidden="1" customWidth="1"/>
    <col min="2313" max="2314" width="14.28515625" style="99" customWidth="1"/>
    <col min="2315" max="2315" width="4.7109375" style="99" customWidth="1"/>
    <col min="2316" max="2561" width="9.140625" style="99"/>
    <col min="2562" max="2562" width="10.28515625" style="99" customWidth="1"/>
    <col min="2563" max="2563" width="55.85546875" style="99" customWidth="1"/>
    <col min="2564" max="2564" width="12" style="99" customWidth="1"/>
    <col min="2565" max="2565" width="45.85546875" style="99" customWidth="1"/>
    <col min="2566" max="2566" width="21.140625" style="99" customWidth="1"/>
    <col min="2567" max="2568" width="0" style="99" hidden="1" customWidth="1"/>
    <col min="2569" max="2570" width="14.28515625" style="99" customWidth="1"/>
    <col min="2571" max="2571" width="4.7109375" style="99" customWidth="1"/>
    <col min="2572" max="2817" width="9.140625" style="99"/>
    <col min="2818" max="2818" width="10.28515625" style="99" customWidth="1"/>
    <col min="2819" max="2819" width="55.85546875" style="99" customWidth="1"/>
    <col min="2820" max="2820" width="12" style="99" customWidth="1"/>
    <col min="2821" max="2821" width="45.85546875" style="99" customWidth="1"/>
    <col min="2822" max="2822" width="21.140625" style="99" customWidth="1"/>
    <col min="2823" max="2824" width="0" style="99" hidden="1" customWidth="1"/>
    <col min="2825" max="2826" width="14.28515625" style="99" customWidth="1"/>
    <col min="2827" max="2827" width="4.7109375" style="99" customWidth="1"/>
    <col min="2828" max="3073" width="9.140625" style="99"/>
    <col min="3074" max="3074" width="10.28515625" style="99" customWidth="1"/>
    <col min="3075" max="3075" width="55.85546875" style="99" customWidth="1"/>
    <col min="3076" max="3076" width="12" style="99" customWidth="1"/>
    <col min="3077" max="3077" width="45.85546875" style="99" customWidth="1"/>
    <col min="3078" max="3078" width="21.140625" style="99" customWidth="1"/>
    <col min="3079" max="3080" width="0" style="99" hidden="1" customWidth="1"/>
    <col min="3081" max="3082" width="14.28515625" style="99" customWidth="1"/>
    <col min="3083" max="3083" width="4.7109375" style="99" customWidth="1"/>
    <col min="3084" max="3329" width="9.140625" style="99"/>
    <col min="3330" max="3330" width="10.28515625" style="99" customWidth="1"/>
    <col min="3331" max="3331" width="55.85546875" style="99" customWidth="1"/>
    <col min="3332" max="3332" width="12" style="99" customWidth="1"/>
    <col min="3333" max="3333" width="45.85546875" style="99" customWidth="1"/>
    <col min="3334" max="3334" width="21.140625" style="99" customWidth="1"/>
    <col min="3335" max="3336" width="0" style="99" hidden="1" customWidth="1"/>
    <col min="3337" max="3338" width="14.28515625" style="99" customWidth="1"/>
    <col min="3339" max="3339" width="4.7109375" style="99" customWidth="1"/>
    <col min="3340" max="3585" width="9.140625" style="99"/>
    <col min="3586" max="3586" width="10.28515625" style="99" customWidth="1"/>
    <col min="3587" max="3587" width="55.85546875" style="99" customWidth="1"/>
    <col min="3588" max="3588" width="12" style="99" customWidth="1"/>
    <col min="3589" max="3589" width="45.85546875" style="99" customWidth="1"/>
    <col min="3590" max="3590" width="21.140625" style="99" customWidth="1"/>
    <col min="3591" max="3592" width="0" style="99" hidden="1" customWidth="1"/>
    <col min="3593" max="3594" width="14.28515625" style="99" customWidth="1"/>
    <col min="3595" max="3595" width="4.7109375" style="99" customWidth="1"/>
    <col min="3596" max="3841" width="9.140625" style="99"/>
    <col min="3842" max="3842" width="10.28515625" style="99" customWidth="1"/>
    <col min="3843" max="3843" width="55.85546875" style="99" customWidth="1"/>
    <col min="3844" max="3844" width="12" style="99" customWidth="1"/>
    <col min="3845" max="3845" width="45.85546875" style="99" customWidth="1"/>
    <col min="3846" max="3846" width="21.140625" style="99" customWidth="1"/>
    <col min="3847" max="3848" width="0" style="99" hidden="1" customWidth="1"/>
    <col min="3849" max="3850" width="14.28515625" style="99" customWidth="1"/>
    <col min="3851" max="3851" width="4.7109375" style="99" customWidth="1"/>
    <col min="3852" max="4097" width="9.140625" style="99"/>
    <col min="4098" max="4098" width="10.28515625" style="99" customWidth="1"/>
    <col min="4099" max="4099" width="55.85546875" style="99" customWidth="1"/>
    <col min="4100" max="4100" width="12" style="99" customWidth="1"/>
    <col min="4101" max="4101" width="45.85546875" style="99" customWidth="1"/>
    <col min="4102" max="4102" width="21.140625" style="99" customWidth="1"/>
    <col min="4103" max="4104" width="0" style="99" hidden="1" customWidth="1"/>
    <col min="4105" max="4106" width="14.28515625" style="99" customWidth="1"/>
    <col min="4107" max="4107" width="4.7109375" style="99" customWidth="1"/>
    <col min="4108" max="4353" width="9.140625" style="99"/>
    <col min="4354" max="4354" width="10.28515625" style="99" customWidth="1"/>
    <col min="4355" max="4355" width="55.85546875" style="99" customWidth="1"/>
    <col min="4356" max="4356" width="12" style="99" customWidth="1"/>
    <col min="4357" max="4357" width="45.85546875" style="99" customWidth="1"/>
    <col min="4358" max="4358" width="21.140625" style="99" customWidth="1"/>
    <col min="4359" max="4360" width="0" style="99" hidden="1" customWidth="1"/>
    <col min="4361" max="4362" width="14.28515625" style="99" customWidth="1"/>
    <col min="4363" max="4363" width="4.7109375" style="99" customWidth="1"/>
    <col min="4364" max="4609" width="9.140625" style="99"/>
    <col min="4610" max="4610" width="10.28515625" style="99" customWidth="1"/>
    <col min="4611" max="4611" width="55.85546875" style="99" customWidth="1"/>
    <col min="4612" max="4612" width="12" style="99" customWidth="1"/>
    <col min="4613" max="4613" width="45.85546875" style="99" customWidth="1"/>
    <col min="4614" max="4614" width="21.140625" style="99" customWidth="1"/>
    <col min="4615" max="4616" width="0" style="99" hidden="1" customWidth="1"/>
    <col min="4617" max="4618" width="14.28515625" style="99" customWidth="1"/>
    <col min="4619" max="4619" width="4.7109375" style="99" customWidth="1"/>
    <col min="4620" max="4865" width="9.140625" style="99"/>
    <col min="4866" max="4866" width="10.28515625" style="99" customWidth="1"/>
    <col min="4867" max="4867" width="55.85546875" style="99" customWidth="1"/>
    <col min="4868" max="4868" width="12" style="99" customWidth="1"/>
    <col min="4869" max="4869" width="45.85546875" style="99" customWidth="1"/>
    <col min="4870" max="4870" width="21.140625" style="99" customWidth="1"/>
    <col min="4871" max="4872" width="0" style="99" hidden="1" customWidth="1"/>
    <col min="4873" max="4874" width="14.28515625" style="99" customWidth="1"/>
    <col min="4875" max="4875" width="4.7109375" style="99" customWidth="1"/>
    <col min="4876" max="5121" width="9.140625" style="99"/>
    <col min="5122" max="5122" width="10.28515625" style="99" customWidth="1"/>
    <col min="5123" max="5123" width="55.85546875" style="99" customWidth="1"/>
    <col min="5124" max="5124" width="12" style="99" customWidth="1"/>
    <col min="5125" max="5125" width="45.85546875" style="99" customWidth="1"/>
    <col min="5126" max="5126" width="21.140625" style="99" customWidth="1"/>
    <col min="5127" max="5128" width="0" style="99" hidden="1" customWidth="1"/>
    <col min="5129" max="5130" width="14.28515625" style="99" customWidth="1"/>
    <col min="5131" max="5131" width="4.7109375" style="99" customWidth="1"/>
    <col min="5132" max="5377" width="9.140625" style="99"/>
    <col min="5378" max="5378" width="10.28515625" style="99" customWidth="1"/>
    <col min="5379" max="5379" width="55.85546875" style="99" customWidth="1"/>
    <col min="5380" max="5380" width="12" style="99" customWidth="1"/>
    <col min="5381" max="5381" width="45.85546875" style="99" customWidth="1"/>
    <col min="5382" max="5382" width="21.140625" style="99" customWidth="1"/>
    <col min="5383" max="5384" width="0" style="99" hidden="1" customWidth="1"/>
    <col min="5385" max="5386" width="14.28515625" style="99" customWidth="1"/>
    <col min="5387" max="5387" width="4.7109375" style="99" customWidth="1"/>
    <col min="5388" max="5633" width="9.140625" style="99"/>
    <col min="5634" max="5634" width="10.28515625" style="99" customWidth="1"/>
    <col min="5635" max="5635" width="55.85546875" style="99" customWidth="1"/>
    <col min="5636" max="5636" width="12" style="99" customWidth="1"/>
    <col min="5637" max="5637" width="45.85546875" style="99" customWidth="1"/>
    <col min="5638" max="5638" width="21.140625" style="99" customWidth="1"/>
    <col min="5639" max="5640" width="0" style="99" hidden="1" customWidth="1"/>
    <col min="5641" max="5642" width="14.28515625" style="99" customWidth="1"/>
    <col min="5643" max="5643" width="4.7109375" style="99" customWidth="1"/>
    <col min="5644" max="5889" width="9.140625" style="99"/>
    <col min="5890" max="5890" width="10.28515625" style="99" customWidth="1"/>
    <col min="5891" max="5891" width="55.85546875" style="99" customWidth="1"/>
    <col min="5892" max="5892" width="12" style="99" customWidth="1"/>
    <col min="5893" max="5893" width="45.85546875" style="99" customWidth="1"/>
    <col min="5894" max="5894" width="21.140625" style="99" customWidth="1"/>
    <col min="5895" max="5896" width="0" style="99" hidden="1" customWidth="1"/>
    <col min="5897" max="5898" width="14.28515625" style="99" customWidth="1"/>
    <col min="5899" max="5899" width="4.7109375" style="99" customWidth="1"/>
    <col min="5900" max="6145" width="9.140625" style="99"/>
    <col min="6146" max="6146" width="10.28515625" style="99" customWidth="1"/>
    <col min="6147" max="6147" width="55.85546875" style="99" customWidth="1"/>
    <col min="6148" max="6148" width="12" style="99" customWidth="1"/>
    <col min="6149" max="6149" width="45.85546875" style="99" customWidth="1"/>
    <col min="6150" max="6150" width="21.140625" style="99" customWidth="1"/>
    <col min="6151" max="6152" width="0" style="99" hidden="1" customWidth="1"/>
    <col min="6153" max="6154" width="14.28515625" style="99" customWidth="1"/>
    <col min="6155" max="6155" width="4.7109375" style="99" customWidth="1"/>
    <col min="6156" max="6401" width="9.140625" style="99"/>
    <col min="6402" max="6402" width="10.28515625" style="99" customWidth="1"/>
    <col min="6403" max="6403" width="55.85546875" style="99" customWidth="1"/>
    <col min="6404" max="6404" width="12" style="99" customWidth="1"/>
    <col min="6405" max="6405" width="45.85546875" style="99" customWidth="1"/>
    <col min="6406" max="6406" width="21.140625" style="99" customWidth="1"/>
    <col min="6407" max="6408" width="0" style="99" hidden="1" customWidth="1"/>
    <col min="6409" max="6410" width="14.28515625" style="99" customWidth="1"/>
    <col min="6411" max="6411" width="4.7109375" style="99" customWidth="1"/>
    <col min="6412" max="6657" width="9.140625" style="99"/>
    <col min="6658" max="6658" width="10.28515625" style="99" customWidth="1"/>
    <col min="6659" max="6659" width="55.85546875" style="99" customWidth="1"/>
    <col min="6660" max="6660" width="12" style="99" customWidth="1"/>
    <col min="6661" max="6661" width="45.85546875" style="99" customWidth="1"/>
    <col min="6662" max="6662" width="21.140625" style="99" customWidth="1"/>
    <col min="6663" max="6664" width="0" style="99" hidden="1" customWidth="1"/>
    <col min="6665" max="6666" width="14.28515625" style="99" customWidth="1"/>
    <col min="6667" max="6667" width="4.7109375" style="99" customWidth="1"/>
    <col min="6668" max="6913" width="9.140625" style="99"/>
    <col min="6914" max="6914" width="10.28515625" style="99" customWidth="1"/>
    <col min="6915" max="6915" width="55.85546875" style="99" customWidth="1"/>
    <col min="6916" max="6916" width="12" style="99" customWidth="1"/>
    <col min="6917" max="6917" width="45.85546875" style="99" customWidth="1"/>
    <col min="6918" max="6918" width="21.140625" style="99" customWidth="1"/>
    <col min="6919" max="6920" width="0" style="99" hidden="1" customWidth="1"/>
    <col min="6921" max="6922" width="14.28515625" style="99" customWidth="1"/>
    <col min="6923" max="6923" width="4.7109375" style="99" customWidth="1"/>
    <col min="6924" max="7169" width="9.140625" style="99"/>
    <col min="7170" max="7170" width="10.28515625" style="99" customWidth="1"/>
    <col min="7171" max="7171" width="55.85546875" style="99" customWidth="1"/>
    <col min="7172" max="7172" width="12" style="99" customWidth="1"/>
    <col min="7173" max="7173" width="45.85546875" style="99" customWidth="1"/>
    <col min="7174" max="7174" width="21.140625" style="99" customWidth="1"/>
    <col min="7175" max="7176" width="0" style="99" hidden="1" customWidth="1"/>
    <col min="7177" max="7178" width="14.28515625" style="99" customWidth="1"/>
    <col min="7179" max="7179" width="4.7109375" style="99" customWidth="1"/>
    <col min="7180" max="7425" width="9.140625" style="99"/>
    <col min="7426" max="7426" width="10.28515625" style="99" customWidth="1"/>
    <col min="7427" max="7427" width="55.85546875" style="99" customWidth="1"/>
    <col min="7428" max="7428" width="12" style="99" customWidth="1"/>
    <col min="7429" max="7429" width="45.85546875" style="99" customWidth="1"/>
    <col min="7430" max="7430" width="21.140625" style="99" customWidth="1"/>
    <col min="7431" max="7432" width="0" style="99" hidden="1" customWidth="1"/>
    <col min="7433" max="7434" width="14.28515625" style="99" customWidth="1"/>
    <col min="7435" max="7435" width="4.7109375" style="99" customWidth="1"/>
    <col min="7436" max="7681" width="9.140625" style="99"/>
    <col min="7682" max="7682" width="10.28515625" style="99" customWidth="1"/>
    <col min="7683" max="7683" width="55.85546875" style="99" customWidth="1"/>
    <col min="7684" max="7684" width="12" style="99" customWidth="1"/>
    <col min="7685" max="7685" width="45.85546875" style="99" customWidth="1"/>
    <col min="7686" max="7686" width="21.140625" style="99" customWidth="1"/>
    <col min="7687" max="7688" width="0" style="99" hidden="1" customWidth="1"/>
    <col min="7689" max="7690" width="14.28515625" style="99" customWidth="1"/>
    <col min="7691" max="7691" width="4.7109375" style="99" customWidth="1"/>
    <col min="7692" max="7937" width="9.140625" style="99"/>
    <col min="7938" max="7938" width="10.28515625" style="99" customWidth="1"/>
    <col min="7939" max="7939" width="55.85546875" style="99" customWidth="1"/>
    <col min="7940" max="7940" width="12" style="99" customWidth="1"/>
    <col min="7941" max="7941" width="45.85546875" style="99" customWidth="1"/>
    <col min="7942" max="7942" width="21.140625" style="99" customWidth="1"/>
    <col min="7943" max="7944" width="0" style="99" hidden="1" customWidth="1"/>
    <col min="7945" max="7946" width="14.28515625" style="99" customWidth="1"/>
    <col min="7947" max="7947" width="4.7109375" style="99" customWidth="1"/>
    <col min="7948" max="8193" width="9.140625" style="99"/>
    <col min="8194" max="8194" width="10.28515625" style="99" customWidth="1"/>
    <col min="8195" max="8195" width="55.85546875" style="99" customWidth="1"/>
    <col min="8196" max="8196" width="12" style="99" customWidth="1"/>
    <col min="8197" max="8197" width="45.85546875" style="99" customWidth="1"/>
    <col min="8198" max="8198" width="21.140625" style="99" customWidth="1"/>
    <col min="8199" max="8200" width="0" style="99" hidden="1" customWidth="1"/>
    <col min="8201" max="8202" width="14.28515625" style="99" customWidth="1"/>
    <col min="8203" max="8203" width="4.7109375" style="99" customWidth="1"/>
    <col min="8204" max="8449" width="9.140625" style="99"/>
    <col min="8450" max="8450" width="10.28515625" style="99" customWidth="1"/>
    <col min="8451" max="8451" width="55.85546875" style="99" customWidth="1"/>
    <col min="8452" max="8452" width="12" style="99" customWidth="1"/>
    <col min="8453" max="8453" width="45.85546875" style="99" customWidth="1"/>
    <col min="8454" max="8454" width="21.140625" style="99" customWidth="1"/>
    <col min="8455" max="8456" width="0" style="99" hidden="1" customWidth="1"/>
    <col min="8457" max="8458" width="14.28515625" style="99" customWidth="1"/>
    <col min="8459" max="8459" width="4.7109375" style="99" customWidth="1"/>
    <col min="8460" max="8705" width="9.140625" style="99"/>
    <col min="8706" max="8706" width="10.28515625" style="99" customWidth="1"/>
    <col min="8707" max="8707" width="55.85546875" style="99" customWidth="1"/>
    <col min="8708" max="8708" width="12" style="99" customWidth="1"/>
    <col min="8709" max="8709" width="45.85546875" style="99" customWidth="1"/>
    <col min="8710" max="8710" width="21.140625" style="99" customWidth="1"/>
    <col min="8711" max="8712" width="0" style="99" hidden="1" customWidth="1"/>
    <col min="8713" max="8714" width="14.28515625" style="99" customWidth="1"/>
    <col min="8715" max="8715" width="4.7109375" style="99" customWidth="1"/>
    <col min="8716" max="8961" width="9.140625" style="99"/>
    <col min="8962" max="8962" width="10.28515625" style="99" customWidth="1"/>
    <col min="8963" max="8963" width="55.85546875" style="99" customWidth="1"/>
    <col min="8964" max="8964" width="12" style="99" customWidth="1"/>
    <col min="8965" max="8965" width="45.85546875" style="99" customWidth="1"/>
    <col min="8966" max="8966" width="21.140625" style="99" customWidth="1"/>
    <col min="8967" max="8968" width="0" style="99" hidden="1" customWidth="1"/>
    <col min="8969" max="8970" width="14.28515625" style="99" customWidth="1"/>
    <col min="8971" max="8971" width="4.7109375" style="99" customWidth="1"/>
    <col min="8972" max="9217" width="9.140625" style="99"/>
    <col min="9218" max="9218" width="10.28515625" style="99" customWidth="1"/>
    <col min="9219" max="9219" width="55.85546875" style="99" customWidth="1"/>
    <col min="9220" max="9220" width="12" style="99" customWidth="1"/>
    <col min="9221" max="9221" width="45.85546875" style="99" customWidth="1"/>
    <col min="9222" max="9222" width="21.140625" style="99" customWidth="1"/>
    <col min="9223" max="9224" width="0" style="99" hidden="1" customWidth="1"/>
    <col min="9225" max="9226" width="14.28515625" style="99" customWidth="1"/>
    <col min="9227" max="9227" width="4.7109375" style="99" customWidth="1"/>
    <col min="9228" max="9473" width="9.140625" style="99"/>
    <col min="9474" max="9474" width="10.28515625" style="99" customWidth="1"/>
    <col min="9475" max="9475" width="55.85546875" style="99" customWidth="1"/>
    <col min="9476" max="9476" width="12" style="99" customWidth="1"/>
    <col min="9477" max="9477" width="45.85546875" style="99" customWidth="1"/>
    <col min="9478" max="9478" width="21.140625" style="99" customWidth="1"/>
    <col min="9479" max="9480" width="0" style="99" hidden="1" customWidth="1"/>
    <col min="9481" max="9482" width="14.28515625" style="99" customWidth="1"/>
    <col min="9483" max="9483" width="4.7109375" style="99" customWidth="1"/>
    <col min="9484" max="9729" width="9.140625" style="99"/>
    <col min="9730" max="9730" width="10.28515625" style="99" customWidth="1"/>
    <col min="9731" max="9731" width="55.85546875" style="99" customWidth="1"/>
    <col min="9732" max="9732" width="12" style="99" customWidth="1"/>
    <col min="9733" max="9733" width="45.85546875" style="99" customWidth="1"/>
    <col min="9734" max="9734" width="21.140625" style="99" customWidth="1"/>
    <col min="9735" max="9736" width="0" style="99" hidden="1" customWidth="1"/>
    <col min="9737" max="9738" width="14.28515625" style="99" customWidth="1"/>
    <col min="9739" max="9739" width="4.7109375" style="99" customWidth="1"/>
    <col min="9740" max="9985" width="9.140625" style="99"/>
    <col min="9986" max="9986" width="10.28515625" style="99" customWidth="1"/>
    <col min="9987" max="9987" width="55.85546875" style="99" customWidth="1"/>
    <col min="9988" max="9988" width="12" style="99" customWidth="1"/>
    <col min="9989" max="9989" width="45.85546875" style="99" customWidth="1"/>
    <col min="9990" max="9990" width="21.140625" style="99" customWidth="1"/>
    <col min="9991" max="9992" width="0" style="99" hidden="1" customWidth="1"/>
    <col min="9993" max="9994" width="14.28515625" style="99" customWidth="1"/>
    <col min="9995" max="9995" width="4.7109375" style="99" customWidth="1"/>
    <col min="9996" max="10241" width="9.140625" style="99"/>
    <col min="10242" max="10242" width="10.28515625" style="99" customWidth="1"/>
    <col min="10243" max="10243" width="55.85546875" style="99" customWidth="1"/>
    <col min="10244" max="10244" width="12" style="99" customWidth="1"/>
    <col min="10245" max="10245" width="45.85546875" style="99" customWidth="1"/>
    <col min="10246" max="10246" width="21.140625" style="99" customWidth="1"/>
    <col min="10247" max="10248" width="0" style="99" hidden="1" customWidth="1"/>
    <col min="10249" max="10250" width="14.28515625" style="99" customWidth="1"/>
    <col min="10251" max="10251" width="4.7109375" style="99" customWidth="1"/>
    <col min="10252" max="10497" width="9.140625" style="99"/>
    <col min="10498" max="10498" width="10.28515625" style="99" customWidth="1"/>
    <col min="10499" max="10499" width="55.85546875" style="99" customWidth="1"/>
    <col min="10500" max="10500" width="12" style="99" customWidth="1"/>
    <col min="10501" max="10501" width="45.85546875" style="99" customWidth="1"/>
    <col min="10502" max="10502" width="21.140625" style="99" customWidth="1"/>
    <col min="10503" max="10504" width="0" style="99" hidden="1" customWidth="1"/>
    <col min="10505" max="10506" width="14.28515625" style="99" customWidth="1"/>
    <col min="10507" max="10507" width="4.7109375" style="99" customWidth="1"/>
    <col min="10508" max="10753" width="9.140625" style="99"/>
    <col min="10754" max="10754" width="10.28515625" style="99" customWidth="1"/>
    <col min="10755" max="10755" width="55.85546875" style="99" customWidth="1"/>
    <col min="10756" max="10756" width="12" style="99" customWidth="1"/>
    <col min="10757" max="10757" width="45.85546875" style="99" customWidth="1"/>
    <col min="10758" max="10758" width="21.140625" style="99" customWidth="1"/>
    <col min="10759" max="10760" width="0" style="99" hidden="1" customWidth="1"/>
    <col min="10761" max="10762" width="14.28515625" style="99" customWidth="1"/>
    <col min="10763" max="10763" width="4.7109375" style="99" customWidth="1"/>
    <col min="10764" max="11009" width="9.140625" style="99"/>
    <col min="11010" max="11010" width="10.28515625" style="99" customWidth="1"/>
    <col min="11011" max="11011" width="55.85546875" style="99" customWidth="1"/>
    <col min="11012" max="11012" width="12" style="99" customWidth="1"/>
    <col min="11013" max="11013" width="45.85546875" style="99" customWidth="1"/>
    <col min="11014" max="11014" width="21.140625" style="99" customWidth="1"/>
    <col min="11015" max="11016" width="0" style="99" hidden="1" customWidth="1"/>
    <col min="11017" max="11018" width="14.28515625" style="99" customWidth="1"/>
    <col min="11019" max="11019" width="4.7109375" style="99" customWidth="1"/>
    <col min="11020" max="11265" width="9.140625" style="99"/>
    <col min="11266" max="11266" width="10.28515625" style="99" customWidth="1"/>
    <col min="11267" max="11267" width="55.85546875" style="99" customWidth="1"/>
    <col min="11268" max="11268" width="12" style="99" customWidth="1"/>
    <col min="11269" max="11269" width="45.85546875" style="99" customWidth="1"/>
    <col min="11270" max="11270" width="21.140625" style="99" customWidth="1"/>
    <col min="11271" max="11272" width="0" style="99" hidden="1" customWidth="1"/>
    <col min="11273" max="11274" width="14.28515625" style="99" customWidth="1"/>
    <col min="11275" max="11275" width="4.7109375" style="99" customWidth="1"/>
    <col min="11276" max="11521" width="9.140625" style="99"/>
    <col min="11522" max="11522" width="10.28515625" style="99" customWidth="1"/>
    <col min="11523" max="11523" width="55.85546875" style="99" customWidth="1"/>
    <col min="11524" max="11524" width="12" style="99" customWidth="1"/>
    <col min="11525" max="11525" width="45.85546875" style="99" customWidth="1"/>
    <col min="11526" max="11526" width="21.140625" style="99" customWidth="1"/>
    <col min="11527" max="11528" width="0" style="99" hidden="1" customWidth="1"/>
    <col min="11529" max="11530" width="14.28515625" style="99" customWidth="1"/>
    <col min="11531" max="11531" width="4.7109375" style="99" customWidth="1"/>
    <col min="11532" max="11777" width="9.140625" style="99"/>
    <col min="11778" max="11778" width="10.28515625" style="99" customWidth="1"/>
    <col min="11779" max="11779" width="55.85546875" style="99" customWidth="1"/>
    <col min="11780" max="11780" width="12" style="99" customWidth="1"/>
    <col min="11781" max="11781" width="45.85546875" style="99" customWidth="1"/>
    <col min="11782" max="11782" width="21.140625" style="99" customWidth="1"/>
    <col min="11783" max="11784" width="0" style="99" hidden="1" customWidth="1"/>
    <col min="11785" max="11786" width="14.28515625" style="99" customWidth="1"/>
    <col min="11787" max="11787" width="4.7109375" style="99" customWidth="1"/>
    <col min="11788" max="12033" width="9.140625" style="99"/>
    <col min="12034" max="12034" width="10.28515625" style="99" customWidth="1"/>
    <col min="12035" max="12035" width="55.85546875" style="99" customWidth="1"/>
    <col min="12036" max="12036" width="12" style="99" customWidth="1"/>
    <col min="12037" max="12037" width="45.85546875" style="99" customWidth="1"/>
    <col min="12038" max="12038" width="21.140625" style="99" customWidth="1"/>
    <col min="12039" max="12040" width="0" style="99" hidden="1" customWidth="1"/>
    <col min="12041" max="12042" width="14.28515625" style="99" customWidth="1"/>
    <col min="12043" max="12043" width="4.7109375" style="99" customWidth="1"/>
    <col min="12044" max="12289" width="9.140625" style="99"/>
    <col min="12290" max="12290" width="10.28515625" style="99" customWidth="1"/>
    <col min="12291" max="12291" width="55.85546875" style="99" customWidth="1"/>
    <col min="12292" max="12292" width="12" style="99" customWidth="1"/>
    <col min="12293" max="12293" width="45.85546875" style="99" customWidth="1"/>
    <col min="12294" max="12294" width="21.140625" style="99" customWidth="1"/>
    <col min="12295" max="12296" width="0" style="99" hidden="1" customWidth="1"/>
    <col min="12297" max="12298" width="14.28515625" style="99" customWidth="1"/>
    <col min="12299" max="12299" width="4.7109375" style="99" customWidth="1"/>
    <col min="12300" max="12545" width="9.140625" style="99"/>
    <col min="12546" max="12546" width="10.28515625" style="99" customWidth="1"/>
    <col min="12547" max="12547" width="55.85546875" style="99" customWidth="1"/>
    <col min="12548" max="12548" width="12" style="99" customWidth="1"/>
    <col min="12549" max="12549" width="45.85546875" style="99" customWidth="1"/>
    <col min="12550" max="12550" width="21.140625" style="99" customWidth="1"/>
    <col min="12551" max="12552" width="0" style="99" hidden="1" customWidth="1"/>
    <col min="12553" max="12554" width="14.28515625" style="99" customWidth="1"/>
    <col min="12555" max="12555" width="4.7109375" style="99" customWidth="1"/>
    <col min="12556" max="12801" width="9.140625" style="99"/>
    <col min="12802" max="12802" width="10.28515625" style="99" customWidth="1"/>
    <col min="12803" max="12803" width="55.85546875" style="99" customWidth="1"/>
    <col min="12804" max="12804" width="12" style="99" customWidth="1"/>
    <col min="12805" max="12805" width="45.85546875" style="99" customWidth="1"/>
    <col min="12806" max="12806" width="21.140625" style="99" customWidth="1"/>
    <col min="12807" max="12808" width="0" style="99" hidden="1" customWidth="1"/>
    <col min="12809" max="12810" width="14.28515625" style="99" customWidth="1"/>
    <col min="12811" max="12811" width="4.7109375" style="99" customWidth="1"/>
    <col min="12812" max="13057" width="9.140625" style="99"/>
    <col min="13058" max="13058" width="10.28515625" style="99" customWidth="1"/>
    <col min="13059" max="13059" width="55.85546875" style="99" customWidth="1"/>
    <col min="13060" max="13060" width="12" style="99" customWidth="1"/>
    <col min="13061" max="13061" width="45.85546875" style="99" customWidth="1"/>
    <col min="13062" max="13062" width="21.140625" style="99" customWidth="1"/>
    <col min="13063" max="13064" width="0" style="99" hidden="1" customWidth="1"/>
    <col min="13065" max="13066" width="14.28515625" style="99" customWidth="1"/>
    <col min="13067" max="13067" width="4.7109375" style="99" customWidth="1"/>
    <col min="13068" max="13313" width="9.140625" style="99"/>
    <col min="13314" max="13314" width="10.28515625" style="99" customWidth="1"/>
    <col min="13315" max="13315" width="55.85546875" style="99" customWidth="1"/>
    <col min="13316" max="13316" width="12" style="99" customWidth="1"/>
    <col min="13317" max="13317" width="45.85546875" style="99" customWidth="1"/>
    <col min="13318" max="13318" width="21.140625" style="99" customWidth="1"/>
    <col min="13319" max="13320" width="0" style="99" hidden="1" customWidth="1"/>
    <col min="13321" max="13322" width="14.28515625" style="99" customWidth="1"/>
    <col min="13323" max="13323" width="4.7109375" style="99" customWidth="1"/>
    <col min="13324" max="13569" width="9.140625" style="99"/>
    <col min="13570" max="13570" width="10.28515625" style="99" customWidth="1"/>
    <col min="13571" max="13571" width="55.85546875" style="99" customWidth="1"/>
    <col min="13572" max="13572" width="12" style="99" customWidth="1"/>
    <col min="13573" max="13573" width="45.85546875" style="99" customWidth="1"/>
    <col min="13574" max="13574" width="21.140625" style="99" customWidth="1"/>
    <col min="13575" max="13576" width="0" style="99" hidden="1" customWidth="1"/>
    <col min="13577" max="13578" width="14.28515625" style="99" customWidth="1"/>
    <col min="13579" max="13579" width="4.7109375" style="99" customWidth="1"/>
    <col min="13580" max="13825" width="9.140625" style="99"/>
    <col min="13826" max="13826" width="10.28515625" style="99" customWidth="1"/>
    <col min="13827" max="13827" width="55.85546875" style="99" customWidth="1"/>
    <col min="13828" max="13828" width="12" style="99" customWidth="1"/>
    <col min="13829" max="13829" width="45.85546875" style="99" customWidth="1"/>
    <col min="13830" max="13830" width="21.140625" style="99" customWidth="1"/>
    <col min="13831" max="13832" width="0" style="99" hidden="1" customWidth="1"/>
    <col min="13833" max="13834" width="14.28515625" style="99" customWidth="1"/>
    <col min="13835" max="13835" width="4.7109375" style="99" customWidth="1"/>
    <col min="13836" max="14081" width="9.140625" style="99"/>
    <col min="14082" max="14082" width="10.28515625" style="99" customWidth="1"/>
    <col min="14083" max="14083" width="55.85546875" style="99" customWidth="1"/>
    <col min="14084" max="14084" width="12" style="99" customWidth="1"/>
    <col min="14085" max="14085" width="45.85546875" style="99" customWidth="1"/>
    <col min="14086" max="14086" width="21.140625" style="99" customWidth="1"/>
    <col min="14087" max="14088" width="0" style="99" hidden="1" customWidth="1"/>
    <col min="14089" max="14090" width="14.28515625" style="99" customWidth="1"/>
    <col min="14091" max="14091" width="4.7109375" style="99" customWidth="1"/>
    <col min="14092" max="14337" width="9.140625" style="99"/>
    <col min="14338" max="14338" width="10.28515625" style="99" customWidth="1"/>
    <col min="14339" max="14339" width="55.85546875" style="99" customWidth="1"/>
    <col min="14340" max="14340" width="12" style="99" customWidth="1"/>
    <col min="14341" max="14341" width="45.85546875" style="99" customWidth="1"/>
    <col min="14342" max="14342" width="21.140625" style="99" customWidth="1"/>
    <col min="14343" max="14344" width="0" style="99" hidden="1" customWidth="1"/>
    <col min="14345" max="14346" width="14.28515625" style="99" customWidth="1"/>
    <col min="14347" max="14347" width="4.7109375" style="99" customWidth="1"/>
    <col min="14348" max="14593" width="9.140625" style="99"/>
    <col min="14594" max="14594" width="10.28515625" style="99" customWidth="1"/>
    <col min="14595" max="14595" width="55.85546875" style="99" customWidth="1"/>
    <col min="14596" max="14596" width="12" style="99" customWidth="1"/>
    <col min="14597" max="14597" width="45.85546875" style="99" customWidth="1"/>
    <col min="14598" max="14598" width="21.140625" style="99" customWidth="1"/>
    <col min="14599" max="14600" width="0" style="99" hidden="1" customWidth="1"/>
    <col min="14601" max="14602" width="14.28515625" style="99" customWidth="1"/>
    <col min="14603" max="14603" width="4.7109375" style="99" customWidth="1"/>
    <col min="14604" max="14849" width="9.140625" style="99"/>
    <col min="14850" max="14850" width="10.28515625" style="99" customWidth="1"/>
    <col min="14851" max="14851" width="55.85546875" style="99" customWidth="1"/>
    <col min="14852" max="14852" width="12" style="99" customWidth="1"/>
    <col min="14853" max="14853" width="45.85546875" style="99" customWidth="1"/>
    <col min="14854" max="14854" width="21.140625" style="99" customWidth="1"/>
    <col min="14855" max="14856" width="0" style="99" hidden="1" customWidth="1"/>
    <col min="14857" max="14858" width="14.28515625" style="99" customWidth="1"/>
    <col min="14859" max="14859" width="4.7109375" style="99" customWidth="1"/>
    <col min="14860" max="15105" width="9.140625" style="99"/>
    <col min="15106" max="15106" width="10.28515625" style="99" customWidth="1"/>
    <col min="15107" max="15107" width="55.85546875" style="99" customWidth="1"/>
    <col min="15108" max="15108" width="12" style="99" customWidth="1"/>
    <col min="15109" max="15109" width="45.85546875" style="99" customWidth="1"/>
    <col min="15110" max="15110" width="21.140625" style="99" customWidth="1"/>
    <col min="15111" max="15112" width="0" style="99" hidden="1" customWidth="1"/>
    <col min="15113" max="15114" width="14.28515625" style="99" customWidth="1"/>
    <col min="15115" max="15115" width="4.7109375" style="99" customWidth="1"/>
    <col min="15116" max="15361" width="9.140625" style="99"/>
    <col min="15362" max="15362" width="10.28515625" style="99" customWidth="1"/>
    <col min="15363" max="15363" width="55.85546875" style="99" customWidth="1"/>
    <col min="15364" max="15364" width="12" style="99" customWidth="1"/>
    <col min="15365" max="15365" width="45.85546875" style="99" customWidth="1"/>
    <col min="15366" max="15366" width="21.140625" style="99" customWidth="1"/>
    <col min="15367" max="15368" width="0" style="99" hidden="1" customWidth="1"/>
    <col min="15369" max="15370" width="14.28515625" style="99" customWidth="1"/>
    <col min="15371" max="15371" width="4.7109375" style="99" customWidth="1"/>
    <col min="15372" max="15617" width="9.140625" style="99"/>
    <col min="15618" max="15618" width="10.28515625" style="99" customWidth="1"/>
    <col min="15619" max="15619" width="55.85546875" style="99" customWidth="1"/>
    <col min="15620" max="15620" width="12" style="99" customWidth="1"/>
    <col min="15621" max="15621" width="45.85546875" style="99" customWidth="1"/>
    <col min="15622" max="15622" width="21.140625" style="99" customWidth="1"/>
    <col min="15623" max="15624" width="0" style="99" hidden="1" customWidth="1"/>
    <col min="15625" max="15626" width="14.28515625" style="99" customWidth="1"/>
    <col min="15627" max="15627" width="4.7109375" style="99" customWidth="1"/>
    <col min="15628" max="15873" width="9.140625" style="99"/>
    <col min="15874" max="15874" width="10.28515625" style="99" customWidth="1"/>
    <col min="15875" max="15875" width="55.85546875" style="99" customWidth="1"/>
    <col min="15876" max="15876" width="12" style="99" customWidth="1"/>
    <col min="15877" max="15877" width="45.85546875" style="99" customWidth="1"/>
    <col min="15878" max="15878" width="21.140625" style="99" customWidth="1"/>
    <col min="15879" max="15880" width="0" style="99" hidden="1" customWidth="1"/>
    <col min="15881" max="15882" width="14.28515625" style="99" customWidth="1"/>
    <col min="15883" max="15883" width="4.7109375" style="99" customWidth="1"/>
    <col min="15884" max="16129" width="9.140625" style="99"/>
    <col min="16130" max="16130" width="10.28515625" style="99" customWidth="1"/>
    <col min="16131" max="16131" width="55.85546875" style="99" customWidth="1"/>
    <col min="16132" max="16132" width="12" style="99" customWidth="1"/>
    <col min="16133" max="16133" width="45.85546875" style="99" customWidth="1"/>
    <col min="16134" max="16134" width="21.140625" style="99" customWidth="1"/>
    <col min="16135" max="16136" width="0" style="99" hidden="1" customWidth="1"/>
    <col min="16137" max="16138" width="14.28515625" style="99" customWidth="1"/>
    <col min="16139" max="16139" width="4.7109375" style="99" customWidth="1"/>
    <col min="16140" max="16384" width="9.140625" style="99"/>
  </cols>
  <sheetData>
    <row r="1" spans="1:10">
      <c r="A1" s="315" t="s">
        <v>510</v>
      </c>
    </row>
    <row r="2" spans="1:10" ht="24" thickBot="1">
      <c r="I2" s="97"/>
    </row>
    <row r="3" spans="1:10" ht="21" thickBot="1">
      <c r="B3" s="100"/>
      <c r="C3" s="101" t="s">
        <v>210</v>
      </c>
      <c r="D3" s="102"/>
      <c r="E3" s="102"/>
      <c r="F3" s="102"/>
      <c r="G3" s="102"/>
      <c r="H3" s="103"/>
      <c r="I3" s="104" t="s">
        <v>912</v>
      </c>
      <c r="J3" s="105"/>
    </row>
    <row r="4" spans="1:10" ht="18.75" thickBot="1">
      <c r="B4" s="106"/>
      <c r="C4" s="107" t="s">
        <v>211</v>
      </c>
      <c r="D4" s="108"/>
      <c r="E4" s="109"/>
      <c r="F4" s="109"/>
      <c r="G4" s="621" t="s">
        <v>212</v>
      </c>
      <c r="H4" s="622"/>
      <c r="I4" s="104" t="s">
        <v>213</v>
      </c>
      <c r="J4" s="110"/>
    </row>
    <row r="5" spans="1:10">
      <c r="A5" s="99" t="s">
        <v>429</v>
      </c>
      <c r="B5" s="111" t="s">
        <v>214</v>
      </c>
      <c r="C5" s="112" t="s">
        <v>215</v>
      </c>
      <c r="D5" s="113" t="s">
        <v>216</v>
      </c>
      <c r="E5" s="114" t="s">
        <v>217</v>
      </c>
      <c r="F5" s="115" t="s">
        <v>218</v>
      </c>
      <c r="G5" s="115" t="s">
        <v>129</v>
      </c>
      <c r="H5" s="115" t="s">
        <v>219</v>
      </c>
      <c r="I5" s="116" t="s">
        <v>129</v>
      </c>
      <c r="J5" s="117" t="s">
        <v>219</v>
      </c>
    </row>
    <row r="6" spans="1:10">
      <c r="A6" s="99" t="s">
        <v>460</v>
      </c>
      <c r="B6" s="118"/>
      <c r="C6" s="119" t="s">
        <v>220</v>
      </c>
      <c r="D6" s="120" t="s">
        <v>221</v>
      </c>
      <c r="E6" s="121"/>
      <c r="F6" s="122" t="s">
        <v>222</v>
      </c>
      <c r="G6" s="123">
        <v>4.3499999999999996</v>
      </c>
      <c r="H6" s="123"/>
      <c r="I6" s="124">
        <v>4.42</v>
      </c>
      <c r="J6" s="125"/>
    </row>
    <row r="7" spans="1:10">
      <c r="A7" s="99" t="s">
        <v>461</v>
      </c>
      <c r="B7" s="126"/>
      <c r="C7" s="127" t="s">
        <v>223</v>
      </c>
      <c r="D7" s="128" t="s">
        <v>221</v>
      </c>
      <c r="E7" s="129"/>
      <c r="F7" s="122" t="s">
        <v>222</v>
      </c>
      <c r="G7" s="130">
        <v>45.212749999999993</v>
      </c>
      <c r="H7" s="130"/>
      <c r="I7" s="124">
        <v>45.89</v>
      </c>
      <c r="J7" s="125"/>
    </row>
    <row r="8" spans="1:10">
      <c r="A8" s="99" t="s">
        <v>447</v>
      </c>
      <c r="B8" s="131"/>
      <c r="C8" s="119" t="s">
        <v>224</v>
      </c>
      <c r="D8" s="132" t="s">
        <v>5</v>
      </c>
      <c r="E8" s="133"/>
      <c r="F8" s="122" t="s">
        <v>222</v>
      </c>
      <c r="G8" s="134"/>
      <c r="H8" s="134">
        <v>13.78</v>
      </c>
      <c r="I8" s="124"/>
      <c r="J8" s="125">
        <v>13.98</v>
      </c>
    </row>
    <row r="9" spans="1:10">
      <c r="A9" s="99" t="s">
        <v>448</v>
      </c>
      <c r="B9" s="131"/>
      <c r="C9" s="119" t="s">
        <v>225</v>
      </c>
      <c r="D9" s="132" t="s">
        <v>5</v>
      </c>
      <c r="E9" s="133"/>
      <c r="F9" s="122" t="s">
        <v>222</v>
      </c>
      <c r="G9" s="134"/>
      <c r="H9" s="134">
        <v>16.36</v>
      </c>
      <c r="I9" s="124"/>
      <c r="J9" s="125">
        <v>16.61</v>
      </c>
    </row>
    <row r="10" spans="1:10">
      <c r="A10" s="99" t="s">
        <v>449</v>
      </c>
      <c r="B10" s="131"/>
      <c r="C10" s="119" t="s">
        <v>226</v>
      </c>
      <c r="D10" s="132" t="s">
        <v>5</v>
      </c>
      <c r="E10" s="133"/>
      <c r="F10" s="122" t="s">
        <v>222</v>
      </c>
      <c r="G10" s="134"/>
      <c r="H10" s="134">
        <v>20.22</v>
      </c>
      <c r="I10" s="124"/>
      <c r="J10" s="125">
        <v>20.52</v>
      </c>
    </row>
    <row r="11" spans="1:10">
      <c r="A11" s="99" t="s">
        <v>735</v>
      </c>
      <c r="B11" s="135"/>
      <c r="C11" s="127" t="s">
        <v>227</v>
      </c>
      <c r="D11" s="132" t="s">
        <v>5</v>
      </c>
      <c r="E11" s="129"/>
      <c r="F11" s="122" t="s">
        <v>222</v>
      </c>
      <c r="G11" s="130"/>
      <c r="H11" s="130">
        <v>13.3</v>
      </c>
      <c r="I11" s="124"/>
      <c r="J11" s="125">
        <v>13.5</v>
      </c>
    </row>
    <row r="12" spans="1:10" s="136" customFormat="1">
      <c r="A12" s="99" t="s">
        <v>736</v>
      </c>
      <c r="B12" s="126"/>
      <c r="C12" s="127" t="s">
        <v>228</v>
      </c>
      <c r="D12" s="132" t="s">
        <v>5</v>
      </c>
      <c r="E12" s="127"/>
      <c r="F12" s="132" t="s">
        <v>222</v>
      </c>
      <c r="G12" s="130"/>
      <c r="H12" s="130">
        <v>13.96</v>
      </c>
      <c r="I12" s="124"/>
      <c r="J12" s="125">
        <v>14.17</v>
      </c>
    </row>
    <row r="13" spans="1:10">
      <c r="A13" s="99" t="s">
        <v>737</v>
      </c>
      <c r="B13" s="135"/>
      <c r="C13" s="127" t="s">
        <v>229</v>
      </c>
      <c r="D13" s="132" t="s">
        <v>5</v>
      </c>
      <c r="E13" s="129"/>
      <c r="F13" s="122" t="s">
        <v>222</v>
      </c>
      <c r="G13" s="130"/>
      <c r="H13" s="130">
        <v>19.559999999999999</v>
      </c>
      <c r="I13" s="124"/>
      <c r="J13" s="125">
        <v>19.86</v>
      </c>
    </row>
    <row r="14" spans="1:10">
      <c r="A14" s="99" t="s">
        <v>456</v>
      </c>
      <c r="B14" s="135"/>
      <c r="C14" s="127" t="s">
        <v>230</v>
      </c>
      <c r="D14" s="132" t="s">
        <v>5</v>
      </c>
      <c r="E14" s="129"/>
      <c r="F14" s="122" t="s">
        <v>222</v>
      </c>
      <c r="G14" s="130"/>
      <c r="H14" s="130">
        <v>138.50824999999998</v>
      </c>
      <c r="I14" s="124"/>
      <c r="J14" s="125">
        <v>140.59</v>
      </c>
    </row>
    <row r="15" spans="1:10">
      <c r="A15" s="99" t="s">
        <v>457</v>
      </c>
      <c r="B15" s="135"/>
      <c r="C15" s="127" t="s">
        <v>231</v>
      </c>
      <c r="D15" s="132" t="s">
        <v>5</v>
      </c>
      <c r="E15" s="129"/>
      <c r="F15" s="122" t="s">
        <v>222</v>
      </c>
      <c r="G15" s="130"/>
      <c r="H15" s="130">
        <v>173.471</v>
      </c>
      <c r="I15" s="124"/>
      <c r="J15" s="125">
        <v>176.08</v>
      </c>
    </row>
    <row r="16" spans="1:10">
      <c r="A16" s="99" t="s">
        <v>458</v>
      </c>
      <c r="B16" s="135"/>
      <c r="C16" s="127" t="s">
        <v>232</v>
      </c>
      <c r="D16" s="132" t="s">
        <v>5</v>
      </c>
      <c r="E16" s="129"/>
      <c r="F16" s="122" t="s">
        <v>222</v>
      </c>
      <c r="G16" s="130"/>
      <c r="H16" s="130">
        <v>204.672</v>
      </c>
      <c r="I16" s="124"/>
      <c r="J16" s="125">
        <v>207.75</v>
      </c>
    </row>
    <row r="17" spans="1:10">
      <c r="A17" s="99" t="s">
        <v>459</v>
      </c>
      <c r="B17" s="135" t="s">
        <v>233</v>
      </c>
      <c r="C17" s="127" t="s">
        <v>234</v>
      </c>
      <c r="D17" s="132" t="s">
        <v>5</v>
      </c>
      <c r="E17" s="129"/>
      <c r="F17" s="122" t="s">
        <v>222</v>
      </c>
      <c r="G17" s="130"/>
      <c r="H17" s="130">
        <v>45.212749999999993</v>
      </c>
      <c r="I17" s="124"/>
      <c r="J17" s="125">
        <v>45.89</v>
      </c>
    </row>
    <row r="18" spans="1:10">
      <c r="A18" s="99" t="s">
        <v>738</v>
      </c>
      <c r="B18" s="135"/>
      <c r="C18" s="119"/>
      <c r="D18" s="132"/>
      <c r="E18" s="129"/>
      <c r="F18" s="122"/>
      <c r="G18" s="130"/>
      <c r="H18" s="130"/>
      <c r="I18" s="124"/>
      <c r="J18" s="125"/>
    </row>
    <row r="19" spans="1:10">
      <c r="A19" s="99" t="s">
        <v>592</v>
      </c>
      <c r="B19" s="137"/>
      <c r="C19" s="119" t="s">
        <v>235</v>
      </c>
      <c r="D19" s="132" t="s">
        <v>5</v>
      </c>
      <c r="E19" s="129"/>
      <c r="F19" s="122" t="s">
        <v>222</v>
      </c>
      <c r="G19" s="134"/>
      <c r="H19" s="134">
        <v>0.94</v>
      </c>
      <c r="I19" s="124"/>
      <c r="J19" s="125">
        <v>0.96</v>
      </c>
    </row>
    <row r="20" spans="1:10">
      <c r="A20" s="99" t="s">
        <v>598</v>
      </c>
      <c r="B20" s="137"/>
      <c r="C20" s="119" t="s">
        <v>236</v>
      </c>
      <c r="D20" s="132" t="s">
        <v>5</v>
      </c>
      <c r="E20" s="129"/>
      <c r="F20" s="122" t="s">
        <v>222</v>
      </c>
      <c r="G20" s="134"/>
      <c r="H20" s="134">
        <v>0.94</v>
      </c>
      <c r="I20" s="124"/>
      <c r="J20" s="125">
        <v>0.96</v>
      </c>
    </row>
    <row r="21" spans="1:10">
      <c r="A21" s="99" t="s">
        <v>590</v>
      </c>
      <c r="B21" s="118" t="s">
        <v>237</v>
      </c>
      <c r="C21" s="119" t="s">
        <v>238</v>
      </c>
      <c r="D21" s="132" t="s">
        <v>5</v>
      </c>
      <c r="E21" s="133"/>
      <c r="F21" s="122" t="s">
        <v>239</v>
      </c>
      <c r="G21" s="134"/>
      <c r="H21" s="134"/>
      <c r="I21" s="124"/>
      <c r="J21" s="125"/>
    </row>
    <row r="22" spans="1:10">
      <c r="A22" s="99" t="s">
        <v>591</v>
      </c>
      <c r="B22" s="118" t="s">
        <v>240</v>
      </c>
      <c r="C22" s="138" t="s">
        <v>241</v>
      </c>
      <c r="D22" s="132" t="s">
        <v>221</v>
      </c>
      <c r="E22" s="133"/>
      <c r="F22" s="122" t="s">
        <v>242</v>
      </c>
      <c r="G22" s="134">
        <v>15.48</v>
      </c>
      <c r="H22" s="134"/>
      <c r="I22" s="124">
        <v>15.71</v>
      </c>
      <c r="J22" s="125"/>
    </row>
    <row r="23" spans="1:10">
      <c r="A23" s="99" t="s">
        <v>594</v>
      </c>
      <c r="B23" s="118" t="s">
        <v>243</v>
      </c>
      <c r="C23" s="139" t="s">
        <v>244</v>
      </c>
      <c r="D23" s="132" t="s">
        <v>5</v>
      </c>
      <c r="E23" s="133"/>
      <c r="F23" s="122" t="s">
        <v>239</v>
      </c>
      <c r="G23" s="134"/>
      <c r="H23" s="134">
        <v>7.45</v>
      </c>
      <c r="I23" s="124"/>
      <c r="J23" s="125">
        <v>7.57</v>
      </c>
    </row>
    <row r="24" spans="1:10">
      <c r="A24" s="99" t="s">
        <v>595</v>
      </c>
      <c r="B24" s="118" t="s">
        <v>245</v>
      </c>
      <c r="C24" s="138" t="s">
        <v>246</v>
      </c>
      <c r="D24" s="132" t="s">
        <v>221</v>
      </c>
      <c r="E24" s="133"/>
      <c r="F24" s="122" t="s">
        <v>239</v>
      </c>
      <c r="G24" s="134">
        <v>15.48</v>
      </c>
      <c r="H24" s="134"/>
      <c r="I24" s="124">
        <v>15.71</v>
      </c>
      <c r="J24" s="125"/>
    </row>
    <row r="25" spans="1:10">
      <c r="A25" s="99" t="s">
        <v>739</v>
      </c>
      <c r="B25" s="118" t="s">
        <v>247</v>
      </c>
      <c r="C25" s="140" t="s">
        <v>248</v>
      </c>
      <c r="D25" s="127" t="s">
        <v>221</v>
      </c>
      <c r="E25" s="141"/>
      <c r="F25" s="122" t="s">
        <v>249</v>
      </c>
      <c r="G25" s="134">
        <v>15.48</v>
      </c>
      <c r="H25" s="134"/>
      <c r="I25" s="124">
        <v>15.71</v>
      </c>
      <c r="J25" s="125"/>
    </row>
    <row r="26" spans="1:10">
      <c r="A26" s="99" t="s">
        <v>740</v>
      </c>
      <c r="B26" s="118"/>
      <c r="C26" s="138" t="s">
        <v>250</v>
      </c>
      <c r="D26" s="142" t="s">
        <v>251</v>
      </c>
      <c r="E26" s="143"/>
      <c r="F26" s="144"/>
      <c r="G26" s="134"/>
      <c r="H26" s="134"/>
      <c r="I26" s="124"/>
      <c r="J26" s="125"/>
    </row>
    <row r="27" spans="1:10">
      <c r="A27" s="99" t="s">
        <v>738</v>
      </c>
      <c r="B27" s="118"/>
      <c r="C27" s="140"/>
      <c r="D27" s="145"/>
      <c r="E27" s="143"/>
      <c r="F27" s="144"/>
      <c r="G27" s="134"/>
      <c r="H27" s="134"/>
      <c r="I27" s="124"/>
      <c r="J27" s="125"/>
    </row>
    <row r="28" spans="1:10">
      <c r="A28" s="99" t="s">
        <v>593</v>
      </c>
      <c r="B28" s="118" t="s">
        <v>252</v>
      </c>
      <c r="C28" s="140" t="s">
        <v>253</v>
      </c>
      <c r="D28" s="127" t="s">
        <v>5</v>
      </c>
      <c r="E28" s="143"/>
      <c r="F28" s="146" t="s">
        <v>254</v>
      </c>
      <c r="G28" s="147"/>
      <c r="H28" s="147">
        <v>4.46</v>
      </c>
      <c r="I28" s="124"/>
      <c r="J28" s="125">
        <v>4.53</v>
      </c>
    </row>
    <row r="29" spans="1:10">
      <c r="A29" s="99" t="s">
        <v>738</v>
      </c>
      <c r="B29" s="118"/>
      <c r="C29" s="140"/>
      <c r="D29" s="127"/>
      <c r="E29" s="143"/>
      <c r="F29" s="146"/>
      <c r="G29" s="134"/>
      <c r="H29" s="134"/>
      <c r="I29" s="124"/>
      <c r="J29" s="125"/>
    </row>
    <row r="30" spans="1:10">
      <c r="A30" s="99" t="s">
        <v>741</v>
      </c>
      <c r="B30" s="118"/>
      <c r="C30" s="140" t="s">
        <v>255</v>
      </c>
      <c r="D30" s="127" t="s">
        <v>6</v>
      </c>
      <c r="E30" s="143" t="s">
        <v>256</v>
      </c>
      <c r="F30" s="148" t="s">
        <v>257</v>
      </c>
      <c r="G30" s="134">
        <v>0</v>
      </c>
      <c r="H30" s="134"/>
      <c r="I30" s="124">
        <v>0</v>
      </c>
      <c r="J30" s="125"/>
    </row>
    <row r="31" spans="1:10">
      <c r="A31" s="99" t="s">
        <v>742</v>
      </c>
      <c r="B31" s="118"/>
      <c r="C31" s="132" t="s">
        <v>258</v>
      </c>
      <c r="D31" s="145" t="s">
        <v>6</v>
      </c>
      <c r="E31" s="141"/>
      <c r="F31" s="148" t="s">
        <v>257</v>
      </c>
      <c r="G31" s="134">
        <v>7.5</v>
      </c>
      <c r="H31" s="134"/>
      <c r="I31" s="149">
        <v>7.5</v>
      </c>
      <c r="J31" s="125"/>
    </row>
    <row r="32" spans="1:10">
      <c r="A32" s="99" t="s">
        <v>738</v>
      </c>
      <c r="B32" s="118"/>
      <c r="C32" s="132"/>
      <c r="D32" s="145"/>
      <c r="E32" s="141"/>
      <c r="F32" s="150"/>
      <c r="G32" s="134"/>
      <c r="H32" s="134"/>
      <c r="I32" s="124"/>
      <c r="J32" s="125"/>
    </row>
    <row r="33" spans="1:10">
      <c r="A33" s="99" t="s">
        <v>743</v>
      </c>
      <c r="B33" s="118"/>
      <c r="C33" s="119" t="s">
        <v>259</v>
      </c>
      <c r="D33" s="132" t="s">
        <v>221</v>
      </c>
      <c r="E33" s="133"/>
      <c r="F33" s="122" t="s">
        <v>222</v>
      </c>
      <c r="G33" s="134">
        <v>16.829999999999998</v>
      </c>
      <c r="H33" s="134"/>
      <c r="I33" s="124">
        <v>17.079999999999998</v>
      </c>
      <c r="J33" s="125"/>
    </row>
    <row r="34" spans="1:10">
      <c r="A34" s="99" t="s">
        <v>744</v>
      </c>
      <c r="B34" s="118"/>
      <c r="C34" s="119" t="s">
        <v>260</v>
      </c>
      <c r="D34" s="132" t="s">
        <v>221</v>
      </c>
      <c r="E34" s="133"/>
      <c r="F34" s="122" t="s">
        <v>222</v>
      </c>
      <c r="G34" s="134">
        <v>16.829999999999998</v>
      </c>
      <c r="H34" s="134"/>
      <c r="I34" s="124">
        <v>17.079999999999998</v>
      </c>
      <c r="J34" s="125"/>
    </row>
    <row r="35" spans="1:10">
      <c r="A35" s="99" t="s">
        <v>745</v>
      </c>
      <c r="B35" s="118"/>
      <c r="C35" s="119" t="s">
        <v>261</v>
      </c>
      <c r="D35" s="132" t="s">
        <v>221</v>
      </c>
      <c r="E35" s="133"/>
      <c r="F35" s="122" t="s">
        <v>222</v>
      </c>
      <c r="G35" s="134">
        <v>57.57</v>
      </c>
      <c r="H35" s="134"/>
      <c r="I35" s="124">
        <v>58.44</v>
      </c>
      <c r="J35" s="125"/>
    </row>
    <row r="36" spans="1:10">
      <c r="A36" s="99" t="s">
        <v>746</v>
      </c>
      <c r="B36" s="118"/>
      <c r="C36" s="119" t="s">
        <v>262</v>
      </c>
      <c r="D36" s="132" t="s">
        <v>221</v>
      </c>
      <c r="E36" s="133"/>
      <c r="F36" s="122" t="s">
        <v>222</v>
      </c>
      <c r="G36" s="134">
        <v>16.829999999999998</v>
      </c>
      <c r="H36" s="134"/>
      <c r="I36" s="124">
        <v>17.079999999999998</v>
      </c>
      <c r="J36" s="125"/>
    </row>
    <row r="37" spans="1:10">
      <c r="A37" s="99" t="s">
        <v>747</v>
      </c>
      <c r="B37" s="118"/>
      <c r="C37" s="119" t="s">
        <v>263</v>
      </c>
      <c r="D37" s="132" t="s">
        <v>221</v>
      </c>
      <c r="E37" s="133"/>
      <c r="F37" s="122" t="s">
        <v>222</v>
      </c>
      <c r="G37" s="134">
        <v>16.829999999999998</v>
      </c>
      <c r="H37" s="134"/>
      <c r="I37" s="124">
        <v>17.079999999999998</v>
      </c>
      <c r="J37" s="125"/>
    </row>
    <row r="38" spans="1:10">
      <c r="A38" s="99" t="s">
        <v>748</v>
      </c>
      <c r="B38" s="118"/>
      <c r="C38" s="119" t="s">
        <v>264</v>
      </c>
      <c r="D38" s="132" t="s">
        <v>221</v>
      </c>
      <c r="E38" s="133"/>
      <c r="F38" s="122" t="s">
        <v>222</v>
      </c>
      <c r="G38" s="134">
        <v>57.37</v>
      </c>
      <c r="H38" s="134"/>
      <c r="I38" s="124">
        <v>58.24</v>
      </c>
      <c r="J38" s="125"/>
    </row>
    <row r="39" spans="1:10">
      <c r="A39" s="99" t="s">
        <v>738</v>
      </c>
      <c r="B39" s="118"/>
      <c r="C39" s="119"/>
      <c r="D39" s="98"/>
      <c r="E39" s="133"/>
      <c r="G39" s="134"/>
      <c r="H39" s="134"/>
      <c r="I39" s="124"/>
      <c r="J39" s="125"/>
    </row>
    <row r="40" spans="1:10">
      <c r="A40" s="99" t="s">
        <v>749</v>
      </c>
      <c r="B40" s="118"/>
      <c r="C40" s="119" t="s">
        <v>265</v>
      </c>
      <c r="D40" s="132" t="s">
        <v>221</v>
      </c>
      <c r="E40" s="133"/>
      <c r="F40" s="122" t="s">
        <v>222</v>
      </c>
      <c r="G40" s="134">
        <v>16.829999999999998</v>
      </c>
      <c r="H40" s="134"/>
      <c r="I40" s="124">
        <v>17.079999999999998</v>
      </c>
      <c r="J40" s="125"/>
    </row>
    <row r="41" spans="1:10">
      <c r="A41" s="99" t="s">
        <v>750</v>
      </c>
      <c r="B41" s="118"/>
      <c r="C41" s="119" t="s">
        <v>266</v>
      </c>
      <c r="D41" s="132" t="s">
        <v>221</v>
      </c>
      <c r="E41" s="133"/>
      <c r="F41" s="122" t="s">
        <v>222</v>
      </c>
      <c r="G41" s="134">
        <v>16.829999999999998</v>
      </c>
      <c r="H41" s="134"/>
      <c r="I41" s="124">
        <v>17.079999999999998</v>
      </c>
      <c r="J41" s="125"/>
    </row>
    <row r="42" spans="1:10">
      <c r="A42" s="99" t="s">
        <v>751</v>
      </c>
      <c r="B42" s="118"/>
      <c r="C42" s="119" t="s">
        <v>267</v>
      </c>
      <c r="D42" s="132" t="s">
        <v>221</v>
      </c>
      <c r="E42" s="133"/>
      <c r="F42" s="122" t="s">
        <v>222</v>
      </c>
      <c r="G42" s="134">
        <v>16.829999999999998</v>
      </c>
      <c r="H42" s="134"/>
      <c r="I42" s="124">
        <v>17.079999999999998</v>
      </c>
      <c r="J42" s="125"/>
    </row>
    <row r="43" spans="1:10">
      <c r="A43" s="99" t="s">
        <v>752</v>
      </c>
      <c r="B43" s="126"/>
      <c r="C43" s="127" t="s">
        <v>268</v>
      </c>
      <c r="D43" s="132" t="s">
        <v>221</v>
      </c>
      <c r="E43" s="129"/>
      <c r="F43" s="122" t="s">
        <v>222</v>
      </c>
      <c r="G43" s="130">
        <v>695.19599999999991</v>
      </c>
      <c r="H43" s="130"/>
      <c r="I43" s="124">
        <v>705.66</v>
      </c>
      <c r="J43" s="125"/>
    </row>
    <row r="44" spans="1:10">
      <c r="A44" s="99" t="s">
        <v>753</v>
      </c>
      <c r="B44" s="126"/>
      <c r="C44" s="127" t="s">
        <v>269</v>
      </c>
      <c r="D44" s="132" t="s">
        <v>221</v>
      </c>
      <c r="E44" s="129"/>
      <c r="F44" s="122" t="s">
        <v>222</v>
      </c>
      <c r="G44" s="130">
        <v>695.19599999999991</v>
      </c>
      <c r="H44" s="130"/>
      <c r="I44" s="124">
        <v>705.66</v>
      </c>
      <c r="J44" s="125"/>
    </row>
    <row r="45" spans="1:10">
      <c r="A45" s="99" t="s">
        <v>754</v>
      </c>
      <c r="B45" s="126"/>
      <c r="C45" s="127" t="s">
        <v>270</v>
      </c>
      <c r="D45" s="132" t="s">
        <v>221</v>
      </c>
      <c r="E45" s="129"/>
      <c r="F45" s="122" t="s">
        <v>222</v>
      </c>
      <c r="G45" s="130">
        <v>695.19599999999991</v>
      </c>
      <c r="H45" s="130"/>
      <c r="I45" s="124">
        <v>705.66</v>
      </c>
      <c r="J45" s="125"/>
    </row>
    <row r="46" spans="1:10">
      <c r="A46" s="99" t="s">
        <v>738</v>
      </c>
      <c r="B46" s="118"/>
      <c r="C46" s="119"/>
      <c r="D46" s="98"/>
      <c r="E46" s="133"/>
      <c r="G46" s="134" t="s">
        <v>256</v>
      </c>
      <c r="H46" s="134"/>
      <c r="I46" s="124"/>
      <c r="J46" s="125"/>
    </row>
    <row r="47" spans="1:10">
      <c r="A47" s="99" t="s">
        <v>755</v>
      </c>
      <c r="B47" s="126"/>
      <c r="C47" s="127" t="s">
        <v>271</v>
      </c>
      <c r="D47" s="132" t="s">
        <v>221</v>
      </c>
      <c r="E47" s="129"/>
      <c r="F47" s="122" t="s">
        <v>222</v>
      </c>
      <c r="G47" s="130">
        <v>695.65724999999998</v>
      </c>
      <c r="H47" s="130"/>
      <c r="I47" s="124">
        <v>706.13</v>
      </c>
      <c r="J47" s="125"/>
    </row>
    <row r="48" spans="1:10">
      <c r="A48" s="99" t="s">
        <v>756</v>
      </c>
      <c r="B48" s="126"/>
      <c r="C48" s="127" t="s">
        <v>272</v>
      </c>
      <c r="D48" s="132" t="s">
        <v>221</v>
      </c>
      <c r="E48" s="129"/>
      <c r="F48" s="122" t="s">
        <v>222</v>
      </c>
      <c r="G48" s="130">
        <v>231.88574999999997</v>
      </c>
      <c r="H48" s="130"/>
      <c r="I48" s="124">
        <v>235.37</v>
      </c>
      <c r="J48" s="125"/>
    </row>
    <row r="49" spans="1:10">
      <c r="A49" s="99" t="s">
        <v>757</v>
      </c>
      <c r="B49" s="126"/>
      <c r="C49" s="127" t="s">
        <v>273</v>
      </c>
      <c r="D49" s="132" t="s">
        <v>221</v>
      </c>
      <c r="E49" s="129"/>
      <c r="F49" s="122" t="s">
        <v>222</v>
      </c>
      <c r="G49" s="130">
        <v>92.752249999999989</v>
      </c>
      <c r="H49" s="130"/>
      <c r="I49" s="124">
        <v>94.15</v>
      </c>
      <c r="J49" s="125"/>
    </row>
    <row r="50" spans="1:10">
      <c r="A50" s="99" t="s">
        <v>758</v>
      </c>
      <c r="B50" s="126"/>
      <c r="C50" s="127" t="s">
        <v>274</v>
      </c>
      <c r="D50" s="132" t="s">
        <v>221</v>
      </c>
      <c r="E50" s="129"/>
      <c r="F50" s="122" t="s">
        <v>222</v>
      </c>
      <c r="G50" s="130">
        <v>463.77149999999995</v>
      </c>
      <c r="H50" s="130"/>
      <c r="I50" s="124">
        <v>470.76</v>
      </c>
      <c r="J50" s="125"/>
    </row>
    <row r="51" spans="1:10">
      <c r="A51" s="99" t="s">
        <v>759</v>
      </c>
      <c r="B51" s="126"/>
      <c r="C51" s="127" t="s">
        <v>275</v>
      </c>
      <c r="D51" s="132" t="s">
        <v>221</v>
      </c>
      <c r="E51" s="129"/>
      <c r="F51" s="122" t="s">
        <v>222</v>
      </c>
      <c r="G51" s="130">
        <v>92.752249999999989</v>
      </c>
      <c r="H51" s="130"/>
      <c r="I51" s="124">
        <v>94.15</v>
      </c>
      <c r="J51" s="125"/>
    </row>
    <row r="52" spans="1:10">
      <c r="A52" s="99" t="s">
        <v>760</v>
      </c>
      <c r="B52" s="126"/>
      <c r="C52" s="127" t="s">
        <v>276</v>
      </c>
      <c r="D52" s="132" t="s">
        <v>221</v>
      </c>
      <c r="E52" s="129"/>
      <c r="F52" s="122" t="s">
        <v>222</v>
      </c>
      <c r="G52" s="130">
        <v>92.752249999999989</v>
      </c>
      <c r="H52" s="130"/>
      <c r="I52" s="124">
        <v>94.15</v>
      </c>
      <c r="J52" s="125"/>
    </row>
    <row r="53" spans="1:10">
      <c r="A53" s="99" t="s">
        <v>738</v>
      </c>
      <c r="B53" s="118"/>
      <c r="C53" s="119"/>
      <c r="D53" s="98"/>
      <c r="E53" s="133"/>
      <c r="G53" s="134"/>
      <c r="H53" s="134"/>
      <c r="I53" s="124"/>
      <c r="J53" s="125"/>
    </row>
    <row r="54" spans="1:10">
      <c r="A54" s="99" t="s">
        <v>450</v>
      </c>
      <c r="B54" s="118" t="s">
        <v>277</v>
      </c>
      <c r="C54" s="119" t="s">
        <v>278</v>
      </c>
      <c r="D54" s="132" t="s">
        <v>221</v>
      </c>
      <c r="E54" s="133"/>
      <c r="F54" s="122" t="s">
        <v>222</v>
      </c>
      <c r="G54" s="134">
        <v>18</v>
      </c>
      <c r="H54" s="134"/>
      <c r="I54" s="124">
        <v>18.27</v>
      </c>
      <c r="J54" s="125"/>
    </row>
    <row r="55" spans="1:10">
      <c r="A55" s="99" t="s">
        <v>451</v>
      </c>
      <c r="B55" s="118" t="s">
        <v>277</v>
      </c>
      <c r="C55" s="119" t="s">
        <v>279</v>
      </c>
      <c r="D55" s="132" t="s">
        <v>221</v>
      </c>
      <c r="E55" s="133"/>
      <c r="F55" s="122" t="s">
        <v>222</v>
      </c>
      <c r="G55" s="134">
        <v>20</v>
      </c>
      <c r="H55" s="134"/>
      <c r="I55" s="124">
        <v>20.3</v>
      </c>
      <c r="J55" s="125"/>
    </row>
    <row r="56" spans="1:10">
      <c r="A56" s="99" t="s">
        <v>452</v>
      </c>
      <c r="B56" s="118" t="s">
        <v>277</v>
      </c>
      <c r="C56" s="119" t="s">
        <v>280</v>
      </c>
      <c r="D56" s="132" t="s">
        <v>221</v>
      </c>
      <c r="E56" s="133"/>
      <c r="F56" s="122" t="s">
        <v>222</v>
      </c>
      <c r="G56" s="134">
        <v>20</v>
      </c>
      <c r="H56" s="134"/>
      <c r="I56" s="124">
        <v>20.3</v>
      </c>
      <c r="J56" s="125"/>
    </row>
    <row r="57" spans="1:10">
      <c r="A57" s="99" t="s">
        <v>453</v>
      </c>
      <c r="B57" s="126" t="s">
        <v>180</v>
      </c>
      <c r="C57" s="127" t="s">
        <v>281</v>
      </c>
      <c r="D57" s="132" t="s">
        <v>221</v>
      </c>
      <c r="E57" s="129"/>
      <c r="F57" s="122" t="s">
        <v>222</v>
      </c>
      <c r="G57" s="130">
        <v>741.57724999999994</v>
      </c>
      <c r="H57" s="130"/>
      <c r="I57" s="124">
        <v>752.74</v>
      </c>
      <c r="J57" s="125"/>
    </row>
    <row r="58" spans="1:10">
      <c r="A58" s="99" t="s">
        <v>454</v>
      </c>
      <c r="B58" s="126" t="s">
        <v>180</v>
      </c>
      <c r="C58" s="127" t="s">
        <v>282</v>
      </c>
      <c r="D58" s="132" t="s">
        <v>221</v>
      </c>
      <c r="E58" s="129"/>
      <c r="F58" s="122" t="s">
        <v>222</v>
      </c>
      <c r="G58" s="130">
        <v>973.46299999999997</v>
      </c>
      <c r="H58" s="130"/>
      <c r="I58" s="124">
        <v>988.11</v>
      </c>
      <c r="J58" s="125"/>
    </row>
    <row r="59" spans="1:10">
      <c r="A59" s="99" t="s">
        <v>455</v>
      </c>
      <c r="B59" s="126" t="s">
        <v>180</v>
      </c>
      <c r="C59" s="127" t="s">
        <v>283</v>
      </c>
      <c r="D59" s="132" t="s">
        <v>221</v>
      </c>
      <c r="E59" s="129"/>
      <c r="F59" s="122" t="s">
        <v>222</v>
      </c>
      <c r="G59" s="130">
        <v>1390.8532499999999</v>
      </c>
      <c r="H59" s="130"/>
      <c r="I59" s="124">
        <v>1411.79</v>
      </c>
      <c r="J59" s="125"/>
    </row>
    <row r="60" spans="1:10" ht="13.5" thickBot="1">
      <c r="A60" s="99" t="s">
        <v>761</v>
      </c>
      <c r="B60" s="151" t="s">
        <v>284</v>
      </c>
      <c r="C60" s="152" t="s">
        <v>285</v>
      </c>
      <c r="D60" s="153" t="s">
        <v>221</v>
      </c>
      <c r="E60" s="154"/>
      <c r="F60" s="155" t="s">
        <v>222</v>
      </c>
      <c r="G60" s="156">
        <v>1178.5244999999998</v>
      </c>
      <c r="H60" s="156"/>
      <c r="I60" s="157">
        <v>1196.26</v>
      </c>
      <c r="J60" s="158"/>
    </row>
    <row r="61" spans="1:10">
      <c r="A61" s="99" t="s">
        <v>738</v>
      </c>
      <c r="B61" s="98"/>
      <c r="C61" s="98"/>
      <c r="D61" s="98"/>
    </row>
    <row r="62" spans="1:10" ht="13.5" customHeight="1">
      <c r="A62" s="99" t="s">
        <v>738</v>
      </c>
      <c r="B62" s="623"/>
      <c r="C62" s="623"/>
      <c r="D62" s="623"/>
      <c r="E62" s="623"/>
      <c r="F62" s="623"/>
      <c r="G62" s="623"/>
      <c r="H62" s="623"/>
    </row>
    <row r="63" spans="1:10">
      <c r="A63" s="99" t="s">
        <v>738</v>
      </c>
      <c r="B63" s="624"/>
      <c r="C63" s="624"/>
      <c r="D63" s="624"/>
      <c r="E63" s="624"/>
      <c r="F63" s="624"/>
      <c r="G63" s="624"/>
      <c r="H63" s="624"/>
    </row>
    <row r="64" spans="1:10" ht="24.75" customHeight="1">
      <c r="A64" s="99" t="s">
        <v>738</v>
      </c>
      <c r="B64" s="616"/>
      <c r="C64" s="616"/>
      <c r="D64" s="616"/>
      <c r="E64" s="616"/>
      <c r="F64" s="616"/>
      <c r="G64" s="616"/>
      <c r="H64" s="616"/>
      <c r="I64" s="616"/>
      <c r="J64" s="616"/>
    </row>
    <row r="65" spans="1:10">
      <c r="A65" s="99" t="s">
        <v>738</v>
      </c>
      <c r="B65" s="617"/>
      <c r="C65" s="617"/>
      <c r="D65" s="617"/>
      <c r="E65" s="617"/>
      <c r="F65" s="617"/>
      <c r="G65" s="617"/>
      <c r="H65" s="617"/>
    </row>
    <row r="66" spans="1:10" ht="15" customHeight="1">
      <c r="A66" s="99" t="s">
        <v>738</v>
      </c>
      <c r="B66" s="620"/>
      <c r="C66" s="620"/>
      <c r="D66" s="620"/>
      <c r="E66" s="620"/>
      <c r="F66" s="620"/>
      <c r="G66" s="620"/>
      <c r="H66" s="620"/>
    </row>
    <row r="67" spans="1:10" ht="27.75" customHeight="1">
      <c r="A67" s="99" t="s">
        <v>738</v>
      </c>
      <c r="B67" s="616"/>
      <c r="C67" s="616"/>
      <c r="D67" s="616"/>
      <c r="E67" s="616"/>
      <c r="F67" s="616"/>
      <c r="G67" s="616"/>
      <c r="H67" s="616"/>
      <c r="I67" s="616"/>
      <c r="J67" s="616"/>
    </row>
    <row r="68" spans="1:10" ht="27.75" customHeight="1">
      <c r="A68" s="99" t="s">
        <v>738</v>
      </c>
      <c r="B68" s="616"/>
      <c r="C68" s="616"/>
      <c r="D68" s="616"/>
      <c r="E68" s="616"/>
      <c r="F68" s="616"/>
      <c r="G68" s="616"/>
      <c r="H68" s="616"/>
      <c r="I68" s="616"/>
      <c r="J68" s="616"/>
    </row>
    <row r="69" spans="1:10">
      <c r="A69" s="99" t="s">
        <v>738</v>
      </c>
      <c r="B69" s="617"/>
      <c r="C69" s="617"/>
      <c r="D69" s="617"/>
      <c r="E69" s="617"/>
      <c r="F69" s="617"/>
      <c r="G69" s="617"/>
      <c r="H69" s="617"/>
    </row>
    <row r="70" spans="1:10">
      <c r="A70" s="99" t="s">
        <v>738</v>
      </c>
      <c r="B70" s="617"/>
      <c r="C70" s="617"/>
      <c r="D70" s="617"/>
      <c r="E70" s="617"/>
      <c r="F70" s="617"/>
      <c r="G70" s="617"/>
      <c r="H70" s="617"/>
    </row>
    <row r="71" spans="1:10">
      <c r="A71" s="99" t="s">
        <v>738</v>
      </c>
      <c r="B71" s="159"/>
      <c r="C71" s="160"/>
      <c r="D71" s="160"/>
      <c r="E71" s="160"/>
      <c r="F71" s="160"/>
      <c r="G71" s="160"/>
      <c r="H71" s="160"/>
    </row>
    <row r="72" spans="1:10">
      <c r="A72" s="99" t="s">
        <v>738</v>
      </c>
      <c r="B72" s="159"/>
      <c r="C72" s="160"/>
      <c r="D72" s="160"/>
      <c r="E72" s="160"/>
      <c r="F72" s="160"/>
      <c r="G72" s="160"/>
      <c r="H72" s="160"/>
      <c r="I72" s="159"/>
      <c r="J72" s="159"/>
    </row>
    <row r="73" spans="1:10">
      <c r="A73" s="99" t="s">
        <v>738</v>
      </c>
      <c r="B73" s="159"/>
      <c r="C73" s="160"/>
      <c r="D73" s="160"/>
      <c r="E73" s="160"/>
      <c r="F73" s="160"/>
      <c r="G73" s="160"/>
      <c r="H73" s="160"/>
      <c r="I73" s="159"/>
      <c r="J73" s="159"/>
    </row>
    <row r="74" spans="1:10" ht="13.5" thickBot="1">
      <c r="A74" s="99" t="s">
        <v>738</v>
      </c>
      <c r="G74" s="161"/>
      <c r="H74" s="161"/>
    </row>
    <row r="75" spans="1:10" ht="18">
      <c r="A75" s="99" t="s">
        <v>286</v>
      </c>
      <c r="B75" s="162"/>
      <c r="C75" s="163" t="s">
        <v>286</v>
      </c>
      <c r="D75" s="109"/>
      <c r="E75" s="164"/>
      <c r="F75" s="164"/>
      <c r="G75" s="109"/>
      <c r="H75" s="165"/>
      <c r="I75" s="166" t="s">
        <v>287</v>
      </c>
      <c r="J75" s="167"/>
    </row>
    <row r="76" spans="1:10">
      <c r="A76" s="99" t="s">
        <v>762</v>
      </c>
      <c r="B76" s="168" t="s">
        <v>288</v>
      </c>
      <c r="C76" s="169" t="s">
        <v>215</v>
      </c>
      <c r="D76" s="170" t="s">
        <v>216</v>
      </c>
      <c r="E76" s="169" t="s">
        <v>217</v>
      </c>
      <c r="F76" s="169" t="s">
        <v>218</v>
      </c>
      <c r="G76" s="170" t="s">
        <v>129</v>
      </c>
      <c r="H76" s="171" t="s">
        <v>219</v>
      </c>
      <c r="I76" s="170" t="s">
        <v>129</v>
      </c>
      <c r="J76" s="172" t="s">
        <v>219</v>
      </c>
    </row>
    <row r="77" spans="1:10">
      <c r="A77" s="99" t="s">
        <v>763</v>
      </c>
      <c r="B77" s="131" t="s">
        <v>289</v>
      </c>
      <c r="C77" s="173" t="s">
        <v>290</v>
      </c>
      <c r="D77" s="129" t="s">
        <v>5</v>
      </c>
      <c r="E77" s="174" t="s">
        <v>291</v>
      </c>
      <c r="F77" s="173" t="s">
        <v>222</v>
      </c>
      <c r="G77" s="175"/>
      <c r="H77" s="130">
        <v>1.17</v>
      </c>
      <c r="I77" s="124"/>
      <c r="J77" s="176">
        <v>1.19</v>
      </c>
    </row>
    <row r="78" spans="1:10">
      <c r="A78" s="99" t="s">
        <v>764</v>
      </c>
      <c r="B78" s="131"/>
      <c r="C78" s="173" t="s">
        <v>290</v>
      </c>
      <c r="D78" s="129" t="s">
        <v>5</v>
      </c>
      <c r="E78" s="174" t="s">
        <v>292</v>
      </c>
      <c r="F78" s="173" t="s">
        <v>222</v>
      </c>
      <c r="G78" s="175"/>
      <c r="H78" s="130"/>
      <c r="I78" s="124"/>
      <c r="J78" s="176"/>
    </row>
    <row r="79" spans="1:10">
      <c r="A79" s="99" t="s">
        <v>765</v>
      </c>
      <c r="B79" s="131" t="s">
        <v>293</v>
      </c>
      <c r="C79" s="173" t="s">
        <v>290</v>
      </c>
      <c r="D79" s="129" t="s">
        <v>221</v>
      </c>
      <c r="E79" s="173" t="s">
        <v>294</v>
      </c>
      <c r="F79" s="173" t="s">
        <v>222</v>
      </c>
      <c r="G79" s="134">
        <v>61.028499999999994</v>
      </c>
      <c r="H79" s="177"/>
      <c r="I79" s="124">
        <v>61.95</v>
      </c>
      <c r="J79" s="176"/>
    </row>
    <row r="80" spans="1:10">
      <c r="A80" s="99" t="s">
        <v>766</v>
      </c>
      <c r="B80" s="131"/>
      <c r="C80" s="173" t="s">
        <v>290</v>
      </c>
      <c r="D80" s="129" t="s">
        <v>295</v>
      </c>
      <c r="E80" s="173"/>
      <c r="F80" s="173" t="s">
        <v>222</v>
      </c>
      <c r="G80" s="134"/>
      <c r="H80" s="177"/>
      <c r="I80" s="124"/>
      <c r="J80" s="176"/>
    </row>
    <row r="81" spans="1:10">
      <c r="A81" s="99" t="s">
        <v>767</v>
      </c>
      <c r="B81" s="131"/>
      <c r="C81" s="173" t="s">
        <v>290</v>
      </c>
      <c r="D81" s="129" t="s">
        <v>296</v>
      </c>
      <c r="E81" s="173" t="s">
        <v>297</v>
      </c>
      <c r="F81" s="173" t="s">
        <v>222</v>
      </c>
      <c r="G81" s="134">
        <v>163.45674999999997</v>
      </c>
      <c r="H81" s="177"/>
      <c r="I81" s="124">
        <v>165.92</v>
      </c>
      <c r="J81" s="176"/>
    </row>
    <row r="82" spans="1:10">
      <c r="A82" s="99" t="s">
        <v>768</v>
      </c>
      <c r="B82" s="131"/>
      <c r="C82" s="173" t="s">
        <v>290</v>
      </c>
      <c r="D82" s="129" t="s">
        <v>296</v>
      </c>
      <c r="E82" s="173" t="s">
        <v>298</v>
      </c>
      <c r="F82" s="173" t="s">
        <v>222</v>
      </c>
      <c r="G82" s="134">
        <v>163.45674999999997</v>
      </c>
      <c r="H82" s="177"/>
      <c r="I82" s="124">
        <v>165.92</v>
      </c>
      <c r="J82" s="176"/>
    </row>
    <row r="83" spans="1:10">
      <c r="A83" s="99" t="s">
        <v>769</v>
      </c>
      <c r="B83" s="131"/>
      <c r="C83" s="173" t="s">
        <v>290</v>
      </c>
      <c r="D83" s="129" t="s">
        <v>296</v>
      </c>
      <c r="E83" s="173" t="s">
        <v>299</v>
      </c>
      <c r="F83" s="173" t="s">
        <v>222</v>
      </c>
      <c r="G83" s="134">
        <v>163.45674999999997</v>
      </c>
      <c r="H83" s="177"/>
      <c r="I83" s="124">
        <v>165.92</v>
      </c>
      <c r="J83" s="176"/>
    </row>
    <row r="84" spans="1:10">
      <c r="A84" s="99" t="s">
        <v>770</v>
      </c>
      <c r="B84" s="131"/>
      <c r="C84" s="173" t="s">
        <v>290</v>
      </c>
      <c r="D84" s="129" t="s">
        <v>296</v>
      </c>
      <c r="E84" s="173" t="s">
        <v>300</v>
      </c>
      <c r="F84" s="173" t="s">
        <v>222</v>
      </c>
      <c r="G84" s="134">
        <v>163.45674999999997</v>
      </c>
      <c r="H84" s="177"/>
      <c r="I84" s="124">
        <v>165.92</v>
      </c>
      <c r="J84" s="176"/>
    </row>
    <row r="85" spans="1:10">
      <c r="A85" s="99" t="s">
        <v>771</v>
      </c>
      <c r="B85" s="131"/>
      <c r="C85" s="173" t="s">
        <v>290</v>
      </c>
      <c r="D85" s="129" t="s">
        <v>296</v>
      </c>
      <c r="E85" s="173" t="s">
        <v>301</v>
      </c>
      <c r="F85" s="173" t="s">
        <v>222</v>
      </c>
      <c r="G85" s="134">
        <v>163.45674999999997</v>
      </c>
      <c r="H85" s="177"/>
      <c r="I85" s="124">
        <v>165.92</v>
      </c>
      <c r="J85" s="176"/>
    </row>
    <row r="86" spans="1:10">
      <c r="A86" s="99" t="s">
        <v>772</v>
      </c>
      <c r="B86" s="131"/>
      <c r="C86" s="173" t="s">
        <v>290</v>
      </c>
      <c r="D86" s="129" t="s">
        <v>296</v>
      </c>
      <c r="E86" s="173" t="s">
        <v>302</v>
      </c>
      <c r="F86" s="173" t="s">
        <v>222</v>
      </c>
      <c r="G86" s="134">
        <v>163.45674999999997</v>
      </c>
      <c r="H86" s="177"/>
      <c r="I86" s="124">
        <v>165.92</v>
      </c>
      <c r="J86" s="176"/>
    </row>
    <row r="87" spans="1:10">
      <c r="A87" s="99" t="s">
        <v>773</v>
      </c>
      <c r="B87" s="131"/>
      <c r="C87" s="173" t="s">
        <v>290</v>
      </c>
      <c r="D87" s="129" t="s">
        <v>296</v>
      </c>
      <c r="E87" s="173" t="s">
        <v>303</v>
      </c>
      <c r="F87" s="173" t="s">
        <v>304</v>
      </c>
      <c r="G87" s="134">
        <v>163.45674999999997</v>
      </c>
      <c r="H87" s="177"/>
      <c r="I87" s="124">
        <v>165.92</v>
      </c>
      <c r="J87" s="176"/>
    </row>
    <row r="88" spans="1:10">
      <c r="A88" s="99" t="s">
        <v>774</v>
      </c>
      <c r="B88" s="131" t="s">
        <v>305</v>
      </c>
      <c r="C88" s="173" t="s">
        <v>290</v>
      </c>
      <c r="D88" s="129" t="s">
        <v>306</v>
      </c>
      <c r="E88" s="139" t="s">
        <v>307</v>
      </c>
      <c r="F88" s="173" t="s">
        <v>222</v>
      </c>
      <c r="G88" s="134">
        <v>39.564999999999998</v>
      </c>
      <c r="H88" s="177"/>
      <c r="I88" s="124">
        <v>40.159999999999997</v>
      </c>
      <c r="J88" s="176"/>
    </row>
    <row r="89" spans="1:10">
      <c r="A89" s="99" t="s">
        <v>738</v>
      </c>
      <c r="B89" s="178"/>
      <c r="C89" s="179"/>
      <c r="D89" s="179"/>
      <c r="E89" s="179"/>
      <c r="F89" s="179"/>
      <c r="G89" s="180"/>
      <c r="H89" s="181"/>
      <c r="I89" s="180"/>
      <c r="J89" s="182"/>
    </row>
    <row r="90" spans="1:10">
      <c r="A90" s="99" t="s">
        <v>567</v>
      </c>
      <c r="B90" s="131"/>
      <c r="C90" s="173" t="s">
        <v>308</v>
      </c>
      <c r="D90" s="129" t="s">
        <v>5</v>
      </c>
      <c r="E90" s="173"/>
      <c r="F90" s="173" t="s">
        <v>222</v>
      </c>
      <c r="G90" s="175"/>
      <c r="H90" s="130">
        <v>1.17</v>
      </c>
      <c r="I90" s="124"/>
      <c r="J90" s="176">
        <v>1.19</v>
      </c>
    </row>
    <row r="91" spans="1:10">
      <c r="A91" s="99" t="s">
        <v>573</v>
      </c>
      <c r="B91" s="131" t="s">
        <v>247</v>
      </c>
      <c r="C91" s="173" t="s">
        <v>308</v>
      </c>
      <c r="D91" s="129" t="s">
        <v>221</v>
      </c>
      <c r="E91" s="173"/>
      <c r="F91" s="173" t="s">
        <v>222</v>
      </c>
      <c r="G91" s="134">
        <v>81.518249999999995</v>
      </c>
      <c r="H91" s="177"/>
      <c r="I91" s="124">
        <v>82.74</v>
      </c>
      <c r="J91" s="176"/>
    </row>
    <row r="92" spans="1:10">
      <c r="A92" s="99" t="s">
        <v>775</v>
      </c>
      <c r="B92" s="131"/>
      <c r="C92" s="173" t="s">
        <v>308</v>
      </c>
      <c r="D92" s="129" t="s">
        <v>295</v>
      </c>
      <c r="E92" s="173"/>
      <c r="F92" s="173" t="s">
        <v>222</v>
      </c>
      <c r="G92" s="175"/>
      <c r="H92" s="177"/>
      <c r="I92" s="124"/>
      <c r="J92" s="176"/>
    </row>
    <row r="93" spans="1:10">
      <c r="A93" s="99" t="s">
        <v>738</v>
      </c>
      <c r="B93" s="178"/>
      <c r="C93" s="179"/>
      <c r="D93" s="179"/>
      <c r="E93" s="179"/>
      <c r="F93" s="179"/>
      <c r="G93" s="180"/>
      <c r="H93" s="181"/>
      <c r="I93" s="180"/>
      <c r="J93" s="182"/>
    </row>
    <row r="94" spans="1:10">
      <c r="A94" s="99" t="s">
        <v>776</v>
      </c>
      <c r="B94" s="131"/>
      <c r="C94" s="173" t="s">
        <v>309</v>
      </c>
      <c r="D94" s="129" t="s">
        <v>5</v>
      </c>
      <c r="E94" s="173"/>
      <c r="F94" s="173" t="s">
        <v>304</v>
      </c>
      <c r="G94" s="175"/>
      <c r="H94" s="130">
        <v>1.17</v>
      </c>
      <c r="I94" s="124"/>
      <c r="J94" s="176">
        <v>1.19</v>
      </c>
    </row>
    <row r="95" spans="1:10">
      <c r="A95" s="99" t="s">
        <v>777</v>
      </c>
      <c r="B95" s="131"/>
      <c r="C95" s="173" t="s">
        <v>309</v>
      </c>
      <c r="D95" s="129" t="s">
        <v>221</v>
      </c>
      <c r="E95" s="173"/>
      <c r="F95" s="173" t="s">
        <v>304</v>
      </c>
      <c r="G95" s="134">
        <v>81.518249999999995</v>
      </c>
      <c r="H95" s="177"/>
      <c r="I95" s="124">
        <v>82.74</v>
      </c>
      <c r="J95" s="176"/>
    </row>
    <row r="96" spans="1:10">
      <c r="A96" s="99" t="s">
        <v>778</v>
      </c>
      <c r="B96" s="131"/>
      <c r="C96" s="173" t="s">
        <v>309</v>
      </c>
      <c r="D96" s="129" t="s">
        <v>295</v>
      </c>
      <c r="E96" s="173"/>
      <c r="F96" s="173" t="s">
        <v>304</v>
      </c>
      <c r="G96" s="134"/>
      <c r="H96" s="177"/>
      <c r="I96" s="124"/>
      <c r="J96" s="176"/>
    </row>
    <row r="97" spans="1:12">
      <c r="A97" s="99" t="s">
        <v>779</v>
      </c>
      <c r="B97" s="131"/>
      <c r="C97" s="173" t="s">
        <v>309</v>
      </c>
      <c r="D97" s="129" t="s">
        <v>310</v>
      </c>
      <c r="E97" s="173"/>
      <c r="F97" s="173" t="s">
        <v>304</v>
      </c>
      <c r="G97" s="134">
        <v>81.518249999999995</v>
      </c>
      <c r="H97" s="177"/>
      <c r="I97" s="124">
        <v>82.74</v>
      </c>
      <c r="J97" s="176"/>
    </row>
    <row r="98" spans="1:12">
      <c r="A98" s="99" t="s">
        <v>738</v>
      </c>
      <c r="B98" s="178"/>
      <c r="C98" s="179"/>
      <c r="D98" s="179"/>
      <c r="E98" s="179"/>
      <c r="F98" s="179"/>
      <c r="G98" s="180"/>
      <c r="H98" s="181"/>
      <c r="I98" s="180"/>
      <c r="J98" s="182"/>
    </row>
    <row r="99" spans="1:12">
      <c r="A99" s="99" t="s">
        <v>780</v>
      </c>
      <c r="B99" s="131" t="s">
        <v>289</v>
      </c>
      <c r="C99" s="173" t="s">
        <v>311</v>
      </c>
      <c r="D99" s="129" t="s">
        <v>5</v>
      </c>
      <c r="E99" s="174" t="s">
        <v>291</v>
      </c>
      <c r="F99" s="173" t="s">
        <v>222</v>
      </c>
      <c r="G99" s="175"/>
      <c r="H99" s="130">
        <v>1.2030480000000001</v>
      </c>
      <c r="I99" s="124"/>
      <c r="J99" s="176">
        <v>1.19</v>
      </c>
    </row>
    <row r="100" spans="1:12">
      <c r="A100" s="99" t="s">
        <v>781</v>
      </c>
      <c r="B100" s="131"/>
      <c r="C100" s="173" t="s">
        <v>311</v>
      </c>
      <c r="D100" s="129" t="s">
        <v>5</v>
      </c>
      <c r="E100" s="174" t="s">
        <v>292</v>
      </c>
      <c r="F100" s="173" t="s">
        <v>222</v>
      </c>
      <c r="G100" s="175"/>
      <c r="H100" s="130"/>
      <c r="I100" s="124"/>
      <c r="J100" s="176"/>
    </row>
    <row r="101" spans="1:12" s="184" customFormat="1">
      <c r="A101" s="99" t="s">
        <v>782</v>
      </c>
      <c r="B101" s="183" t="s">
        <v>293</v>
      </c>
      <c r="C101" s="173" t="s">
        <v>311</v>
      </c>
      <c r="D101" s="129" t="s">
        <v>221</v>
      </c>
      <c r="E101" s="119" t="s">
        <v>294</v>
      </c>
      <c r="F101" s="173" t="s">
        <v>222</v>
      </c>
      <c r="G101" s="134">
        <v>122.04674999999999</v>
      </c>
      <c r="H101" s="177"/>
      <c r="I101" s="124">
        <v>123.89</v>
      </c>
      <c r="J101" s="176"/>
    </row>
    <row r="102" spans="1:12" s="184" customFormat="1">
      <c r="A102" s="99" t="s">
        <v>783</v>
      </c>
      <c r="B102" s="183" t="s">
        <v>293</v>
      </c>
      <c r="C102" s="173" t="s">
        <v>311</v>
      </c>
      <c r="D102" s="129" t="s">
        <v>221</v>
      </c>
      <c r="E102" s="173" t="s">
        <v>312</v>
      </c>
      <c r="F102" s="173" t="s">
        <v>222</v>
      </c>
      <c r="G102" s="130">
        <v>124.36</v>
      </c>
      <c r="H102" s="130"/>
      <c r="I102" s="124">
        <v>126.23</v>
      </c>
      <c r="J102" s="176"/>
      <c r="K102" s="122"/>
      <c r="L102" s="185"/>
    </row>
    <row r="103" spans="1:12" s="184" customFormat="1">
      <c r="A103" s="99" t="s">
        <v>784</v>
      </c>
      <c r="B103" s="183"/>
      <c r="C103" s="173" t="s">
        <v>311</v>
      </c>
      <c r="D103" s="129" t="s">
        <v>295</v>
      </c>
      <c r="E103" s="173"/>
      <c r="F103" s="173" t="s">
        <v>222</v>
      </c>
      <c r="G103" s="134"/>
      <c r="H103" s="177"/>
      <c r="I103" s="124"/>
      <c r="J103" s="176"/>
    </row>
    <row r="104" spans="1:12" s="184" customFormat="1">
      <c r="A104" s="99" t="s">
        <v>785</v>
      </c>
      <c r="B104" s="183"/>
      <c r="C104" s="173" t="s">
        <v>311</v>
      </c>
      <c r="D104" s="129" t="s">
        <v>296</v>
      </c>
      <c r="E104" s="173" t="s">
        <v>313</v>
      </c>
      <c r="F104" s="173" t="s">
        <v>222</v>
      </c>
      <c r="G104" s="134">
        <v>163.45674999999997</v>
      </c>
      <c r="H104" s="177"/>
      <c r="I104" s="124">
        <v>165.92</v>
      </c>
      <c r="J104" s="176"/>
    </row>
    <row r="105" spans="1:12" s="184" customFormat="1">
      <c r="A105" s="99" t="s">
        <v>786</v>
      </c>
      <c r="B105" s="183"/>
      <c r="C105" s="173" t="s">
        <v>311</v>
      </c>
      <c r="D105" s="129" t="s">
        <v>296</v>
      </c>
      <c r="E105" s="173" t="s">
        <v>297</v>
      </c>
      <c r="F105" s="173" t="s">
        <v>222</v>
      </c>
      <c r="G105" s="134">
        <v>163.45674999999997</v>
      </c>
      <c r="H105" s="177"/>
      <c r="I105" s="124">
        <v>165.92</v>
      </c>
      <c r="J105" s="176"/>
    </row>
    <row r="106" spans="1:12" s="184" customFormat="1">
      <c r="A106" s="99" t="s">
        <v>787</v>
      </c>
      <c r="B106" s="183"/>
      <c r="C106" s="173" t="s">
        <v>311</v>
      </c>
      <c r="D106" s="129" t="s">
        <v>296</v>
      </c>
      <c r="E106" s="173" t="s">
        <v>298</v>
      </c>
      <c r="F106" s="173" t="s">
        <v>222</v>
      </c>
      <c r="G106" s="134">
        <v>163.45674999999997</v>
      </c>
      <c r="H106" s="177"/>
      <c r="I106" s="124">
        <v>165.92</v>
      </c>
      <c r="J106" s="176"/>
    </row>
    <row r="107" spans="1:12" s="184" customFormat="1">
      <c r="A107" s="99" t="s">
        <v>788</v>
      </c>
      <c r="B107" s="183"/>
      <c r="C107" s="173" t="s">
        <v>311</v>
      </c>
      <c r="D107" s="129" t="s">
        <v>296</v>
      </c>
      <c r="E107" s="173" t="s">
        <v>299</v>
      </c>
      <c r="F107" s="173" t="s">
        <v>222</v>
      </c>
      <c r="G107" s="134">
        <v>163.45674999999997</v>
      </c>
      <c r="H107" s="177"/>
      <c r="I107" s="124">
        <v>165.92</v>
      </c>
      <c r="J107" s="176"/>
    </row>
    <row r="108" spans="1:12" s="184" customFormat="1">
      <c r="A108" s="99" t="s">
        <v>789</v>
      </c>
      <c r="B108" s="183"/>
      <c r="C108" s="173" t="s">
        <v>311</v>
      </c>
      <c r="D108" s="129" t="s">
        <v>296</v>
      </c>
      <c r="E108" s="173" t="s">
        <v>314</v>
      </c>
      <c r="F108" s="173" t="s">
        <v>222</v>
      </c>
      <c r="G108" s="134">
        <v>163.45674999999997</v>
      </c>
      <c r="H108" s="177"/>
      <c r="I108" s="124">
        <v>165.92</v>
      </c>
      <c r="J108" s="176"/>
    </row>
    <row r="109" spans="1:12" s="184" customFormat="1">
      <c r="A109" s="99" t="s">
        <v>790</v>
      </c>
      <c r="B109" s="183" t="s">
        <v>305</v>
      </c>
      <c r="C109" s="173" t="s">
        <v>311</v>
      </c>
      <c r="D109" s="129" t="s">
        <v>306</v>
      </c>
      <c r="E109" s="139" t="s">
        <v>307</v>
      </c>
      <c r="F109" s="173" t="s">
        <v>222</v>
      </c>
      <c r="G109" s="134">
        <v>39.564999999999998</v>
      </c>
      <c r="H109" s="177"/>
      <c r="I109" s="124">
        <v>40.159999999999997</v>
      </c>
      <c r="J109" s="176"/>
    </row>
    <row r="110" spans="1:12">
      <c r="A110" s="99" t="s">
        <v>738</v>
      </c>
      <c r="B110" s="178"/>
      <c r="C110" s="179"/>
      <c r="D110" s="179"/>
      <c r="E110" s="179"/>
      <c r="F110" s="179"/>
      <c r="G110" s="180"/>
      <c r="H110" s="181"/>
      <c r="I110" s="180"/>
      <c r="J110" s="182"/>
    </row>
    <row r="111" spans="1:12">
      <c r="A111" s="99" t="s">
        <v>791</v>
      </c>
      <c r="B111" s="131"/>
      <c r="C111" s="173" t="s">
        <v>315</v>
      </c>
      <c r="D111" s="129" t="s">
        <v>5</v>
      </c>
      <c r="E111" s="119" t="s">
        <v>316</v>
      </c>
      <c r="F111" s="173" t="s">
        <v>317</v>
      </c>
      <c r="G111" s="175"/>
      <c r="H111" s="130">
        <v>10.23</v>
      </c>
      <c r="I111" s="124"/>
      <c r="J111" s="176">
        <v>10.38</v>
      </c>
    </row>
    <row r="112" spans="1:12">
      <c r="A112" s="99" t="s">
        <v>792</v>
      </c>
      <c r="B112" s="131"/>
      <c r="C112" s="173" t="s">
        <v>315</v>
      </c>
      <c r="D112" s="129" t="s">
        <v>5</v>
      </c>
      <c r="E112" s="119" t="s">
        <v>316</v>
      </c>
      <c r="F112" s="173" t="s">
        <v>318</v>
      </c>
      <c r="G112" s="175"/>
      <c r="H112" s="130">
        <v>10.23</v>
      </c>
      <c r="I112" s="124"/>
      <c r="J112" s="176">
        <v>10.38</v>
      </c>
    </row>
    <row r="113" spans="1:10">
      <c r="A113" s="99" t="s">
        <v>793</v>
      </c>
      <c r="B113" s="131"/>
      <c r="C113" s="173" t="s">
        <v>315</v>
      </c>
      <c r="D113" s="129" t="s">
        <v>5</v>
      </c>
      <c r="E113" s="173" t="s">
        <v>319</v>
      </c>
      <c r="F113" s="173" t="s">
        <v>317</v>
      </c>
      <c r="G113" s="175"/>
      <c r="H113" s="130">
        <v>69.25</v>
      </c>
      <c r="I113" s="124"/>
      <c r="J113" s="176">
        <v>70.290000000000006</v>
      </c>
    </row>
    <row r="114" spans="1:10">
      <c r="A114" s="99" t="s">
        <v>794</v>
      </c>
      <c r="B114" s="131"/>
      <c r="C114" s="173" t="s">
        <v>315</v>
      </c>
      <c r="D114" s="129" t="s">
        <v>5</v>
      </c>
      <c r="E114" s="173" t="s">
        <v>319</v>
      </c>
      <c r="F114" s="173" t="s">
        <v>318</v>
      </c>
      <c r="G114" s="175"/>
      <c r="H114" s="130">
        <v>59.12</v>
      </c>
      <c r="I114" s="124"/>
      <c r="J114" s="176">
        <v>60.01</v>
      </c>
    </row>
    <row r="115" spans="1:10">
      <c r="A115" s="99" t="s">
        <v>795</v>
      </c>
      <c r="B115" s="131"/>
      <c r="C115" s="173" t="s">
        <v>315</v>
      </c>
      <c r="D115" s="129" t="s">
        <v>5</v>
      </c>
      <c r="E115" s="173" t="s">
        <v>320</v>
      </c>
      <c r="F115" s="173" t="s">
        <v>317</v>
      </c>
      <c r="G115" s="175"/>
      <c r="H115" s="130">
        <v>556.89274999999986</v>
      </c>
      <c r="I115" s="124"/>
      <c r="J115" s="176">
        <v>565.27</v>
      </c>
    </row>
    <row r="116" spans="1:10">
      <c r="A116" s="99" t="s">
        <v>796</v>
      </c>
      <c r="B116" s="131"/>
      <c r="C116" s="173" t="s">
        <v>315</v>
      </c>
      <c r="D116" s="129" t="s">
        <v>5</v>
      </c>
      <c r="E116" s="173" t="s">
        <v>320</v>
      </c>
      <c r="F116" s="173" t="s">
        <v>318</v>
      </c>
      <c r="G116" s="175"/>
      <c r="H116" s="130">
        <v>464.44799999999998</v>
      </c>
      <c r="I116" s="124"/>
      <c r="J116" s="176">
        <v>471.44</v>
      </c>
    </row>
    <row r="117" spans="1:10">
      <c r="A117" s="99" t="s">
        <v>797</v>
      </c>
      <c r="B117" s="131"/>
      <c r="C117" s="173" t="s">
        <v>315</v>
      </c>
      <c r="D117" s="129" t="s">
        <v>5</v>
      </c>
      <c r="E117" s="173" t="s">
        <v>321</v>
      </c>
      <c r="F117" s="173" t="s">
        <v>317</v>
      </c>
      <c r="G117" s="175"/>
      <c r="H117" s="130">
        <v>4120.5307499999999</v>
      </c>
      <c r="I117" s="124"/>
      <c r="J117" s="176">
        <v>4182.57</v>
      </c>
    </row>
    <row r="118" spans="1:10">
      <c r="A118" s="99" t="s">
        <v>798</v>
      </c>
      <c r="B118" s="131"/>
      <c r="C118" s="173" t="s">
        <v>315</v>
      </c>
      <c r="D118" s="129" t="s">
        <v>5</v>
      </c>
      <c r="E118" s="173" t="s">
        <v>321</v>
      </c>
      <c r="F118" s="173" t="s">
        <v>318</v>
      </c>
      <c r="G118" s="175"/>
      <c r="H118" s="130">
        <v>3297.3019999999997</v>
      </c>
      <c r="I118" s="124"/>
      <c r="J118" s="176">
        <v>3346.94</v>
      </c>
    </row>
    <row r="119" spans="1:10">
      <c r="A119" s="99" t="s">
        <v>799</v>
      </c>
      <c r="B119" s="131"/>
      <c r="C119" s="173" t="s">
        <v>315</v>
      </c>
      <c r="D119" s="129" t="s">
        <v>5</v>
      </c>
      <c r="E119" s="173" t="s">
        <v>322</v>
      </c>
      <c r="F119" s="173" t="s">
        <v>317</v>
      </c>
      <c r="G119" s="175"/>
      <c r="H119" s="130">
        <v>59.12</v>
      </c>
      <c r="I119" s="124"/>
      <c r="J119" s="176">
        <v>60.01</v>
      </c>
    </row>
    <row r="120" spans="1:10">
      <c r="A120" s="99" t="s">
        <v>800</v>
      </c>
      <c r="B120" s="131"/>
      <c r="C120" s="173" t="s">
        <v>315</v>
      </c>
      <c r="D120" s="129" t="s">
        <v>5</v>
      </c>
      <c r="E120" s="173" t="s">
        <v>322</v>
      </c>
      <c r="F120" s="173" t="s">
        <v>318</v>
      </c>
      <c r="G120" s="175"/>
      <c r="H120" s="130">
        <v>59.12</v>
      </c>
      <c r="I120" s="124"/>
      <c r="J120" s="176">
        <v>60.01</v>
      </c>
    </row>
    <row r="121" spans="1:10">
      <c r="A121" s="99" t="s">
        <v>801</v>
      </c>
      <c r="B121" s="131"/>
      <c r="C121" s="173" t="s">
        <v>315</v>
      </c>
      <c r="D121" s="129" t="s">
        <v>5</v>
      </c>
      <c r="E121" s="173" t="s">
        <v>323</v>
      </c>
      <c r="F121" s="173" t="s">
        <v>317</v>
      </c>
      <c r="G121" s="175"/>
      <c r="H121" s="130">
        <v>464.44799999999998</v>
      </c>
      <c r="I121" s="124"/>
      <c r="J121" s="176">
        <v>471.44</v>
      </c>
    </row>
    <row r="122" spans="1:10">
      <c r="A122" s="99" t="s">
        <v>802</v>
      </c>
      <c r="B122" s="131"/>
      <c r="C122" s="173" t="s">
        <v>315</v>
      </c>
      <c r="D122" s="129" t="s">
        <v>5</v>
      </c>
      <c r="E122" s="173" t="s">
        <v>323</v>
      </c>
      <c r="F122" s="173" t="s">
        <v>318</v>
      </c>
      <c r="G122" s="175"/>
      <c r="H122" s="130">
        <v>464.44799999999998</v>
      </c>
      <c r="I122" s="124"/>
      <c r="J122" s="176">
        <v>471.44</v>
      </c>
    </row>
    <row r="123" spans="1:10">
      <c r="A123" s="99" t="s">
        <v>803</v>
      </c>
      <c r="B123" s="131"/>
      <c r="C123" s="173" t="s">
        <v>315</v>
      </c>
      <c r="D123" s="129" t="s">
        <v>5</v>
      </c>
      <c r="E123" s="173" t="s">
        <v>324</v>
      </c>
      <c r="F123" s="173" t="s">
        <v>317</v>
      </c>
      <c r="G123" s="175"/>
      <c r="H123" s="130">
        <v>3297.3019999999997</v>
      </c>
      <c r="I123" s="124"/>
      <c r="J123" s="176">
        <v>3346.94</v>
      </c>
    </row>
    <row r="124" spans="1:10">
      <c r="A124" s="99" t="s">
        <v>804</v>
      </c>
      <c r="B124" s="131"/>
      <c r="C124" s="173" t="s">
        <v>315</v>
      </c>
      <c r="D124" s="129" t="s">
        <v>5</v>
      </c>
      <c r="E124" s="173" t="s">
        <v>325</v>
      </c>
      <c r="F124" s="173" t="s">
        <v>318</v>
      </c>
      <c r="G124" s="175"/>
      <c r="H124" s="130">
        <v>3297.3019999999997</v>
      </c>
      <c r="I124" s="124"/>
      <c r="J124" s="176">
        <v>3346.94</v>
      </c>
    </row>
    <row r="125" spans="1:10" s="186" customFormat="1">
      <c r="A125" s="99" t="s">
        <v>805</v>
      </c>
      <c r="B125" s="131"/>
      <c r="C125" s="173" t="s">
        <v>315</v>
      </c>
      <c r="D125" s="129" t="s">
        <v>326</v>
      </c>
      <c r="E125" s="173">
        <v>10</v>
      </c>
      <c r="F125" s="173" t="s">
        <v>317</v>
      </c>
      <c r="G125" s="175">
        <v>163.45674999999997</v>
      </c>
      <c r="H125" s="130"/>
      <c r="I125" s="124">
        <v>165.92</v>
      </c>
      <c r="J125" s="176"/>
    </row>
    <row r="126" spans="1:10" s="186" customFormat="1">
      <c r="A126" s="99" t="s">
        <v>806</v>
      </c>
      <c r="B126" s="131"/>
      <c r="C126" s="173" t="s">
        <v>315</v>
      </c>
      <c r="D126" s="129" t="s">
        <v>326</v>
      </c>
      <c r="E126" s="173">
        <v>10</v>
      </c>
      <c r="F126" s="173" t="s">
        <v>318</v>
      </c>
      <c r="G126" s="175"/>
      <c r="H126" s="130"/>
      <c r="I126" s="124"/>
      <c r="J126" s="176"/>
    </row>
    <row r="127" spans="1:10">
      <c r="A127" s="99" t="s">
        <v>807</v>
      </c>
      <c r="B127" s="131"/>
      <c r="C127" s="173" t="s">
        <v>315</v>
      </c>
      <c r="D127" s="129" t="s">
        <v>326</v>
      </c>
      <c r="E127" s="173">
        <v>100</v>
      </c>
      <c r="F127" s="173" t="s">
        <v>317</v>
      </c>
      <c r="G127" s="175">
        <v>163.45674999999997</v>
      </c>
      <c r="H127" s="130"/>
      <c r="I127" s="124">
        <v>165.92</v>
      </c>
      <c r="J127" s="176"/>
    </row>
    <row r="128" spans="1:10">
      <c r="A128" s="99" t="s">
        <v>808</v>
      </c>
      <c r="B128" s="131"/>
      <c r="C128" s="173" t="s">
        <v>315</v>
      </c>
      <c r="D128" s="129" t="s">
        <v>326</v>
      </c>
      <c r="E128" s="173">
        <v>100</v>
      </c>
      <c r="F128" s="173" t="s">
        <v>318</v>
      </c>
      <c r="G128" s="134"/>
      <c r="H128" s="177"/>
      <c r="I128" s="124"/>
      <c r="J128" s="176"/>
    </row>
    <row r="129" spans="1:10">
      <c r="A129" s="99" t="s">
        <v>809</v>
      </c>
      <c r="B129" s="131"/>
      <c r="C129" s="173" t="s">
        <v>315</v>
      </c>
      <c r="D129" s="129" t="s">
        <v>326</v>
      </c>
      <c r="E129" s="173">
        <v>1000</v>
      </c>
      <c r="F129" s="173" t="s">
        <v>317</v>
      </c>
      <c r="G129" s="134">
        <v>163.45674999999997</v>
      </c>
      <c r="H129" s="177"/>
      <c r="I129" s="124">
        <v>165.92</v>
      </c>
      <c r="J129" s="176"/>
    </row>
    <row r="130" spans="1:10">
      <c r="A130" s="99" t="s">
        <v>810</v>
      </c>
      <c r="B130" s="131"/>
      <c r="C130" s="173" t="s">
        <v>315</v>
      </c>
      <c r="D130" s="129" t="s">
        <v>326</v>
      </c>
      <c r="E130" s="173">
        <v>1000</v>
      </c>
      <c r="F130" s="173" t="s">
        <v>318</v>
      </c>
      <c r="G130" s="134"/>
      <c r="H130" s="177"/>
      <c r="I130" s="124"/>
      <c r="J130" s="176"/>
    </row>
    <row r="131" spans="1:10">
      <c r="A131" s="99" t="s">
        <v>811</v>
      </c>
      <c r="B131" s="131"/>
      <c r="C131" s="173" t="s">
        <v>315</v>
      </c>
      <c r="D131" s="129" t="s">
        <v>326</v>
      </c>
      <c r="E131" s="173">
        <v>10000</v>
      </c>
      <c r="F131" s="173" t="s">
        <v>317</v>
      </c>
      <c r="G131" s="134">
        <v>163.45674999999997</v>
      </c>
      <c r="H131" s="177"/>
      <c r="I131" s="124">
        <v>165.92</v>
      </c>
      <c r="J131" s="176"/>
    </row>
    <row r="132" spans="1:10">
      <c r="A132" s="99" t="s">
        <v>812</v>
      </c>
      <c r="B132" s="131"/>
      <c r="C132" s="173" t="s">
        <v>315</v>
      </c>
      <c r="D132" s="129" t="s">
        <v>326</v>
      </c>
      <c r="E132" s="173">
        <v>10000</v>
      </c>
      <c r="F132" s="173" t="s">
        <v>318</v>
      </c>
      <c r="G132" s="134"/>
      <c r="H132" s="177"/>
      <c r="I132" s="124"/>
      <c r="J132" s="176"/>
    </row>
    <row r="133" spans="1:10">
      <c r="A133" s="99" t="s">
        <v>813</v>
      </c>
      <c r="B133" s="131"/>
      <c r="C133" s="173" t="s">
        <v>315</v>
      </c>
      <c r="D133" s="129" t="s">
        <v>327</v>
      </c>
      <c r="E133" s="173">
        <v>100</v>
      </c>
      <c r="F133" s="173" t="s">
        <v>317</v>
      </c>
      <c r="G133" s="134"/>
      <c r="H133" s="177"/>
      <c r="I133" s="124"/>
      <c r="J133" s="176"/>
    </row>
    <row r="134" spans="1:10">
      <c r="A134" s="99" t="s">
        <v>814</v>
      </c>
      <c r="B134" s="131"/>
      <c r="C134" s="173" t="s">
        <v>315</v>
      </c>
      <c r="D134" s="129" t="s">
        <v>327</v>
      </c>
      <c r="E134" s="173">
        <v>100</v>
      </c>
      <c r="F134" s="173" t="s">
        <v>318</v>
      </c>
      <c r="G134" s="134"/>
      <c r="H134" s="177"/>
      <c r="I134" s="124"/>
      <c r="J134" s="176"/>
    </row>
    <row r="135" spans="1:10">
      <c r="A135" s="99" t="s">
        <v>815</v>
      </c>
      <c r="B135" s="131"/>
      <c r="C135" s="173" t="s">
        <v>315</v>
      </c>
      <c r="D135" s="129" t="s">
        <v>327</v>
      </c>
      <c r="E135" s="173">
        <v>1000</v>
      </c>
      <c r="F135" s="173" t="s">
        <v>317</v>
      </c>
      <c r="G135" s="134"/>
      <c r="H135" s="177"/>
      <c r="I135" s="124"/>
      <c r="J135" s="176"/>
    </row>
    <row r="136" spans="1:10">
      <c r="A136" s="99" t="s">
        <v>816</v>
      </c>
      <c r="B136" s="131"/>
      <c r="C136" s="173" t="s">
        <v>315</v>
      </c>
      <c r="D136" s="129" t="s">
        <v>327</v>
      </c>
      <c r="E136" s="173">
        <v>1000</v>
      </c>
      <c r="F136" s="173" t="s">
        <v>318</v>
      </c>
      <c r="G136" s="134"/>
      <c r="H136" s="177"/>
      <c r="I136" s="124"/>
      <c r="J136" s="176"/>
    </row>
    <row r="137" spans="1:10">
      <c r="A137" s="99" t="s">
        <v>817</v>
      </c>
      <c r="B137" s="131"/>
      <c r="C137" s="173" t="s">
        <v>315</v>
      </c>
      <c r="D137" s="129" t="s">
        <v>327</v>
      </c>
      <c r="E137" s="173">
        <v>10000</v>
      </c>
      <c r="F137" s="173" t="s">
        <v>317</v>
      </c>
      <c r="G137" s="134"/>
      <c r="H137" s="177"/>
      <c r="I137" s="124"/>
      <c r="J137" s="176"/>
    </row>
    <row r="138" spans="1:10" ht="13.5" thickBot="1">
      <c r="A138" s="99" t="s">
        <v>818</v>
      </c>
      <c r="B138" s="187"/>
      <c r="C138" s="188" t="s">
        <v>315</v>
      </c>
      <c r="D138" s="154" t="s">
        <v>327</v>
      </c>
      <c r="E138" s="188">
        <v>10000</v>
      </c>
      <c r="F138" s="188" t="s">
        <v>318</v>
      </c>
      <c r="G138" s="189"/>
      <c r="H138" s="190"/>
      <c r="I138" s="157"/>
      <c r="J138" s="191"/>
    </row>
    <row r="139" spans="1:10">
      <c r="A139" s="99" t="s">
        <v>328</v>
      </c>
      <c r="C139" s="96" t="s">
        <v>328</v>
      </c>
      <c r="F139" s="122"/>
      <c r="G139" s="98"/>
      <c r="H139" s="98"/>
    </row>
    <row r="140" spans="1:10">
      <c r="A140" s="99" t="s">
        <v>329</v>
      </c>
      <c r="C140" s="96" t="s">
        <v>329</v>
      </c>
      <c r="G140" s="98"/>
      <c r="H140" s="98"/>
    </row>
    <row r="141" spans="1:10">
      <c r="A141" s="99" t="s">
        <v>330</v>
      </c>
      <c r="C141" s="96" t="s">
        <v>330</v>
      </c>
      <c r="F141" s="122"/>
      <c r="G141" s="98"/>
      <c r="H141" s="98"/>
    </row>
    <row r="142" spans="1:10">
      <c r="A142" s="99" t="s">
        <v>331</v>
      </c>
      <c r="C142" s="122" t="s">
        <v>331</v>
      </c>
      <c r="F142" s="122"/>
      <c r="G142" s="98"/>
      <c r="H142" s="98"/>
    </row>
    <row r="143" spans="1:10" ht="13.5" thickBot="1">
      <c r="A143" s="99" t="s">
        <v>738</v>
      </c>
      <c r="B143" s="192"/>
      <c r="G143" s="193"/>
      <c r="H143" s="193"/>
    </row>
    <row r="144" spans="1:10" ht="18.75" thickBot="1">
      <c r="A144" s="99" t="s">
        <v>332</v>
      </c>
      <c r="B144" s="162"/>
      <c r="C144" s="194" t="s">
        <v>332</v>
      </c>
      <c r="D144" s="109"/>
      <c r="E144" s="164"/>
      <c r="F144" s="164"/>
      <c r="G144" s="618" t="s">
        <v>333</v>
      </c>
      <c r="H144" s="619"/>
      <c r="I144" s="166" t="s">
        <v>287</v>
      </c>
      <c r="J144" s="110"/>
    </row>
    <row r="145" spans="1:10">
      <c r="A145" s="99" t="s">
        <v>762</v>
      </c>
      <c r="B145" s="168" t="s">
        <v>288</v>
      </c>
      <c r="C145" s="170" t="s">
        <v>215</v>
      </c>
      <c r="D145" s="170" t="s">
        <v>216</v>
      </c>
      <c r="E145" s="169" t="s">
        <v>217</v>
      </c>
      <c r="F145" s="169" t="s">
        <v>218</v>
      </c>
      <c r="G145" s="169" t="s">
        <v>129</v>
      </c>
      <c r="H145" s="169" t="s">
        <v>219</v>
      </c>
      <c r="I145" s="195" t="s">
        <v>129</v>
      </c>
      <c r="J145" s="117" t="s">
        <v>219</v>
      </c>
    </row>
    <row r="146" spans="1:10">
      <c r="A146" s="99" t="s">
        <v>586</v>
      </c>
      <c r="B146" s="131" t="s">
        <v>289</v>
      </c>
      <c r="C146" s="129" t="s">
        <v>290</v>
      </c>
      <c r="D146" s="129" t="s">
        <v>5</v>
      </c>
      <c r="E146" s="173"/>
      <c r="F146" s="173" t="s">
        <v>304</v>
      </c>
      <c r="G146" s="196"/>
      <c r="H146" s="134">
        <v>1.94</v>
      </c>
      <c r="I146" s="124"/>
      <c r="J146" s="125">
        <v>1.97</v>
      </c>
    </row>
    <row r="147" spans="1:10">
      <c r="A147" s="99" t="s">
        <v>587</v>
      </c>
      <c r="B147" s="131" t="s">
        <v>334</v>
      </c>
      <c r="C147" s="129" t="s">
        <v>290</v>
      </c>
      <c r="D147" s="129" t="s">
        <v>221</v>
      </c>
      <c r="E147" s="173"/>
      <c r="F147" s="173" t="s">
        <v>304</v>
      </c>
      <c r="G147" s="134">
        <v>15.949</v>
      </c>
      <c r="H147" s="196"/>
      <c r="I147" s="124">
        <v>16.190000000000001</v>
      </c>
      <c r="J147" s="125"/>
    </row>
    <row r="148" spans="1:10">
      <c r="A148" s="99" t="s">
        <v>819</v>
      </c>
      <c r="B148" s="131"/>
      <c r="C148" s="129" t="s">
        <v>290</v>
      </c>
      <c r="D148" s="129" t="s">
        <v>295</v>
      </c>
      <c r="E148" s="173"/>
      <c r="F148" s="173" t="s">
        <v>304</v>
      </c>
      <c r="G148" s="134"/>
      <c r="H148" s="196"/>
      <c r="I148" s="124"/>
      <c r="J148" s="125"/>
    </row>
    <row r="149" spans="1:10">
      <c r="A149" s="99" t="s">
        <v>820</v>
      </c>
      <c r="B149" s="131"/>
      <c r="C149" s="129" t="s">
        <v>290</v>
      </c>
      <c r="D149" s="129" t="s">
        <v>296</v>
      </c>
      <c r="E149" s="173" t="s">
        <v>335</v>
      </c>
      <c r="F149" s="173" t="s">
        <v>304</v>
      </c>
      <c r="G149" s="134">
        <v>15.949</v>
      </c>
      <c r="H149" s="196"/>
      <c r="I149" s="124">
        <v>16.190000000000001</v>
      </c>
      <c r="J149" s="125"/>
    </row>
    <row r="150" spans="1:10">
      <c r="A150" s="99" t="s">
        <v>821</v>
      </c>
      <c r="B150" s="131"/>
      <c r="C150" s="129" t="s">
        <v>290</v>
      </c>
      <c r="D150" s="129" t="s">
        <v>296</v>
      </c>
      <c r="E150" s="173" t="s">
        <v>336</v>
      </c>
      <c r="F150" s="173" t="s">
        <v>304</v>
      </c>
      <c r="G150" s="134">
        <v>15.949</v>
      </c>
      <c r="H150" s="196"/>
      <c r="I150" s="124">
        <v>16.190000000000001</v>
      </c>
      <c r="J150" s="125"/>
    </row>
    <row r="151" spans="1:10">
      <c r="A151" s="99" t="s">
        <v>822</v>
      </c>
      <c r="B151" s="131"/>
      <c r="C151" s="129" t="s">
        <v>290</v>
      </c>
      <c r="D151" s="129" t="s">
        <v>296</v>
      </c>
      <c r="E151" s="173" t="s">
        <v>299</v>
      </c>
      <c r="F151" s="173" t="s">
        <v>304</v>
      </c>
      <c r="G151" s="134">
        <v>15.949</v>
      </c>
      <c r="H151" s="196"/>
      <c r="I151" s="124">
        <v>16.190000000000001</v>
      </c>
      <c r="J151" s="125"/>
    </row>
    <row r="152" spans="1:10">
      <c r="A152" s="99" t="s">
        <v>823</v>
      </c>
      <c r="B152" s="131"/>
      <c r="C152" s="129" t="s">
        <v>290</v>
      </c>
      <c r="D152" s="129" t="s">
        <v>296</v>
      </c>
      <c r="E152" s="173" t="s">
        <v>300</v>
      </c>
      <c r="F152" s="173" t="s">
        <v>304</v>
      </c>
      <c r="G152" s="134">
        <v>15.949</v>
      </c>
      <c r="H152" s="196"/>
      <c r="I152" s="124">
        <v>16.190000000000001</v>
      </c>
      <c r="J152" s="125"/>
    </row>
    <row r="153" spans="1:10">
      <c r="A153" s="99" t="s">
        <v>824</v>
      </c>
      <c r="B153" s="131"/>
      <c r="C153" s="129" t="s">
        <v>290</v>
      </c>
      <c r="D153" s="129" t="s">
        <v>296</v>
      </c>
      <c r="E153" s="173" t="s">
        <v>301</v>
      </c>
      <c r="F153" s="173" t="s">
        <v>304</v>
      </c>
      <c r="G153" s="134">
        <v>15.949</v>
      </c>
      <c r="H153" s="196"/>
      <c r="I153" s="124">
        <v>16.190000000000001</v>
      </c>
      <c r="J153" s="125"/>
    </row>
    <row r="154" spans="1:10">
      <c r="A154" s="99" t="s">
        <v>825</v>
      </c>
      <c r="B154" s="131"/>
      <c r="C154" s="129" t="s">
        <v>290</v>
      </c>
      <c r="D154" s="129" t="s">
        <v>296</v>
      </c>
      <c r="E154" s="173" t="s">
        <v>302</v>
      </c>
      <c r="F154" s="173" t="s">
        <v>304</v>
      </c>
      <c r="G154" s="134">
        <v>15.949</v>
      </c>
      <c r="H154" s="196"/>
      <c r="I154" s="124">
        <v>16.190000000000001</v>
      </c>
      <c r="J154" s="125"/>
    </row>
    <row r="155" spans="1:10">
      <c r="A155" s="99" t="s">
        <v>738</v>
      </c>
      <c r="B155" s="178"/>
      <c r="C155" s="179"/>
      <c r="D155" s="179"/>
      <c r="E155" s="179"/>
      <c r="F155" s="179"/>
      <c r="G155" s="179"/>
      <c r="H155" s="179"/>
      <c r="I155" s="179"/>
      <c r="J155" s="197"/>
    </row>
    <row r="156" spans="1:10">
      <c r="A156" s="99" t="s">
        <v>579</v>
      </c>
      <c r="B156" s="131" t="s">
        <v>289</v>
      </c>
      <c r="C156" s="129" t="s">
        <v>311</v>
      </c>
      <c r="D156" s="129" t="s">
        <v>5</v>
      </c>
      <c r="E156" s="173"/>
      <c r="F156" s="173" t="s">
        <v>304</v>
      </c>
      <c r="G156" s="198"/>
      <c r="H156" s="134">
        <v>9.64</v>
      </c>
      <c r="I156" s="124"/>
      <c r="J156" s="125">
        <v>9.7899999999999991</v>
      </c>
    </row>
    <row r="157" spans="1:10">
      <c r="A157" s="99" t="s">
        <v>580</v>
      </c>
      <c r="B157" s="131" t="s">
        <v>334</v>
      </c>
      <c r="C157" s="129" t="s">
        <v>311</v>
      </c>
      <c r="D157" s="129" t="s">
        <v>221</v>
      </c>
      <c r="E157" s="173"/>
      <c r="F157" s="173" t="s">
        <v>304</v>
      </c>
      <c r="G157" s="134">
        <v>15.949</v>
      </c>
      <c r="H157" s="198"/>
      <c r="I157" s="124">
        <v>16.190000000000001</v>
      </c>
      <c r="J157" s="125"/>
    </row>
    <row r="158" spans="1:10">
      <c r="A158" s="99" t="s">
        <v>826</v>
      </c>
      <c r="B158" s="131"/>
      <c r="C158" s="129" t="s">
        <v>311</v>
      </c>
      <c r="D158" s="129" t="s">
        <v>295</v>
      </c>
      <c r="E158" s="173"/>
      <c r="F158" s="173" t="s">
        <v>304</v>
      </c>
      <c r="G158" s="134"/>
      <c r="H158" s="198"/>
      <c r="I158" s="124"/>
      <c r="J158" s="125"/>
    </row>
    <row r="159" spans="1:10">
      <c r="A159" s="99" t="s">
        <v>827</v>
      </c>
      <c r="B159" s="131"/>
      <c r="C159" s="129" t="s">
        <v>311</v>
      </c>
      <c r="D159" s="129" t="s">
        <v>296</v>
      </c>
      <c r="E159" s="173" t="s">
        <v>335</v>
      </c>
      <c r="F159" s="173" t="s">
        <v>304</v>
      </c>
      <c r="G159" s="134">
        <v>15.949</v>
      </c>
      <c r="H159" s="198"/>
      <c r="I159" s="124">
        <v>16.190000000000001</v>
      </c>
      <c r="J159" s="125"/>
    </row>
    <row r="160" spans="1:10">
      <c r="A160" s="99" t="s">
        <v>828</v>
      </c>
      <c r="B160" s="131"/>
      <c r="C160" s="129" t="s">
        <v>311</v>
      </c>
      <c r="D160" s="129" t="s">
        <v>296</v>
      </c>
      <c r="E160" s="173" t="s">
        <v>336</v>
      </c>
      <c r="F160" s="173" t="s">
        <v>304</v>
      </c>
      <c r="G160" s="134">
        <v>15.949</v>
      </c>
      <c r="H160" s="198"/>
      <c r="I160" s="124">
        <v>16.190000000000001</v>
      </c>
      <c r="J160" s="125"/>
    </row>
    <row r="161" spans="1:10">
      <c r="A161" s="99" t="s">
        <v>829</v>
      </c>
      <c r="B161" s="131"/>
      <c r="C161" s="129" t="s">
        <v>311</v>
      </c>
      <c r="D161" s="129" t="s">
        <v>296</v>
      </c>
      <c r="E161" s="173" t="s">
        <v>299</v>
      </c>
      <c r="F161" s="173" t="s">
        <v>304</v>
      </c>
      <c r="G161" s="134">
        <v>15.949</v>
      </c>
      <c r="H161" s="198"/>
      <c r="I161" s="124">
        <v>16.190000000000001</v>
      </c>
      <c r="J161" s="125"/>
    </row>
    <row r="162" spans="1:10">
      <c r="A162" s="99" t="s">
        <v>830</v>
      </c>
      <c r="B162" s="131"/>
      <c r="C162" s="129" t="s">
        <v>311</v>
      </c>
      <c r="D162" s="129" t="s">
        <v>296</v>
      </c>
      <c r="E162" s="173" t="s">
        <v>300</v>
      </c>
      <c r="F162" s="173" t="s">
        <v>304</v>
      </c>
      <c r="G162" s="134">
        <v>15.949</v>
      </c>
      <c r="H162" s="198"/>
      <c r="I162" s="124">
        <v>16.190000000000001</v>
      </c>
      <c r="J162" s="125"/>
    </row>
    <row r="163" spans="1:10">
      <c r="A163" s="99" t="s">
        <v>738</v>
      </c>
      <c r="B163" s="178"/>
      <c r="C163" s="179"/>
      <c r="D163" s="179"/>
      <c r="E163" s="179"/>
      <c r="F163" s="179"/>
      <c r="G163" s="180"/>
      <c r="H163" s="180"/>
      <c r="I163" s="180"/>
      <c r="J163" s="182"/>
    </row>
    <row r="164" spans="1:10">
      <c r="A164" s="99" t="s">
        <v>561</v>
      </c>
      <c r="B164" s="131"/>
      <c r="C164" s="129" t="s">
        <v>337</v>
      </c>
      <c r="D164" s="129" t="s">
        <v>5</v>
      </c>
      <c r="E164" s="173" t="s">
        <v>316</v>
      </c>
      <c r="F164" s="173" t="s">
        <v>317</v>
      </c>
      <c r="G164" s="196"/>
      <c r="H164" s="134">
        <v>10.23</v>
      </c>
      <c r="I164" s="124"/>
      <c r="J164" s="125">
        <v>10.38</v>
      </c>
    </row>
    <row r="165" spans="1:10">
      <c r="A165" s="99" t="s">
        <v>564</v>
      </c>
      <c r="B165" s="131"/>
      <c r="C165" s="129" t="s">
        <v>337</v>
      </c>
      <c r="D165" s="129" t="s">
        <v>5</v>
      </c>
      <c r="E165" s="173" t="s">
        <v>316</v>
      </c>
      <c r="F165" s="173" t="s">
        <v>318</v>
      </c>
      <c r="G165" s="196"/>
      <c r="H165" s="134">
        <v>10.23</v>
      </c>
      <c r="I165" s="124"/>
      <c r="J165" s="125">
        <v>10.38</v>
      </c>
    </row>
    <row r="166" spans="1:10">
      <c r="A166" s="99" t="s">
        <v>562</v>
      </c>
      <c r="B166" s="131"/>
      <c r="C166" s="129" t="s">
        <v>337</v>
      </c>
      <c r="D166" s="129" t="s">
        <v>5</v>
      </c>
      <c r="E166" s="173" t="s">
        <v>319</v>
      </c>
      <c r="F166" s="173" t="s">
        <v>317</v>
      </c>
      <c r="G166" s="196"/>
      <c r="H166" s="134">
        <v>61.94</v>
      </c>
      <c r="I166" s="124"/>
      <c r="J166" s="125">
        <v>62.88</v>
      </c>
    </row>
    <row r="167" spans="1:10">
      <c r="A167" s="99" t="s">
        <v>565</v>
      </c>
      <c r="B167" s="131"/>
      <c r="C167" s="129" t="s">
        <v>337</v>
      </c>
      <c r="D167" s="129" t="s">
        <v>5</v>
      </c>
      <c r="E167" s="173" t="s">
        <v>319</v>
      </c>
      <c r="F167" s="173" t="s">
        <v>318</v>
      </c>
      <c r="G167" s="196"/>
      <c r="H167" s="134">
        <v>61.94</v>
      </c>
      <c r="I167" s="124"/>
      <c r="J167" s="125">
        <v>62.88</v>
      </c>
    </row>
    <row r="168" spans="1:10">
      <c r="A168" s="99" t="s">
        <v>563</v>
      </c>
      <c r="B168" s="131"/>
      <c r="C168" s="129" t="s">
        <v>337</v>
      </c>
      <c r="D168" s="129" t="s">
        <v>5</v>
      </c>
      <c r="E168" s="173" t="s">
        <v>320</v>
      </c>
      <c r="F168" s="173" t="s">
        <v>317</v>
      </c>
      <c r="G168" s="196"/>
      <c r="H168" s="134">
        <v>486.61874999999998</v>
      </c>
      <c r="I168" s="124"/>
      <c r="J168" s="125">
        <v>493.95</v>
      </c>
    </row>
    <row r="169" spans="1:10">
      <c r="A169" s="99" t="s">
        <v>566</v>
      </c>
      <c r="B169" s="131"/>
      <c r="C169" s="129" t="s">
        <v>337</v>
      </c>
      <c r="D169" s="129" t="s">
        <v>5</v>
      </c>
      <c r="E169" s="173" t="s">
        <v>320</v>
      </c>
      <c r="F169" s="173" t="s">
        <v>318</v>
      </c>
      <c r="G169" s="196"/>
      <c r="H169" s="134">
        <v>486.61874999999998</v>
      </c>
      <c r="I169" s="124"/>
      <c r="J169" s="125">
        <v>493.95</v>
      </c>
    </row>
    <row r="170" spans="1:10">
      <c r="A170" s="99" t="s">
        <v>668</v>
      </c>
      <c r="B170" s="131"/>
      <c r="C170" s="129" t="s">
        <v>337</v>
      </c>
      <c r="D170" s="129" t="s">
        <v>5</v>
      </c>
      <c r="E170" s="173" t="s">
        <v>321</v>
      </c>
      <c r="F170" s="173" t="s">
        <v>317</v>
      </c>
      <c r="G170" s="196"/>
      <c r="H170" s="134">
        <v>3454.7522499999995</v>
      </c>
      <c r="I170" s="124"/>
      <c r="J170" s="125">
        <v>3506.77</v>
      </c>
    </row>
    <row r="171" spans="1:10">
      <c r="A171" s="99" t="s">
        <v>696</v>
      </c>
      <c r="B171" s="131"/>
      <c r="C171" s="129" t="s">
        <v>337</v>
      </c>
      <c r="D171" s="129" t="s">
        <v>5</v>
      </c>
      <c r="E171" s="173" t="s">
        <v>321</v>
      </c>
      <c r="F171" s="173" t="s">
        <v>318</v>
      </c>
      <c r="G171" s="196"/>
      <c r="H171" s="134">
        <v>3454.7522499999995</v>
      </c>
      <c r="I171" s="124"/>
      <c r="J171" s="125">
        <v>3506.77</v>
      </c>
    </row>
    <row r="172" spans="1:10">
      <c r="A172" s="99" t="s">
        <v>831</v>
      </c>
      <c r="B172" s="131"/>
      <c r="C172" s="129" t="s">
        <v>337</v>
      </c>
      <c r="D172" s="129" t="s">
        <v>5</v>
      </c>
      <c r="E172" s="173" t="s">
        <v>338</v>
      </c>
      <c r="F172" s="173" t="s">
        <v>339</v>
      </c>
      <c r="G172" s="196"/>
      <c r="H172" s="134">
        <v>10.23</v>
      </c>
      <c r="I172" s="124"/>
      <c r="J172" s="125">
        <v>10.38</v>
      </c>
    </row>
    <row r="173" spans="1:10">
      <c r="A173" s="99" t="s">
        <v>832</v>
      </c>
      <c r="B173" s="131"/>
      <c r="C173" s="129" t="s">
        <v>337</v>
      </c>
      <c r="D173" s="129" t="s">
        <v>5</v>
      </c>
      <c r="E173" s="173" t="s">
        <v>322</v>
      </c>
      <c r="F173" s="173" t="s">
        <v>339</v>
      </c>
      <c r="G173" s="196"/>
      <c r="H173" s="134">
        <v>61.94</v>
      </c>
      <c r="I173" s="124"/>
      <c r="J173" s="125">
        <v>62.88</v>
      </c>
    </row>
    <row r="174" spans="1:10">
      <c r="A174" s="99" t="s">
        <v>833</v>
      </c>
      <c r="B174" s="131"/>
      <c r="C174" s="129" t="s">
        <v>337</v>
      </c>
      <c r="D174" s="129" t="s">
        <v>5</v>
      </c>
      <c r="E174" s="173" t="s">
        <v>323</v>
      </c>
      <c r="F174" s="173" t="s">
        <v>339</v>
      </c>
      <c r="G174" s="196"/>
      <c r="H174" s="134">
        <v>486.61874999999998</v>
      </c>
      <c r="I174" s="124"/>
      <c r="J174" s="125">
        <v>493.95</v>
      </c>
    </row>
    <row r="175" spans="1:10">
      <c r="A175" s="99" t="s">
        <v>834</v>
      </c>
      <c r="B175" s="131"/>
      <c r="C175" s="129" t="s">
        <v>337</v>
      </c>
      <c r="D175" s="129" t="s">
        <v>5</v>
      </c>
      <c r="E175" s="173" t="s">
        <v>324</v>
      </c>
      <c r="F175" s="173" t="s">
        <v>339</v>
      </c>
      <c r="G175" s="196"/>
      <c r="H175" s="134">
        <v>3454.7522499999995</v>
      </c>
      <c r="I175" s="124"/>
      <c r="J175" s="125">
        <v>3506.77</v>
      </c>
    </row>
    <row r="176" spans="1:10">
      <c r="A176" s="99" t="s">
        <v>570</v>
      </c>
      <c r="B176" s="131"/>
      <c r="C176" s="129" t="s">
        <v>337</v>
      </c>
      <c r="D176" s="129" t="s">
        <v>326</v>
      </c>
      <c r="E176" s="173" t="s">
        <v>316</v>
      </c>
      <c r="F176" s="173" t="s">
        <v>317</v>
      </c>
      <c r="G176" s="196"/>
      <c r="H176" s="177"/>
      <c r="I176" s="124"/>
      <c r="J176" s="125"/>
    </row>
    <row r="177" spans="1:10">
      <c r="A177" s="99" t="s">
        <v>574</v>
      </c>
      <c r="B177" s="131"/>
      <c r="C177" s="129" t="s">
        <v>337</v>
      </c>
      <c r="D177" s="129" t="s">
        <v>326</v>
      </c>
      <c r="E177" s="173" t="s">
        <v>316</v>
      </c>
      <c r="F177" s="173" t="s">
        <v>318</v>
      </c>
      <c r="G177" s="134">
        <v>15.949</v>
      </c>
      <c r="H177" s="130"/>
      <c r="I177" s="124">
        <v>16.190000000000001</v>
      </c>
      <c r="J177" s="125"/>
    </row>
    <row r="178" spans="1:10">
      <c r="A178" s="99" t="s">
        <v>571</v>
      </c>
      <c r="B178" s="131"/>
      <c r="C178" s="129" t="s">
        <v>337</v>
      </c>
      <c r="D178" s="129" t="s">
        <v>326</v>
      </c>
      <c r="E178" s="173" t="s">
        <v>319</v>
      </c>
      <c r="F178" s="173" t="s">
        <v>317</v>
      </c>
      <c r="G178" s="134"/>
      <c r="H178" s="130"/>
      <c r="I178" s="124"/>
      <c r="J178" s="125"/>
    </row>
    <row r="179" spans="1:10">
      <c r="A179" s="99" t="s">
        <v>575</v>
      </c>
      <c r="B179" s="131"/>
      <c r="C179" s="129" t="s">
        <v>337</v>
      </c>
      <c r="D179" s="129" t="s">
        <v>326</v>
      </c>
      <c r="E179" s="173" t="s">
        <v>319</v>
      </c>
      <c r="F179" s="173" t="s">
        <v>318</v>
      </c>
      <c r="G179" s="134">
        <v>15.949</v>
      </c>
      <c r="H179" s="130"/>
      <c r="I179" s="124">
        <v>16.190000000000001</v>
      </c>
      <c r="J179" s="125"/>
    </row>
    <row r="180" spans="1:10">
      <c r="A180" s="99" t="s">
        <v>572</v>
      </c>
      <c r="B180" s="131"/>
      <c r="C180" s="129" t="s">
        <v>337</v>
      </c>
      <c r="D180" s="129" t="s">
        <v>326</v>
      </c>
      <c r="E180" s="173" t="s">
        <v>320</v>
      </c>
      <c r="F180" s="173" t="s">
        <v>317</v>
      </c>
      <c r="G180" s="134"/>
      <c r="H180" s="130"/>
      <c r="I180" s="124"/>
      <c r="J180" s="125"/>
    </row>
    <row r="181" spans="1:10">
      <c r="A181" s="99" t="s">
        <v>576</v>
      </c>
      <c r="B181" s="131"/>
      <c r="C181" s="129" t="s">
        <v>337</v>
      </c>
      <c r="D181" s="129" t="s">
        <v>326</v>
      </c>
      <c r="E181" s="173" t="s">
        <v>320</v>
      </c>
      <c r="F181" s="173" t="s">
        <v>318</v>
      </c>
      <c r="G181" s="134">
        <v>15.949</v>
      </c>
      <c r="H181" s="130"/>
      <c r="I181" s="124">
        <v>16.190000000000001</v>
      </c>
      <c r="J181" s="125"/>
    </row>
    <row r="182" spans="1:10">
      <c r="A182" s="99" t="s">
        <v>669</v>
      </c>
      <c r="B182" s="131"/>
      <c r="C182" s="129" t="s">
        <v>337</v>
      </c>
      <c r="D182" s="129" t="s">
        <v>326</v>
      </c>
      <c r="E182" s="173" t="s">
        <v>321</v>
      </c>
      <c r="F182" s="173" t="s">
        <v>317</v>
      </c>
      <c r="G182" s="134"/>
      <c r="H182" s="130"/>
      <c r="I182" s="124"/>
      <c r="J182" s="125"/>
    </row>
    <row r="183" spans="1:10">
      <c r="A183" s="99" t="s">
        <v>697</v>
      </c>
      <c r="B183" s="131"/>
      <c r="C183" s="129" t="s">
        <v>337</v>
      </c>
      <c r="D183" s="129" t="s">
        <v>326</v>
      </c>
      <c r="E183" s="173" t="s">
        <v>321</v>
      </c>
      <c r="F183" s="173" t="s">
        <v>318</v>
      </c>
      <c r="G183" s="134">
        <v>15.949</v>
      </c>
      <c r="H183" s="130"/>
      <c r="I183" s="124">
        <v>16.190000000000001</v>
      </c>
      <c r="J183" s="125"/>
    </row>
    <row r="184" spans="1:10">
      <c r="A184" s="99" t="s">
        <v>835</v>
      </c>
      <c r="B184" s="131"/>
      <c r="C184" s="129" t="s">
        <v>337</v>
      </c>
      <c r="D184" s="129" t="s">
        <v>327</v>
      </c>
      <c r="E184" s="173" t="s">
        <v>338</v>
      </c>
      <c r="F184" s="173" t="s">
        <v>339</v>
      </c>
      <c r="G184" s="134">
        <v>15.949</v>
      </c>
      <c r="H184" s="134"/>
      <c r="I184" s="124">
        <v>16.190000000000001</v>
      </c>
      <c r="J184" s="125"/>
    </row>
    <row r="185" spans="1:10">
      <c r="A185" s="99" t="s">
        <v>836</v>
      </c>
      <c r="B185" s="131"/>
      <c r="C185" s="129" t="s">
        <v>337</v>
      </c>
      <c r="D185" s="129" t="s">
        <v>327</v>
      </c>
      <c r="E185" s="173" t="s">
        <v>322</v>
      </c>
      <c r="F185" s="173" t="s">
        <v>339</v>
      </c>
      <c r="G185" s="134">
        <v>15.949</v>
      </c>
      <c r="H185" s="134"/>
      <c r="I185" s="124">
        <v>16.190000000000001</v>
      </c>
      <c r="J185" s="125"/>
    </row>
    <row r="186" spans="1:10">
      <c r="A186" s="99" t="s">
        <v>837</v>
      </c>
      <c r="B186" s="131"/>
      <c r="C186" s="129" t="s">
        <v>337</v>
      </c>
      <c r="D186" s="129" t="s">
        <v>327</v>
      </c>
      <c r="E186" s="173" t="s">
        <v>323</v>
      </c>
      <c r="F186" s="173" t="s">
        <v>339</v>
      </c>
      <c r="G186" s="134">
        <v>15.949</v>
      </c>
      <c r="H186" s="134"/>
      <c r="I186" s="124">
        <v>16.190000000000001</v>
      </c>
      <c r="J186" s="125"/>
    </row>
    <row r="187" spans="1:10" ht="13.5" thickBot="1">
      <c r="A187" s="99" t="s">
        <v>838</v>
      </c>
      <c r="B187" s="187"/>
      <c r="C187" s="154" t="s">
        <v>337</v>
      </c>
      <c r="D187" s="154" t="s">
        <v>327</v>
      </c>
      <c r="E187" s="188" t="s">
        <v>324</v>
      </c>
      <c r="F187" s="188" t="s">
        <v>339</v>
      </c>
      <c r="G187" s="189">
        <v>15.949</v>
      </c>
      <c r="H187" s="189"/>
      <c r="I187" s="157">
        <v>16.190000000000001</v>
      </c>
      <c r="J187" s="158"/>
    </row>
    <row r="188" spans="1:10">
      <c r="A188" s="99" t="s">
        <v>340</v>
      </c>
      <c r="C188" s="96" t="s">
        <v>340</v>
      </c>
      <c r="G188" s="98"/>
      <c r="H188" s="98"/>
    </row>
    <row r="189" spans="1:10">
      <c r="A189" s="99" t="s">
        <v>341</v>
      </c>
      <c r="C189" s="96" t="s">
        <v>341</v>
      </c>
      <c r="G189" s="98"/>
      <c r="H189" s="98"/>
    </row>
    <row r="190" spans="1:10">
      <c r="A190" s="99" t="s">
        <v>342</v>
      </c>
      <c r="C190" s="122" t="s">
        <v>342</v>
      </c>
      <c r="G190" s="98"/>
      <c r="H190" s="98"/>
    </row>
    <row r="191" spans="1:10" ht="13.5" thickBot="1">
      <c r="A191" s="99" t="s">
        <v>738</v>
      </c>
      <c r="B191" s="192"/>
      <c r="G191" s="98"/>
      <c r="H191" s="98"/>
    </row>
    <row r="192" spans="1:10" ht="18.75" thickBot="1">
      <c r="A192" s="99" t="s">
        <v>343</v>
      </c>
      <c r="B192" s="162"/>
      <c r="C192" s="163" t="s">
        <v>343</v>
      </c>
      <c r="D192" s="109"/>
      <c r="E192" s="164"/>
      <c r="F192" s="164"/>
      <c r="G192" s="614" t="s">
        <v>333</v>
      </c>
      <c r="H192" s="615"/>
      <c r="I192" s="166" t="s">
        <v>287</v>
      </c>
      <c r="J192" s="110"/>
    </row>
    <row r="193" spans="1:10">
      <c r="A193" s="99" t="s">
        <v>762</v>
      </c>
      <c r="B193" s="168" t="s">
        <v>288</v>
      </c>
      <c r="C193" s="169" t="s">
        <v>215</v>
      </c>
      <c r="D193" s="170" t="s">
        <v>216</v>
      </c>
      <c r="E193" s="169" t="s">
        <v>217</v>
      </c>
      <c r="F193" s="169" t="s">
        <v>218</v>
      </c>
      <c r="G193" s="170" t="s">
        <v>129</v>
      </c>
      <c r="H193" s="169" t="s">
        <v>219</v>
      </c>
      <c r="I193" s="195" t="s">
        <v>129</v>
      </c>
      <c r="J193" s="117" t="s">
        <v>219</v>
      </c>
    </row>
    <row r="194" spans="1:10">
      <c r="A194" s="99" t="s">
        <v>596</v>
      </c>
      <c r="B194" s="131"/>
      <c r="C194" s="173" t="s">
        <v>344</v>
      </c>
      <c r="D194" s="129" t="s">
        <v>5</v>
      </c>
      <c r="E194" s="173" t="s">
        <v>345</v>
      </c>
      <c r="F194" s="173"/>
      <c r="G194" s="175"/>
      <c r="H194" s="134">
        <v>30.61</v>
      </c>
      <c r="I194" s="124"/>
      <c r="J194" s="125">
        <v>31.08</v>
      </c>
    </row>
    <row r="195" spans="1:10">
      <c r="A195" s="99" t="s">
        <v>839</v>
      </c>
      <c r="B195" s="131"/>
      <c r="C195" s="173" t="s">
        <v>344</v>
      </c>
      <c r="D195" s="129" t="s">
        <v>5</v>
      </c>
      <c r="E195" s="173" t="s">
        <v>346</v>
      </c>
      <c r="F195" s="173"/>
      <c r="G195" s="175"/>
      <c r="H195" s="134">
        <v>30.61</v>
      </c>
      <c r="I195" s="124"/>
      <c r="J195" s="125">
        <v>31.08</v>
      </c>
    </row>
    <row r="196" spans="1:10">
      <c r="A196" s="99" t="s">
        <v>840</v>
      </c>
      <c r="B196" s="131"/>
      <c r="C196" s="173" t="s">
        <v>344</v>
      </c>
      <c r="D196" s="129" t="s">
        <v>5</v>
      </c>
      <c r="E196" s="173" t="s">
        <v>347</v>
      </c>
      <c r="F196" s="173"/>
      <c r="G196" s="175"/>
      <c r="H196" s="134">
        <v>30.61</v>
      </c>
      <c r="I196" s="124"/>
      <c r="J196" s="125">
        <v>31.08</v>
      </c>
    </row>
    <row r="197" spans="1:10">
      <c r="A197" s="99" t="s">
        <v>597</v>
      </c>
      <c r="B197" s="131" t="s">
        <v>289</v>
      </c>
      <c r="C197" s="173" t="s">
        <v>344</v>
      </c>
      <c r="D197" s="129" t="s">
        <v>348</v>
      </c>
      <c r="E197" s="173" t="s">
        <v>345</v>
      </c>
      <c r="F197" s="173"/>
      <c r="G197" s="134">
        <v>39.421499999999995</v>
      </c>
      <c r="H197" s="198"/>
      <c r="I197" s="124">
        <v>40.020000000000003</v>
      </c>
      <c r="J197" s="125"/>
    </row>
    <row r="198" spans="1:10">
      <c r="A198" s="99" t="s">
        <v>841</v>
      </c>
      <c r="B198" s="131" t="s">
        <v>289</v>
      </c>
      <c r="C198" s="173" t="s">
        <v>344</v>
      </c>
      <c r="D198" s="129" t="s">
        <v>348</v>
      </c>
      <c r="E198" s="173" t="s">
        <v>346</v>
      </c>
      <c r="F198" s="173"/>
      <c r="G198" s="134">
        <v>826.20124999999985</v>
      </c>
      <c r="H198" s="198"/>
      <c r="I198" s="124">
        <v>838.64</v>
      </c>
      <c r="J198" s="125"/>
    </row>
    <row r="199" spans="1:10">
      <c r="A199" s="99" t="s">
        <v>842</v>
      </c>
      <c r="B199" s="131" t="s">
        <v>289</v>
      </c>
      <c r="C199" s="173" t="s">
        <v>344</v>
      </c>
      <c r="D199" s="129" t="s">
        <v>348</v>
      </c>
      <c r="E199" s="173" t="s">
        <v>347</v>
      </c>
      <c r="F199" s="173"/>
      <c r="G199" s="134">
        <v>826.20124999999985</v>
      </c>
      <c r="H199" s="198"/>
      <c r="I199" s="124">
        <v>838.64</v>
      </c>
      <c r="J199" s="125"/>
    </row>
    <row r="200" spans="1:10">
      <c r="A200" s="99" t="s">
        <v>843</v>
      </c>
      <c r="B200" s="131"/>
      <c r="C200" s="173" t="s">
        <v>344</v>
      </c>
      <c r="D200" s="129" t="s">
        <v>349</v>
      </c>
      <c r="E200" s="173" t="s">
        <v>350</v>
      </c>
      <c r="F200" s="173"/>
      <c r="G200" s="134"/>
      <c r="H200" s="198"/>
      <c r="I200" s="124"/>
      <c r="J200" s="125"/>
    </row>
    <row r="201" spans="1:10">
      <c r="A201" s="99" t="s">
        <v>844</v>
      </c>
      <c r="B201" s="131"/>
      <c r="C201" s="173" t="s">
        <v>344</v>
      </c>
      <c r="D201" s="129" t="s">
        <v>349</v>
      </c>
      <c r="E201" s="173" t="s">
        <v>351</v>
      </c>
      <c r="F201" s="173"/>
      <c r="G201" s="134"/>
      <c r="H201" s="198"/>
      <c r="I201" s="124"/>
      <c r="J201" s="125"/>
    </row>
    <row r="202" spans="1:10">
      <c r="A202" s="99" t="s">
        <v>845</v>
      </c>
      <c r="B202" s="131"/>
      <c r="C202" s="173" t="s">
        <v>344</v>
      </c>
      <c r="D202" s="129" t="s">
        <v>349</v>
      </c>
      <c r="E202" s="173" t="s">
        <v>347</v>
      </c>
      <c r="F202" s="173"/>
      <c r="G202" s="134"/>
      <c r="H202" s="198"/>
      <c r="I202" s="124"/>
      <c r="J202" s="125"/>
    </row>
    <row r="203" spans="1:10">
      <c r="A203" s="99" t="s">
        <v>738</v>
      </c>
      <c r="B203" s="178"/>
      <c r="C203" s="179"/>
      <c r="D203" s="179"/>
      <c r="E203" s="179"/>
      <c r="F203" s="179"/>
      <c r="G203" s="180"/>
      <c r="H203" s="180"/>
      <c r="I203" s="180"/>
      <c r="J203" s="182"/>
    </row>
    <row r="204" spans="1:10">
      <c r="A204" s="99" t="s">
        <v>581</v>
      </c>
      <c r="B204" s="131"/>
      <c r="C204" s="173" t="s">
        <v>352</v>
      </c>
      <c r="D204" s="129" t="s">
        <v>5</v>
      </c>
      <c r="E204" s="173" t="s">
        <v>345</v>
      </c>
      <c r="F204" s="173"/>
      <c r="G204" s="134"/>
      <c r="H204" s="134">
        <v>34.4</v>
      </c>
      <c r="I204" s="124"/>
      <c r="J204" s="125">
        <v>34.92</v>
      </c>
    </row>
    <row r="205" spans="1:10">
      <c r="A205" s="99" t="s">
        <v>582</v>
      </c>
      <c r="B205" s="131"/>
      <c r="C205" s="173" t="s">
        <v>352</v>
      </c>
      <c r="D205" s="129" t="s">
        <v>5</v>
      </c>
      <c r="E205" s="173" t="s">
        <v>346</v>
      </c>
      <c r="F205" s="173"/>
      <c r="G205" s="134"/>
      <c r="H205" s="134">
        <v>34.4</v>
      </c>
      <c r="I205" s="124"/>
      <c r="J205" s="125">
        <v>34.92</v>
      </c>
    </row>
    <row r="206" spans="1:10">
      <c r="A206" s="99" t="s">
        <v>846</v>
      </c>
      <c r="B206" s="131"/>
      <c r="C206" s="173" t="s">
        <v>352</v>
      </c>
      <c r="D206" s="129" t="s">
        <v>5</v>
      </c>
      <c r="E206" s="173" t="s">
        <v>347</v>
      </c>
      <c r="F206" s="173"/>
      <c r="G206" s="134"/>
      <c r="H206" s="134">
        <v>34.4</v>
      </c>
      <c r="I206" s="124"/>
      <c r="J206" s="125">
        <v>34.92</v>
      </c>
    </row>
    <row r="207" spans="1:10">
      <c r="A207" s="99" t="s">
        <v>583</v>
      </c>
      <c r="B207" s="131" t="s">
        <v>293</v>
      </c>
      <c r="C207" s="173" t="s">
        <v>352</v>
      </c>
      <c r="D207" s="129" t="s">
        <v>348</v>
      </c>
      <c r="E207" s="173" t="s">
        <v>345</v>
      </c>
      <c r="F207" s="173"/>
      <c r="G207" s="134">
        <v>78.668749999999989</v>
      </c>
      <c r="H207" s="198"/>
      <c r="I207" s="124">
        <v>79.86</v>
      </c>
      <c r="J207" s="125"/>
    </row>
    <row r="208" spans="1:10">
      <c r="A208" s="99" t="s">
        <v>584</v>
      </c>
      <c r="B208" s="131" t="s">
        <v>293</v>
      </c>
      <c r="C208" s="173" t="s">
        <v>352</v>
      </c>
      <c r="D208" s="129" t="s">
        <v>348</v>
      </c>
      <c r="E208" s="173" t="s">
        <v>346</v>
      </c>
      <c r="F208" s="173"/>
      <c r="G208" s="134">
        <v>826.20124999999985</v>
      </c>
      <c r="H208" s="198"/>
      <c r="I208" s="124">
        <v>838.64</v>
      </c>
      <c r="J208" s="125"/>
    </row>
    <row r="209" spans="1:10">
      <c r="A209" s="99" t="s">
        <v>847</v>
      </c>
      <c r="B209" s="131" t="s">
        <v>293</v>
      </c>
      <c r="C209" s="173" t="s">
        <v>352</v>
      </c>
      <c r="D209" s="129" t="s">
        <v>348</v>
      </c>
      <c r="E209" s="173" t="s">
        <v>347</v>
      </c>
      <c r="F209" s="173"/>
      <c r="G209" s="134">
        <v>826.20124999999985</v>
      </c>
      <c r="H209" s="198"/>
      <c r="I209" s="124">
        <v>838.64</v>
      </c>
      <c r="J209" s="125"/>
    </row>
    <row r="210" spans="1:10">
      <c r="A210" s="99" t="s">
        <v>848</v>
      </c>
      <c r="B210" s="131"/>
      <c r="C210" s="173" t="s">
        <v>352</v>
      </c>
      <c r="D210" s="129" t="s">
        <v>349</v>
      </c>
      <c r="E210" s="173" t="s">
        <v>350</v>
      </c>
      <c r="F210" s="173"/>
      <c r="G210" s="134"/>
      <c r="H210" s="196"/>
      <c r="I210" s="124"/>
      <c r="J210" s="125"/>
    </row>
    <row r="211" spans="1:10">
      <c r="A211" s="99" t="s">
        <v>849</v>
      </c>
      <c r="B211" s="131"/>
      <c r="C211" s="173" t="s">
        <v>352</v>
      </c>
      <c r="D211" s="129" t="s">
        <v>349</v>
      </c>
      <c r="E211" s="173" t="s">
        <v>351</v>
      </c>
      <c r="F211" s="173"/>
      <c r="G211" s="134"/>
      <c r="H211" s="196"/>
      <c r="I211" s="124"/>
      <c r="J211" s="125"/>
    </row>
    <row r="212" spans="1:10" ht="13.5" thickBot="1">
      <c r="A212" s="99" t="s">
        <v>850</v>
      </c>
      <c r="B212" s="187"/>
      <c r="C212" s="188" t="s">
        <v>352</v>
      </c>
      <c r="D212" s="154" t="s">
        <v>349</v>
      </c>
      <c r="E212" s="188" t="s">
        <v>353</v>
      </c>
      <c r="F212" s="188"/>
      <c r="G212" s="189"/>
      <c r="H212" s="199"/>
      <c r="I212" s="157"/>
      <c r="J212" s="158"/>
    </row>
    <row r="213" spans="1:10">
      <c r="A213" s="99" t="s">
        <v>354</v>
      </c>
      <c r="C213" s="96" t="s">
        <v>354</v>
      </c>
      <c r="G213" s="98"/>
      <c r="H213" s="98"/>
    </row>
    <row r="214" spans="1:10">
      <c r="A214" s="99" t="s">
        <v>355</v>
      </c>
      <c r="C214" s="96" t="s">
        <v>355</v>
      </c>
      <c r="G214" s="98"/>
      <c r="H214" s="98"/>
    </row>
    <row r="215" spans="1:10" ht="13.5" thickBot="1">
      <c r="A215" s="99" t="s">
        <v>738</v>
      </c>
      <c r="B215" s="192"/>
      <c r="G215" s="98"/>
      <c r="H215" s="98"/>
    </row>
    <row r="216" spans="1:10" ht="18.75" thickBot="1">
      <c r="A216" s="99" t="s">
        <v>356</v>
      </c>
      <c r="B216" s="162"/>
      <c r="C216" s="163" t="s">
        <v>356</v>
      </c>
      <c r="D216" s="109"/>
      <c r="E216" s="164"/>
      <c r="F216" s="164"/>
      <c r="G216" s="614" t="s">
        <v>333</v>
      </c>
      <c r="H216" s="615"/>
      <c r="I216" s="166" t="s">
        <v>287</v>
      </c>
      <c r="J216" s="110"/>
    </row>
    <row r="217" spans="1:10">
      <c r="A217" s="99" t="s">
        <v>762</v>
      </c>
      <c r="B217" s="168" t="s">
        <v>288</v>
      </c>
      <c r="C217" s="169" t="s">
        <v>215</v>
      </c>
      <c r="D217" s="170" t="s">
        <v>216</v>
      </c>
      <c r="E217" s="169" t="s">
        <v>217</v>
      </c>
      <c r="F217" s="169" t="s">
        <v>218</v>
      </c>
      <c r="G217" s="170" t="s">
        <v>129</v>
      </c>
      <c r="H217" s="170" t="s">
        <v>219</v>
      </c>
      <c r="I217" s="200" t="s">
        <v>129</v>
      </c>
      <c r="J217" s="201" t="s">
        <v>219</v>
      </c>
    </row>
    <row r="218" spans="1:10">
      <c r="A218" s="99" t="s">
        <v>589</v>
      </c>
      <c r="B218" s="202"/>
      <c r="C218" s="203" t="s">
        <v>357</v>
      </c>
      <c r="D218" s="203" t="s">
        <v>348</v>
      </c>
      <c r="E218" s="204"/>
      <c r="F218" s="205"/>
      <c r="G218" s="134">
        <v>15.477499999999999</v>
      </c>
      <c r="H218" s="176"/>
      <c r="I218" s="206">
        <v>0</v>
      </c>
      <c r="J218" s="207"/>
    </row>
    <row r="219" spans="1:10">
      <c r="A219" s="99" t="s">
        <v>851</v>
      </c>
      <c r="B219" s="202"/>
      <c r="C219" s="127" t="s">
        <v>358</v>
      </c>
      <c r="D219" s="129" t="s">
        <v>348</v>
      </c>
      <c r="E219" s="127"/>
      <c r="F219" s="208"/>
      <c r="G219" s="134">
        <v>15.477499999999999</v>
      </c>
      <c r="H219" s="176"/>
      <c r="I219" s="124">
        <v>0</v>
      </c>
      <c r="J219" s="125"/>
    </row>
    <row r="220" spans="1:10">
      <c r="A220" s="99" t="s">
        <v>588</v>
      </c>
      <c r="B220" s="202"/>
      <c r="C220" s="127" t="s">
        <v>357</v>
      </c>
      <c r="D220" s="129" t="s">
        <v>5</v>
      </c>
      <c r="E220" s="127"/>
      <c r="F220" s="129"/>
      <c r="G220" s="134"/>
      <c r="H220" s="176">
        <v>1.8680102040816324</v>
      </c>
      <c r="I220" s="124"/>
      <c r="J220" s="125">
        <v>0</v>
      </c>
    </row>
    <row r="221" spans="1:10" ht="13.5" thickBot="1">
      <c r="A221" s="99" t="s">
        <v>852</v>
      </c>
      <c r="B221" s="209"/>
      <c r="C221" s="152" t="s">
        <v>358</v>
      </c>
      <c r="D221" s="154" t="s">
        <v>5</v>
      </c>
      <c r="E221" s="152"/>
      <c r="F221" s="154"/>
      <c r="G221" s="189"/>
      <c r="H221" s="191">
        <v>1.8680102040816324</v>
      </c>
      <c r="I221" s="157"/>
      <c r="J221" s="158">
        <v>0</v>
      </c>
    </row>
    <row r="222" spans="1:10" ht="13.5" thickBot="1">
      <c r="A222" s="99" t="s">
        <v>738</v>
      </c>
      <c r="B222" s="122"/>
      <c r="C222" s="122"/>
      <c r="D222" s="122"/>
      <c r="E222" s="122"/>
      <c r="F222" s="122"/>
    </row>
    <row r="223" spans="1:10" ht="18.75" thickBot="1">
      <c r="A223" s="99" t="s">
        <v>359</v>
      </c>
      <c r="B223" s="210"/>
      <c r="C223" s="194" t="s">
        <v>359</v>
      </c>
      <c r="D223" s="109"/>
      <c r="E223" s="164"/>
      <c r="F223" s="164"/>
      <c r="G223" s="211"/>
      <c r="H223" s="211"/>
      <c r="I223" s="212" t="s">
        <v>287</v>
      </c>
      <c r="J223" s="213"/>
    </row>
    <row r="224" spans="1:10">
      <c r="A224" s="99" t="s">
        <v>762</v>
      </c>
      <c r="B224" s="116" t="s">
        <v>288</v>
      </c>
      <c r="C224" s="115" t="s">
        <v>215</v>
      </c>
      <c r="D224" s="115" t="s">
        <v>216</v>
      </c>
      <c r="E224" s="112" t="s">
        <v>217</v>
      </c>
      <c r="F224" s="112" t="s">
        <v>218</v>
      </c>
      <c r="G224" s="112" t="s">
        <v>129</v>
      </c>
      <c r="H224" s="201" t="s">
        <v>219</v>
      </c>
      <c r="I224" s="116" t="s">
        <v>129</v>
      </c>
      <c r="J224" s="117" t="s">
        <v>219</v>
      </c>
    </row>
    <row r="225" spans="1:10">
      <c r="A225" s="99" t="s">
        <v>586</v>
      </c>
      <c r="B225" s="183" t="s">
        <v>289</v>
      </c>
      <c r="C225" s="129" t="s">
        <v>290</v>
      </c>
      <c r="D225" s="129" t="s">
        <v>5</v>
      </c>
      <c r="E225" s="173"/>
      <c r="F225" s="173" t="s">
        <v>304</v>
      </c>
      <c r="G225" s="214"/>
      <c r="H225" s="215">
        <v>2.0499999999999998</v>
      </c>
      <c r="I225" s="124"/>
      <c r="J225" s="125">
        <v>2.08</v>
      </c>
    </row>
    <row r="226" spans="1:10">
      <c r="A226" s="99" t="s">
        <v>587</v>
      </c>
      <c r="B226" s="183" t="s">
        <v>334</v>
      </c>
      <c r="C226" s="129" t="s">
        <v>290</v>
      </c>
      <c r="D226" s="129" t="s">
        <v>221</v>
      </c>
      <c r="E226" s="173"/>
      <c r="F226" s="173" t="s">
        <v>304</v>
      </c>
      <c r="G226" s="214">
        <v>16.24625</v>
      </c>
      <c r="H226" s="176"/>
      <c r="I226" s="124">
        <v>16.489999999999998</v>
      </c>
      <c r="J226" s="125"/>
    </row>
    <row r="227" spans="1:10">
      <c r="A227" s="99" t="s">
        <v>819</v>
      </c>
      <c r="B227" s="183"/>
      <c r="C227" s="129" t="s">
        <v>290</v>
      </c>
      <c r="D227" s="129" t="s">
        <v>295</v>
      </c>
      <c r="E227" s="173"/>
      <c r="F227" s="173" t="s">
        <v>304</v>
      </c>
      <c r="G227" s="214"/>
      <c r="H227" s="176"/>
      <c r="I227" s="124"/>
      <c r="J227" s="125"/>
    </row>
    <row r="228" spans="1:10">
      <c r="A228" s="99" t="s">
        <v>820</v>
      </c>
      <c r="B228" s="183"/>
      <c r="C228" s="129" t="s">
        <v>290</v>
      </c>
      <c r="D228" s="129" t="s">
        <v>296</v>
      </c>
      <c r="E228" s="173" t="s">
        <v>335</v>
      </c>
      <c r="F228" s="173" t="s">
        <v>304</v>
      </c>
      <c r="G228" s="214">
        <v>16.24625</v>
      </c>
      <c r="H228" s="176"/>
      <c r="I228" s="124">
        <v>16.489999999999998</v>
      </c>
      <c r="J228" s="125"/>
    </row>
    <row r="229" spans="1:10">
      <c r="A229" s="99" t="s">
        <v>821</v>
      </c>
      <c r="B229" s="183"/>
      <c r="C229" s="129" t="s">
        <v>290</v>
      </c>
      <c r="D229" s="129" t="s">
        <v>296</v>
      </c>
      <c r="E229" s="173" t="s">
        <v>336</v>
      </c>
      <c r="F229" s="173" t="s">
        <v>304</v>
      </c>
      <c r="G229" s="214">
        <v>16.24625</v>
      </c>
      <c r="H229" s="176"/>
      <c r="I229" s="124">
        <v>16.489999999999998</v>
      </c>
      <c r="J229" s="125"/>
    </row>
    <row r="230" spans="1:10">
      <c r="A230" s="99" t="s">
        <v>822</v>
      </c>
      <c r="B230" s="183"/>
      <c r="C230" s="129" t="s">
        <v>290</v>
      </c>
      <c r="D230" s="129" t="s">
        <v>296</v>
      </c>
      <c r="E230" s="173" t="s">
        <v>299</v>
      </c>
      <c r="F230" s="173" t="s">
        <v>304</v>
      </c>
      <c r="G230" s="214">
        <v>16.24625</v>
      </c>
      <c r="H230" s="176"/>
      <c r="I230" s="124">
        <v>16.489999999999998</v>
      </c>
      <c r="J230" s="125"/>
    </row>
    <row r="231" spans="1:10">
      <c r="A231" s="99" t="s">
        <v>823</v>
      </c>
      <c r="B231" s="183"/>
      <c r="C231" s="129" t="s">
        <v>290</v>
      </c>
      <c r="D231" s="129" t="s">
        <v>296</v>
      </c>
      <c r="E231" s="173" t="s">
        <v>300</v>
      </c>
      <c r="F231" s="173" t="s">
        <v>304</v>
      </c>
      <c r="G231" s="214">
        <v>16.24625</v>
      </c>
      <c r="H231" s="176"/>
      <c r="I231" s="124">
        <v>16.489999999999998</v>
      </c>
      <c r="J231" s="125"/>
    </row>
    <row r="232" spans="1:10">
      <c r="A232" s="99" t="s">
        <v>824</v>
      </c>
      <c r="B232" s="183"/>
      <c r="C232" s="129" t="s">
        <v>290</v>
      </c>
      <c r="D232" s="129" t="s">
        <v>296</v>
      </c>
      <c r="E232" s="173" t="s">
        <v>301</v>
      </c>
      <c r="F232" s="173" t="s">
        <v>304</v>
      </c>
      <c r="G232" s="214">
        <v>16.24625</v>
      </c>
      <c r="H232" s="176"/>
      <c r="I232" s="124">
        <v>16.489999999999998</v>
      </c>
      <c r="J232" s="125"/>
    </row>
    <row r="233" spans="1:10">
      <c r="A233" s="99" t="s">
        <v>825</v>
      </c>
      <c r="B233" s="183"/>
      <c r="C233" s="129" t="s">
        <v>290</v>
      </c>
      <c r="D233" s="129" t="s">
        <v>296</v>
      </c>
      <c r="E233" s="173" t="s">
        <v>302</v>
      </c>
      <c r="F233" s="173" t="s">
        <v>304</v>
      </c>
      <c r="G233" s="214">
        <v>16.24625</v>
      </c>
      <c r="H233" s="176"/>
      <c r="I233" s="124">
        <v>16.489999999999998</v>
      </c>
      <c r="J233" s="125"/>
    </row>
    <row r="234" spans="1:10">
      <c r="A234" s="99" t="s">
        <v>738</v>
      </c>
      <c r="B234" s="216"/>
      <c r="C234" s="179"/>
      <c r="D234" s="179"/>
      <c r="E234" s="179"/>
      <c r="F234" s="179"/>
      <c r="G234" s="217"/>
      <c r="H234" s="218"/>
      <c r="I234" s="217"/>
      <c r="J234" s="218"/>
    </row>
    <row r="235" spans="1:10">
      <c r="A235" s="99" t="s">
        <v>579</v>
      </c>
      <c r="B235" s="183" t="s">
        <v>289</v>
      </c>
      <c r="C235" s="129" t="s">
        <v>311</v>
      </c>
      <c r="D235" s="129" t="s">
        <v>5</v>
      </c>
      <c r="E235" s="173"/>
      <c r="F235" s="173" t="s">
        <v>304</v>
      </c>
      <c r="G235" s="214"/>
      <c r="H235" s="176">
        <v>10.25</v>
      </c>
      <c r="I235" s="124"/>
      <c r="J235" s="125">
        <v>10.4</v>
      </c>
    </row>
    <row r="236" spans="1:10">
      <c r="A236" s="99" t="s">
        <v>580</v>
      </c>
      <c r="B236" s="183" t="s">
        <v>334</v>
      </c>
      <c r="C236" s="129" t="s">
        <v>311</v>
      </c>
      <c r="D236" s="129" t="s">
        <v>221</v>
      </c>
      <c r="E236" s="173"/>
      <c r="F236" s="173" t="s">
        <v>304</v>
      </c>
      <c r="G236" s="214">
        <v>16.24625</v>
      </c>
      <c r="H236" s="176"/>
      <c r="I236" s="124">
        <v>16.489999999999998</v>
      </c>
      <c r="J236" s="125"/>
    </row>
    <row r="237" spans="1:10">
      <c r="A237" s="99" t="s">
        <v>826</v>
      </c>
      <c r="B237" s="183"/>
      <c r="C237" s="129" t="s">
        <v>311</v>
      </c>
      <c r="D237" s="129" t="s">
        <v>295</v>
      </c>
      <c r="E237" s="173"/>
      <c r="F237" s="173" t="s">
        <v>304</v>
      </c>
      <c r="G237" s="214"/>
      <c r="H237" s="176"/>
      <c r="I237" s="124"/>
      <c r="J237" s="125"/>
    </row>
    <row r="238" spans="1:10">
      <c r="A238" s="99" t="s">
        <v>827</v>
      </c>
      <c r="B238" s="183"/>
      <c r="C238" s="129" t="s">
        <v>311</v>
      </c>
      <c r="D238" s="129" t="s">
        <v>296</v>
      </c>
      <c r="E238" s="173" t="s">
        <v>335</v>
      </c>
      <c r="F238" s="173" t="s">
        <v>304</v>
      </c>
      <c r="G238" s="214">
        <v>16.24625</v>
      </c>
      <c r="H238" s="176"/>
      <c r="I238" s="124">
        <v>16.489999999999998</v>
      </c>
      <c r="J238" s="125"/>
    </row>
    <row r="239" spans="1:10">
      <c r="A239" s="99" t="s">
        <v>828</v>
      </c>
      <c r="B239" s="183"/>
      <c r="C239" s="129" t="s">
        <v>311</v>
      </c>
      <c r="D239" s="129" t="s">
        <v>296</v>
      </c>
      <c r="E239" s="173" t="s">
        <v>336</v>
      </c>
      <c r="F239" s="173" t="s">
        <v>304</v>
      </c>
      <c r="G239" s="214">
        <v>16.24625</v>
      </c>
      <c r="H239" s="176"/>
      <c r="I239" s="124">
        <v>16.489999999999998</v>
      </c>
      <c r="J239" s="125"/>
    </row>
    <row r="240" spans="1:10">
      <c r="A240" s="99" t="s">
        <v>829</v>
      </c>
      <c r="B240" s="183"/>
      <c r="C240" s="129" t="s">
        <v>311</v>
      </c>
      <c r="D240" s="129" t="s">
        <v>296</v>
      </c>
      <c r="E240" s="173" t="s">
        <v>299</v>
      </c>
      <c r="F240" s="173" t="s">
        <v>304</v>
      </c>
      <c r="G240" s="214">
        <v>16.24625</v>
      </c>
      <c r="H240" s="176"/>
      <c r="I240" s="124">
        <v>16.489999999999998</v>
      </c>
      <c r="J240" s="125"/>
    </row>
    <row r="241" spans="1:10">
      <c r="A241" s="99" t="s">
        <v>830</v>
      </c>
      <c r="B241" s="183"/>
      <c r="C241" s="129" t="s">
        <v>311</v>
      </c>
      <c r="D241" s="129" t="s">
        <v>296</v>
      </c>
      <c r="E241" s="173" t="s">
        <v>300</v>
      </c>
      <c r="F241" s="173" t="s">
        <v>304</v>
      </c>
      <c r="G241" s="214">
        <v>16.24625</v>
      </c>
      <c r="H241" s="176"/>
      <c r="I241" s="124">
        <v>16.489999999999998</v>
      </c>
      <c r="J241" s="125"/>
    </row>
    <row r="242" spans="1:10">
      <c r="A242" s="99" t="s">
        <v>738</v>
      </c>
      <c r="B242" s="216"/>
      <c r="C242" s="179"/>
      <c r="D242" s="179"/>
      <c r="E242" s="179"/>
      <c r="F242" s="179"/>
      <c r="G242" s="219"/>
      <c r="H242" s="220"/>
      <c r="I242" s="219"/>
      <c r="J242" s="220"/>
    </row>
    <row r="243" spans="1:10">
      <c r="A243" s="99" t="s">
        <v>561</v>
      </c>
      <c r="B243" s="183"/>
      <c r="C243" s="129" t="s">
        <v>337</v>
      </c>
      <c r="D243" s="129" t="s">
        <v>5</v>
      </c>
      <c r="E243" s="173" t="s">
        <v>316</v>
      </c>
      <c r="F243" s="173" t="s">
        <v>317</v>
      </c>
      <c r="G243" s="214"/>
      <c r="H243" s="176">
        <v>10.782999999999999</v>
      </c>
      <c r="I243" s="124"/>
      <c r="J243" s="125">
        <v>10.95</v>
      </c>
    </row>
    <row r="244" spans="1:10">
      <c r="A244" s="99" t="s">
        <v>564</v>
      </c>
      <c r="B244" s="183"/>
      <c r="C244" s="129" t="s">
        <v>337</v>
      </c>
      <c r="D244" s="129" t="s">
        <v>5</v>
      </c>
      <c r="E244" s="173" t="s">
        <v>316</v>
      </c>
      <c r="F244" s="173" t="s">
        <v>318</v>
      </c>
      <c r="G244" s="214"/>
      <c r="H244" s="176">
        <v>10.782999999999999</v>
      </c>
      <c r="I244" s="124"/>
      <c r="J244" s="125">
        <v>10.95</v>
      </c>
    </row>
    <row r="245" spans="1:10">
      <c r="A245" s="99" t="s">
        <v>562</v>
      </c>
      <c r="B245" s="183"/>
      <c r="C245" s="129" t="s">
        <v>337</v>
      </c>
      <c r="D245" s="129" t="s">
        <v>5</v>
      </c>
      <c r="E245" s="173" t="s">
        <v>319</v>
      </c>
      <c r="F245" s="173" t="s">
        <v>317</v>
      </c>
      <c r="G245" s="214"/>
      <c r="H245" s="176">
        <v>65.169499999999999</v>
      </c>
      <c r="I245" s="124"/>
      <c r="J245" s="125">
        <v>66.150000000000006</v>
      </c>
    </row>
    <row r="246" spans="1:10">
      <c r="A246" s="99" t="s">
        <v>565</v>
      </c>
      <c r="B246" s="183"/>
      <c r="C246" s="129" t="s">
        <v>337</v>
      </c>
      <c r="D246" s="129" t="s">
        <v>5</v>
      </c>
      <c r="E246" s="173" t="s">
        <v>319</v>
      </c>
      <c r="F246" s="173" t="s">
        <v>318</v>
      </c>
      <c r="G246" s="214"/>
      <c r="H246" s="176">
        <v>65.169499999999999</v>
      </c>
      <c r="I246" s="124"/>
      <c r="J246" s="125">
        <v>66.150000000000006</v>
      </c>
    </row>
    <row r="247" spans="1:10">
      <c r="A247" s="99" t="s">
        <v>563</v>
      </c>
      <c r="B247" s="183"/>
      <c r="C247" s="129" t="s">
        <v>337</v>
      </c>
      <c r="D247" s="129" t="s">
        <v>5</v>
      </c>
      <c r="E247" s="173" t="s">
        <v>320</v>
      </c>
      <c r="F247" s="173" t="s">
        <v>317</v>
      </c>
      <c r="G247" s="214"/>
      <c r="H247" s="176">
        <v>491.00574999999992</v>
      </c>
      <c r="I247" s="124"/>
      <c r="J247" s="125">
        <v>498.39</v>
      </c>
    </row>
    <row r="248" spans="1:10">
      <c r="A248" s="99" t="s">
        <v>566</v>
      </c>
      <c r="B248" s="183"/>
      <c r="C248" s="129" t="s">
        <v>337</v>
      </c>
      <c r="D248" s="129" t="s">
        <v>5</v>
      </c>
      <c r="E248" s="173" t="s">
        <v>320</v>
      </c>
      <c r="F248" s="173" t="s">
        <v>318</v>
      </c>
      <c r="G248" s="214"/>
      <c r="H248" s="176">
        <v>491.00574999999992</v>
      </c>
      <c r="I248" s="124"/>
      <c r="J248" s="125">
        <v>498.39</v>
      </c>
    </row>
    <row r="249" spans="1:10">
      <c r="A249" s="99" t="s">
        <v>668</v>
      </c>
      <c r="B249" s="183"/>
      <c r="C249" s="129" t="s">
        <v>337</v>
      </c>
      <c r="D249" s="129" t="s">
        <v>5</v>
      </c>
      <c r="E249" s="173" t="s">
        <v>321</v>
      </c>
      <c r="F249" s="173" t="s">
        <v>317</v>
      </c>
      <c r="G249" s="214"/>
      <c r="H249" s="176">
        <v>3485.8712499999997</v>
      </c>
      <c r="I249" s="124"/>
      <c r="J249" s="125">
        <v>3538.34</v>
      </c>
    </row>
    <row r="250" spans="1:10">
      <c r="A250" s="99" t="s">
        <v>696</v>
      </c>
      <c r="B250" s="183"/>
      <c r="C250" s="129" t="s">
        <v>337</v>
      </c>
      <c r="D250" s="129" t="s">
        <v>5</v>
      </c>
      <c r="E250" s="173" t="s">
        <v>321</v>
      </c>
      <c r="F250" s="173" t="s">
        <v>318</v>
      </c>
      <c r="G250" s="214"/>
      <c r="H250" s="176">
        <v>3485.8712499999997</v>
      </c>
      <c r="I250" s="124"/>
      <c r="J250" s="125">
        <v>3538.34</v>
      </c>
    </row>
    <row r="251" spans="1:10">
      <c r="A251" s="99" t="s">
        <v>831</v>
      </c>
      <c r="B251" s="183"/>
      <c r="C251" s="129" t="s">
        <v>337</v>
      </c>
      <c r="D251" s="129" t="s">
        <v>5</v>
      </c>
      <c r="E251" s="173" t="s">
        <v>338</v>
      </c>
      <c r="F251" s="173" t="s">
        <v>339</v>
      </c>
      <c r="G251" s="214"/>
      <c r="H251" s="176">
        <v>10.782999999999999</v>
      </c>
      <c r="I251" s="124"/>
      <c r="J251" s="125">
        <v>10.95</v>
      </c>
    </row>
    <row r="252" spans="1:10">
      <c r="A252" s="99" t="s">
        <v>832</v>
      </c>
      <c r="B252" s="183"/>
      <c r="C252" s="129" t="s">
        <v>337</v>
      </c>
      <c r="D252" s="129" t="s">
        <v>5</v>
      </c>
      <c r="E252" s="173" t="s">
        <v>322</v>
      </c>
      <c r="F252" s="173" t="s">
        <v>339</v>
      </c>
      <c r="G252" s="214"/>
      <c r="H252" s="176">
        <v>65.169499999999999</v>
      </c>
      <c r="I252" s="124"/>
      <c r="J252" s="125">
        <v>66.150000000000006</v>
      </c>
    </row>
    <row r="253" spans="1:10">
      <c r="A253" s="99" t="s">
        <v>833</v>
      </c>
      <c r="B253" s="183"/>
      <c r="C253" s="129" t="s">
        <v>337</v>
      </c>
      <c r="D253" s="129" t="s">
        <v>5</v>
      </c>
      <c r="E253" s="173" t="s">
        <v>323</v>
      </c>
      <c r="F253" s="173" t="s">
        <v>339</v>
      </c>
      <c r="G253" s="214"/>
      <c r="H253" s="176">
        <v>491.00574999999992</v>
      </c>
      <c r="I253" s="124"/>
      <c r="J253" s="125">
        <v>498.39</v>
      </c>
    </row>
    <row r="254" spans="1:10">
      <c r="A254" s="99" t="s">
        <v>834</v>
      </c>
      <c r="B254" s="183"/>
      <c r="C254" s="129" t="s">
        <v>337</v>
      </c>
      <c r="D254" s="129" t="s">
        <v>5</v>
      </c>
      <c r="E254" s="173" t="s">
        <v>324</v>
      </c>
      <c r="F254" s="173" t="s">
        <v>339</v>
      </c>
      <c r="G254" s="214"/>
      <c r="H254" s="176">
        <v>3485.8712499999997</v>
      </c>
      <c r="I254" s="124"/>
      <c r="J254" s="125">
        <v>3538.34</v>
      </c>
    </row>
    <row r="255" spans="1:10">
      <c r="A255" s="99" t="s">
        <v>570</v>
      </c>
      <c r="B255" s="183"/>
      <c r="C255" s="129" t="s">
        <v>337</v>
      </c>
      <c r="D255" s="129" t="s">
        <v>326</v>
      </c>
      <c r="E255" s="173" t="s">
        <v>316</v>
      </c>
      <c r="F255" s="173" t="s">
        <v>317</v>
      </c>
      <c r="G255" s="214"/>
      <c r="H255" s="176"/>
      <c r="I255" s="124"/>
      <c r="J255" s="125"/>
    </row>
    <row r="256" spans="1:10">
      <c r="A256" s="99" t="s">
        <v>574</v>
      </c>
      <c r="B256" s="183"/>
      <c r="C256" s="129" t="s">
        <v>337</v>
      </c>
      <c r="D256" s="129" t="s">
        <v>326</v>
      </c>
      <c r="E256" s="173" t="s">
        <v>316</v>
      </c>
      <c r="F256" s="173" t="s">
        <v>318</v>
      </c>
      <c r="G256" s="214">
        <v>16.24625</v>
      </c>
      <c r="H256" s="176"/>
      <c r="I256" s="124">
        <v>16.489999999999998</v>
      </c>
      <c r="J256" s="125"/>
    </row>
    <row r="257" spans="1:10">
      <c r="A257" s="99" t="s">
        <v>571</v>
      </c>
      <c r="B257" s="183"/>
      <c r="C257" s="129" t="s">
        <v>337</v>
      </c>
      <c r="D257" s="129" t="s">
        <v>326</v>
      </c>
      <c r="E257" s="173" t="s">
        <v>319</v>
      </c>
      <c r="F257" s="173" t="s">
        <v>317</v>
      </c>
      <c r="G257" s="214"/>
      <c r="H257" s="176"/>
      <c r="I257" s="124"/>
      <c r="J257" s="125"/>
    </row>
    <row r="258" spans="1:10">
      <c r="A258" s="99" t="s">
        <v>575</v>
      </c>
      <c r="B258" s="183"/>
      <c r="C258" s="129" t="s">
        <v>337</v>
      </c>
      <c r="D258" s="129" t="s">
        <v>326</v>
      </c>
      <c r="E258" s="173" t="s">
        <v>319</v>
      </c>
      <c r="F258" s="173" t="s">
        <v>318</v>
      </c>
      <c r="G258" s="214">
        <v>16.24625</v>
      </c>
      <c r="H258" s="176"/>
      <c r="I258" s="124">
        <v>16.489999999999998</v>
      </c>
      <c r="J258" s="125"/>
    </row>
    <row r="259" spans="1:10">
      <c r="A259" s="99" t="s">
        <v>572</v>
      </c>
      <c r="B259" s="183"/>
      <c r="C259" s="129" t="s">
        <v>337</v>
      </c>
      <c r="D259" s="129" t="s">
        <v>326</v>
      </c>
      <c r="E259" s="173" t="s">
        <v>320</v>
      </c>
      <c r="F259" s="173" t="s">
        <v>317</v>
      </c>
      <c r="G259" s="214"/>
      <c r="H259" s="176"/>
      <c r="I259" s="124"/>
      <c r="J259" s="125"/>
    </row>
    <row r="260" spans="1:10">
      <c r="A260" s="99" t="s">
        <v>576</v>
      </c>
      <c r="B260" s="183"/>
      <c r="C260" s="129" t="s">
        <v>337</v>
      </c>
      <c r="D260" s="129" t="s">
        <v>326</v>
      </c>
      <c r="E260" s="173" t="s">
        <v>320</v>
      </c>
      <c r="F260" s="173" t="s">
        <v>318</v>
      </c>
      <c r="G260" s="214">
        <v>16.24625</v>
      </c>
      <c r="H260" s="176"/>
      <c r="I260" s="124">
        <v>16.489999999999998</v>
      </c>
      <c r="J260" s="125"/>
    </row>
    <row r="261" spans="1:10">
      <c r="A261" s="99" t="s">
        <v>669</v>
      </c>
      <c r="B261" s="183"/>
      <c r="C261" s="129" t="s">
        <v>337</v>
      </c>
      <c r="D261" s="129" t="s">
        <v>326</v>
      </c>
      <c r="E261" s="173" t="s">
        <v>321</v>
      </c>
      <c r="F261" s="173" t="s">
        <v>317</v>
      </c>
      <c r="G261" s="214"/>
      <c r="H261" s="176"/>
      <c r="I261" s="124"/>
      <c r="J261" s="125"/>
    </row>
    <row r="262" spans="1:10">
      <c r="A262" s="99" t="s">
        <v>697</v>
      </c>
      <c r="B262" s="183"/>
      <c r="C262" s="129" t="s">
        <v>337</v>
      </c>
      <c r="D262" s="129" t="s">
        <v>326</v>
      </c>
      <c r="E262" s="173" t="s">
        <v>321</v>
      </c>
      <c r="F262" s="173" t="s">
        <v>318</v>
      </c>
      <c r="G262" s="214">
        <v>16.24625</v>
      </c>
      <c r="H262" s="176"/>
      <c r="I262" s="124">
        <v>16.489999999999998</v>
      </c>
      <c r="J262" s="125"/>
    </row>
    <row r="263" spans="1:10">
      <c r="A263" s="99" t="s">
        <v>835</v>
      </c>
      <c r="B263" s="183"/>
      <c r="C263" s="129" t="s">
        <v>337</v>
      </c>
      <c r="D263" s="129" t="s">
        <v>327</v>
      </c>
      <c r="E263" s="173" t="s">
        <v>338</v>
      </c>
      <c r="F263" s="173" t="s">
        <v>339</v>
      </c>
      <c r="G263" s="214">
        <v>16.24625</v>
      </c>
      <c r="H263" s="176"/>
      <c r="I263" s="124">
        <v>16.489999999999998</v>
      </c>
      <c r="J263" s="125"/>
    </row>
    <row r="264" spans="1:10">
      <c r="A264" s="99" t="s">
        <v>836</v>
      </c>
      <c r="B264" s="183"/>
      <c r="C264" s="129" t="s">
        <v>337</v>
      </c>
      <c r="D264" s="129" t="s">
        <v>327</v>
      </c>
      <c r="E264" s="173" t="s">
        <v>322</v>
      </c>
      <c r="F264" s="173" t="s">
        <v>339</v>
      </c>
      <c r="G264" s="214">
        <v>16.24625</v>
      </c>
      <c r="H264" s="176"/>
      <c r="I264" s="124">
        <v>16.489999999999998</v>
      </c>
      <c r="J264" s="125"/>
    </row>
    <row r="265" spans="1:10">
      <c r="A265" s="99" t="s">
        <v>837</v>
      </c>
      <c r="B265" s="183"/>
      <c r="C265" s="129" t="s">
        <v>337</v>
      </c>
      <c r="D265" s="129" t="s">
        <v>327</v>
      </c>
      <c r="E265" s="173" t="s">
        <v>323</v>
      </c>
      <c r="F265" s="173" t="s">
        <v>339</v>
      </c>
      <c r="G265" s="214">
        <v>16.24625</v>
      </c>
      <c r="H265" s="176"/>
      <c r="I265" s="124">
        <v>16.489999999999998</v>
      </c>
      <c r="J265" s="125"/>
    </row>
    <row r="266" spans="1:10">
      <c r="A266" s="99" t="s">
        <v>838</v>
      </c>
      <c r="B266" s="183"/>
      <c r="C266" s="129" t="s">
        <v>337</v>
      </c>
      <c r="D266" s="129" t="s">
        <v>327</v>
      </c>
      <c r="E266" s="173" t="s">
        <v>324</v>
      </c>
      <c r="F266" s="173" t="s">
        <v>339</v>
      </c>
      <c r="G266" s="214">
        <v>16.24625</v>
      </c>
      <c r="H266" s="176"/>
      <c r="I266" s="124">
        <v>16.489999999999998</v>
      </c>
      <c r="J266" s="125"/>
    </row>
    <row r="267" spans="1:10">
      <c r="A267" s="99" t="s">
        <v>738</v>
      </c>
      <c r="B267" s="221"/>
      <c r="C267" s="222"/>
      <c r="D267" s="222"/>
      <c r="E267" s="223"/>
      <c r="F267" s="223"/>
      <c r="G267" s="219"/>
      <c r="H267" s="220"/>
      <c r="I267" s="219"/>
      <c r="J267" s="220"/>
    </row>
    <row r="268" spans="1:10">
      <c r="A268" s="99" t="s">
        <v>585</v>
      </c>
      <c r="B268" s="183" t="s">
        <v>305</v>
      </c>
      <c r="C268" s="183" t="s">
        <v>360</v>
      </c>
      <c r="D268" s="122" t="s">
        <v>361</v>
      </c>
      <c r="E268" s="129" t="s">
        <v>362</v>
      </c>
      <c r="F268" s="129" t="s">
        <v>363</v>
      </c>
      <c r="G268" s="214">
        <v>32.430999999999997</v>
      </c>
      <c r="H268" s="130">
        <v>2.0499999999999998</v>
      </c>
      <c r="I268" s="124">
        <v>32.92</v>
      </c>
      <c r="J268" s="125">
        <v>2.08</v>
      </c>
    </row>
    <row r="269" spans="1:10" ht="13.5" thickBot="1">
      <c r="A269" s="99" t="s">
        <v>722</v>
      </c>
      <c r="B269" s="224" t="s">
        <v>305</v>
      </c>
      <c r="C269" s="225" t="s">
        <v>360</v>
      </c>
      <c r="D269" s="155" t="s">
        <v>361</v>
      </c>
      <c r="E269" s="152" t="s">
        <v>364</v>
      </c>
      <c r="F269" s="152" t="s">
        <v>363</v>
      </c>
      <c r="G269" s="226">
        <v>462.84899999999999</v>
      </c>
      <c r="H269" s="156">
        <v>2.0499999999999998</v>
      </c>
      <c r="I269" s="157">
        <v>469.81</v>
      </c>
      <c r="J269" s="158">
        <v>2.08</v>
      </c>
    </row>
    <row r="270" spans="1:10">
      <c r="A270" s="99" t="s">
        <v>340</v>
      </c>
      <c r="B270" s="122"/>
      <c r="C270" s="122" t="s">
        <v>340</v>
      </c>
      <c r="D270" s="122"/>
      <c r="E270" s="122"/>
      <c r="F270" s="122"/>
      <c r="G270" s="98"/>
      <c r="H270" s="98"/>
    </row>
    <row r="271" spans="1:10">
      <c r="A271" s="99" t="s">
        <v>341</v>
      </c>
      <c r="B271" s="122"/>
      <c r="C271" s="122" t="s">
        <v>341</v>
      </c>
      <c r="D271" s="122"/>
      <c r="E271" s="122"/>
      <c r="F271" s="122"/>
      <c r="G271" s="98"/>
      <c r="H271" s="98"/>
    </row>
    <row r="272" spans="1:10">
      <c r="A272" s="99" t="s">
        <v>365</v>
      </c>
      <c r="B272" s="122"/>
      <c r="C272" s="122" t="s">
        <v>365</v>
      </c>
      <c r="D272" s="122"/>
      <c r="E272" s="122"/>
      <c r="F272" s="122"/>
      <c r="G272" s="98"/>
      <c r="H272" s="98"/>
    </row>
    <row r="273" spans="1:10">
      <c r="A273" s="99" t="s">
        <v>342</v>
      </c>
      <c r="B273" s="122"/>
      <c r="C273" s="122" t="s">
        <v>342</v>
      </c>
      <c r="D273" s="122"/>
      <c r="E273" s="122"/>
      <c r="F273" s="122"/>
      <c r="G273" s="98"/>
      <c r="H273" s="98"/>
    </row>
    <row r="274" spans="1:10" ht="13.5" thickBot="1">
      <c r="A274" s="99" t="s">
        <v>738</v>
      </c>
      <c r="B274" s="122"/>
      <c r="C274" s="122"/>
      <c r="D274" s="122"/>
      <c r="E274" s="122"/>
      <c r="F274" s="122"/>
      <c r="G274" s="98"/>
      <c r="H274" s="98"/>
    </row>
    <row r="275" spans="1:10" ht="18.75" thickBot="1">
      <c r="A275" s="99" t="s">
        <v>366</v>
      </c>
      <c r="B275" s="100"/>
      <c r="C275" s="103" t="s">
        <v>366</v>
      </c>
      <c r="D275" s="227"/>
      <c r="E275" s="228"/>
      <c r="F275" s="228"/>
      <c r="G275" s="229" t="s">
        <v>367</v>
      </c>
      <c r="H275" s="229"/>
      <c r="I275" s="212" t="s">
        <v>287</v>
      </c>
      <c r="J275" s="110"/>
    </row>
    <row r="276" spans="1:10">
      <c r="A276" s="99" t="s">
        <v>762</v>
      </c>
      <c r="B276" s="195" t="s">
        <v>288</v>
      </c>
      <c r="C276" s="169" t="s">
        <v>215</v>
      </c>
      <c r="D276" s="170" t="s">
        <v>216</v>
      </c>
      <c r="E276" s="169" t="s">
        <v>217</v>
      </c>
      <c r="F276" s="169" t="s">
        <v>218</v>
      </c>
      <c r="G276" s="172" t="s">
        <v>129</v>
      </c>
      <c r="H276" s="171" t="s">
        <v>219</v>
      </c>
      <c r="I276" s="116" t="s">
        <v>129</v>
      </c>
      <c r="J276" s="117" t="s">
        <v>219</v>
      </c>
    </row>
    <row r="277" spans="1:10">
      <c r="A277" s="99" t="s">
        <v>569</v>
      </c>
      <c r="B277" s="135"/>
      <c r="C277" s="203" t="s">
        <v>366</v>
      </c>
      <c r="D277" s="203" t="s">
        <v>348</v>
      </c>
      <c r="E277" s="204" t="s">
        <v>368</v>
      </c>
      <c r="F277" s="203"/>
      <c r="G277" s="124">
        <v>736.58549999999991</v>
      </c>
      <c r="H277" s="176"/>
      <c r="I277" s="124">
        <v>747.67</v>
      </c>
      <c r="J277" s="125"/>
    </row>
    <row r="278" spans="1:10">
      <c r="A278" s="99" t="s">
        <v>568</v>
      </c>
      <c r="B278" s="135"/>
      <c r="C278" s="129" t="s">
        <v>366</v>
      </c>
      <c r="D278" s="129" t="s">
        <v>5</v>
      </c>
      <c r="E278" s="127" t="s">
        <v>368</v>
      </c>
      <c r="F278" s="129"/>
      <c r="G278" s="124"/>
      <c r="H278" s="176">
        <v>28.956249999999997</v>
      </c>
      <c r="I278" s="124"/>
      <c r="J278" s="125">
        <v>29.4</v>
      </c>
    </row>
    <row r="279" spans="1:10">
      <c r="A279" s="99" t="s">
        <v>853</v>
      </c>
      <c r="B279" s="135"/>
      <c r="C279" s="129" t="s">
        <v>366</v>
      </c>
      <c r="D279" s="129" t="s">
        <v>348</v>
      </c>
      <c r="E279" s="127" t="s">
        <v>369</v>
      </c>
      <c r="F279" s="129"/>
      <c r="G279" s="124">
        <v>420.90599999999995</v>
      </c>
      <c r="H279" s="176"/>
      <c r="I279" s="124">
        <v>427.24</v>
      </c>
      <c r="J279" s="125"/>
    </row>
    <row r="280" spans="1:10">
      <c r="A280" s="99" t="s">
        <v>854</v>
      </c>
      <c r="B280" s="135"/>
      <c r="C280" s="129" t="s">
        <v>366</v>
      </c>
      <c r="D280" s="129" t="s">
        <v>348</v>
      </c>
      <c r="E280" s="127" t="s">
        <v>370</v>
      </c>
      <c r="F280" s="129"/>
      <c r="G280" s="124">
        <v>420.90599999999995</v>
      </c>
      <c r="H280" s="176"/>
      <c r="I280" s="124">
        <v>427.24</v>
      </c>
      <c r="J280" s="125"/>
    </row>
    <row r="281" spans="1:10">
      <c r="A281" s="99" t="s">
        <v>855</v>
      </c>
      <c r="B281" s="135"/>
      <c r="C281" s="129" t="s">
        <v>366</v>
      </c>
      <c r="D281" s="129" t="s">
        <v>348</v>
      </c>
      <c r="E281" s="127" t="s">
        <v>371</v>
      </c>
      <c r="F281" s="129"/>
      <c r="G281" s="124">
        <v>989.11474999999996</v>
      </c>
      <c r="H281" s="176"/>
      <c r="I281" s="124">
        <v>1004.01</v>
      </c>
      <c r="J281" s="125"/>
    </row>
    <row r="282" spans="1:10">
      <c r="A282" s="99" t="s">
        <v>856</v>
      </c>
      <c r="B282" s="135"/>
      <c r="C282" s="129" t="s">
        <v>366</v>
      </c>
      <c r="D282" s="129" t="s">
        <v>5</v>
      </c>
      <c r="E282" s="127" t="s">
        <v>371</v>
      </c>
      <c r="F282" s="129"/>
      <c r="G282" s="124"/>
      <c r="H282" s="176">
        <v>53.125749999999996</v>
      </c>
      <c r="I282" s="124"/>
      <c r="J282" s="125">
        <v>53.92</v>
      </c>
    </row>
    <row r="283" spans="1:10">
      <c r="A283" s="99" t="s">
        <v>857</v>
      </c>
      <c r="B283" s="135"/>
      <c r="C283" s="129" t="s">
        <v>366</v>
      </c>
      <c r="D283" s="129" t="s">
        <v>348</v>
      </c>
      <c r="E283" s="127" t="s">
        <v>372</v>
      </c>
      <c r="F283" s="129"/>
      <c r="G283" s="124">
        <v>2525.4155000000001</v>
      </c>
      <c r="H283" s="176"/>
      <c r="I283" s="124">
        <v>2563.4299999999998</v>
      </c>
      <c r="J283" s="125"/>
    </row>
    <row r="284" spans="1:10">
      <c r="A284" s="99" t="s">
        <v>858</v>
      </c>
      <c r="B284" s="135"/>
      <c r="C284" s="129" t="s">
        <v>366</v>
      </c>
      <c r="D284" s="129" t="s">
        <v>348</v>
      </c>
      <c r="E284" s="127" t="s">
        <v>373</v>
      </c>
      <c r="F284" s="129"/>
      <c r="G284" s="124">
        <v>3788.1027499999996</v>
      </c>
      <c r="H284" s="176"/>
      <c r="I284" s="124">
        <v>3845.13</v>
      </c>
      <c r="J284" s="125"/>
    </row>
    <row r="285" spans="1:10">
      <c r="A285" s="99" t="s">
        <v>859</v>
      </c>
      <c r="B285" s="135"/>
      <c r="C285" s="129" t="s">
        <v>366</v>
      </c>
      <c r="D285" s="129" t="s">
        <v>348</v>
      </c>
      <c r="E285" s="127" t="s">
        <v>374</v>
      </c>
      <c r="F285" s="129"/>
      <c r="G285" s="124">
        <v>368.30299999999994</v>
      </c>
      <c r="H285" s="176"/>
      <c r="I285" s="124">
        <v>373.85</v>
      </c>
      <c r="J285" s="125"/>
    </row>
    <row r="286" spans="1:10" ht="13.5" thickBot="1">
      <c r="A286" s="99" t="s">
        <v>860</v>
      </c>
      <c r="B286" s="230"/>
      <c r="C286" s="154" t="s">
        <v>366</v>
      </c>
      <c r="D286" s="154" t="s">
        <v>348</v>
      </c>
      <c r="E286" s="152" t="s">
        <v>375</v>
      </c>
      <c r="F286" s="154"/>
      <c r="G286" s="157">
        <v>494.57274999999993</v>
      </c>
      <c r="H286" s="191"/>
      <c r="I286" s="157">
        <v>497.54</v>
      </c>
      <c r="J286" s="191"/>
    </row>
    <row r="287" spans="1:10" ht="13.5" thickBot="1">
      <c r="A287" s="99" t="s">
        <v>738</v>
      </c>
      <c r="B287" s="231"/>
      <c r="C287" s="231"/>
      <c r="D287" s="231"/>
      <c r="E287" s="231"/>
      <c r="F287" s="231"/>
      <c r="G287" s="132"/>
      <c r="H287" s="132"/>
    </row>
    <row r="288" spans="1:10" ht="18.75" thickBot="1">
      <c r="A288" s="99" t="s">
        <v>376</v>
      </c>
      <c r="B288" s="100"/>
      <c r="C288" s="103" t="s">
        <v>376</v>
      </c>
      <c r="D288" s="227"/>
      <c r="E288" s="228"/>
      <c r="F288" s="228"/>
      <c r="G288" s="229" t="s">
        <v>367</v>
      </c>
      <c r="H288" s="229"/>
      <c r="I288" s="212" t="s">
        <v>287</v>
      </c>
      <c r="J288" s="167"/>
    </row>
    <row r="289" spans="1:10">
      <c r="A289" s="99" t="s">
        <v>762</v>
      </c>
      <c r="B289" s="116" t="s">
        <v>288</v>
      </c>
      <c r="C289" s="115" t="s">
        <v>215</v>
      </c>
      <c r="D289" s="115" t="s">
        <v>216</v>
      </c>
      <c r="E289" s="112" t="s">
        <v>217</v>
      </c>
      <c r="F289" s="115" t="s">
        <v>218</v>
      </c>
      <c r="G289" s="201" t="s">
        <v>129</v>
      </c>
      <c r="H289" s="201" t="s">
        <v>219</v>
      </c>
      <c r="I289" s="232" t="s">
        <v>129</v>
      </c>
      <c r="J289" s="218" t="s">
        <v>219</v>
      </c>
    </row>
    <row r="290" spans="1:10">
      <c r="A290" s="99" t="s">
        <v>578</v>
      </c>
      <c r="B290" s="233"/>
      <c r="C290" s="129" t="s">
        <v>376</v>
      </c>
      <c r="D290" s="129" t="s">
        <v>348</v>
      </c>
      <c r="E290" s="129"/>
      <c r="F290" s="129" t="s">
        <v>377</v>
      </c>
      <c r="G290" s="124">
        <v>1262.70775</v>
      </c>
      <c r="H290" s="176"/>
      <c r="I290" s="206">
        <v>1281.71</v>
      </c>
      <c r="J290" s="207"/>
    </row>
    <row r="291" spans="1:10">
      <c r="A291" s="99" t="s">
        <v>861</v>
      </c>
      <c r="B291" s="183"/>
      <c r="C291" s="129" t="s">
        <v>376</v>
      </c>
      <c r="D291" s="129" t="s">
        <v>5</v>
      </c>
      <c r="E291" s="127" t="s">
        <v>368</v>
      </c>
      <c r="F291" s="129" t="s">
        <v>377</v>
      </c>
      <c r="G291" s="124"/>
      <c r="H291" s="176">
        <v>94.71</v>
      </c>
      <c r="I291" s="124"/>
      <c r="J291" s="125">
        <v>96.13</v>
      </c>
    </row>
    <row r="292" spans="1:10">
      <c r="A292" s="99" t="s">
        <v>577</v>
      </c>
      <c r="B292" s="183"/>
      <c r="C292" s="129" t="s">
        <v>376</v>
      </c>
      <c r="D292" s="129" t="s">
        <v>5</v>
      </c>
      <c r="E292" s="127" t="s">
        <v>378</v>
      </c>
      <c r="F292" s="129" t="s">
        <v>377</v>
      </c>
      <c r="G292" s="124"/>
      <c r="H292" s="176">
        <v>189.40974999999997</v>
      </c>
      <c r="I292" s="124"/>
      <c r="J292" s="125">
        <v>192.26</v>
      </c>
    </row>
    <row r="293" spans="1:10">
      <c r="A293" s="99" t="s">
        <v>862</v>
      </c>
      <c r="B293" s="183"/>
      <c r="C293" s="129" t="s">
        <v>376</v>
      </c>
      <c r="D293" s="129" t="s">
        <v>5</v>
      </c>
      <c r="E293" s="127" t="s">
        <v>379</v>
      </c>
      <c r="F293" s="129" t="s">
        <v>377</v>
      </c>
      <c r="G293" s="124"/>
      <c r="H293" s="176">
        <v>378.80924999999996</v>
      </c>
      <c r="I293" s="124"/>
      <c r="J293" s="125">
        <v>384.51</v>
      </c>
    </row>
    <row r="294" spans="1:10">
      <c r="A294" s="99" t="s">
        <v>863</v>
      </c>
      <c r="B294" s="183"/>
      <c r="C294" s="129" t="s">
        <v>376</v>
      </c>
      <c r="D294" s="129" t="s">
        <v>5</v>
      </c>
      <c r="E294" s="127" t="s">
        <v>380</v>
      </c>
      <c r="F294" s="129" t="s">
        <v>377</v>
      </c>
      <c r="G294" s="124"/>
      <c r="H294" s="176">
        <v>757.61849999999993</v>
      </c>
      <c r="I294" s="124"/>
      <c r="J294" s="125">
        <v>769.03</v>
      </c>
    </row>
    <row r="295" spans="1:10">
      <c r="A295" s="99" t="s">
        <v>864</v>
      </c>
      <c r="B295" s="183" t="s">
        <v>289</v>
      </c>
      <c r="C295" s="129" t="s">
        <v>376</v>
      </c>
      <c r="D295" s="129" t="s">
        <v>348</v>
      </c>
      <c r="E295" s="127" t="s">
        <v>381</v>
      </c>
      <c r="F295" s="129" t="s">
        <v>377</v>
      </c>
      <c r="G295" s="124">
        <v>841.8119999999999</v>
      </c>
      <c r="H295" s="176"/>
      <c r="I295" s="124">
        <v>854.49</v>
      </c>
      <c r="J295" s="125"/>
    </row>
    <row r="296" spans="1:10">
      <c r="A296" s="99" t="s">
        <v>865</v>
      </c>
      <c r="B296" s="135" t="s">
        <v>293</v>
      </c>
      <c r="C296" s="129" t="s">
        <v>376</v>
      </c>
      <c r="D296" s="129" t="s">
        <v>5</v>
      </c>
      <c r="E296" s="127" t="s">
        <v>382</v>
      </c>
      <c r="F296" s="129" t="s">
        <v>383</v>
      </c>
      <c r="G296" s="124"/>
      <c r="H296" s="176">
        <v>25.973499999999998</v>
      </c>
      <c r="I296" s="124"/>
      <c r="J296" s="125">
        <v>26.37</v>
      </c>
    </row>
    <row r="297" spans="1:10" ht="13.5" thickBot="1">
      <c r="A297" s="99" t="s">
        <v>866</v>
      </c>
      <c r="B297" s="230" t="s">
        <v>293</v>
      </c>
      <c r="C297" s="154" t="s">
        <v>376</v>
      </c>
      <c r="D297" s="154" t="s">
        <v>5</v>
      </c>
      <c r="E297" s="152" t="s">
        <v>384</v>
      </c>
      <c r="F297" s="154" t="s">
        <v>383</v>
      </c>
      <c r="G297" s="157"/>
      <c r="H297" s="191">
        <v>37.104999999999997</v>
      </c>
      <c r="I297" s="157"/>
      <c r="J297" s="158">
        <v>37.659999999999997</v>
      </c>
    </row>
    <row r="298" spans="1:10">
      <c r="A298" s="99" t="s">
        <v>385</v>
      </c>
      <c r="B298" s="122"/>
      <c r="C298" s="122" t="s">
        <v>385</v>
      </c>
      <c r="D298" s="122"/>
      <c r="E298" s="132"/>
      <c r="F298" s="122"/>
      <c r="G298" s="234"/>
      <c r="H298" s="234"/>
    </row>
    <row r="299" spans="1:10">
      <c r="A299" s="99" t="s">
        <v>386</v>
      </c>
      <c r="B299" s="122"/>
      <c r="C299" s="122" t="s">
        <v>386</v>
      </c>
      <c r="D299" s="122"/>
      <c r="E299" s="132"/>
      <c r="F299" s="122"/>
      <c r="G299" s="234"/>
      <c r="H299" s="234"/>
    </row>
    <row r="300" spans="1:10" ht="13.5" thickBot="1">
      <c r="A300" s="99" t="s">
        <v>738</v>
      </c>
      <c r="B300" s="122"/>
      <c r="C300" s="122"/>
      <c r="D300" s="122"/>
      <c r="E300" s="122"/>
      <c r="F300" s="122"/>
      <c r="G300" s="132"/>
      <c r="H300" s="132"/>
    </row>
    <row r="301" spans="1:10" ht="27" customHeight="1" thickBot="1">
      <c r="A301" s="99" t="s">
        <v>387</v>
      </c>
      <c r="B301" s="210"/>
      <c r="C301" s="163" t="s">
        <v>387</v>
      </c>
      <c r="D301" s="109"/>
      <c r="E301" s="164"/>
      <c r="F301" s="164"/>
      <c r="G301" s="235" t="s">
        <v>367</v>
      </c>
      <c r="H301" s="235"/>
      <c r="I301" s="212" t="s">
        <v>287</v>
      </c>
      <c r="J301" s="167"/>
    </row>
    <row r="302" spans="1:10">
      <c r="A302" s="99" t="s">
        <v>762</v>
      </c>
      <c r="B302" s="116" t="s">
        <v>288</v>
      </c>
      <c r="C302" s="112" t="s">
        <v>215</v>
      </c>
      <c r="D302" s="115" t="s">
        <v>216</v>
      </c>
      <c r="E302" s="112" t="s">
        <v>217</v>
      </c>
      <c r="F302" s="112" t="s">
        <v>218</v>
      </c>
      <c r="G302" s="201" t="s">
        <v>129</v>
      </c>
      <c r="H302" s="236" t="s">
        <v>219</v>
      </c>
      <c r="I302" s="232" t="s">
        <v>129</v>
      </c>
      <c r="J302" s="218" t="s">
        <v>219</v>
      </c>
    </row>
    <row r="303" spans="1:10">
      <c r="A303" s="99" t="s">
        <v>867</v>
      </c>
      <c r="B303" s="135"/>
      <c r="C303" s="203" t="s">
        <v>221</v>
      </c>
      <c r="D303" s="203" t="s">
        <v>348</v>
      </c>
      <c r="E303" s="204"/>
      <c r="F303" s="205"/>
      <c r="G303" s="124">
        <v>2104.5094999999997</v>
      </c>
      <c r="H303" s="176"/>
      <c r="I303" s="207">
        <v>2136.19</v>
      </c>
      <c r="J303" s="207"/>
    </row>
    <row r="304" spans="1:10">
      <c r="A304" s="99" t="s">
        <v>868</v>
      </c>
      <c r="B304" s="135"/>
      <c r="C304" s="129" t="s">
        <v>310</v>
      </c>
      <c r="D304" s="129" t="s">
        <v>388</v>
      </c>
      <c r="E304" s="127"/>
      <c r="F304" s="208"/>
      <c r="G304" s="124">
        <v>2104.5094999999997</v>
      </c>
      <c r="H304" s="176"/>
      <c r="I304" s="125">
        <v>2136.19</v>
      </c>
      <c r="J304" s="125"/>
    </row>
    <row r="305" spans="1:10">
      <c r="A305" s="99" t="s">
        <v>869</v>
      </c>
      <c r="B305" s="135"/>
      <c r="C305" s="129" t="s">
        <v>389</v>
      </c>
      <c r="D305" s="129" t="s">
        <v>5</v>
      </c>
      <c r="E305" s="127"/>
      <c r="F305" s="208"/>
      <c r="G305" s="124"/>
      <c r="H305" s="176">
        <v>420.90599999999995</v>
      </c>
      <c r="I305" s="125"/>
      <c r="J305" s="125">
        <v>427.24</v>
      </c>
    </row>
    <row r="306" spans="1:10" ht="13.5" thickBot="1">
      <c r="A306" s="99" t="s">
        <v>870</v>
      </c>
      <c r="B306" s="230"/>
      <c r="C306" s="154" t="s">
        <v>390</v>
      </c>
      <c r="D306" s="154" t="s">
        <v>5</v>
      </c>
      <c r="E306" s="152"/>
      <c r="F306" s="237"/>
      <c r="G306" s="157"/>
      <c r="H306" s="191">
        <v>147.32324999999997</v>
      </c>
      <c r="I306" s="158"/>
      <c r="J306" s="158">
        <v>149.54</v>
      </c>
    </row>
    <row r="307" spans="1:10" ht="13.5" thickBot="1">
      <c r="A307" s="99" t="s">
        <v>738</v>
      </c>
      <c r="B307" s="122"/>
      <c r="C307" s="122"/>
      <c r="D307" s="122"/>
      <c r="E307" s="122"/>
      <c r="F307" s="122"/>
      <c r="G307" s="132"/>
      <c r="H307" s="132"/>
    </row>
    <row r="308" spans="1:10" ht="18.75" thickBot="1">
      <c r="A308" s="99" t="s">
        <v>391</v>
      </c>
      <c r="B308" s="210"/>
      <c r="C308" s="163" t="s">
        <v>391</v>
      </c>
      <c r="D308" s="109"/>
      <c r="E308" s="164"/>
      <c r="F308" s="164"/>
      <c r="G308" s="211" t="s">
        <v>367</v>
      </c>
      <c r="H308" s="211"/>
      <c r="I308" s="212" t="s">
        <v>287</v>
      </c>
      <c r="J308" s="110"/>
    </row>
    <row r="309" spans="1:10">
      <c r="A309" s="99" t="s">
        <v>762</v>
      </c>
      <c r="B309" s="195" t="s">
        <v>288</v>
      </c>
      <c r="C309" s="170" t="s">
        <v>215</v>
      </c>
      <c r="D309" s="170" t="s">
        <v>216</v>
      </c>
      <c r="E309" s="169" t="s">
        <v>217</v>
      </c>
      <c r="F309" s="169" t="s">
        <v>218</v>
      </c>
      <c r="G309" s="172" t="s">
        <v>129</v>
      </c>
      <c r="H309" s="171" t="s">
        <v>219</v>
      </c>
      <c r="I309" s="116" t="s">
        <v>129</v>
      </c>
      <c r="J309" s="117" t="s">
        <v>219</v>
      </c>
    </row>
    <row r="310" spans="1:10">
      <c r="A310" s="99" t="s">
        <v>699</v>
      </c>
      <c r="B310" s="126" t="s">
        <v>289</v>
      </c>
      <c r="C310" s="127" t="s">
        <v>391</v>
      </c>
      <c r="D310" s="129" t="s">
        <v>348</v>
      </c>
      <c r="E310" s="127" t="s">
        <v>392</v>
      </c>
      <c r="F310" s="208" t="s">
        <v>393</v>
      </c>
      <c r="G310" s="124">
        <v>989.11474999999996</v>
      </c>
      <c r="H310" s="176"/>
      <c r="I310" s="206">
        <v>1004.01</v>
      </c>
      <c r="J310" s="207"/>
    </row>
    <row r="311" spans="1:10">
      <c r="A311" s="99" t="s">
        <v>698</v>
      </c>
      <c r="B311" s="126" t="s">
        <v>289</v>
      </c>
      <c r="C311" s="127" t="s">
        <v>391</v>
      </c>
      <c r="D311" s="129" t="s">
        <v>5</v>
      </c>
      <c r="E311" s="127" t="s">
        <v>394</v>
      </c>
      <c r="F311" s="208"/>
      <c r="G311" s="124"/>
      <c r="H311" s="176">
        <v>28.956249999999997</v>
      </c>
      <c r="I311" s="124"/>
      <c r="J311" s="125">
        <v>29.4</v>
      </c>
    </row>
    <row r="312" spans="1:10">
      <c r="A312" s="99" t="s">
        <v>700</v>
      </c>
      <c r="B312" s="126" t="s">
        <v>289</v>
      </c>
      <c r="C312" s="127" t="s">
        <v>391</v>
      </c>
      <c r="D312" s="127" t="s">
        <v>296</v>
      </c>
      <c r="E312" s="127" t="s">
        <v>395</v>
      </c>
      <c r="F312" s="208" t="s">
        <v>396</v>
      </c>
      <c r="G312" s="124">
        <v>16.24625</v>
      </c>
      <c r="H312" s="176"/>
      <c r="I312" s="124">
        <v>16.489999999999998</v>
      </c>
      <c r="J312" s="125"/>
    </row>
    <row r="313" spans="1:10" ht="13.5" thickBot="1">
      <c r="A313" s="99" t="s">
        <v>701</v>
      </c>
      <c r="B313" s="225" t="s">
        <v>289</v>
      </c>
      <c r="C313" s="152" t="s">
        <v>391</v>
      </c>
      <c r="D313" s="154" t="s">
        <v>296</v>
      </c>
      <c r="E313" s="238" t="s">
        <v>397</v>
      </c>
      <c r="F313" s="237" t="s">
        <v>398</v>
      </c>
      <c r="G313" s="157">
        <v>166.54199999999997</v>
      </c>
      <c r="H313" s="191"/>
      <c r="I313" s="157">
        <v>169.05</v>
      </c>
      <c r="J313" s="158"/>
    </row>
    <row r="314" spans="1:10">
      <c r="C314" s="132" t="s">
        <v>399</v>
      </c>
    </row>
  </sheetData>
  <mergeCells count="14">
    <mergeCell ref="B66:F66"/>
    <mergeCell ref="G66:H66"/>
    <mergeCell ref="G4:H4"/>
    <mergeCell ref="B62:H62"/>
    <mergeCell ref="B63:H63"/>
    <mergeCell ref="B64:J64"/>
    <mergeCell ref="B65:H65"/>
    <mergeCell ref="G216:H216"/>
    <mergeCell ref="B67:J67"/>
    <mergeCell ref="B68:J68"/>
    <mergeCell ref="B69:H69"/>
    <mergeCell ref="B70:H70"/>
    <mergeCell ref="G144:H144"/>
    <mergeCell ref="G192:H192"/>
  </mergeCells>
  <pageMargins left="0.7" right="0.7" top="0.75" bottom="0.75" header="0.3" footer="0.3"/>
  <pageSetup paperSize="9" scale="71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A1:AB57"/>
  <sheetViews>
    <sheetView topLeftCell="A22" workbookViewId="0">
      <selection activeCell="AB19" sqref="AB19"/>
    </sheetView>
  </sheetViews>
  <sheetFormatPr defaultRowHeight="12"/>
  <cols>
    <col min="1" max="1" width="45.42578125" style="4" customWidth="1"/>
    <col min="2" max="2" width="46.28515625" style="4" customWidth="1"/>
    <col min="3" max="3" width="18.7109375" style="4" bestFit="1" customWidth="1"/>
    <col min="4" max="4" width="13.85546875" style="4" bestFit="1" customWidth="1"/>
    <col min="5" max="5" width="8.140625" style="4" customWidth="1"/>
    <col min="6" max="6" width="8.5703125" style="4" bestFit="1" customWidth="1"/>
    <col min="7" max="7" width="15.7109375" style="4" bestFit="1" customWidth="1"/>
    <col min="8" max="8" width="11.85546875" style="4" bestFit="1" customWidth="1"/>
    <col min="9" max="9" width="23.85546875" style="4" bestFit="1" customWidth="1"/>
    <col min="10" max="10" width="35" style="4" bestFit="1" customWidth="1"/>
    <col min="11" max="11" width="41.85546875" style="4" bestFit="1" customWidth="1"/>
    <col min="12" max="12" width="9.5703125" style="4" customWidth="1"/>
    <col min="13" max="14" width="9.140625" style="4"/>
    <col min="15" max="15" width="10.85546875" style="4" customWidth="1"/>
    <col min="16" max="17" width="9.140625" style="4"/>
    <col min="18" max="18" width="10.42578125" style="4" customWidth="1"/>
    <col min="19" max="21" width="9.140625" style="4"/>
    <col min="22" max="22" width="11.42578125" style="4" customWidth="1"/>
    <col min="23" max="23" width="12.7109375" style="4" bestFit="1" customWidth="1"/>
    <col min="24" max="26" width="9.140625" style="4"/>
    <col min="27" max="27" width="13.140625" style="4" customWidth="1"/>
    <col min="28" max="16384" width="9.140625" style="4"/>
  </cols>
  <sheetData>
    <row r="1" spans="1:28">
      <c r="A1" s="4" t="s">
        <v>256</v>
      </c>
      <c r="X1" s="634" t="s">
        <v>487</v>
      </c>
      <c r="Y1" s="635"/>
      <c r="Z1" s="636"/>
    </row>
    <row r="2" spans="1:28" ht="15">
      <c r="C2" s="625" t="s">
        <v>443</v>
      </c>
      <c r="D2" s="626"/>
      <c r="E2" s="626"/>
      <c r="F2" s="626"/>
      <c r="G2" s="626"/>
      <c r="H2" s="626"/>
      <c r="I2" s="627"/>
      <c r="J2" s="628" t="s">
        <v>446</v>
      </c>
      <c r="K2" s="629"/>
      <c r="L2" s="630" t="s">
        <v>505</v>
      </c>
      <c r="M2" s="631"/>
      <c r="N2" s="631"/>
      <c r="O2" s="631"/>
      <c r="P2" s="632" t="s">
        <v>483</v>
      </c>
      <c r="Q2" s="633"/>
      <c r="R2" s="633"/>
      <c r="S2" s="637" t="s">
        <v>518</v>
      </c>
      <c r="T2" s="638"/>
      <c r="U2" s="638"/>
      <c r="V2" s="639"/>
      <c r="W2" s="340" t="s">
        <v>516</v>
      </c>
      <c r="X2" s="264"/>
      <c r="Y2" s="265"/>
      <c r="Z2" s="266"/>
    </row>
    <row r="3" spans="1:28" ht="48">
      <c r="A3" s="302" t="s">
        <v>440</v>
      </c>
      <c r="B3" s="259" t="s">
        <v>441</v>
      </c>
      <c r="C3" s="258" t="s">
        <v>8</v>
      </c>
      <c r="D3" s="258" t="s">
        <v>472</v>
      </c>
      <c r="E3" s="258" t="s">
        <v>495</v>
      </c>
      <c r="F3" s="258" t="s">
        <v>478</v>
      </c>
      <c r="G3" s="258" t="s">
        <v>442</v>
      </c>
      <c r="H3" s="258" t="s">
        <v>480</v>
      </c>
      <c r="I3" s="259" t="s">
        <v>479</v>
      </c>
      <c r="J3" s="258" t="s">
        <v>445</v>
      </c>
      <c r="K3" s="259" t="s">
        <v>444</v>
      </c>
      <c r="L3" s="290" t="s">
        <v>492</v>
      </c>
      <c r="M3" s="270" t="s">
        <v>481</v>
      </c>
      <c r="N3" s="270" t="s">
        <v>482</v>
      </c>
      <c r="O3" s="290" t="s">
        <v>493</v>
      </c>
      <c r="P3" s="271" t="s">
        <v>484</v>
      </c>
      <c r="Q3" s="272" t="s">
        <v>485</v>
      </c>
      <c r="R3" s="286" t="s">
        <v>491</v>
      </c>
      <c r="S3" s="327" t="s">
        <v>486</v>
      </c>
      <c r="T3" s="328"/>
      <c r="U3" s="328"/>
      <c r="V3" s="338" t="s">
        <v>519</v>
      </c>
      <c r="W3" s="339" t="s">
        <v>520</v>
      </c>
      <c r="X3" s="267" t="s">
        <v>488</v>
      </c>
      <c r="Y3" s="268" t="s">
        <v>489</v>
      </c>
      <c r="Z3" s="269" t="s">
        <v>490</v>
      </c>
      <c r="AA3" s="533" t="s">
        <v>871</v>
      </c>
      <c r="AB3" s="372" t="s">
        <v>626</v>
      </c>
    </row>
    <row r="4" spans="1:28" ht="15">
      <c r="A4" s="346" t="str">
        <f>C4&amp;D4&amp;E4&amp;G4</f>
        <v>KPN Zakelijk BelBasisPSTNVVE nieuwe aanleg</v>
      </c>
      <c r="B4" s="263" t="str">
        <f>C4&amp;D4&amp;G4</f>
        <v>KPN Zakelijk BelBasisPSTNVVE nieuwe aanleg</v>
      </c>
      <c r="C4" s="277" t="s">
        <v>476</v>
      </c>
      <c r="D4" s="277" t="s">
        <v>468</v>
      </c>
      <c r="E4" s="277"/>
      <c r="F4" s="277" t="s">
        <v>5</v>
      </c>
      <c r="G4" s="277" t="s">
        <v>463</v>
      </c>
      <c r="H4" s="277" t="str">
        <f>D4&amp;F4</f>
        <v>PSTNVVA</v>
      </c>
      <c r="I4" s="262" t="str">
        <f>D4&amp;G4</f>
        <v>PSTNVVE nieuwe aanleg</v>
      </c>
      <c r="J4" s="274" t="str">
        <f>IF(D4="","",INDEX(Mapping!$F:$F,MATCH($H4,Mapping!$B:$B,0)))</f>
        <v>WLR PSTN enkelvoudig Rental ChargeVVA</v>
      </c>
      <c r="K4" s="263" t="str">
        <f>IF(D4="","",INDEX(Mapping!$F:$F,MATCH($I4,Mapping!$B:$B,0)))</f>
        <v>WLR NLS PSTNAanleg</v>
      </c>
      <c r="L4" s="294">
        <f>MATCH(C4&amp;D4&amp;E4,'Tarieven ZM'!$B:$B,0)</f>
        <v>5</v>
      </c>
      <c r="M4" s="287">
        <f>INDEX('Tarieven ZM'!$F:$F,'Rekenblad Aansluiting'!$L4)</f>
        <v>25</v>
      </c>
      <c r="N4" s="287">
        <f>INDEX('Tarieven ZM'!$G:$H,'Rekenblad Aansluiting'!$L4,MATCH($G4,'Tarieven ZM'!$G$4:$H$4))</f>
        <v>100</v>
      </c>
      <c r="O4" s="287">
        <f>M4+N4/Parameters!$B$5</f>
        <v>27.777777777777779</v>
      </c>
      <c r="P4" s="282">
        <f>INDEX(WLR!$J:$J,MATCH($J4,WLR!$A:$A,0))</f>
        <v>13.98</v>
      </c>
      <c r="Q4" s="277">
        <f>INDEX(WLR!$I:$I,MATCH($K4,WLR!$A:$A,0))</f>
        <v>18.27</v>
      </c>
      <c r="R4" s="287">
        <f>P4+Q4/Parameters!$B$5</f>
        <v>14.487500000000001</v>
      </c>
      <c r="S4" s="282">
        <f>R4*Parameters!$B$2</f>
        <v>1.9558125000000002</v>
      </c>
      <c r="T4" s="287"/>
      <c r="U4" s="287"/>
      <c r="V4" s="280">
        <f>SUM(S4:U4)</f>
        <v>1.9558125000000002</v>
      </c>
      <c r="W4" s="287">
        <f>R4+V4</f>
        <v>16.443312500000001</v>
      </c>
      <c r="X4" s="282">
        <f>O4-W4</f>
        <v>11.334465277777777</v>
      </c>
      <c r="Y4" s="291">
        <f t="shared" ref="Y4:Y35" si="0">X4/O4</f>
        <v>0.40804074999999995</v>
      </c>
      <c r="Z4" s="262" t="b">
        <f>Y4&lt;0</f>
        <v>0</v>
      </c>
      <c r="AA4" s="607" t="s">
        <v>872</v>
      </c>
      <c r="AB4" s="262">
        <v>0</v>
      </c>
    </row>
    <row r="5" spans="1:28" ht="15">
      <c r="A5" s="347" t="str">
        <f t="shared" ref="A5:A35" si="1">C5&amp;D5&amp;E5&amp;G5</f>
        <v>KPN Zakelijk BelBasisISDN1VVE nieuwe aanleg</v>
      </c>
      <c r="B5" s="263" t="str">
        <f t="shared" ref="B5:B35" si="2">C5&amp;D5&amp;G5</f>
        <v>KPN Zakelijk BelBasisISDN1VVE nieuwe aanleg</v>
      </c>
      <c r="C5" s="278" t="s">
        <v>476</v>
      </c>
      <c r="D5" s="278" t="s">
        <v>469</v>
      </c>
      <c r="E5" s="278"/>
      <c r="F5" s="278" t="s">
        <v>5</v>
      </c>
      <c r="G5" s="278" t="s">
        <v>463</v>
      </c>
      <c r="H5" s="278" t="str">
        <f t="shared" ref="H5:H17" si="3">D5&amp;F5</f>
        <v>ISDN1VVA</v>
      </c>
      <c r="I5" s="263" t="str">
        <f t="shared" ref="I5:I17" si="4">D5&amp;G5</f>
        <v>ISDN1VVE nieuwe aanleg</v>
      </c>
      <c r="J5" s="274" t="str">
        <f>IF(D5="","",INDEX(Mapping!$F:$F,MATCH($H5,Mapping!$B:$B,0)))</f>
        <v>WLR ISDN 1 enkelvoudig Rental ChargeVVA</v>
      </c>
      <c r="K5" s="263" t="str">
        <f>IF(D5="","",INDEX(Mapping!$F:$F,MATCH($I5,Mapping!$B:$B,0)))</f>
        <v>WLR NLS ISDN 1Aanleg</v>
      </c>
      <c r="L5" s="274">
        <f>MATCH(C5&amp;D5&amp;E5,'Tarieven ZM'!$B:$B,0)</f>
        <v>6</v>
      </c>
      <c r="M5" s="278">
        <f>INDEX('Tarieven ZM'!$F:$F,'Rekenblad Aansluiting'!$L5)</f>
        <v>25</v>
      </c>
      <c r="N5" s="288">
        <f>INDEX('Tarieven ZM'!$G:$H,'Rekenblad Aansluiting'!$L5,MATCH($G5,'Tarieven ZM'!$G$4:$H$4))</f>
        <v>100</v>
      </c>
      <c r="O5" s="288">
        <f>M5+N5/Parameters!$B$5</f>
        <v>27.777777777777779</v>
      </c>
      <c r="P5" s="283">
        <f>INDEX(WLR!$J:$J,MATCH($J5,WLR!$A:$A,0))</f>
        <v>16.61</v>
      </c>
      <c r="Q5" s="278">
        <f>INDEX(WLR!$I:$I,MATCH($K5,WLR!$A:$A,0))</f>
        <v>20.3</v>
      </c>
      <c r="R5" s="288">
        <f>P5+Q5/Parameters!$B$5</f>
        <v>17.173888888888889</v>
      </c>
      <c r="S5" s="283">
        <f>R5*Parameters!$B$2</f>
        <v>2.3184750000000003</v>
      </c>
      <c r="T5" s="288"/>
      <c r="U5" s="288"/>
      <c r="V5" s="281">
        <f t="shared" ref="V5:V35" si="5">SUM(S5:U5)</f>
        <v>2.3184750000000003</v>
      </c>
      <c r="W5" s="288">
        <f t="shared" ref="W5:W35" si="6">R5+V5</f>
        <v>19.492363888888889</v>
      </c>
      <c r="X5" s="283">
        <f t="shared" ref="X5:X35" si="7">O5-W5</f>
        <v>8.2854138888888897</v>
      </c>
      <c r="Y5" s="292">
        <f t="shared" si="0"/>
        <v>0.29827490000000001</v>
      </c>
      <c r="Z5" s="263" t="b">
        <f t="shared" ref="Z5:Z31" si="8">Y5&lt;0</f>
        <v>0</v>
      </c>
      <c r="AA5" s="534" t="s">
        <v>872</v>
      </c>
      <c r="AB5" s="263">
        <v>0</v>
      </c>
    </row>
    <row r="6" spans="1:28" ht="15">
      <c r="A6" s="347" t="str">
        <f t="shared" si="1"/>
        <v>KPN Zakelijk BelBasisISDN2VVE nieuwe aanleg</v>
      </c>
      <c r="B6" s="263" t="str">
        <f t="shared" si="2"/>
        <v>KPN Zakelijk BelBasisISDN2VVE nieuwe aanleg</v>
      </c>
      <c r="C6" s="278" t="s">
        <v>476</v>
      </c>
      <c r="D6" s="278" t="s">
        <v>470</v>
      </c>
      <c r="E6" s="278"/>
      <c r="F6" s="278" t="s">
        <v>5</v>
      </c>
      <c r="G6" s="278" t="s">
        <v>463</v>
      </c>
      <c r="H6" s="278" t="str">
        <f t="shared" si="3"/>
        <v>ISDN2VVA</v>
      </c>
      <c r="I6" s="263" t="str">
        <f t="shared" si="4"/>
        <v>ISDN2VVE nieuwe aanleg</v>
      </c>
      <c r="J6" s="274" t="str">
        <f>IF(D6="","",INDEX(Mapping!$F:$F,MATCH($H6,Mapping!$B:$B,0)))</f>
        <v>WLR ISDN 2 enkelvoudig Rental ChargeVVA</v>
      </c>
      <c r="K6" s="263" t="str">
        <f>IF(D6="","",INDEX(Mapping!$F:$F,MATCH($I6,Mapping!$B:$B,0)))</f>
        <v>WLR NLS ISDN 2 (doe het zelf, geen monteur)Aanleg</v>
      </c>
      <c r="L6" s="274">
        <f>MATCH(C6&amp;D6&amp;E6,'Tarieven ZM'!$B:$B,0)</f>
        <v>7</v>
      </c>
      <c r="M6" s="278">
        <f>INDEX('Tarieven ZM'!$F:$F,'Rekenblad Aansluiting'!$L6)</f>
        <v>30</v>
      </c>
      <c r="N6" s="278">
        <f>INDEX('Tarieven ZM'!$G:$H,'Rekenblad Aansluiting'!$L6,MATCH($G6,'Tarieven ZM'!$G$4:$H$4))</f>
        <v>100</v>
      </c>
      <c r="O6" s="288">
        <f>M6+N6/Parameters!$B$5</f>
        <v>32.777777777777779</v>
      </c>
      <c r="P6" s="283">
        <f>INDEX(WLR!$J:$J,MATCH($J6,WLR!$A:$A,0))</f>
        <v>20.52</v>
      </c>
      <c r="Q6" s="278">
        <f>INDEX(WLR!$I:$I,MATCH($K6,WLR!$A:$A,0))</f>
        <v>20.3</v>
      </c>
      <c r="R6" s="288">
        <f>P6+Q6/Parameters!$B$5</f>
        <v>21.08388888888889</v>
      </c>
      <c r="S6" s="283">
        <f>R6*Parameters!$B$2</f>
        <v>2.8463250000000002</v>
      </c>
      <c r="T6" s="288"/>
      <c r="U6" s="288"/>
      <c r="V6" s="281">
        <f t="shared" si="5"/>
        <v>2.8463250000000002</v>
      </c>
      <c r="W6" s="288">
        <f t="shared" si="6"/>
        <v>23.93021388888889</v>
      </c>
      <c r="X6" s="283">
        <f t="shared" si="7"/>
        <v>8.8475638888888888</v>
      </c>
      <c r="Y6" s="292">
        <f t="shared" si="0"/>
        <v>0.26992567796610167</v>
      </c>
      <c r="Z6" s="263" t="b">
        <f t="shared" si="8"/>
        <v>0</v>
      </c>
      <c r="AA6" s="534" t="s">
        <v>872</v>
      </c>
      <c r="AB6" s="263">
        <v>0</v>
      </c>
    </row>
    <row r="7" spans="1:28" ht="15">
      <c r="A7" s="347" t="str">
        <f t="shared" si="1"/>
        <v>KPN Zakelijk BelBasisISDN15VVE nieuwe aanleg</v>
      </c>
      <c r="B7" s="263" t="str">
        <f t="shared" si="2"/>
        <v>KPN Zakelijk BelBasisISDN15VVE nieuwe aanleg</v>
      </c>
      <c r="C7" s="278" t="s">
        <v>476</v>
      </c>
      <c r="D7" s="278" t="s">
        <v>471</v>
      </c>
      <c r="E7" s="278"/>
      <c r="F7" s="278" t="s">
        <v>5</v>
      </c>
      <c r="G7" s="278" t="s">
        <v>463</v>
      </c>
      <c r="H7" s="278" t="str">
        <f t="shared" si="3"/>
        <v>ISDN15VVA</v>
      </c>
      <c r="I7" s="263" t="str">
        <f t="shared" si="4"/>
        <v>ISDN15VVE nieuwe aanleg</v>
      </c>
      <c r="J7" s="274" t="str">
        <f>IF(D7="","",INDEX(Mapping!$F:$F,MATCH($H7,Mapping!$B:$B,0)))</f>
        <v>WLR ISDN 15VVA</v>
      </c>
      <c r="K7" s="263" t="str">
        <f>IF(D7="","",INDEX(Mapping!$F:$F,MATCH($I7,Mapping!$B:$B,0)))</f>
        <v>WLR NLS ISDN 15Aanleg</v>
      </c>
      <c r="L7" s="274">
        <f>MATCH(C7&amp;D7&amp;E7,'Tarieven ZM'!$B:$B,0)</f>
        <v>8</v>
      </c>
      <c r="M7" s="278">
        <f>INDEX('Tarieven ZM'!$F:$F,'Rekenblad Aansluiting'!$L7)</f>
        <v>200</v>
      </c>
      <c r="N7" s="278">
        <f>INDEX('Tarieven ZM'!$G:$H,'Rekenblad Aansluiting'!$L7,MATCH($G7,'Tarieven ZM'!$G$4:$H$4))</f>
        <v>1000</v>
      </c>
      <c r="O7" s="288">
        <f>M7+N7/Parameters!$B$5</f>
        <v>227.77777777777777</v>
      </c>
      <c r="P7" s="283">
        <f>INDEX(WLR!$J:$J,MATCH($J7,WLR!$A:$A,0))</f>
        <v>140.59</v>
      </c>
      <c r="Q7" s="278">
        <f>INDEX(WLR!$I:$I,MATCH($K7,WLR!$A:$A,0))</f>
        <v>752.74</v>
      </c>
      <c r="R7" s="288">
        <f>P7+Q7/Parameters!$B$5</f>
        <v>161.49944444444446</v>
      </c>
      <c r="S7" s="283">
        <f>R7*Parameters!$B$2</f>
        <v>21.802425000000003</v>
      </c>
      <c r="T7" s="288"/>
      <c r="U7" s="288"/>
      <c r="V7" s="281">
        <f t="shared" si="5"/>
        <v>21.802425000000003</v>
      </c>
      <c r="W7" s="288">
        <f t="shared" si="6"/>
        <v>183.30186944444446</v>
      </c>
      <c r="X7" s="283">
        <f t="shared" si="7"/>
        <v>44.475908333333308</v>
      </c>
      <c r="Y7" s="292">
        <f t="shared" si="0"/>
        <v>0.19526008536585354</v>
      </c>
      <c r="Z7" s="263" t="b">
        <f t="shared" si="8"/>
        <v>0</v>
      </c>
      <c r="AA7" s="534" t="s">
        <v>872</v>
      </c>
      <c r="AB7" s="263">
        <v>0</v>
      </c>
    </row>
    <row r="8" spans="1:28" ht="15">
      <c r="A8" s="347" t="str">
        <f t="shared" si="1"/>
        <v>KPN Zakelijk BelBasisISDN20VVE nieuwe aanleg</v>
      </c>
      <c r="B8" s="263" t="str">
        <f t="shared" si="2"/>
        <v>KPN Zakelijk BelBasisISDN20VVE nieuwe aanleg</v>
      </c>
      <c r="C8" s="278" t="s">
        <v>476</v>
      </c>
      <c r="D8" s="278" t="s">
        <v>473</v>
      </c>
      <c r="E8" s="278"/>
      <c r="F8" s="278" t="s">
        <v>5</v>
      </c>
      <c r="G8" s="278" t="s">
        <v>463</v>
      </c>
      <c r="H8" s="278" t="str">
        <f t="shared" si="3"/>
        <v>ISDN20VVA</v>
      </c>
      <c r="I8" s="263" t="str">
        <f t="shared" si="4"/>
        <v>ISDN20VVE nieuwe aanleg</v>
      </c>
      <c r="J8" s="274" t="str">
        <f>IF(D8="","",INDEX(Mapping!$F:$F,MATCH($H8,Mapping!$B:$B,0)))</f>
        <v>WLR ISDN 20VVA</v>
      </c>
      <c r="K8" s="263" t="str">
        <f>IF(D8="","",INDEX(Mapping!$F:$F,MATCH($I8,Mapping!$B:$B,0)))</f>
        <v>WLR NLS ISDN 20Aanleg</v>
      </c>
      <c r="L8" s="274">
        <f>MATCH(C8&amp;D8&amp;E8,'Tarieven ZM'!$B:$B,0)</f>
        <v>9</v>
      </c>
      <c r="M8" s="278">
        <f>INDEX('Tarieven ZM'!$F:$F,'Rekenblad Aansluiting'!$L8)</f>
        <v>250</v>
      </c>
      <c r="N8" s="278">
        <f>INDEX('Tarieven ZM'!$G:$H,'Rekenblad Aansluiting'!$L8,MATCH($G8,'Tarieven ZM'!$G$4:$H$4))</f>
        <v>1000</v>
      </c>
      <c r="O8" s="288">
        <f>M8+N8/Parameters!$B$5</f>
        <v>277.77777777777777</v>
      </c>
      <c r="P8" s="283">
        <f>INDEX(WLR!$J:$J,MATCH($J8,WLR!$A:$A,0))</f>
        <v>176.08</v>
      </c>
      <c r="Q8" s="278">
        <f>INDEX(WLR!$I:$I,MATCH($K8,WLR!$A:$A,0))</f>
        <v>988.11</v>
      </c>
      <c r="R8" s="288">
        <f>P8+Q8/Parameters!$B$5</f>
        <v>203.5275</v>
      </c>
      <c r="S8" s="283">
        <f>R8*Parameters!$B$2</f>
        <v>27.476212500000003</v>
      </c>
      <c r="T8" s="288"/>
      <c r="U8" s="288"/>
      <c r="V8" s="281">
        <f t="shared" si="5"/>
        <v>27.476212500000003</v>
      </c>
      <c r="W8" s="288">
        <f t="shared" si="6"/>
        <v>231.00371250000001</v>
      </c>
      <c r="X8" s="283">
        <f t="shared" si="7"/>
        <v>46.774065277777765</v>
      </c>
      <c r="Y8" s="292">
        <f t="shared" si="0"/>
        <v>0.16838663499999995</v>
      </c>
      <c r="Z8" s="263" t="b">
        <f t="shared" si="8"/>
        <v>0</v>
      </c>
      <c r="AA8" s="534" t="s">
        <v>872</v>
      </c>
      <c r="AB8" s="263">
        <v>0</v>
      </c>
    </row>
    <row r="9" spans="1:28" ht="15">
      <c r="A9" s="347" t="str">
        <f t="shared" si="1"/>
        <v>KPN Zakelijk BelBasisISDN30VVE nieuwe aanleg</v>
      </c>
      <c r="B9" s="263" t="str">
        <f t="shared" si="2"/>
        <v>KPN Zakelijk BelBasisISDN30VVE nieuwe aanleg</v>
      </c>
      <c r="C9" s="278" t="s">
        <v>476</v>
      </c>
      <c r="D9" s="278" t="s">
        <v>474</v>
      </c>
      <c r="E9" s="278"/>
      <c r="F9" s="278" t="s">
        <v>5</v>
      </c>
      <c r="G9" s="278" t="s">
        <v>463</v>
      </c>
      <c r="H9" s="278" t="str">
        <f t="shared" si="3"/>
        <v>ISDN30VVA</v>
      </c>
      <c r="I9" s="263" t="str">
        <f t="shared" si="4"/>
        <v>ISDN30VVE nieuwe aanleg</v>
      </c>
      <c r="J9" s="274" t="str">
        <f>IF(D9="","",INDEX(Mapping!$F:$F,MATCH($H9,Mapping!$B:$B,0)))</f>
        <v>WLR ISDN 30VVA</v>
      </c>
      <c r="K9" s="263" t="str">
        <f>IF(D9="","",INDEX(Mapping!$F:$F,MATCH($I9,Mapping!$B:$B,0)))</f>
        <v>WLR NLS ISDN 30 / ISDN 30 CPAAanleg</v>
      </c>
      <c r="L9" s="274">
        <f>MATCH(C9&amp;D9&amp;E9,'Tarieven ZM'!$B:$B,0)</f>
        <v>10</v>
      </c>
      <c r="M9" s="278">
        <f>INDEX('Tarieven ZM'!$F:$F,'Rekenblad Aansluiting'!$L9)</f>
        <v>300</v>
      </c>
      <c r="N9" s="278">
        <f>INDEX('Tarieven ZM'!$G:$H,'Rekenblad Aansluiting'!$L9,MATCH($G9,'Tarieven ZM'!$G$4:$H$4))</f>
        <v>1000</v>
      </c>
      <c r="O9" s="288">
        <f>M9+N9/Parameters!$B$5</f>
        <v>327.77777777777777</v>
      </c>
      <c r="P9" s="283">
        <f>INDEX(WLR!$J:$J,MATCH($J9,WLR!$A:$A,0))</f>
        <v>207.75</v>
      </c>
      <c r="Q9" s="278">
        <f>INDEX(WLR!$I:$I,MATCH($K9,WLR!$A:$A,0))</f>
        <v>1411.79</v>
      </c>
      <c r="R9" s="288">
        <f>P9+Q9/Parameters!$B$5</f>
        <v>246.9663888888889</v>
      </c>
      <c r="S9" s="283">
        <f>R9*Parameters!$B$2</f>
        <v>33.340462500000001</v>
      </c>
      <c r="T9" s="288"/>
      <c r="U9" s="288"/>
      <c r="V9" s="281">
        <f t="shared" si="5"/>
        <v>33.340462500000001</v>
      </c>
      <c r="W9" s="288">
        <f t="shared" si="6"/>
        <v>280.3068513888889</v>
      </c>
      <c r="X9" s="283">
        <f t="shared" si="7"/>
        <v>47.47092638888887</v>
      </c>
      <c r="Y9" s="292">
        <f t="shared" si="0"/>
        <v>0.14482655508474571</v>
      </c>
      <c r="Z9" s="263" t="b">
        <f t="shared" si="8"/>
        <v>0</v>
      </c>
      <c r="AA9" s="534" t="s">
        <v>872</v>
      </c>
      <c r="AB9" s="263">
        <v>0</v>
      </c>
    </row>
    <row r="10" spans="1:28" ht="15">
      <c r="A10" s="347" t="str">
        <f t="shared" si="1"/>
        <v>KPN Zakelijk BelBasisCityPhoneVVE nieuwe aanleg</v>
      </c>
      <c r="B10" s="263" t="str">
        <f t="shared" si="2"/>
        <v>KPN Zakelijk BelBasisCityPhoneVVE nieuwe aanleg</v>
      </c>
      <c r="C10" s="278" t="s">
        <v>476</v>
      </c>
      <c r="D10" s="278" t="s">
        <v>475</v>
      </c>
      <c r="E10" s="278"/>
      <c r="F10" s="278" t="s">
        <v>5</v>
      </c>
      <c r="G10" s="278" t="s">
        <v>463</v>
      </c>
      <c r="H10" s="278" t="str">
        <f>D10&amp;F10</f>
        <v>CityPhoneVVA</v>
      </c>
      <c r="I10" s="263" t="str">
        <f t="shared" si="4"/>
        <v>CityPhoneVVE nieuwe aanleg</v>
      </c>
      <c r="J10" s="274" t="str">
        <f>IF(D10="","",INDEX(Mapping!$F:$F,MATCH($H10,Mapping!$B:$B,0)))</f>
        <v>WLR ISDN 30 CityPhoneVVA</v>
      </c>
      <c r="K10" s="263" t="str">
        <f>IF(D10="","",INDEX(Mapping!$F:$F,MATCH($I10,Mapping!$B:$B,0)))</f>
        <v>WLR NLS ISDN 30 / ISDN 30 CPAAanleg</v>
      </c>
      <c r="L10" s="274">
        <f>MATCH(C10&amp;D10&amp;E10,'Tarieven ZM'!$B:$B,0)</f>
        <v>11</v>
      </c>
      <c r="M10" s="278">
        <f>INDEX('Tarieven ZM'!$F:$F,'Rekenblad Aansluiting'!$L10)</f>
        <v>100</v>
      </c>
      <c r="N10" s="278">
        <f>INDEX('Tarieven ZM'!$G:$H,'Rekenblad Aansluiting'!$L10,MATCH($G10,'Tarieven ZM'!$G$4:$H$4))</f>
        <v>1000</v>
      </c>
      <c r="O10" s="288">
        <f>M10+N10/Parameters!$B$5</f>
        <v>127.77777777777777</v>
      </c>
      <c r="P10" s="283">
        <f>INDEX(WLR!$J:$J,MATCH($J10,WLR!$A:$A,0))</f>
        <v>45.89</v>
      </c>
      <c r="Q10" s="278">
        <f>INDEX(WLR!$I:$I,MATCH($K10,WLR!$A:$A,0))</f>
        <v>1411.79</v>
      </c>
      <c r="R10" s="288">
        <f>P10+Q10/Parameters!$B$5</f>
        <v>85.106388888888887</v>
      </c>
      <c r="S10" s="283">
        <f>R10*Parameters!$B$2</f>
        <v>11.4893625</v>
      </c>
      <c r="T10" s="288"/>
      <c r="U10" s="288"/>
      <c r="V10" s="281">
        <f t="shared" si="5"/>
        <v>11.4893625</v>
      </c>
      <c r="W10" s="288">
        <f t="shared" si="6"/>
        <v>96.595751388888885</v>
      </c>
      <c r="X10" s="283">
        <f t="shared" si="7"/>
        <v>31.182026388888886</v>
      </c>
      <c r="Y10" s="292">
        <f t="shared" si="0"/>
        <v>0.24403324999999998</v>
      </c>
      <c r="Z10" s="263" t="b">
        <f t="shared" si="8"/>
        <v>0</v>
      </c>
      <c r="AA10" s="534" t="s">
        <v>872</v>
      </c>
      <c r="AB10" s="263">
        <v>0</v>
      </c>
    </row>
    <row r="11" spans="1:28" ht="15">
      <c r="A11" s="347" t="str">
        <f t="shared" si="1"/>
        <v>TZ BelBasisPSTNVVE nieuwe aanleg</v>
      </c>
      <c r="B11" s="263" t="str">
        <f t="shared" si="2"/>
        <v>TZ BelBasisPSTNVVE nieuwe aanleg</v>
      </c>
      <c r="C11" s="278" t="s">
        <v>477</v>
      </c>
      <c r="D11" s="278" t="s">
        <v>468</v>
      </c>
      <c r="E11" s="278"/>
      <c r="F11" s="278" t="s">
        <v>5</v>
      </c>
      <c r="G11" s="278" t="s">
        <v>463</v>
      </c>
      <c r="H11" s="278" t="str">
        <f t="shared" si="3"/>
        <v>PSTNVVA</v>
      </c>
      <c r="I11" s="263" t="str">
        <f t="shared" si="4"/>
        <v>PSTNVVE nieuwe aanleg</v>
      </c>
      <c r="J11" s="274" t="str">
        <f>IF(D11="","",INDEX(Mapping!$F:$F,MATCH($H11,Mapping!$B:$B,0)))</f>
        <v>WLR PSTN enkelvoudig Rental ChargeVVA</v>
      </c>
      <c r="K11" s="263" t="str">
        <f>IF(D11="","",INDEX(Mapping!$F:$F,MATCH($I11,Mapping!$B:$B,0)))</f>
        <v>WLR NLS PSTNAanleg</v>
      </c>
      <c r="L11" s="274">
        <f>MATCH(C11&amp;D11&amp;E11,'Tarieven ZM'!$B:$B,0)</f>
        <v>12</v>
      </c>
      <c r="M11" s="278">
        <f>INDEX('Tarieven ZM'!$F:$F,'Rekenblad Aansluiting'!$L11)</f>
        <v>25</v>
      </c>
      <c r="N11" s="278">
        <f>INDEX('Tarieven ZM'!$G:$H,'Rekenblad Aansluiting'!$L11,MATCH($G11,'Tarieven ZM'!$G$4:$H$4))</f>
        <v>100</v>
      </c>
      <c r="O11" s="288">
        <f>M11+N11/Parameters!$B$5</f>
        <v>27.777777777777779</v>
      </c>
      <c r="P11" s="283">
        <f>INDEX(WLR!$J:$J,MATCH($J11,WLR!$A:$A,0))</f>
        <v>13.98</v>
      </c>
      <c r="Q11" s="278">
        <f>INDEX(WLR!$I:$I,MATCH($K11,WLR!$A:$A,0))</f>
        <v>18.27</v>
      </c>
      <c r="R11" s="288">
        <f>P11+Q11/Parameters!$B$5</f>
        <v>14.487500000000001</v>
      </c>
      <c r="S11" s="283">
        <f>R11*Parameters!$B$2</f>
        <v>1.9558125000000002</v>
      </c>
      <c r="T11" s="288"/>
      <c r="U11" s="288"/>
      <c r="V11" s="281">
        <f t="shared" si="5"/>
        <v>1.9558125000000002</v>
      </c>
      <c r="W11" s="288">
        <f t="shared" si="6"/>
        <v>16.443312500000001</v>
      </c>
      <c r="X11" s="283">
        <f t="shared" si="7"/>
        <v>11.334465277777777</v>
      </c>
      <c r="Y11" s="292">
        <f t="shared" si="0"/>
        <v>0.40804074999999995</v>
      </c>
      <c r="Z11" s="263" t="b">
        <f t="shared" si="8"/>
        <v>0</v>
      </c>
      <c r="AA11" s="534" t="s">
        <v>872</v>
      </c>
      <c r="AB11" s="263">
        <v>0</v>
      </c>
    </row>
    <row r="12" spans="1:28" ht="15">
      <c r="A12" s="347" t="str">
        <f t="shared" si="1"/>
        <v>TZ BelBasisISDN1VVE nieuwe aanleg</v>
      </c>
      <c r="B12" s="263" t="str">
        <f t="shared" si="2"/>
        <v>TZ BelBasisISDN1VVE nieuwe aanleg</v>
      </c>
      <c r="C12" s="278" t="s">
        <v>477</v>
      </c>
      <c r="D12" s="278" t="s">
        <v>469</v>
      </c>
      <c r="E12" s="278"/>
      <c r="F12" s="278" t="s">
        <v>5</v>
      </c>
      <c r="G12" s="278" t="s">
        <v>463</v>
      </c>
      <c r="H12" s="278" t="str">
        <f t="shared" si="3"/>
        <v>ISDN1VVA</v>
      </c>
      <c r="I12" s="263" t="str">
        <f t="shared" si="4"/>
        <v>ISDN1VVE nieuwe aanleg</v>
      </c>
      <c r="J12" s="274" t="str">
        <f>IF(D12="","",INDEX(Mapping!$F:$F,MATCH($H12,Mapping!$B:$B,0)))</f>
        <v>WLR ISDN 1 enkelvoudig Rental ChargeVVA</v>
      </c>
      <c r="K12" s="263" t="str">
        <f>IF(D12="","",INDEX(Mapping!$F:$F,MATCH($I12,Mapping!$B:$B,0)))</f>
        <v>WLR NLS ISDN 1Aanleg</v>
      </c>
      <c r="L12" s="274">
        <f>MATCH(C12&amp;D12&amp;E12,'Tarieven ZM'!$B:$B,0)</f>
        <v>13</v>
      </c>
      <c r="M12" s="278">
        <f>INDEX('Tarieven ZM'!$F:$F,'Rekenblad Aansluiting'!$L12)</f>
        <v>25</v>
      </c>
      <c r="N12" s="278">
        <f>INDEX('Tarieven ZM'!$G:$H,'Rekenblad Aansluiting'!$L12,MATCH($G12,'Tarieven ZM'!$G$4:$H$4))</f>
        <v>100</v>
      </c>
      <c r="O12" s="288">
        <f>M12+N12/Parameters!$B$5</f>
        <v>27.777777777777779</v>
      </c>
      <c r="P12" s="283">
        <f>INDEX(WLR!$J:$J,MATCH($J12,WLR!$A:$A,0))</f>
        <v>16.61</v>
      </c>
      <c r="Q12" s="278">
        <f>INDEX(WLR!$I:$I,MATCH($K12,WLR!$A:$A,0))</f>
        <v>20.3</v>
      </c>
      <c r="R12" s="288">
        <f>P12+Q12/Parameters!$B$5</f>
        <v>17.173888888888889</v>
      </c>
      <c r="S12" s="283">
        <f>R12*Parameters!$B$2</f>
        <v>2.3184750000000003</v>
      </c>
      <c r="T12" s="288"/>
      <c r="U12" s="288"/>
      <c r="V12" s="281">
        <f t="shared" si="5"/>
        <v>2.3184750000000003</v>
      </c>
      <c r="W12" s="288">
        <f t="shared" si="6"/>
        <v>19.492363888888889</v>
      </c>
      <c r="X12" s="283">
        <f t="shared" si="7"/>
        <v>8.2854138888888897</v>
      </c>
      <c r="Y12" s="292">
        <f t="shared" si="0"/>
        <v>0.29827490000000001</v>
      </c>
      <c r="Z12" s="263" t="b">
        <f t="shared" si="8"/>
        <v>0</v>
      </c>
      <c r="AA12" s="534" t="s">
        <v>872</v>
      </c>
      <c r="AB12" s="263">
        <v>0</v>
      </c>
    </row>
    <row r="13" spans="1:28" ht="15">
      <c r="A13" s="347" t="str">
        <f t="shared" si="1"/>
        <v>TZ BelBasisISDN2VVE nieuwe aanleg</v>
      </c>
      <c r="B13" s="263" t="str">
        <f t="shared" si="2"/>
        <v>TZ BelBasisISDN2VVE nieuwe aanleg</v>
      </c>
      <c r="C13" s="278" t="s">
        <v>477</v>
      </c>
      <c r="D13" s="278" t="s">
        <v>470</v>
      </c>
      <c r="E13" s="278"/>
      <c r="F13" s="278" t="s">
        <v>5</v>
      </c>
      <c r="G13" s="278" t="s">
        <v>463</v>
      </c>
      <c r="H13" s="278" t="str">
        <f t="shared" si="3"/>
        <v>ISDN2VVA</v>
      </c>
      <c r="I13" s="263" t="str">
        <f t="shared" si="4"/>
        <v>ISDN2VVE nieuwe aanleg</v>
      </c>
      <c r="J13" s="274" t="str">
        <f>IF(D13="","",INDEX(Mapping!$F:$F,MATCH($H13,Mapping!$B:$B,0)))</f>
        <v>WLR ISDN 2 enkelvoudig Rental ChargeVVA</v>
      </c>
      <c r="K13" s="263" t="str">
        <f>IF(D13="","",INDEX(Mapping!$F:$F,MATCH($I13,Mapping!$B:$B,0)))</f>
        <v>WLR NLS ISDN 2 (doe het zelf, geen monteur)Aanleg</v>
      </c>
      <c r="L13" s="274">
        <f>MATCH(C13&amp;D13&amp;E13,'Tarieven ZM'!$B:$B,0)</f>
        <v>14</v>
      </c>
      <c r="M13" s="278">
        <f>INDEX('Tarieven ZM'!$F:$F,'Rekenblad Aansluiting'!$L13)</f>
        <v>30</v>
      </c>
      <c r="N13" s="278">
        <f>INDEX('Tarieven ZM'!$G:$H,'Rekenblad Aansluiting'!$L13,MATCH($G13,'Tarieven ZM'!$G$4:$H$4))</f>
        <v>100</v>
      </c>
      <c r="O13" s="288">
        <f>M13+N13/Parameters!$B$5</f>
        <v>32.777777777777779</v>
      </c>
      <c r="P13" s="283">
        <f>INDEX(WLR!$J:$J,MATCH($J13,WLR!$A:$A,0))</f>
        <v>20.52</v>
      </c>
      <c r="Q13" s="278">
        <f>INDEX(WLR!$I:$I,MATCH($K13,WLR!$A:$A,0))</f>
        <v>20.3</v>
      </c>
      <c r="R13" s="288">
        <f>P13+Q13/Parameters!$B$5</f>
        <v>21.08388888888889</v>
      </c>
      <c r="S13" s="283">
        <f>R13*Parameters!$B$2</f>
        <v>2.8463250000000002</v>
      </c>
      <c r="T13" s="288"/>
      <c r="U13" s="288"/>
      <c r="V13" s="281">
        <f t="shared" si="5"/>
        <v>2.8463250000000002</v>
      </c>
      <c r="W13" s="288">
        <f t="shared" si="6"/>
        <v>23.93021388888889</v>
      </c>
      <c r="X13" s="283">
        <f t="shared" si="7"/>
        <v>8.8475638888888888</v>
      </c>
      <c r="Y13" s="292">
        <f t="shared" si="0"/>
        <v>0.26992567796610167</v>
      </c>
      <c r="Z13" s="263" t="b">
        <f t="shared" si="8"/>
        <v>0</v>
      </c>
      <c r="AA13" s="534" t="s">
        <v>872</v>
      </c>
      <c r="AB13" s="263">
        <v>0</v>
      </c>
    </row>
    <row r="14" spans="1:28" ht="15">
      <c r="A14" s="347" t="str">
        <f t="shared" si="1"/>
        <v>TZ BelBasisISDN15VVE nieuwe aanleg</v>
      </c>
      <c r="B14" s="263" t="str">
        <f t="shared" si="2"/>
        <v>TZ BelBasisISDN15VVE nieuwe aanleg</v>
      </c>
      <c r="C14" s="278" t="s">
        <v>477</v>
      </c>
      <c r="D14" s="278" t="s">
        <v>471</v>
      </c>
      <c r="E14" s="278"/>
      <c r="F14" s="278" t="s">
        <v>5</v>
      </c>
      <c r="G14" s="278" t="s">
        <v>463</v>
      </c>
      <c r="H14" s="278" t="str">
        <f t="shared" si="3"/>
        <v>ISDN15VVA</v>
      </c>
      <c r="I14" s="263" t="str">
        <f t="shared" si="4"/>
        <v>ISDN15VVE nieuwe aanleg</v>
      </c>
      <c r="J14" s="274" t="str">
        <f>IF(D14="","",INDEX(Mapping!$F:$F,MATCH($H14,Mapping!$B:$B,0)))</f>
        <v>WLR ISDN 15VVA</v>
      </c>
      <c r="K14" s="263" t="str">
        <f>IF(D14="","",INDEX(Mapping!$F:$F,MATCH($I14,Mapping!$B:$B,0)))</f>
        <v>WLR NLS ISDN 15Aanleg</v>
      </c>
      <c r="L14" s="274">
        <f>MATCH(C14&amp;D14&amp;E14,'Tarieven ZM'!$B:$B,0)</f>
        <v>15</v>
      </c>
      <c r="M14" s="278">
        <f>INDEX('Tarieven ZM'!$F:$F,'Rekenblad Aansluiting'!$L14)</f>
        <v>200</v>
      </c>
      <c r="N14" s="278">
        <f>INDEX('Tarieven ZM'!$G:$H,'Rekenblad Aansluiting'!$L14,MATCH($G14,'Tarieven ZM'!$G$4:$H$4))</f>
        <v>1000</v>
      </c>
      <c r="O14" s="288">
        <f>M14+N14/Parameters!$B$5</f>
        <v>227.77777777777777</v>
      </c>
      <c r="P14" s="283">
        <f>INDEX(WLR!$J:$J,MATCH($J14,WLR!$A:$A,0))</f>
        <v>140.59</v>
      </c>
      <c r="Q14" s="278">
        <f>INDEX(WLR!$I:$I,MATCH($K14,WLR!$A:$A,0))</f>
        <v>752.74</v>
      </c>
      <c r="R14" s="288">
        <f>P14+Q14/Parameters!$B$5</f>
        <v>161.49944444444446</v>
      </c>
      <c r="S14" s="283">
        <f>R14*Parameters!$B$2</f>
        <v>21.802425000000003</v>
      </c>
      <c r="T14" s="288"/>
      <c r="U14" s="288"/>
      <c r="V14" s="281">
        <f t="shared" si="5"/>
        <v>21.802425000000003</v>
      </c>
      <c r="W14" s="288">
        <f t="shared" si="6"/>
        <v>183.30186944444446</v>
      </c>
      <c r="X14" s="283">
        <f t="shared" si="7"/>
        <v>44.475908333333308</v>
      </c>
      <c r="Y14" s="292">
        <f t="shared" si="0"/>
        <v>0.19526008536585354</v>
      </c>
      <c r="Z14" s="263" t="b">
        <f t="shared" si="8"/>
        <v>0</v>
      </c>
      <c r="AA14" s="534" t="s">
        <v>872</v>
      </c>
      <c r="AB14" s="263">
        <v>0</v>
      </c>
    </row>
    <row r="15" spans="1:28" ht="15">
      <c r="A15" s="347" t="str">
        <f t="shared" si="1"/>
        <v>TZ BelBasisISDN20VVE nieuwe aanleg</v>
      </c>
      <c r="B15" s="263" t="str">
        <f t="shared" si="2"/>
        <v>TZ BelBasisISDN20VVE nieuwe aanleg</v>
      </c>
      <c r="C15" s="278" t="s">
        <v>477</v>
      </c>
      <c r="D15" s="278" t="s">
        <v>473</v>
      </c>
      <c r="E15" s="278"/>
      <c r="F15" s="278" t="s">
        <v>5</v>
      </c>
      <c r="G15" s="278" t="s">
        <v>463</v>
      </c>
      <c r="H15" s="278" t="str">
        <f t="shared" si="3"/>
        <v>ISDN20VVA</v>
      </c>
      <c r="I15" s="263" t="str">
        <f t="shared" si="4"/>
        <v>ISDN20VVE nieuwe aanleg</v>
      </c>
      <c r="J15" s="274" t="str">
        <f>IF(D15="","",INDEX(Mapping!$F:$F,MATCH($H15,Mapping!$B:$B,0)))</f>
        <v>WLR ISDN 20VVA</v>
      </c>
      <c r="K15" s="263" t="str">
        <f>IF(D15="","",INDEX(Mapping!$F:$F,MATCH($I15,Mapping!$B:$B,0)))</f>
        <v>WLR NLS ISDN 20Aanleg</v>
      </c>
      <c r="L15" s="274">
        <f>MATCH(C15&amp;D15&amp;E15,'Tarieven ZM'!$B:$B,0)</f>
        <v>16</v>
      </c>
      <c r="M15" s="278">
        <f>INDEX('Tarieven ZM'!$F:$F,'Rekenblad Aansluiting'!$L15)</f>
        <v>250</v>
      </c>
      <c r="N15" s="278">
        <f>INDEX('Tarieven ZM'!$G:$H,'Rekenblad Aansluiting'!$L15,MATCH($G15,'Tarieven ZM'!$G$4:$H$4))</f>
        <v>1000</v>
      </c>
      <c r="O15" s="288">
        <f>M15+N15/Parameters!$B$5</f>
        <v>277.77777777777777</v>
      </c>
      <c r="P15" s="283">
        <f>INDEX(WLR!$J:$J,MATCH($J15,WLR!$A:$A,0))</f>
        <v>176.08</v>
      </c>
      <c r="Q15" s="278">
        <f>INDEX(WLR!$I:$I,MATCH($K15,WLR!$A:$A,0))</f>
        <v>988.11</v>
      </c>
      <c r="R15" s="288">
        <f>P15+Q15/Parameters!$B$5</f>
        <v>203.5275</v>
      </c>
      <c r="S15" s="283">
        <f>R15*Parameters!$B$2</f>
        <v>27.476212500000003</v>
      </c>
      <c r="T15" s="288"/>
      <c r="U15" s="288"/>
      <c r="V15" s="281">
        <f t="shared" si="5"/>
        <v>27.476212500000003</v>
      </c>
      <c r="W15" s="288">
        <f t="shared" si="6"/>
        <v>231.00371250000001</v>
      </c>
      <c r="X15" s="283">
        <f t="shared" si="7"/>
        <v>46.774065277777765</v>
      </c>
      <c r="Y15" s="292">
        <f t="shared" si="0"/>
        <v>0.16838663499999995</v>
      </c>
      <c r="Z15" s="263" t="b">
        <f t="shared" si="8"/>
        <v>0</v>
      </c>
      <c r="AA15" s="534" t="s">
        <v>872</v>
      </c>
      <c r="AB15" s="263">
        <v>0</v>
      </c>
    </row>
    <row r="16" spans="1:28" ht="15">
      <c r="A16" s="347" t="str">
        <f t="shared" si="1"/>
        <v>TZ BelBasisISDN30VVE nieuwe aanleg</v>
      </c>
      <c r="B16" s="263" t="str">
        <f t="shared" si="2"/>
        <v>TZ BelBasisISDN30VVE nieuwe aanleg</v>
      </c>
      <c r="C16" s="278" t="s">
        <v>477</v>
      </c>
      <c r="D16" s="278" t="s">
        <v>474</v>
      </c>
      <c r="E16" s="278"/>
      <c r="F16" s="278" t="s">
        <v>5</v>
      </c>
      <c r="G16" s="278" t="s">
        <v>463</v>
      </c>
      <c r="H16" s="278" t="str">
        <f t="shared" si="3"/>
        <v>ISDN30VVA</v>
      </c>
      <c r="I16" s="263" t="str">
        <f t="shared" si="4"/>
        <v>ISDN30VVE nieuwe aanleg</v>
      </c>
      <c r="J16" s="274" t="str">
        <f>IF(D16="","",INDEX(Mapping!$F:$F,MATCH($H16,Mapping!$B:$B,0)))</f>
        <v>WLR ISDN 30VVA</v>
      </c>
      <c r="K16" s="263" t="str">
        <f>IF(D16="","",INDEX(Mapping!$F:$F,MATCH($I16,Mapping!$B:$B,0)))</f>
        <v>WLR NLS ISDN 30 / ISDN 30 CPAAanleg</v>
      </c>
      <c r="L16" s="274">
        <f>MATCH(C16&amp;D16&amp;E16,'Tarieven ZM'!$B:$B,0)</f>
        <v>17</v>
      </c>
      <c r="M16" s="278">
        <f>INDEX('Tarieven ZM'!$F:$F,'Rekenblad Aansluiting'!$L16)</f>
        <v>300</v>
      </c>
      <c r="N16" s="278">
        <f>INDEX('Tarieven ZM'!$G:$H,'Rekenblad Aansluiting'!$L16,MATCH($G16,'Tarieven ZM'!$G$4:$H$4))</f>
        <v>1000</v>
      </c>
      <c r="O16" s="288">
        <f>M16+N16/Parameters!$B$5</f>
        <v>327.77777777777777</v>
      </c>
      <c r="P16" s="283">
        <f>INDEX(WLR!$J:$J,MATCH($J16,WLR!$A:$A,0))</f>
        <v>207.75</v>
      </c>
      <c r="Q16" s="278">
        <f>INDEX(WLR!$I:$I,MATCH($K16,WLR!$A:$A,0))</f>
        <v>1411.79</v>
      </c>
      <c r="R16" s="288">
        <f>P16+Q16/Parameters!$B$5</f>
        <v>246.9663888888889</v>
      </c>
      <c r="S16" s="283">
        <f>R16*Parameters!$B$2</f>
        <v>33.340462500000001</v>
      </c>
      <c r="T16" s="288"/>
      <c r="U16" s="288"/>
      <c r="V16" s="281">
        <f t="shared" si="5"/>
        <v>33.340462500000001</v>
      </c>
      <c r="W16" s="288">
        <f t="shared" si="6"/>
        <v>280.3068513888889</v>
      </c>
      <c r="X16" s="283">
        <f t="shared" si="7"/>
        <v>47.47092638888887</v>
      </c>
      <c r="Y16" s="292">
        <f t="shared" si="0"/>
        <v>0.14482655508474571</v>
      </c>
      <c r="Z16" s="263" t="b">
        <f t="shared" si="8"/>
        <v>0</v>
      </c>
      <c r="AA16" s="534" t="s">
        <v>872</v>
      </c>
      <c r="AB16" s="263">
        <v>0</v>
      </c>
    </row>
    <row r="17" spans="1:28" ht="15">
      <c r="A17" s="347" t="str">
        <f t="shared" si="1"/>
        <v>TZ BelBasisCityPhoneVVE nieuwe aanleg</v>
      </c>
      <c r="B17" s="263" t="str">
        <f t="shared" si="2"/>
        <v>TZ BelBasisCityPhoneVVE nieuwe aanleg</v>
      </c>
      <c r="C17" s="278" t="s">
        <v>477</v>
      </c>
      <c r="D17" s="278" t="s">
        <v>475</v>
      </c>
      <c r="E17" s="278"/>
      <c r="F17" s="278" t="s">
        <v>5</v>
      </c>
      <c r="G17" s="278" t="s">
        <v>463</v>
      </c>
      <c r="H17" s="278" t="str">
        <f t="shared" si="3"/>
        <v>CityPhoneVVA</v>
      </c>
      <c r="I17" s="263" t="str">
        <f t="shared" si="4"/>
        <v>CityPhoneVVE nieuwe aanleg</v>
      </c>
      <c r="J17" s="274" t="str">
        <f>IF(D17="","",INDEX(Mapping!$F:$F,MATCH($H17,Mapping!$B:$B,0)))</f>
        <v>WLR ISDN 30 CityPhoneVVA</v>
      </c>
      <c r="K17" s="263" t="str">
        <f>IF(D17="","",INDEX(Mapping!$F:$F,MATCH($I17,Mapping!$B:$B,0)))</f>
        <v>WLR NLS ISDN 30 / ISDN 30 CPAAanleg</v>
      </c>
      <c r="L17" s="274">
        <f>MATCH(C17&amp;D17&amp;E17,'Tarieven ZM'!$B:$B,0)</f>
        <v>18</v>
      </c>
      <c r="M17" s="278">
        <f>INDEX('Tarieven ZM'!$F:$F,'Rekenblad Aansluiting'!$L17)</f>
        <v>100</v>
      </c>
      <c r="N17" s="278">
        <f>INDEX('Tarieven ZM'!$G:$H,'Rekenblad Aansluiting'!$L17,MATCH($G17,'Tarieven ZM'!$G$4:$H$4))</f>
        <v>1000</v>
      </c>
      <c r="O17" s="288">
        <f>M17+N17/Parameters!$B$5</f>
        <v>127.77777777777777</v>
      </c>
      <c r="P17" s="283">
        <f>INDEX(WLR!$J:$J,MATCH($J17,WLR!$A:$A,0))</f>
        <v>45.89</v>
      </c>
      <c r="Q17" s="278">
        <f>INDEX(WLR!$I:$I,MATCH($K17,WLR!$A:$A,0))</f>
        <v>1411.79</v>
      </c>
      <c r="R17" s="288">
        <f>P17+Q17/Parameters!$B$5</f>
        <v>85.106388888888887</v>
      </c>
      <c r="S17" s="283">
        <f>R17*Parameters!$B$2</f>
        <v>11.4893625</v>
      </c>
      <c r="T17" s="288"/>
      <c r="U17" s="288"/>
      <c r="V17" s="281">
        <f t="shared" si="5"/>
        <v>11.4893625</v>
      </c>
      <c r="W17" s="288">
        <f t="shared" si="6"/>
        <v>96.595751388888885</v>
      </c>
      <c r="X17" s="283">
        <f t="shared" si="7"/>
        <v>31.182026388888886</v>
      </c>
      <c r="Y17" s="292">
        <f t="shared" si="0"/>
        <v>0.24403324999999998</v>
      </c>
      <c r="Z17" s="263" t="b">
        <f t="shared" si="8"/>
        <v>0</v>
      </c>
      <c r="AA17" s="534" t="s">
        <v>872</v>
      </c>
      <c r="AB17" s="263">
        <v>0</v>
      </c>
    </row>
    <row r="18" spans="1:28" ht="15">
      <c r="A18" s="347" t="str">
        <f t="shared" si="1"/>
        <v>KPN Zakelijk BelBasisPSTNVVE overstap</v>
      </c>
      <c r="B18" s="263" t="str">
        <f t="shared" si="2"/>
        <v>KPN Zakelijk BelBasisPSTNVVE overstap</v>
      </c>
      <c r="C18" s="278" t="s">
        <v>476</v>
      </c>
      <c r="D18" s="278" t="s">
        <v>468</v>
      </c>
      <c r="E18" s="278"/>
      <c r="F18" s="278" t="s">
        <v>5</v>
      </c>
      <c r="G18" s="278" t="s">
        <v>464</v>
      </c>
      <c r="H18" s="278" t="str">
        <f>D18&amp;F18</f>
        <v>PSTNVVA</v>
      </c>
      <c r="I18" s="263" t="str">
        <f>D18&amp;G18</f>
        <v>PSTNVVE overstap</v>
      </c>
      <c r="J18" s="274" t="str">
        <f>IF(D18="","",INDEX(Mapping!$F:$F,MATCH($H18,Mapping!$B:$B,0)))</f>
        <v>WLR PSTN enkelvoudig Rental ChargeVVA</v>
      </c>
      <c r="K18" s="263" t="str">
        <f>IF(D18="","",INDEX(Mapping!$F:$F,MATCH($I18,Mapping!$B:$B,0)))</f>
        <v>WLR Overstap LCAanleg</v>
      </c>
      <c r="L18" s="274">
        <f>MATCH(C18&amp;D18&amp;E18,'Tarieven ZM'!$B:$B,0)</f>
        <v>5</v>
      </c>
      <c r="M18" s="278">
        <f>INDEX('Tarieven ZM'!$F:$F,'Rekenblad Aansluiting'!$L18)</f>
        <v>25</v>
      </c>
      <c r="N18" s="278">
        <f>INDEX('Tarieven ZM'!$G:$H,'Rekenblad Aansluiting'!$L18,MATCH($G18,'Tarieven ZM'!$G$4:$H$4))</f>
        <v>100</v>
      </c>
      <c r="O18" s="288">
        <f>M18+N18/Parameters!$B$5</f>
        <v>27.777777777777779</v>
      </c>
      <c r="P18" s="283">
        <f>INDEX(WLR!$J:$J,MATCH($J18,WLR!$A:$A,0))</f>
        <v>13.98</v>
      </c>
      <c r="Q18" s="278">
        <f>INDEX(WLR!$I:$I,MATCH($K18,WLR!$A:$A,0))</f>
        <v>4.42</v>
      </c>
      <c r="R18" s="288">
        <f>P18+Q18/Parameters!$B$5</f>
        <v>14.102777777777778</v>
      </c>
      <c r="S18" s="283">
        <f>R18*Parameters!$B$2</f>
        <v>1.9038750000000002</v>
      </c>
      <c r="T18" s="288"/>
      <c r="U18" s="288"/>
      <c r="V18" s="281">
        <f t="shared" si="5"/>
        <v>1.9038750000000002</v>
      </c>
      <c r="W18" s="288">
        <f t="shared" si="6"/>
        <v>16.006652777777777</v>
      </c>
      <c r="X18" s="283">
        <f t="shared" si="7"/>
        <v>11.771125000000001</v>
      </c>
      <c r="Y18" s="292">
        <f t="shared" si="0"/>
        <v>0.42376050000000004</v>
      </c>
      <c r="Z18" s="263" t="b">
        <f t="shared" si="8"/>
        <v>0</v>
      </c>
      <c r="AA18" s="534" t="s">
        <v>872</v>
      </c>
      <c r="AB18" s="263">
        <v>0</v>
      </c>
    </row>
    <row r="19" spans="1:28" ht="15">
      <c r="A19" s="347" t="str">
        <f t="shared" si="1"/>
        <v>KPN Zakelijk BelBasisISDN1VVE overstap</v>
      </c>
      <c r="B19" s="263" t="str">
        <f t="shared" si="2"/>
        <v>KPN Zakelijk BelBasisISDN1VVE overstap</v>
      </c>
      <c r="C19" s="278" t="s">
        <v>476</v>
      </c>
      <c r="D19" s="278" t="s">
        <v>469</v>
      </c>
      <c r="E19" s="278"/>
      <c r="F19" s="278" t="s">
        <v>5</v>
      </c>
      <c r="G19" s="278" t="s">
        <v>464</v>
      </c>
      <c r="H19" s="278" t="str">
        <f t="shared" ref="H19:H31" si="9">D19&amp;F19</f>
        <v>ISDN1VVA</v>
      </c>
      <c r="I19" s="263" t="str">
        <f t="shared" ref="I19:I31" si="10">D19&amp;G19</f>
        <v>ISDN1VVE overstap</v>
      </c>
      <c r="J19" s="274" t="str">
        <f>IF(D19="","",INDEX(Mapping!$F:$F,MATCH($H19,Mapping!$B:$B,0)))</f>
        <v>WLR ISDN 1 enkelvoudig Rental ChargeVVA</v>
      </c>
      <c r="K19" s="263" t="str">
        <f>IF(D19="","",INDEX(Mapping!$F:$F,MATCH($I19,Mapping!$B:$B,0)))</f>
        <v>WLR Overstap LCAanleg</v>
      </c>
      <c r="L19" s="274">
        <f>MATCH(C19&amp;D19&amp;E19,'Tarieven ZM'!$B:$B,0)</f>
        <v>6</v>
      </c>
      <c r="M19" s="278">
        <f>INDEX('Tarieven ZM'!$F:$F,'Rekenblad Aansluiting'!$L19)</f>
        <v>25</v>
      </c>
      <c r="N19" s="278">
        <f>INDEX('Tarieven ZM'!$G:$H,'Rekenblad Aansluiting'!$L19,MATCH($G19,'Tarieven ZM'!$G$4:$H$4))</f>
        <v>100</v>
      </c>
      <c r="O19" s="288">
        <f>M19+N19/Parameters!$B$5</f>
        <v>27.777777777777779</v>
      </c>
      <c r="P19" s="283">
        <f>INDEX(WLR!$J:$J,MATCH($J19,WLR!$A:$A,0))</f>
        <v>16.61</v>
      </c>
      <c r="Q19" s="278">
        <f>INDEX(WLR!$I:$I,MATCH($K19,WLR!$A:$A,0))</f>
        <v>4.42</v>
      </c>
      <c r="R19" s="288">
        <f>P19+Q19/Parameters!$B$5</f>
        <v>16.732777777777777</v>
      </c>
      <c r="S19" s="283">
        <f>R19*Parameters!$B$2</f>
        <v>2.2589250000000001</v>
      </c>
      <c r="T19" s="288"/>
      <c r="U19" s="288"/>
      <c r="V19" s="281">
        <f t="shared" si="5"/>
        <v>2.2589250000000001</v>
      </c>
      <c r="W19" s="288">
        <f t="shared" si="6"/>
        <v>18.991702777777778</v>
      </c>
      <c r="X19" s="283">
        <f t="shared" si="7"/>
        <v>8.7860750000000003</v>
      </c>
      <c r="Y19" s="292">
        <f t="shared" si="0"/>
        <v>0.31629869999999999</v>
      </c>
      <c r="Z19" s="263" t="b">
        <f t="shared" si="8"/>
        <v>0</v>
      </c>
      <c r="AA19" s="534" t="s">
        <v>872</v>
      </c>
      <c r="AB19" s="263">
        <v>0</v>
      </c>
    </row>
    <row r="20" spans="1:28" ht="15">
      <c r="A20" s="347" t="str">
        <f t="shared" si="1"/>
        <v>KPN Zakelijk BelBasisISDN2VVE overstap</v>
      </c>
      <c r="B20" s="263" t="str">
        <f t="shared" si="2"/>
        <v>KPN Zakelijk BelBasisISDN2VVE overstap</v>
      </c>
      <c r="C20" s="278" t="s">
        <v>476</v>
      </c>
      <c r="D20" s="278" t="s">
        <v>470</v>
      </c>
      <c r="E20" s="278"/>
      <c r="F20" s="278" t="s">
        <v>5</v>
      </c>
      <c r="G20" s="278" t="s">
        <v>464</v>
      </c>
      <c r="H20" s="278" t="str">
        <f t="shared" si="9"/>
        <v>ISDN2VVA</v>
      </c>
      <c r="I20" s="263" t="str">
        <f t="shared" si="10"/>
        <v>ISDN2VVE overstap</v>
      </c>
      <c r="J20" s="274" t="str">
        <f>IF(D20="","",INDEX(Mapping!$F:$F,MATCH($H20,Mapping!$B:$B,0)))</f>
        <v>WLR ISDN 2 enkelvoudig Rental ChargeVVA</v>
      </c>
      <c r="K20" s="263" t="str">
        <f>IF(D20="","",INDEX(Mapping!$F:$F,MATCH($I20,Mapping!$B:$B,0)))</f>
        <v>WLR Overstap LCAanleg</v>
      </c>
      <c r="L20" s="274">
        <f>MATCH(C20&amp;D20&amp;E20,'Tarieven ZM'!$B:$B,0)</f>
        <v>7</v>
      </c>
      <c r="M20" s="278">
        <f>INDEX('Tarieven ZM'!$F:$F,'Rekenblad Aansluiting'!$L20)</f>
        <v>30</v>
      </c>
      <c r="N20" s="278">
        <f>INDEX('Tarieven ZM'!$G:$H,'Rekenblad Aansluiting'!$L20,MATCH($G20,'Tarieven ZM'!$G$4:$H$4))</f>
        <v>100</v>
      </c>
      <c r="O20" s="288">
        <f>M20+N20/Parameters!$B$5</f>
        <v>32.777777777777779</v>
      </c>
      <c r="P20" s="283">
        <f>INDEX(WLR!$J:$J,MATCH($J20,WLR!$A:$A,0))</f>
        <v>20.52</v>
      </c>
      <c r="Q20" s="278">
        <f>INDEX(WLR!$I:$I,MATCH($K20,WLR!$A:$A,0))</f>
        <v>4.42</v>
      </c>
      <c r="R20" s="288">
        <f>P20+Q20/Parameters!$B$5</f>
        <v>20.642777777777777</v>
      </c>
      <c r="S20" s="283">
        <f>R20*Parameters!$B$2</f>
        <v>2.786775</v>
      </c>
      <c r="T20" s="288"/>
      <c r="U20" s="288"/>
      <c r="V20" s="281">
        <f t="shared" si="5"/>
        <v>2.786775</v>
      </c>
      <c r="W20" s="288">
        <f t="shared" si="6"/>
        <v>23.429552777777776</v>
      </c>
      <c r="X20" s="283">
        <f t="shared" si="7"/>
        <v>9.3482250000000029</v>
      </c>
      <c r="Y20" s="292">
        <f t="shared" si="0"/>
        <v>0.28520008474576281</v>
      </c>
      <c r="Z20" s="263" t="b">
        <f t="shared" si="8"/>
        <v>0</v>
      </c>
      <c r="AA20" s="534" t="s">
        <v>872</v>
      </c>
      <c r="AB20" s="263">
        <v>0</v>
      </c>
    </row>
    <row r="21" spans="1:28" ht="15">
      <c r="A21" s="347" t="str">
        <f t="shared" si="1"/>
        <v>KPN Zakelijk BelBasisISDN15VVE overstap</v>
      </c>
      <c r="B21" s="263" t="str">
        <f t="shared" si="2"/>
        <v>KPN Zakelijk BelBasisISDN15VVE overstap</v>
      </c>
      <c r="C21" s="278" t="s">
        <v>476</v>
      </c>
      <c r="D21" s="278" t="s">
        <v>471</v>
      </c>
      <c r="E21" s="278"/>
      <c r="F21" s="278" t="s">
        <v>5</v>
      </c>
      <c r="G21" s="278" t="s">
        <v>464</v>
      </c>
      <c r="H21" s="278" t="str">
        <f t="shared" si="9"/>
        <v>ISDN15VVA</v>
      </c>
      <c r="I21" s="263" t="str">
        <f t="shared" si="10"/>
        <v>ISDN15VVE overstap</v>
      </c>
      <c r="J21" s="274" t="str">
        <f>IF(D21="","",INDEX(Mapping!$F:$F,MATCH($H21,Mapping!$B:$B,0)))</f>
        <v>WLR ISDN 15VVA</v>
      </c>
      <c r="K21" s="263" t="str">
        <f>IF(D21="","",INDEX(Mapping!$F:$F,MATCH($I21,Mapping!$B:$B,0)))</f>
        <v>WLR Overstap HCAanleg</v>
      </c>
      <c r="L21" s="274">
        <f>MATCH(C21&amp;D21&amp;E21,'Tarieven ZM'!$B:$B,0)</f>
        <v>8</v>
      </c>
      <c r="M21" s="278">
        <f>INDEX('Tarieven ZM'!$F:$F,'Rekenblad Aansluiting'!$L21)</f>
        <v>200</v>
      </c>
      <c r="N21" s="278">
        <f>INDEX('Tarieven ZM'!$G:$H,'Rekenblad Aansluiting'!$L21,MATCH($G21,'Tarieven ZM'!$G$4:$H$4))</f>
        <v>500</v>
      </c>
      <c r="O21" s="288">
        <f>M21+N21/Parameters!$B$5</f>
        <v>213.88888888888889</v>
      </c>
      <c r="P21" s="283">
        <f>INDEX(WLR!$J:$J,MATCH($J21,WLR!$A:$A,0))</f>
        <v>140.59</v>
      </c>
      <c r="Q21" s="278">
        <f>INDEX(WLR!$I:$I,MATCH($K21,WLR!$A:$A,0))</f>
        <v>45.89</v>
      </c>
      <c r="R21" s="288">
        <f>P21+Q21/Parameters!$B$5</f>
        <v>141.86472222222221</v>
      </c>
      <c r="S21" s="283">
        <f>R21*Parameters!$B$2</f>
        <v>19.151737499999999</v>
      </c>
      <c r="T21" s="288"/>
      <c r="U21" s="288"/>
      <c r="V21" s="281">
        <f t="shared" si="5"/>
        <v>19.151737499999999</v>
      </c>
      <c r="W21" s="288">
        <f t="shared" si="6"/>
        <v>161.01645972222221</v>
      </c>
      <c r="X21" s="283">
        <f t="shared" si="7"/>
        <v>52.872429166666677</v>
      </c>
      <c r="Y21" s="292">
        <f t="shared" si="0"/>
        <v>0.24719577272727278</v>
      </c>
      <c r="Z21" s="263" t="b">
        <f t="shared" si="8"/>
        <v>0</v>
      </c>
      <c r="AA21" s="534" t="s">
        <v>872</v>
      </c>
      <c r="AB21" s="263">
        <v>0</v>
      </c>
    </row>
    <row r="22" spans="1:28" ht="15">
      <c r="A22" s="347" t="str">
        <f t="shared" si="1"/>
        <v>KPN Zakelijk BelBasisISDN20VVE overstap</v>
      </c>
      <c r="B22" s="263" t="str">
        <f t="shared" si="2"/>
        <v>KPN Zakelijk BelBasisISDN20VVE overstap</v>
      </c>
      <c r="C22" s="278" t="s">
        <v>476</v>
      </c>
      <c r="D22" s="278" t="s">
        <v>473</v>
      </c>
      <c r="E22" s="278"/>
      <c r="F22" s="278" t="s">
        <v>5</v>
      </c>
      <c r="G22" s="278" t="s">
        <v>464</v>
      </c>
      <c r="H22" s="278" t="str">
        <f t="shared" si="9"/>
        <v>ISDN20VVA</v>
      </c>
      <c r="I22" s="263" t="str">
        <f t="shared" si="10"/>
        <v>ISDN20VVE overstap</v>
      </c>
      <c r="J22" s="274" t="str">
        <f>IF(D22="","",INDEX(Mapping!$F:$F,MATCH($H22,Mapping!$B:$B,0)))</f>
        <v>WLR ISDN 20VVA</v>
      </c>
      <c r="K22" s="263" t="str">
        <f>IF(D22="","",INDEX(Mapping!$F:$F,MATCH($I22,Mapping!$B:$B,0)))</f>
        <v>WLR Overstap HCAanleg</v>
      </c>
      <c r="L22" s="274">
        <f>MATCH(C22&amp;D22&amp;E22,'Tarieven ZM'!$B:$B,0)</f>
        <v>9</v>
      </c>
      <c r="M22" s="278">
        <f>INDEX('Tarieven ZM'!$F:$F,'Rekenblad Aansluiting'!$L22)</f>
        <v>250</v>
      </c>
      <c r="N22" s="278">
        <f>INDEX('Tarieven ZM'!$G:$H,'Rekenblad Aansluiting'!$L22,MATCH($G22,'Tarieven ZM'!$G$4:$H$4))</f>
        <v>500</v>
      </c>
      <c r="O22" s="288">
        <f>M22+N22/Parameters!$B$5</f>
        <v>263.88888888888891</v>
      </c>
      <c r="P22" s="283">
        <f>INDEX(WLR!$J:$J,MATCH($J22,WLR!$A:$A,0))</f>
        <v>176.08</v>
      </c>
      <c r="Q22" s="278">
        <f>INDEX(WLR!$I:$I,MATCH($K22,WLR!$A:$A,0))</f>
        <v>45.89</v>
      </c>
      <c r="R22" s="288">
        <f>P22+Q22/Parameters!$B$5</f>
        <v>177.35472222222222</v>
      </c>
      <c r="S22" s="283">
        <f>R22*Parameters!$B$2</f>
        <v>23.942887500000001</v>
      </c>
      <c r="T22" s="288"/>
      <c r="U22" s="288"/>
      <c r="V22" s="281">
        <f t="shared" si="5"/>
        <v>23.942887500000001</v>
      </c>
      <c r="W22" s="288">
        <f t="shared" si="6"/>
        <v>201.29760972222223</v>
      </c>
      <c r="X22" s="283">
        <f t="shared" si="7"/>
        <v>62.591279166666681</v>
      </c>
      <c r="Y22" s="292">
        <f t="shared" si="0"/>
        <v>0.23718800526315792</v>
      </c>
      <c r="Z22" s="263" t="b">
        <f t="shared" si="8"/>
        <v>0</v>
      </c>
      <c r="AA22" s="534" t="s">
        <v>872</v>
      </c>
      <c r="AB22" s="263">
        <v>0</v>
      </c>
    </row>
    <row r="23" spans="1:28" ht="15">
      <c r="A23" s="347" t="str">
        <f t="shared" si="1"/>
        <v>KPN Zakelijk BelBasisISDN30VVE overstap</v>
      </c>
      <c r="B23" s="263" t="str">
        <f t="shared" si="2"/>
        <v>KPN Zakelijk BelBasisISDN30VVE overstap</v>
      </c>
      <c r="C23" s="278" t="s">
        <v>476</v>
      </c>
      <c r="D23" s="278" t="s">
        <v>474</v>
      </c>
      <c r="E23" s="278"/>
      <c r="F23" s="278" t="s">
        <v>5</v>
      </c>
      <c r="G23" s="278" t="s">
        <v>464</v>
      </c>
      <c r="H23" s="278" t="str">
        <f t="shared" si="9"/>
        <v>ISDN30VVA</v>
      </c>
      <c r="I23" s="263" t="str">
        <f t="shared" si="10"/>
        <v>ISDN30VVE overstap</v>
      </c>
      <c r="J23" s="274" t="str">
        <f>IF(D23="","",INDEX(Mapping!$F:$F,MATCH($H23,Mapping!$B:$B,0)))</f>
        <v>WLR ISDN 30VVA</v>
      </c>
      <c r="K23" s="263" t="str">
        <f>IF(D23="","",INDEX(Mapping!$F:$F,MATCH($I23,Mapping!$B:$B,0)))</f>
        <v>WLR Overstap HCAanleg</v>
      </c>
      <c r="L23" s="274">
        <f>MATCH(C23&amp;D23&amp;E23,'Tarieven ZM'!$B:$B,0)</f>
        <v>10</v>
      </c>
      <c r="M23" s="278">
        <f>INDEX('Tarieven ZM'!$F:$F,'Rekenblad Aansluiting'!$L23)</f>
        <v>300</v>
      </c>
      <c r="N23" s="278">
        <f>INDEX('Tarieven ZM'!$G:$H,'Rekenblad Aansluiting'!$L23,MATCH($G23,'Tarieven ZM'!$G$4:$H$4))</f>
        <v>500</v>
      </c>
      <c r="O23" s="288">
        <f>M23+N23/Parameters!$B$5</f>
        <v>313.88888888888891</v>
      </c>
      <c r="P23" s="283">
        <f>INDEX(WLR!$J:$J,MATCH($J23,WLR!$A:$A,0))</f>
        <v>207.75</v>
      </c>
      <c r="Q23" s="278">
        <f>INDEX(WLR!$I:$I,MATCH($K23,WLR!$A:$A,0))</f>
        <v>45.89</v>
      </c>
      <c r="R23" s="288">
        <f>P23+Q23/Parameters!$B$5</f>
        <v>209.02472222222221</v>
      </c>
      <c r="S23" s="283">
        <f>R23*Parameters!$B$2</f>
        <v>28.218337500000001</v>
      </c>
      <c r="T23" s="288"/>
      <c r="U23" s="288"/>
      <c r="V23" s="281">
        <f t="shared" si="5"/>
        <v>28.218337500000001</v>
      </c>
      <c r="W23" s="288">
        <f t="shared" si="6"/>
        <v>237.2430597222222</v>
      </c>
      <c r="X23" s="283">
        <f t="shared" si="7"/>
        <v>76.645829166666715</v>
      </c>
      <c r="Y23" s="292">
        <f t="shared" si="0"/>
        <v>0.2441814026548674</v>
      </c>
      <c r="Z23" s="263" t="b">
        <f t="shared" si="8"/>
        <v>0</v>
      </c>
      <c r="AA23" s="534" t="s">
        <v>872</v>
      </c>
      <c r="AB23" s="263">
        <v>0</v>
      </c>
    </row>
    <row r="24" spans="1:28" ht="15">
      <c r="A24" s="347" t="str">
        <f t="shared" si="1"/>
        <v>KPN Zakelijk BelBasisCityPhoneVVE overstap</v>
      </c>
      <c r="B24" s="263" t="str">
        <f t="shared" si="2"/>
        <v>KPN Zakelijk BelBasisCityPhoneVVE overstap</v>
      </c>
      <c r="C24" s="278" t="s">
        <v>476</v>
      </c>
      <c r="D24" s="278" t="s">
        <v>475</v>
      </c>
      <c r="E24" s="278"/>
      <c r="F24" s="278" t="s">
        <v>5</v>
      </c>
      <c r="G24" s="278" t="s">
        <v>464</v>
      </c>
      <c r="H24" s="278" t="str">
        <f t="shared" si="9"/>
        <v>CityPhoneVVA</v>
      </c>
      <c r="I24" s="263" t="str">
        <f t="shared" si="10"/>
        <v>CityPhoneVVE overstap</v>
      </c>
      <c r="J24" s="274" t="str">
        <f>IF(D24="","",INDEX(Mapping!$F:$F,MATCH($H24,Mapping!$B:$B,0)))</f>
        <v>WLR ISDN 30 CityPhoneVVA</v>
      </c>
      <c r="K24" s="263" t="str">
        <f>IF(D24="","",INDEX(Mapping!$F:$F,MATCH($I24,Mapping!$B:$B,0)))</f>
        <v>WLR Overstap HCAanleg</v>
      </c>
      <c r="L24" s="274">
        <f>MATCH(C24&amp;D24&amp;E24,'Tarieven ZM'!$B:$B,0)</f>
        <v>11</v>
      </c>
      <c r="M24" s="278">
        <f>INDEX('Tarieven ZM'!$F:$F,'Rekenblad Aansluiting'!$L24)</f>
        <v>100</v>
      </c>
      <c r="N24" s="278">
        <f>INDEX('Tarieven ZM'!$G:$H,'Rekenblad Aansluiting'!$L24,MATCH($G24,'Tarieven ZM'!$G$4:$H$4))</f>
        <v>500</v>
      </c>
      <c r="O24" s="288">
        <f>M24+N24/Parameters!$B$5</f>
        <v>113.88888888888889</v>
      </c>
      <c r="P24" s="283">
        <f>INDEX(WLR!$J:$J,MATCH($J24,WLR!$A:$A,0))</f>
        <v>45.89</v>
      </c>
      <c r="Q24" s="278">
        <f>INDEX(WLR!$I:$I,MATCH($K24,WLR!$A:$A,0))</f>
        <v>45.89</v>
      </c>
      <c r="R24" s="288">
        <f>P24+Q24/Parameters!$B$5</f>
        <v>47.164722222222224</v>
      </c>
      <c r="S24" s="283">
        <f>R24*Parameters!$B$2</f>
        <v>6.3672375000000008</v>
      </c>
      <c r="T24" s="288"/>
      <c r="U24" s="288"/>
      <c r="V24" s="281">
        <f t="shared" si="5"/>
        <v>6.3672375000000008</v>
      </c>
      <c r="W24" s="288">
        <f t="shared" si="6"/>
        <v>53.531959722222226</v>
      </c>
      <c r="X24" s="283">
        <f t="shared" si="7"/>
        <v>60.35692916666666</v>
      </c>
      <c r="Y24" s="292">
        <f t="shared" si="0"/>
        <v>0.52996328048780483</v>
      </c>
      <c r="Z24" s="263" t="b">
        <f t="shared" si="8"/>
        <v>0</v>
      </c>
      <c r="AA24" s="534" t="s">
        <v>872</v>
      </c>
      <c r="AB24" s="263">
        <v>0</v>
      </c>
    </row>
    <row r="25" spans="1:28" ht="15">
      <c r="A25" s="347" t="str">
        <f t="shared" si="1"/>
        <v>TZ BelBasisPSTNVVE overstap</v>
      </c>
      <c r="B25" s="263" t="str">
        <f t="shared" si="2"/>
        <v>TZ BelBasisPSTNVVE overstap</v>
      </c>
      <c r="C25" s="278" t="s">
        <v>477</v>
      </c>
      <c r="D25" s="278" t="s">
        <v>468</v>
      </c>
      <c r="E25" s="278"/>
      <c r="F25" s="278" t="s">
        <v>5</v>
      </c>
      <c r="G25" s="278" t="s">
        <v>464</v>
      </c>
      <c r="H25" s="278" t="str">
        <f t="shared" si="9"/>
        <v>PSTNVVA</v>
      </c>
      <c r="I25" s="263" t="str">
        <f t="shared" si="10"/>
        <v>PSTNVVE overstap</v>
      </c>
      <c r="J25" s="274" t="str">
        <f>IF(D25="","",INDEX(Mapping!$F:$F,MATCH($H25,Mapping!$B:$B,0)))</f>
        <v>WLR PSTN enkelvoudig Rental ChargeVVA</v>
      </c>
      <c r="K25" s="263" t="str">
        <f>IF(D25="","",INDEX(Mapping!$F:$F,MATCH($I25,Mapping!$B:$B,0)))</f>
        <v>WLR Overstap LCAanleg</v>
      </c>
      <c r="L25" s="274">
        <f>MATCH(C25&amp;D25&amp;E25,'Tarieven ZM'!$B:$B,0)</f>
        <v>12</v>
      </c>
      <c r="M25" s="278">
        <f>INDEX('Tarieven ZM'!$F:$F,'Rekenblad Aansluiting'!$L25)</f>
        <v>25</v>
      </c>
      <c r="N25" s="278">
        <f>INDEX('Tarieven ZM'!$G:$H,'Rekenblad Aansluiting'!$L25,MATCH($G25,'Tarieven ZM'!$G$4:$H$4))</f>
        <v>100</v>
      </c>
      <c r="O25" s="288">
        <f>M25+N25/Parameters!$B$5</f>
        <v>27.777777777777779</v>
      </c>
      <c r="P25" s="283">
        <f>INDEX(WLR!$J:$J,MATCH($J25,WLR!$A:$A,0))</f>
        <v>13.98</v>
      </c>
      <c r="Q25" s="278">
        <f>INDEX(WLR!$I:$I,MATCH($K25,WLR!$A:$A,0))</f>
        <v>4.42</v>
      </c>
      <c r="R25" s="288">
        <f>P25+Q25/Parameters!$B$5</f>
        <v>14.102777777777778</v>
      </c>
      <c r="S25" s="283">
        <f>R25*Parameters!$B$2</f>
        <v>1.9038750000000002</v>
      </c>
      <c r="T25" s="288"/>
      <c r="U25" s="288"/>
      <c r="V25" s="281">
        <f t="shared" si="5"/>
        <v>1.9038750000000002</v>
      </c>
      <c r="W25" s="288">
        <f t="shared" si="6"/>
        <v>16.006652777777777</v>
      </c>
      <c r="X25" s="283">
        <f t="shared" si="7"/>
        <v>11.771125000000001</v>
      </c>
      <c r="Y25" s="292">
        <f t="shared" si="0"/>
        <v>0.42376050000000004</v>
      </c>
      <c r="Z25" s="263" t="b">
        <f t="shared" si="8"/>
        <v>0</v>
      </c>
      <c r="AA25" s="534" t="s">
        <v>872</v>
      </c>
      <c r="AB25" s="263">
        <v>0</v>
      </c>
    </row>
    <row r="26" spans="1:28" ht="15">
      <c r="A26" s="347" t="str">
        <f t="shared" si="1"/>
        <v>TZ BelBasisISDN1VVE overstap</v>
      </c>
      <c r="B26" s="263" t="str">
        <f t="shared" si="2"/>
        <v>TZ BelBasisISDN1VVE overstap</v>
      </c>
      <c r="C26" s="278" t="s">
        <v>477</v>
      </c>
      <c r="D26" s="278" t="s">
        <v>469</v>
      </c>
      <c r="E26" s="278"/>
      <c r="F26" s="278" t="s">
        <v>5</v>
      </c>
      <c r="G26" s="278" t="s">
        <v>464</v>
      </c>
      <c r="H26" s="278" t="str">
        <f t="shared" si="9"/>
        <v>ISDN1VVA</v>
      </c>
      <c r="I26" s="263" t="str">
        <f t="shared" si="10"/>
        <v>ISDN1VVE overstap</v>
      </c>
      <c r="J26" s="274" t="str">
        <f>IF(D26="","",INDEX(Mapping!$F:$F,MATCH($H26,Mapping!$B:$B,0)))</f>
        <v>WLR ISDN 1 enkelvoudig Rental ChargeVVA</v>
      </c>
      <c r="K26" s="263" t="str">
        <f>IF(D26="","",INDEX(Mapping!$F:$F,MATCH($I26,Mapping!$B:$B,0)))</f>
        <v>WLR Overstap LCAanleg</v>
      </c>
      <c r="L26" s="274">
        <f>MATCH(C26&amp;D26&amp;E26,'Tarieven ZM'!$B:$B,0)</f>
        <v>13</v>
      </c>
      <c r="M26" s="278">
        <f>INDEX('Tarieven ZM'!$F:$F,'Rekenblad Aansluiting'!$L26)</f>
        <v>25</v>
      </c>
      <c r="N26" s="278">
        <f>INDEX('Tarieven ZM'!$G:$H,'Rekenblad Aansluiting'!$L26,MATCH($G26,'Tarieven ZM'!$G$4:$H$4))</f>
        <v>100</v>
      </c>
      <c r="O26" s="288">
        <f>M26+N26/Parameters!$B$5</f>
        <v>27.777777777777779</v>
      </c>
      <c r="P26" s="283">
        <f>INDEX(WLR!$J:$J,MATCH($J26,WLR!$A:$A,0))</f>
        <v>16.61</v>
      </c>
      <c r="Q26" s="278">
        <f>INDEX(WLR!$I:$I,MATCH($K26,WLR!$A:$A,0))</f>
        <v>4.42</v>
      </c>
      <c r="R26" s="288">
        <f>P26+Q26/Parameters!$B$5</f>
        <v>16.732777777777777</v>
      </c>
      <c r="S26" s="283">
        <f>R26*Parameters!$B$2</f>
        <v>2.2589250000000001</v>
      </c>
      <c r="T26" s="288"/>
      <c r="U26" s="288"/>
      <c r="V26" s="281">
        <f t="shared" si="5"/>
        <v>2.2589250000000001</v>
      </c>
      <c r="W26" s="288">
        <f t="shared" si="6"/>
        <v>18.991702777777778</v>
      </c>
      <c r="X26" s="283">
        <f t="shared" si="7"/>
        <v>8.7860750000000003</v>
      </c>
      <c r="Y26" s="292">
        <f t="shared" si="0"/>
        <v>0.31629869999999999</v>
      </c>
      <c r="Z26" s="263" t="b">
        <f t="shared" si="8"/>
        <v>0</v>
      </c>
      <c r="AA26" s="534" t="s">
        <v>872</v>
      </c>
      <c r="AB26" s="263">
        <v>0</v>
      </c>
    </row>
    <row r="27" spans="1:28" ht="15">
      <c r="A27" s="347" t="str">
        <f t="shared" si="1"/>
        <v>TZ BelBasisISDN2VVE overstap</v>
      </c>
      <c r="B27" s="263" t="str">
        <f t="shared" si="2"/>
        <v>TZ BelBasisISDN2VVE overstap</v>
      </c>
      <c r="C27" s="278" t="s">
        <v>477</v>
      </c>
      <c r="D27" s="278" t="s">
        <v>470</v>
      </c>
      <c r="E27" s="278"/>
      <c r="F27" s="278" t="s">
        <v>5</v>
      </c>
      <c r="G27" s="278" t="s">
        <v>464</v>
      </c>
      <c r="H27" s="278" t="str">
        <f t="shared" si="9"/>
        <v>ISDN2VVA</v>
      </c>
      <c r="I27" s="263" t="str">
        <f t="shared" si="10"/>
        <v>ISDN2VVE overstap</v>
      </c>
      <c r="J27" s="274" t="str">
        <f>IF(D27="","",INDEX(Mapping!$F:$F,MATCH($H27,Mapping!$B:$B,0)))</f>
        <v>WLR ISDN 2 enkelvoudig Rental ChargeVVA</v>
      </c>
      <c r="K27" s="263" t="str">
        <f>IF(D27="","",INDEX(Mapping!$F:$F,MATCH($I27,Mapping!$B:$B,0)))</f>
        <v>WLR Overstap LCAanleg</v>
      </c>
      <c r="L27" s="274">
        <f>MATCH(C27&amp;D27&amp;E27,'Tarieven ZM'!$B:$B,0)</f>
        <v>14</v>
      </c>
      <c r="M27" s="278">
        <f>INDEX('Tarieven ZM'!$F:$F,'Rekenblad Aansluiting'!$L27)</f>
        <v>30</v>
      </c>
      <c r="N27" s="278">
        <f>INDEX('Tarieven ZM'!$G:$H,'Rekenblad Aansluiting'!$L27,MATCH($G27,'Tarieven ZM'!$G$4:$H$4))</f>
        <v>100</v>
      </c>
      <c r="O27" s="288">
        <f>M27+N27/Parameters!$B$5</f>
        <v>32.777777777777779</v>
      </c>
      <c r="P27" s="283">
        <f>INDEX(WLR!$J:$J,MATCH($J27,WLR!$A:$A,0))</f>
        <v>20.52</v>
      </c>
      <c r="Q27" s="278">
        <f>INDEX(WLR!$I:$I,MATCH($K27,WLR!$A:$A,0))</f>
        <v>4.42</v>
      </c>
      <c r="R27" s="288">
        <f>P27+Q27/Parameters!$B$5</f>
        <v>20.642777777777777</v>
      </c>
      <c r="S27" s="283">
        <f>R27*Parameters!$B$2</f>
        <v>2.786775</v>
      </c>
      <c r="T27" s="288"/>
      <c r="U27" s="288"/>
      <c r="V27" s="281">
        <f t="shared" si="5"/>
        <v>2.786775</v>
      </c>
      <c r="W27" s="288">
        <f t="shared" si="6"/>
        <v>23.429552777777776</v>
      </c>
      <c r="X27" s="283">
        <f t="shared" si="7"/>
        <v>9.3482250000000029</v>
      </c>
      <c r="Y27" s="292">
        <f t="shared" si="0"/>
        <v>0.28520008474576281</v>
      </c>
      <c r="Z27" s="263" t="b">
        <f t="shared" si="8"/>
        <v>0</v>
      </c>
      <c r="AA27" s="534" t="s">
        <v>872</v>
      </c>
      <c r="AB27" s="263">
        <v>0</v>
      </c>
    </row>
    <row r="28" spans="1:28" ht="15">
      <c r="A28" s="347" t="str">
        <f t="shared" si="1"/>
        <v>TZ BelBasisISDN15VVE overstap</v>
      </c>
      <c r="B28" s="263" t="str">
        <f t="shared" si="2"/>
        <v>TZ BelBasisISDN15VVE overstap</v>
      </c>
      <c r="C28" s="278" t="s">
        <v>477</v>
      </c>
      <c r="D28" s="278" t="s">
        <v>471</v>
      </c>
      <c r="E28" s="278"/>
      <c r="F28" s="278" t="s">
        <v>5</v>
      </c>
      <c r="G28" s="278" t="s">
        <v>464</v>
      </c>
      <c r="H28" s="278" t="str">
        <f t="shared" si="9"/>
        <v>ISDN15VVA</v>
      </c>
      <c r="I28" s="263" t="str">
        <f t="shared" si="10"/>
        <v>ISDN15VVE overstap</v>
      </c>
      <c r="J28" s="274" t="str">
        <f>IF(D28="","",INDEX(Mapping!$F:$F,MATCH($H28,Mapping!$B:$B,0)))</f>
        <v>WLR ISDN 15VVA</v>
      </c>
      <c r="K28" s="263" t="str">
        <f>IF(D28="","",INDEX(Mapping!$F:$F,MATCH($I28,Mapping!$B:$B,0)))</f>
        <v>WLR Overstap HCAanleg</v>
      </c>
      <c r="L28" s="274">
        <f>MATCH(C28&amp;D28&amp;E28,'Tarieven ZM'!$B:$B,0)</f>
        <v>15</v>
      </c>
      <c r="M28" s="278">
        <f>INDEX('Tarieven ZM'!$F:$F,'Rekenblad Aansluiting'!$L28)</f>
        <v>200</v>
      </c>
      <c r="N28" s="278">
        <f>INDEX('Tarieven ZM'!$G:$H,'Rekenblad Aansluiting'!$L28,MATCH($G28,'Tarieven ZM'!$G$4:$H$4))</f>
        <v>500</v>
      </c>
      <c r="O28" s="288">
        <f>M28+N28/Parameters!$B$5</f>
        <v>213.88888888888889</v>
      </c>
      <c r="P28" s="283">
        <f>INDEX(WLR!$J:$J,MATCH($J28,WLR!$A:$A,0))</f>
        <v>140.59</v>
      </c>
      <c r="Q28" s="278">
        <f>INDEX(WLR!$I:$I,MATCH($K28,WLR!$A:$A,0))</f>
        <v>45.89</v>
      </c>
      <c r="R28" s="288">
        <f>P28+Q28/Parameters!$B$5</f>
        <v>141.86472222222221</v>
      </c>
      <c r="S28" s="283">
        <f>R28*Parameters!$B$2</f>
        <v>19.151737499999999</v>
      </c>
      <c r="T28" s="288"/>
      <c r="U28" s="288"/>
      <c r="V28" s="281">
        <f t="shared" si="5"/>
        <v>19.151737499999999</v>
      </c>
      <c r="W28" s="288">
        <f t="shared" si="6"/>
        <v>161.01645972222221</v>
      </c>
      <c r="X28" s="283">
        <f t="shared" si="7"/>
        <v>52.872429166666677</v>
      </c>
      <c r="Y28" s="292">
        <f t="shared" si="0"/>
        <v>0.24719577272727278</v>
      </c>
      <c r="Z28" s="263" t="b">
        <f t="shared" si="8"/>
        <v>0</v>
      </c>
      <c r="AA28" s="534" t="s">
        <v>872</v>
      </c>
      <c r="AB28" s="263">
        <v>0</v>
      </c>
    </row>
    <row r="29" spans="1:28" ht="15">
      <c r="A29" s="347" t="str">
        <f t="shared" si="1"/>
        <v>TZ BelBasisISDN20VVE overstap</v>
      </c>
      <c r="B29" s="263" t="str">
        <f t="shared" si="2"/>
        <v>TZ BelBasisISDN20VVE overstap</v>
      </c>
      <c r="C29" s="278" t="s">
        <v>477</v>
      </c>
      <c r="D29" s="278" t="s">
        <v>473</v>
      </c>
      <c r="E29" s="278"/>
      <c r="F29" s="278" t="s">
        <v>5</v>
      </c>
      <c r="G29" s="278" t="s">
        <v>464</v>
      </c>
      <c r="H29" s="278" t="str">
        <f t="shared" si="9"/>
        <v>ISDN20VVA</v>
      </c>
      <c r="I29" s="263" t="str">
        <f t="shared" si="10"/>
        <v>ISDN20VVE overstap</v>
      </c>
      <c r="J29" s="274" t="str">
        <f>IF(D29="","",INDEX(Mapping!$F:$F,MATCH($H29,Mapping!$B:$B,0)))</f>
        <v>WLR ISDN 20VVA</v>
      </c>
      <c r="K29" s="263" t="str">
        <f>IF(D29="","",INDEX(Mapping!$F:$F,MATCH($I29,Mapping!$B:$B,0)))</f>
        <v>WLR Overstap HCAanleg</v>
      </c>
      <c r="L29" s="274">
        <f>MATCH(C29&amp;D29&amp;E29,'Tarieven ZM'!$B:$B,0)</f>
        <v>16</v>
      </c>
      <c r="M29" s="278">
        <f>INDEX('Tarieven ZM'!$F:$F,'Rekenblad Aansluiting'!$L29)</f>
        <v>250</v>
      </c>
      <c r="N29" s="278">
        <f>INDEX('Tarieven ZM'!$G:$H,'Rekenblad Aansluiting'!$L29,MATCH($G29,'Tarieven ZM'!$G$4:$H$4))</f>
        <v>500</v>
      </c>
      <c r="O29" s="288">
        <f>M29+N29/Parameters!$B$5</f>
        <v>263.88888888888891</v>
      </c>
      <c r="P29" s="283">
        <f>INDEX(WLR!$J:$J,MATCH($J29,WLR!$A:$A,0))</f>
        <v>176.08</v>
      </c>
      <c r="Q29" s="278">
        <f>INDEX(WLR!$I:$I,MATCH($K29,WLR!$A:$A,0))</f>
        <v>45.89</v>
      </c>
      <c r="R29" s="288">
        <f>P29+Q29/Parameters!$B$5</f>
        <v>177.35472222222222</v>
      </c>
      <c r="S29" s="283">
        <f>R29*Parameters!$B$2</f>
        <v>23.942887500000001</v>
      </c>
      <c r="T29" s="288"/>
      <c r="U29" s="288"/>
      <c r="V29" s="281">
        <f t="shared" si="5"/>
        <v>23.942887500000001</v>
      </c>
      <c r="W29" s="288">
        <f t="shared" si="6"/>
        <v>201.29760972222223</v>
      </c>
      <c r="X29" s="283">
        <f t="shared" si="7"/>
        <v>62.591279166666681</v>
      </c>
      <c r="Y29" s="292">
        <f t="shared" si="0"/>
        <v>0.23718800526315792</v>
      </c>
      <c r="Z29" s="263" t="b">
        <f t="shared" si="8"/>
        <v>0</v>
      </c>
      <c r="AA29" s="534" t="s">
        <v>872</v>
      </c>
      <c r="AB29" s="263">
        <v>0</v>
      </c>
    </row>
    <row r="30" spans="1:28" ht="15">
      <c r="A30" s="347" t="str">
        <f t="shared" si="1"/>
        <v>TZ BelBasisISDN30VVE overstap</v>
      </c>
      <c r="B30" s="263" t="str">
        <f t="shared" si="2"/>
        <v>TZ BelBasisISDN30VVE overstap</v>
      </c>
      <c r="C30" s="278" t="s">
        <v>477</v>
      </c>
      <c r="D30" s="278" t="s">
        <v>474</v>
      </c>
      <c r="E30" s="278"/>
      <c r="F30" s="278" t="s">
        <v>5</v>
      </c>
      <c r="G30" s="278" t="s">
        <v>464</v>
      </c>
      <c r="H30" s="278" t="str">
        <f t="shared" si="9"/>
        <v>ISDN30VVA</v>
      </c>
      <c r="I30" s="263" t="str">
        <f t="shared" si="10"/>
        <v>ISDN30VVE overstap</v>
      </c>
      <c r="J30" s="274" t="str">
        <f>IF(D30="","",INDEX(Mapping!$F:$F,MATCH($H30,Mapping!$B:$B,0)))</f>
        <v>WLR ISDN 30VVA</v>
      </c>
      <c r="K30" s="263" t="str">
        <f>IF(D30="","",INDEX(Mapping!$F:$F,MATCH($I30,Mapping!$B:$B,0)))</f>
        <v>WLR Overstap HCAanleg</v>
      </c>
      <c r="L30" s="274">
        <f>MATCH(C30&amp;D30&amp;E30,'Tarieven ZM'!$B:$B,0)</f>
        <v>17</v>
      </c>
      <c r="M30" s="278">
        <f>INDEX('Tarieven ZM'!$F:$F,'Rekenblad Aansluiting'!$L30)</f>
        <v>300</v>
      </c>
      <c r="N30" s="278">
        <f>INDEX('Tarieven ZM'!$G:$H,'Rekenblad Aansluiting'!$L30,MATCH($G30,'Tarieven ZM'!$G$4:$H$4))</f>
        <v>500</v>
      </c>
      <c r="O30" s="288">
        <f>M30+N30/Parameters!$B$5</f>
        <v>313.88888888888891</v>
      </c>
      <c r="P30" s="283">
        <f>INDEX(WLR!$J:$J,MATCH($J30,WLR!$A:$A,0))</f>
        <v>207.75</v>
      </c>
      <c r="Q30" s="278">
        <f>INDEX(WLR!$I:$I,MATCH($K30,WLR!$A:$A,0))</f>
        <v>45.89</v>
      </c>
      <c r="R30" s="288">
        <f>P30+Q30/Parameters!$B$5</f>
        <v>209.02472222222221</v>
      </c>
      <c r="S30" s="283">
        <f>R30*Parameters!$B$2</f>
        <v>28.218337500000001</v>
      </c>
      <c r="T30" s="288"/>
      <c r="U30" s="288"/>
      <c r="V30" s="281">
        <f t="shared" si="5"/>
        <v>28.218337500000001</v>
      </c>
      <c r="W30" s="288">
        <f t="shared" si="6"/>
        <v>237.2430597222222</v>
      </c>
      <c r="X30" s="283">
        <f t="shared" si="7"/>
        <v>76.645829166666715</v>
      </c>
      <c r="Y30" s="292">
        <f t="shared" si="0"/>
        <v>0.2441814026548674</v>
      </c>
      <c r="Z30" s="263" t="b">
        <f t="shared" si="8"/>
        <v>0</v>
      </c>
      <c r="AA30" s="534" t="s">
        <v>872</v>
      </c>
      <c r="AB30" s="263">
        <v>0</v>
      </c>
    </row>
    <row r="31" spans="1:28" ht="15">
      <c r="A31" s="347" t="str">
        <f t="shared" si="1"/>
        <v>TZ BelBasisCityPhoneVVE overstap</v>
      </c>
      <c r="B31" s="263" t="str">
        <f t="shared" si="2"/>
        <v>TZ BelBasisCityPhoneVVE overstap</v>
      </c>
      <c r="C31" s="278" t="s">
        <v>477</v>
      </c>
      <c r="D31" s="278" t="s">
        <v>475</v>
      </c>
      <c r="E31" s="278"/>
      <c r="F31" s="278" t="s">
        <v>5</v>
      </c>
      <c r="G31" s="278" t="s">
        <v>464</v>
      </c>
      <c r="H31" s="278" t="str">
        <f t="shared" si="9"/>
        <v>CityPhoneVVA</v>
      </c>
      <c r="I31" s="263" t="str">
        <f t="shared" si="10"/>
        <v>CityPhoneVVE overstap</v>
      </c>
      <c r="J31" s="274" t="str">
        <f>IF(D31="","",INDEX(Mapping!$F:$F,MATCH($H31,Mapping!$B:$B,0)))</f>
        <v>WLR ISDN 30 CityPhoneVVA</v>
      </c>
      <c r="K31" s="263" t="str">
        <f>IF(D31="","",INDEX(Mapping!$F:$F,MATCH($I31,Mapping!$B:$B,0)))</f>
        <v>WLR Overstap HCAanleg</v>
      </c>
      <c r="L31" s="274">
        <f>MATCH(C31&amp;D31&amp;E31,'Tarieven ZM'!$B:$B,0)</f>
        <v>18</v>
      </c>
      <c r="M31" s="278">
        <f>INDEX('Tarieven ZM'!$F:$F,'Rekenblad Aansluiting'!$L31)</f>
        <v>100</v>
      </c>
      <c r="N31" s="278">
        <f>INDEX('Tarieven ZM'!$G:$H,'Rekenblad Aansluiting'!$L31,MATCH($G31,'Tarieven ZM'!$G$4:$H$4))</f>
        <v>500</v>
      </c>
      <c r="O31" s="288">
        <f>M31+N31/Parameters!$B$5</f>
        <v>113.88888888888889</v>
      </c>
      <c r="P31" s="283">
        <f>INDEX(WLR!$J:$J,MATCH($J31,WLR!$A:$A,0))</f>
        <v>45.89</v>
      </c>
      <c r="Q31" s="278">
        <f>INDEX(WLR!$I:$I,MATCH($K31,WLR!$A:$A,0))</f>
        <v>45.89</v>
      </c>
      <c r="R31" s="288">
        <f>P31+Q31/Parameters!$B$5</f>
        <v>47.164722222222224</v>
      </c>
      <c r="S31" s="283">
        <f>R31*Parameters!$B$2</f>
        <v>6.3672375000000008</v>
      </c>
      <c r="T31" s="288"/>
      <c r="U31" s="288"/>
      <c r="V31" s="281">
        <f t="shared" si="5"/>
        <v>6.3672375000000008</v>
      </c>
      <c r="W31" s="288">
        <f t="shared" si="6"/>
        <v>53.531959722222226</v>
      </c>
      <c r="X31" s="283">
        <f t="shared" si="7"/>
        <v>60.35692916666666</v>
      </c>
      <c r="Y31" s="292">
        <f t="shared" si="0"/>
        <v>0.52996328048780483</v>
      </c>
      <c r="Z31" s="263" t="b">
        <f t="shared" si="8"/>
        <v>0</v>
      </c>
      <c r="AA31" s="534" t="s">
        <v>872</v>
      </c>
      <c r="AB31" s="263">
        <v>0</v>
      </c>
    </row>
    <row r="32" spans="1:28" ht="15">
      <c r="A32" s="347" t="str">
        <f t="shared" si="1"/>
        <v>Slim BereikbaarISDN1VVE nieuwe aanleg</v>
      </c>
      <c r="B32" s="263" t="str">
        <f t="shared" si="2"/>
        <v>Slim BereikbaarISDN1VVE nieuwe aanleg</v>
      </c>
      <c r="C32" s="278" t="s">
        <v>723</v>
      </c>
      <c r="D32" s="278"/>
      <c r="E32" s="278"/>
      <c r="F32" s="278" t="s">
        <v>5</v>
      </c>
      <c r="G32" s="278" t="s">
        <v>463</v>
      </c>
      <c r="H32" s="278" t="str">
        <f>D32&amp;F32</f>
        <v>VVA</v>
      </c>
      <c r="I32" s="263" t="str">
        <f>D32&amp;G32</f>
        <v>VVE nieuwe aanleg</v>
      </c>
      <c r="J32" s="274" t="str">
        <f>IF(D32="","",INDEX(Mapping!$F:$F,MATCH($H32,Mapping!$B:$B,0)))</f>
        <v/>
      </c>
      <c r="K32" s="263" t="str">
        <f>IF(D32="","",INDEX(Mapping!$F:$F,MATCH($I32,Mapping!$B:$B,0)))</f>
        <v/>
      </c>
      <c r="L32" s="274">
        <f>MATCH(C32&amp;D32&amp;E32,'Tarieven ZM'!$B:$B,0)</f>
        <v>20</v>
      </c>
      <c r="M32" s="278">
        <f>INDEX('Tarieven ZM'!$F:$F,'Rekenblad Aansluiting'!$L32)</f>
        <v>20</v>
      </c>
      <c r="N32" s="278">
        <f>INDEX('Tarieven ZM'!$G:$H,'Rekenblad Aansluiting'!$L32,MATCH($G32,'Tarieven ZM'!$G$4:$H$4))</f>
        <v>20</v>
      </c>
      <c r="O32" s="288">
        <f>M32+N32/Parameters!$B$5</f>
        <v>20.555555555555557</v>
      </c>
      <c r="P32" s="283">
        <f>INDEX(WLR!$J:$J,MATCH($J32,WLR!$A:$A,0))</f>
        <v>0</v>
      </c>
      <c r="Q32" s="278">
        <f>INDEX(WLR!$I:$I,MATCH($K32,WLR!$A:$A,0))</f>
        <v>0</v>
      </c>
      <c r="R32" s="288">
        <f>P32+Q32/Parameters!$B$5</f>
        <v>0</v>
      </c>
      <c r="S32" s="283">
        <f>R32*Parameters!$B$2</f>
        <v>0</v>
      </c>
      <c r="T32" s="288"/>
      <c r="U32" s="288"/>
      <c r="V32" s="281">
        <f t="shared" ref="V32:V33" si="11">SUM(S32:U32)</f>
        <v>0</v>
      </c>
      <c r="W32" s="288">
        <f t="shared" ref="W32:W33" si="12">R32+V32</f>
        <v>0</v>
      </c>
      <c r="X32" s="283">
        <f t="shared" ref="X32:X33" si="13">O32-W32</f>
        <v>20.555555555555557</v>
      </c>
      <c r="Y32" s="292">
        <f t="shared" ref="Y32:Y33" si="14">X32/O32</f>
        <v>1</v>
      </c>
      <c r="Z32" s="263" t="b">
        <f t="shared" ref="Z32:Z33" si="15">Y32&lt;0</f>
        <v>0</v>
      </c>
      <c r="AA32" s="534" t="s">
        <v>872</v>
      </c>
      <c r="AB32" s="263">
        <v>1</v>
      </c>
    </row>
    <row r="33" spans="1:28" ht="15">
      <c r="A33" s="348" t="str">
        <f t="shared" si="1"/>
        <v>Slim BereikbaarISDN2VVE nieuwe aanleg</v>
      </c>
      <c r="B33" s="276" t="str">
        <f t="shared" si="2"/>
        <v>Slim BereikbaarISDN2VVE nieuwe aanleg</v>
      </c>
      <c r="C33" s="278" t="s">
        <v>724</v>
      </c>
      <c r="D33" s="278"/>
      <c r="E33" s="278"/>
      <c r="F33" s="278" t="s">
        <v>5</v>
      </c>
      <c r="G33" s="278" t="s">
        <v>463</v>
      </c>
      <c r="H33" s="278" t="str">
        <f t="shared" ref="H33" si="16">D33&amp;F33</f>
        <v>VVA</v>
      </c>
      <c r="I33" s="263" t="str">
        <f t="shared" ref="I33" si="17">D33&amp;G33</f>
        <v>VVE nieuwe aanleg</v>
      </c>
      <c r="J33" s="274" t="str">
        <f>IF(D33="","",INDEX(Mapping!$F:$F,MATCH($H33,Mapping!$B:$B,0)))</f>
        <v/>
      </c>
      <c r="K33" s="263" t="str">
        <f>IF(D33="","",INDEX(Mapping!$F:$F,MATCH($I33,Mapping!$B:$B,0)))</f>
        <v/>
      </c>
      <c r="L33" s="274">
        <f>MATCH(C33&amp;D33&amp;E33,'Tarieven ZM'!$B:$B,0)</f>
        <v>21</v>
      </c>
      <c r="M33" s="278">
        <f>INDEX('Tarieven ZM'!$F:$F,'Rekenblad Aansluiting'!$L33)</f>
        <v>20</v>
      </c>
      <c r="N33" s="278">
        <f>INDEX('Tarieven ZM'!$G:$H,'Rekenblad Aansluiting'!$L33,MATCH($G33,'Tarieven ZM'!$G$4:$H$4))</f>
        <v>20</v>
      </c>
      <c r="O33" s="288">
        <f>M33+N33/Parameters!$B$5</f>
        <v>20.555555555555557</v>
      </c>
      <c r="P33" s="283">
        <f>INDEX(WLR!$J:$J,MATCH($J33,WLR!$A:$A,0))</f>
        <v>0</v>
      </c>
      <c r="Q33" s="278">
        <f>INDEX(WLR!$I:$I,MATCH($K33,WLR!$A:$A,0))</f>
        <v>0</v>
      </c>
      <c r="R33" s="288">
        <f>P33+Q33/Parameters!$B$5</f>
        <v>0</v>
      </c>
      <c r="S33" s="283">
        <f>R33*Parameters!$B$2</f>
        <v>0</v>
      </c>
      <c r="T33" s="288"/>
      <c r="U33" s="288"/>
      <c r="V33" s="281">
        <f t="shared" si="11"/>
        <v>0</v>
      </c>
      <c r="W33" s="288">
        <f t="shared" si="12"/>
        <v>0</v>
      </c>
      <c r="X33" s="283">
        <f t="shared" si="13"/>
        <v>20.555555555555557</v>
      </c>
      <c r="Y33" s="292">
        <f t="shared" si="14"/>
        <v>1</v>
      </c>
      <c r="Z33" s="263" t="b">
        <f t="shared" si="15"/>
        <v>0</v>
      </c>
      <c r="AA33" s="600" t="s">
        <v>872</v>
      </c>
      <c r="AB33" s="276">
        <v>1</v>
      </c>
    </row>
    <row r="34" spans="1:28" ht="15">
      <c r="A34" s="347" t="str">
        <f t="shared" si="1"/>
        <v>ZBTISDN150VVE nieuwe aanleg</v>
      </c>
      <c r="B34" s="263" t="str">
        <f t="shared" si="2"/>
        <v>ZBTISDN1VVE nieuwe aanleg</v>
      </c>
      <c r="C34" s="277" t="s">
        <v>494</v>
      </c>
      <c r="D34" s="277" t="s">
        <v>469</v>
      </c>
      <c r="E34" s="277">
        <v>50</v>
      </c>
      <c r="F34" s="277" t="s">
        <v>5</v>
      </c>
      <c r="G34" s="277" t="s">
        <v>463</v>
      </c>
      <c r="H34" s="277" t="str">
        <f>D34&amp;F34</f>
        <v>ISDN1VVA</v>
      </c>
      <c r="I34" s="262" t="str">
        <f>D34&amp;G34</f>
        <v>ISDN1VVE nieuwe aanleg</v>
      </c>
      <c r="J34" s="274" t="str">
        <f>IF(D34="","",INDEX(Mapping!$F:$F,MATCH($H34,Mapping!$B:$B,0)))</f>
        <v>WLR ISDN 1 enkelvoudig Rental ChargeVVA</v>
      </c>
      <c r="K34" s="263" t="str">
        <f>IF(D34="","",INDEX(Mapping!$F:$F,MATCH($I34,Mapping!$B:$B,0)))</f>
        <v>WLR NLS ISDN 1Aanleg</v>
      </c>
      <c r="L34" s="294">
        <f>MATCH(C34&amp;D34&amp;E34,'Tarieven ZM'!$B:$B,0)</f>
        <v>23</v>
      </c>
      <c r="M34" s="287">
        <f>INDEX('Tarieven ZM'!$F:$F,'Rekenblad Aansluiting'!$L34)</f>
        <v>50</v>
      </c>
      <c r="N34" s="287">
        <f>INDEX('Tarieven ZM'!$G:$H,'Rekenblad Aansluiting'!$L34,MATCH($G34,'Tarieven ZM'!$G$4:$H$4))</f>
        <v>100</v>
      </c>
      <c r="O34" s="280">
        <f>M34+N34/Parameters!$B$5</f>
        <v>52.777777777777779</v>
      </c>
      <c r="P34" s="295">
        <f>INDEX(WLR!$J:$J,MATCH($J34,WLR!$A:$A,0))</f>
        <v>16.61</v>
      </c>
      <c r="Q34" s="296">
        <f>INDEX(WLR!$I:$I,MATCH($K34,WLR!$A:$A,0))</f>
        <v>20.3</v>
      </c>
      <c r="R34" s="296">
        <f>P34+Q34/Parameters!$B$5</f>
        <v>17.173888888888889</v>
      </c>
      <c r="S34" s="295">
        <f>R34*Parameters!$B$2</f>
        <v>2.3184750000000003</v>
      </c>
      <c r="T34" s="296"/>
      <c r="U34" s="296"/>
      <c r="V34" s="297">
        <f t="shared" si="5"/>
        <v>2.3184750000000003</v>
      </c>
      <c r="W34" s="296">
        <f t="shared" si="6"/>
        <v>19.492363888888889</v>
      </c>
      <c r="X34" s="282">
        <f t="shared" si="7"/>
        <v>33.28541388888889</v>
      </c>
      <c r="Y34" s="291">
        <f t="shared" si="0"/>
        <v>0.63067099999999998</v>
      </c>
      <c r="Z34" s="262" t="b">
        <f t="shared" ref="Z34" si="18">Y34&lt;0</f>
        <v>0</v>
      </c>
      <c r="AA34" s="607" t="s">
        <v>872</v>
      </c>
      <c r="AB34" s="262">
        <v>1</v>
      </c>
    </row>
    <row r="35" spans="1:28" ht="15">
      <c r="A35" s="347" t="str">
        <f t="shared" si="1"/>
        <v>ZBTISDN150VVE overstap</v>
      </c>
      <c r="B35" s="263" t="str">
        <f t="shared" si="2"/>
        <v>ZBTISDN1VVE overstap</v>
      </c>
      <c r="C35" s="278" t="s">
        <v>494</v>
      </c>
      <c r="D35" s="278" t="s">
        <v>469</v>
      </c>
      <c r="E35" s="278">
        <v>50</v>
      </c>
      <c r="F35" s="278" t="s">
        <v>5</v>
      </c>
      <c r="G35" s="278" t="s">
        <v>464</v>
      </c>
      <c r="H35" s="278" t="str">
        <f>D35&amp;F35</f>
        <v>ISDN1VVA</v>
      </c>
      <c r="I35" s="263" t="str">
        <f>D35&amp;G35</f>
        <v>ISDN1VVE overstap</v>
      </c>
      <c r="J35" s="274" t="str">
        <f>IF(D35="","",INDEX(Mapping!$F:$F,MATCH($H35,Mapping!$B:$B,0)))</f>
        <v>WLR ISDN 1 enkelvoudig Rental ChargeVVA</v>
      </c>
      <c r="K35" s="263" t="str">
        <f>IF(D35="","",INDEX(Mapping!$F:$F,MATCH($I35,Mapping!$B:$B,0)))</f>
        <v>WLR Overstap LCAanleg</v>
      </c>
      <c r="L35" s="301">
        <f>MATCH(C35&amp;D35&amp;E35,'Tarieven ZM'!$B:$B,0)</f>
        <v>23</v>
      </c>
      <c r="M35" s="288">
        <f>INDEX('Tarieven ZM'!$F:$F,'Rekenblad Aansluiting'!$L35)</f>
        <v>50</v>
      </c>
      <c r="N35" s="288">
        <f>INDEX('Tarieven ZM'!$G:$H,'Rekenblad Aansluiting'!$L35,MATCH($G35,'Tarieven ZM'!$G$4:$H$4))</f>
        <v>100</v>
      </c>
      <c r="O35" s="281">
        <f>M35+N35/Parameters!$B$5</f>
        <v>52.777777777777779</v>
      </c>
      <c r="P35" s="298">
        <f>INDEX(WLR!$J:$J,MATCH($J35,WLR!$A:$A,0))</f>
        <v>16.61</v>
      </c>
      <c r="Q35" s="299">
        <f>INDEX(WLR!$I:$I,MATCH($K35,WLR!$A:$A,0))</f>
        <v>4.42</v>
      </c>
      <c r="R35" s="299">
        <f>P35+Q35/Parameters!$B$5</f>
        <v>16.732777777777777</v>
      </c>
      <c r="S35" s="298">
        <f>R35*Parameters!$B$2</f>
        <v>2.2589250000000001</v>
      </c>
      <c r="T35" s="299"/>
      <c r="U35" s="299"/>
      <c r="V35" s="300">
        <f t="shared" si="5"/>
        <v>2.2589250000000001</v>
      </c>
      <c r="W35" s="299">
        <f t="shared" si="6"/>
        <v>18.991702777777778</v>
      </c>
      <c r="X35" s="283">
        <f t="shared" si="7"/>
        <v>33.786074999999997</v>
      </c>
      <c r="Y35" s="292">
        <f t="shared" si="0"/>
        <v>0.64015721052631569</v>
      </c>
      <c r="Z35" s="263" t="b">
        <f t="shared" ref="Z35" si="19">Y35&lt;0</f>
        <v>0</v>
      </c>
      <c r="AA35" s="534" t="s">
        <v>872</v>
      </c>
      <c r="AB35" s="263">
        <v>1</v>
      </c>
    </row>
    <row r="36" spans="1:28" ht="15">
      <c r="A36" s="347" t="str">
        <f t="shared" ref="A36:A37" si="20">C36&amp;D36&amp;E36&amp;G36</f>
        <v>ZBTISDN275VVE nieuwe aanleg</v>
      </c>
      <c r="B36" s="263" t="str">
        <f t="shared" ref="B36:B37" si="21">C36&amp;D36&amp;G36</f>
        <v>ZBTISDN2VVE nieuwe aanleg</v>
      </c>
      <c r="C36" s="278" t="s">
        <v>494</v>
      </c>
      <c r="D36" s="278" t="s">
        <v>470</v>
      </c>
      <c r="E36" s="278">
        <v>75</v>
      </c>
      <c r="F36" s="278" t="s">
        <v>5</v>
      </c>
      <c r="G36" s="278" t="s">
        <v>463</v>
      </c>
      <c r="H36" s="278" t="str">
        <f t="shared" ref="H36" si="22">D36&amp;F36</f>
        <v>ISDN2VVA</v>
      </c>
      <c r="I36" s="263" t="str">
        <f t="shared" ref="I36" si="23">D36&amp;G36</f>
        <v>ISDN2VVE nieuwe aanleg</v>
      </c>
      <c r="J36" s="274" t="str">
        <f>IF(D36="","",INDEX(Mapping!$F:$F,MATCH($H36,Mapping!$B:$B,0)))</f>
        <v>WLR ISDN 2 enkelvoudig Rental ChargeVVA</v>
      </c>
      <c r="K36" s="263" t="str">
        <f>IF(D36="","",INDEX(Mapping!$F:$F,MATCH($I36,Mapping!$B:$B,0)))</f>
        <v>WLR NLS ISDN 2 (doe het zelf, geen monteur)Aanleg</v>
      </c>
      <c r="L36" s="301">
        <f>MATCH(C36&amp;D36&amp;E36,'Tarieven ZM'!$B:$B,0)</f>
        <v>24</v>
      </c>
      <c r="M36" s="288">
        <f>INDEX('Tarieven ZM'!$F:$F,'Rekenblad Aansluiting'!$L36)</f>
        <v>75</v>
      </c>
      <c r="N36" s="288">
        <f>INDEX('Tarieven ZM'!$G:$H,'Rekenblad Aansluiting'!$L36,MATCH($G36,'Tarieven ZM'!$G$4:$H$4))</f>
        <v>100</v>
      </c>
      <c r="O36" s="281">
        <f>M36+N36/Parameters!$B$5</f>
        <v>77.777777777777771</v>
      </c>
      <c r="P36" s="298">
        <f>INDEX(WLR!$J:$J,MATCH($J36,WLR!$A:$A,0))</f>
        <v>20.52</v>
      </c>
      <c r="Q36" s="299">
        <f>INDEX(WLR!$I:$I,MATCH($K36,WLR!$A:$A,0))</f>
        <v>20.3</v>
      </c>
      <c r="R36" s="299">
        <f>P36+Q36/Parameters!$B$5</f>
        <v>21.08388888888889</v>
      </c>
      <c r="S36" s="298">
        <f>R36*Parameters!$B$2</f>
        <v>2.8463250000000002</v>
      </c>
      <c r="T36" s="299"/>
      <c r="U36" s="299"/>
      <c r="V36" s="300">
        <f t="shared" ref="V36:V37" si="24">SUM(S36:U36)</f>
        <v>2.8463250000000002</v>
      </c>
      <c r="W36" s="299">
        <f t="shared" ref="W36:W37" si="25">R36+V36</f>
        <v>23.93021388888889</v>
      </c>
      <c r="X36" s="283">
        <f t="shared" ref="X36:X37" si="26">O36-W36</f>
        <v>53.847563888888885</v>
      </c>
      <c r="Y36" s="292">
        <f t="shared" ref="Y36:Y37" si="27">X36/O36</f>
        <v>0.69232582142857146</v>
      </c>
      <c r="Z36" s="263" t="b">
        <f t="shared" ref="Z36" si="28">Y36&lt;0</f>
        <v>0</v>
      </c>
      <c r="AA36" s="534" t="s">
        <v>872</v>
      </c>
      <c r="AB36" s="263">
        <v>1</v>
      </c>
    </row>
    <row r="37" spans="1:28" ht="15">
      <c r="A37" s="347" t="str">
        <f t="shared" si="20"/>
        <v>ZBTISDN275VVE overstap</v>
      </c>
      <c r="B37" s="263" t="str">
        <f t="shared" si="21"/>
        <v>ZBTISDN2VVE overstap</v>
      </c>
      <c r="C37" s="278" t="s">
        <v>494</v>
      </c>
      <c r="D37" s="278" t="s">
        <v>470</v>
      </c>
      <c r="E37" s="278">
        <v>75</v>
      </c>
      <c r="F37" s="278" t="s">
        <v>5</v>
      </c>
      <c r="G37" s="278" t="s">
        <v>464</v>
      </c>
      <c r="H37" s="278" t="str">
        <f t="shared" ref="H37" si="29">D37&amp;F37</f>
        <v>ISDN2VVA</v>
      </c>
      <c r="I37" s="263" t="str">
        <f t="shared" ref="I37" si="30">D37&amp;G37</f>
        <v>ISDN2VVE overstap</v>
      </c>
      <c r="J37" s="274" t="str">
        <f>IF(D37="","",INDEX(Mapping!$F:$F,MATCH($H37,Mapping!$B:$B,0)))</f>
        <v>WLR ISDN 2 enkelvoudig Rental ChargeVVA</v>
      </c>
      <c r="K37" s="263" t="str">
        <f>IF(D37="","",INDEX(Mapping!$F:$F,MATCH($I37,Mapping!$B:$B,0)))</f>
        <v>WLR Overstap LCAanleg</v>
      </c>
      <c r="L37" s="301">
        <f>MATCH(C37&amp;D37&amp;E37,'Tarieven ZM'!$B:$B,0)</f>
        <v>24</v>
      </c>
      <c r="M37" s="288">
        <f>INDEX('Tarieven ZM'!$F:$F,'Rekenblad Aansluiting'!$L37)</f>
        <v>75</v>
      </c>
      <c r="N37" s="288">
        <f>INDEX('Tarieven ZM'!$G:$H,'Rekenblad Aansluiting'!$L37,MATCH($G37,'Tarieven ZM'!$G$4:$H$4))</f>
        <v>100</v>
      </c>
      <c r="O37" s="281">
        <f>M37+N37/Parameters!$B$5</f>
        <v>77.777777777777771</v>
      </c>
      <c r="P37" s="298">
        <f>INDEX(WLR!$J:$J,MATCH($J37,WLR!$A:$A,0))</f>
        <v>20.52</v>
      </c>
      <c r="Q37" s="299">
        <f>INDEX(WLR!$I:$I,MATCH($K37,WLR!$A:$A,0))</f>
        <v>4.42</v>
      </c>
      <c r="R37" s="299">
        <f>P37+Q37/Parameters!$B$5</f>
        <v>20.642777777777777</v>
      </c>
      <c r="S37" s="298">
        <f>R37*Parameters!$B$2</f>
        <v>2.786775</v>
      </c>
      <c r="T37" s="299"/>
      <c r="U37" s="299"/>
      <c r="V37" s="300">
        <f t="shared" si="24"/>
        <v>2.786775</v>
      </c>
      <c r="W37" s="299">
        <f t="shared" si="25"/>
        <v>23.429552777777776</v>
      </c>
      <c r="X37" s="283">
        <f t="shared" si="26"/>
        <v>54.348224999999999</v>
      </c>
      <c r="Y37" s="292">
        <f t="shared" si="27"/>
        <v>0.69876289285714288</v>
      </c>
      <c r="Z37" s="263" t="b">
        <f t="shared" ref="Z37" si="31">Y37&lt;0</f>
        <v>0</v>
      </c>
      <c r="AA37" s="534" t="s">
        <v>872</v>
      </c>
      <c r="AB37" s="263">
        <v>1</v>
      </c>
    </row>
    <row r="38" spans="1:28" ht="15">
      <c r="A38" s="263" t="str">
        <f t="shared" ref="A38" si="32">C38&amp;D38&amp;E38&amp;G38</f>
        <v>ZBTISDN15250VVE nieuwe aanleg</v>
      </c>
      <c r="B38" s="263" t="str">
        <f t="shared" ref="B38" si="33">C38&amp;D38&amp;G38</f>
        <v>ZBTISDN15VVE nieuwe aanleg</v>
      </c>
      <c r="C38" s="4" t="s">
        <v>494</v>
      </c>
      <c r="D38" s="4" t="s">
        <v>471</v>
      </c>
      <c r="E38" s="4">
        <v>250</v>
      </c>
      <c r="F38" s="278" t="s">
        <v>5</v>
      </c>
      <c r="G38" s="278" t="s">
        <v>463</v>
      </c>
      <c r="H38" s="278" t="str">
        <f t="shared" ref="H38" si="34">D38&amp;F38</f>
        <v>ISDN15VVA</v>
      </c>
      <c r="I38" s="263" t="str">
        <f t="shared" ref="I38" si="35">D38&amp;G38</f>
        <v>ISDN15VVE nieuwe aanleg</v>
      </c>
      <c r="J38" s="274" t="str">
        <f>IF(D38="","",INDEX(Mapping!$F:$F,MATCH($H38,Mapping!$B:$B,0)))</f>
        <v>WLR ISDN 15VVA</v>
      </c>
      <c r="K38" s="263" t="str">
        <f>IF(D38="","",INDEX(Mapping!$F:$F,MATCH($I38,Mapping!$B:$B,0)))</f>
        <v>WLR NLS ISDN 15Aanleg</v>
      </c>
      <c r="L38" s="301">
        <f>MATCH(C38&amp;D38&amp;E38,'Tarieven ZM'!$B:$B,0)</f>
        <v>25</v>
      </c>
      <c r="M38" s="288">
        <f>INDEX('Tarieven ZM'!$F:$F,'Rekenblad Aansluiting'!$L38)</f>
        <v>250</v>
      </c>
      <c r="N38" s="288">
        <f>INDEX('Tarieven ZM'!$G:$H,'Rekenblad Aansluiting'!$L38,MATCH($G38,'Tarieven ZM'!$G$4:$H$4))</f>
        <v>1000</v>
      </c>
      <c r="O38" s="281">
        <f>M38+N38/Parameters!$B$5</f>
        <v>277.77777777777777</v>
      </c>
      <c r="P38" s="298">
        <f>INDEX(WLR!$J:$J,MATCH($J38,WLR!$A:$A,0))</f>
        <v>140.59</v>
      </c>
      <c r="Q38" s="299">
        <f>INDEX(WLR!$I:$I,MATCH($K38,WLR!$A:$A,0))</f>
        <v>752.74</v>
      </c>
      <c r="R38" s="299">
        <f>P38+Q38/Parameters!$B$5</f>
        <v>161.49944444444446</v>
      </c>
      <c r="S38" s="298">
        <f>R38*Parameters!$B$2</f>
        <v>21.802425000000003</v>
      </c>
      <c r="T38" s="299"/>
      <c r="U38" s="299"/>
      <c r="V38" s="300">
        <f t="shared" ref="V38" si="36">SUM(S38:U38)</f>
        <v>21.802425000000003</v>
      </c>
      <c r="W38" s="299">
        <f t="shared" ref="W38" si="37">R38+V38</f>
        <v>183.30186944444446</v>
      </c>
      <c r="X38" s="283">
        <f t="shared" ref="X38" si="38">O38-W38</f>
        <v>94.475908333333308</v>
      </c>
      <c r="Y38" s="292">
        <f t="shared" ref="Y38" si="39">X38/O38</f>
        <v>0.34011326999999991</v>
      </c>
      <c r="Z38" s="263" t="b">
        <f t="shared" ref="Z38" si="40">Y38&lt;0</f>
        <v>0</v>
      </c>
      <c r="AA38" s="534" t="s">
        <v>872</v>
      </c>
      <c r="AB38" s="263">
        <v>1</v>
      </c>
    </row>
    <row r="39" spans="1:28" ht="15">
      <c r="A39" s="263" t="str">
        <f t="shared" ref="A39" si="41">C39&amp;D39&amp;E39&amp;G39</f>
        <v>ZBTISDN20300VVE nieuwe aanleg</v>
      </c>
      <c r="B39" s="263" t="str">
        <f t="shared" ref="B39" si="42">C39&amp;D39&amp;G39</f>
        <v>ZBTISDN20VVE nieuwe aanleg</v>
      </c>
      <c r="C39" s="4" t="s">
        <v>494</v>
      </c>
      <c r="D39" s="4" t="s">
        <v>473</v>
      </c>
      <c r="E39" s="4">
        <v>300</v>
      </c>
      <c r="F39" s="278" t="s">
        <v>5</v>
      </c>
      <c r="G39" s="278" t="s">
        <v>463</v>
      </c>
      <c r="H39" s="278" t="str">
        <f t="shared" ref="H39" si="43">D39&amp;F39</f>
        <v>ISDN20VVA</v>
      </c>
      <c r="I39" s="263" t="str">
        <f t="shared" ref="I39" si="44">D39&amp;G39</f>
        <v>ISDN20VVE nieuwe aanleg</v>
      </c>
      <c r="J39" s="274" t="str">
        <f>IF(D39="","",INDEX(Mapping!$F:$F,MATCH($H39,Mapping!$B:$B,0)))</f>
        <v>WLR ISDN 20VVA</v>
      </c>
      <c r="K39" s="263" t="str">
        <f>IF(D39="","",INDEX(Mapping!$F:$F,MATCH($I39,Mapping!$B:$B,0)))</f>
        <v>WLR NLS ISDN 20Aanleg</v>
      </c>
      <c r="L39" s="301">
        <f>MATCH(C39&amp;D39&amp;E39,'Tarieven ZM'!$B:$B,0)</f>
        <v>26</v>
      </c>
      <c r="M39" s="288">
        <f>INDEX('Tarieven ZM'!$F:$F,'Rekenblad Aansluiting'!$L39)</f>
        <v>300</v>
      </c>
      <c r="N39" s="288">
        <f>INDEX('Tarieven ZM'!$G:$H,'Rekenblad Aansluiting'!$L39,MATCH($G39,'Tarieven ZM'!$G$4:$H$4))</f>
        <v>1000</v>
      </c>
      <c r="O39" s="281">
        <f>M39+N39/Parameters!$B$5</f>
        <v>327.77777777777777</v>
      </c>
      <c r="P39" s="298">
        <f>INDEX(WLR!$J:$J,MATCH($J39,WLR!$A:$A,0))</f>
        <v>176.08</v>
      </c>
      <c r="Q39" s="299">
        <f>INDEX(WLR!$I:$I,MATCH($K39,WLR!$A:$A,0))</f>
        <v>988.11</v>
      </c>
      <c r="R39" s="299">
        <f>P39+Q39/Parameters!$B$5</f>
        <v>203.5275</v>
      </c>
      <c r="S39" s="298">
        <f>R39*Parameters!$B$2</f>
        <v>27.476212500000003</v>
      </c>
      <c r="T39" s="299"/>
      <c r="U39" s="299"/>
      <c r="V39" s="300">
        <f t="shared" ref="V39" si="45">SUM(S39:U39)</f>
        <v>27.476212500000003</v>
      </c>
      <c r="W39" s="299">
        <f t="shared" ref="W39" si="46">R39+V39</f>
        <v>231.00371250000001</v>
      </c>
      <c r="X39" s="283">
        <f t="shared" ref="X39" si="47">O39-W39</f>
        <v>96.774065277777765</v>
      </c>
      <c r="Y39" s="292">
        <f t="shared" ref="Y39" si="48">X39/O39</f>
        <v>0.29524291101694911</v>
      </c>
      <c r="Z39" s="263" t="b">
        <f t="shared" ref="Z39" si="49">Y39&lt;0</f>
        <v>0</v>
      </c>
      <c r="AA39" s="534" t="s">
        <v>872</v>
      </c>
      <c r="AB39" s="263">
        <v>1</v>
      </c>
    </row>
    <row r="40" spans="1:28" ht="15">
      <c r="A40" s="263" t="str">
        <f t="shared" ref="A40" si="50">C40&amp;D40&amp;E40&amp;G40</f>
        <v>ZBTISDN30400VVE nieuwe aanleg</v>
      </c>
      <c r="B40" s="263" t="str">
        <f t="shared" ref="B40" si="51">C40&amp;D40&amp;G40</f>
        <v>ZBTISDN30VVE nieuwe aanleg</v>
      </c>
      <c r="C40" s="4" t="s">
        <v>494</v>
      </c>
      <c r="D40" s="4" t="s">
        <v>474</v>
      </c>
      <c r="E40" s="4">
        <v>400</v>
      </c>
      <c r="F40" s="278" t="s">
        <v>5</v>
      </c>
      <c r="G40" s="278" t="s">
        <v>463</v>
      </c>
      <c r="H40" s="278" t="str">
        <f t="shared" ref="H40" si="52">D40&amp;F40</f>
        <v>ISDN30VVA</v>
      </c>
      <c r="I40" s="263" t="str">
        <f t="shared" ref="I40" si="53">D40&amp;G40</f>
        <v>ISDN30VVE nieuwe aanleg</v>
      </c>
      <c r="J40" s="274" t="str">
        <f>IF(D40="","",INDEX(Mapping!$F:$F,MATCH($H40,Mapping!$B:$B,0)))</f>
        <v>WLR ISDN 30VVA</v>
      </c>
      <c r="K40" s="263" t="str">
        <f>IF(D40="","",INDEX(Mapping!$F:$F,MATCH($I40,Mapping!$B:$B,0)))</f>
        <v>WLR NLS ISDN 30 / ISDN 30 CPAAanleg</v>
      </c>
      <c r="L40" s="301">
        <f>MATCH(C40&amp;D40&amp;E40,'Tarieven ZM'!$B:$B,0)</f>
        <v>27</v>
      </c>
      <c r="M40" s="288">
        <f>INDEX('Tarieven ZM'!$F:$F,'Rekenblad Aansluiting'!$L40)</f>
        <v>400</v>
      </c>
      <c r="N40" s="288">
        <f>INDEX('Tarieven ZM'!$G:$H,'Rekenblad Aansluiting'!$L40,MATCH($G40,'Tarieven ZM'!$G$4:$H$4))</f>
        <v>1000</v>
      </c>
      <c r="O40" s="281">
        <f>M40+N40/Parameters!$B$5</f>
        <v>427.77777777777777</v>
      </c>
      <c r="P40" s="298">
        <f>INDEX(WLR!$J:$J,MATCH($J40,WLR!$A:$A,0))</f>
        <v>207.75</v>
      </c>
      <c r="Q40" s="299">
        <f>INDEX(WLR!$I:$I,MATCH($K40,WLR!$A:$A,0))</f>
        <v>1411.79</v>
      </c>
      <c r="R40" s="299">
        <f>P40+Q40/Parameters!$B$5</f>
        <v>246.9663888888889</v>
      </c>
      <c r="S40" s="298">
        <f>R40*Parameters!$B$2</f>
        <v>33.340462500000001</v>
      </c>
      <c r="T40" s="299"/>
      <c r="U40" s="299"/>
      <c r="V40" s="300">
        <f t="shared" ref="V40" si="54">SUM(S40:U40)</f>
        <v>33.340462500000001</v>
      </c>
      <c r="W40" s="299">
        <f t="shared" ref="W40" si="55">R40+V40</f>
        <v>280.3068513888889</v>
      </c>
      <c r="X40" s="283">
        <f t="shared" ref="X40" si="56">O40-W40</f>
        <v>147.47092638888887</v>
      </c>
      <c r="Y40" s="292">
        <f t="shared" ref="Y40" si="57">X40/O40</f>
        <v>0.34473723051948046</v>
      </c>
      <c r="Z40" s="263" t="b">
        <f t="shared" ref="Z40" si="58">Y40&lt;0</f>
        <v>0</v>
      </c>
      <c r="AA40" s="534" t="s">
        <v>872</v>
      </c>
      <c r="AB40" s="263">
        <v>1</v>
      </c>
    </row>
    <row r="41" spans="1:28" ht="15">
      <c r="A41" s="263" t="str">
        <f t="shared" ref="A41:A42" si="59">C41&amp;D41&amp;E41&amp;G41</f>
        <v>ZBTCityphone100VVE nieuwe aanleg</v>
      </c>
      <c r="B41" s="263" t="str">
        <f t="shared" ref="B41:B42" si="60">C41&amp;D41&amp;G41</f>
        <v>ZBTCityphoneVVE nieuwe aanleg</v>
      </c>
      <c r="C41" s="4" t="s">
        <v>494</v>
      </c>
      <c r="D41" s="4" t="s">
        <v>525</v>
      </c>
      <c r="E41" s="4">
        <v>100</v>
      </c>
      <c r="F41" s="278" t="s">
        <v>5</v>
      </c>
      <c r="G41" s="278" t="s">
        <v>463</v>
      </c>
      <c r="H41" s="278" t="str">
        <f t="shared" ref="H41" si="61">D41&amp;F41</f>
        <v>CityphoneVVA</v>
      </c>
      <c r="I41" s="263" t="str">
        <f t="shared" ref="I41" si="62">D41&amp;G41</f>
        <v>CityphoneVVE nieuwe aanleg</v>
      </c>
      <c r="J41" s="274" t="str">
        <f>IF(D41="","",INDEX(Mapping!$F:$F,MATCH($H41,Mapping!$B:$B,0)))</f>
        <v>WLR ISDN 30 CityPhoneVVA</v>
      </c>
      <c r="K41" s="263" t="str">
        <f>IF(D41="","",INDEX(Mapping!$F:$F,MATCH($I41,Mapping!$B:$B,0)))</f>
        <v>WLR NLS ISDN 30 / ISDN 30 CPAAanleg</v>
      </c>
      <c r="L41" s="301">
        <f>MATCH(C41&amp;D41&amp;E41,'Tarieven ZM'!$B:$B,0)</f>
        <v>28</v>
      </c>
      <c r="M41" s="288">
        <f>INDEX('Tarieven ZM'!$F:$F,'Rekenblad Aansluiting'!$L41)</f>
        <v>100</v>
      </c>
      <c r="N41" s="288">
        <f>INDEX('Tarieven ZM'!$G:$H,'Rekenblad Aansluiting'!$L41,MATCH($G41,'Tarieven ZM'!$G$4:$H$4))</f>
        <v>1000</v>
      </c>
      <c r="O41" s="281">
        <f>M41+N41/Parameters!$B$5</f>
        <v>127.77777777777777</v>
      </c>
      <c r="P41" s="298">
        <f>INDEX(WLR!$J:$J,MATCH($J41,WLR!$A:$A,0))</f>
        <v>45.89</v>
      </c>
      <c r="Q41" s="299">
        <f>INDEX(WLR!$I:$I,MATCH($K41,WLR!$A:$A,0))</f>
        <v>1411.79</v>
      </c>
      <c r="R41" s="299">
        <f>P41+Q41/Parameters!$B$5</f>
        <v>85.106388888888887</v>
      </c>
      <c r="S41" s="298">
        <f>R41*Parameters!$B$2</f>
        <v>11.4893625</v>
      </c>
      <c r="T41" s="299"/>
      <c r="U41" s="299"/>
      <c r="V41" s="300">
        <f t="shared" ref="V41:V42" si="63">SUM(S41:U41)</f>
        <v>11.4893625</v>
      </c>
      <c r="W41" s="299">
        <f t="shared" ref="W41:W42" si="64">R41+V41</f>
        <v>96.595751388888885</v>
      </c>
      <c r="X41" s="283">
        <f t="shared" ref="X41:X42" si="65">O41-W41</f>
        <v>31.182026388888886</v>
      </c>
      <c r="Y41" s="292">
        <f t="shared" ref="Y41:Y42" si="66">X41/O41</f>
        <v>0.24403324999999998</v>
      </c>
      <c r="Z41" s="263" t="b">
        <f t="shared" ref="Z41" si="67">Y41&lt;0</f>
        <v>0</v>
      </c>
      <c r="AA41" s="534" t="s">
        <v>872</v>
      </c>
      <c r="AB41" s="263">
        <v>1</v>
      </c>
    </row>
    <row r="42" spans="1:28" ht="15">
      <c r="A42" s="263" t="str">
        <f t="shared" si="59"/>
        <v>ZBTISDN15250VVE overstap</v>
      </c>
      <c r="B42" s="263" t="str">
        <f t="shared" si="60"/>
        <v>ZBTISDN15VVE overstap</v>
      </c>
      <c r="C42" s="4" t="s">
        <v>494</v>
      </c>
      <c r="D42" s="4" t="s">
        <v>471</v>
      </c>
      <c r="E42" s="4">
        <v>250</v>
      </c>
      <c r="F42" s="278" t="s">
        <v>5</v>
      </c>
      <c r="G42" s="278" t="s">
        <v>464</v>
      </c>
      <c r="H42" s="278" t="str">
        <f t="shared" ref="H42" si="68">D42&amp;F42</f>
        <v>ISDN15VVA</v>
      </c>
      <c r="I42" s="263" t="str">
        <f t="shared" ref="I42" si="69">D42&amp;G42</f>
        <v>ISDN15VVE overstap</v>
      </c>
      <c r="J42" s="274" t="str">
        <f>IF(D42="","",INDEX(Mapping!$F:$F,MATCH($H42,Mapping!$B:$B,0)))</f>
        <v>WLR ISDN 15VVA</v>
      </c>
      <c r="K42" s="263" t="str">
        <f>IF(D42="","",INDEX(Mapping!$F:$F,MATCH($I42,Mapping!$B:$B,0)))</f>
        <v>WLR Overstap HCAanleg</v>
      </c>
      <c r="L42" s="301">
        <f>MATCH(C42&amp;D42&amp;E42,'Tarieven ZM'!$B:$B,0)</f>
        <v>25</v>
      </c>
      <c r="M42" s="288">
        <f>INDEX('Tarieven ZM'!$F:$F,'Rekenblad Aansluiting'!$L42)</f>
        <v>250</v>
      </c>
      <c r="N42" s="288">
        <f>INDEX('Tarieven ZM'!$G:$H,'Rekenblad Aansluiting'!$L42,MATCH($G42,'Tarieven ZM'!$G$4:$H$4))</f>
        <v>500</v>
      </c>
      <c r="O42" s="281">
        <f>M42+N42/Parameters!$B$5</f>
        <v>263.88888888888891</v>
      </c>
      <c r="P42" s="298">
        <f>INDEX(WLR!$J:$J,MATCH($J42,WLR!$A:$A,0))</f>
        <v>140.59</v>
      </c>
      <c r="Q42" s="299">
        <f>INDEX(WLR!$I:$I,MATCH($K42,WLR!$A:$A,0))</f>
        <v>45.89</v>
      </c>
      <c r="R42" s="299">
        <f>P42+Q42/Parameters!$B$5</f>
        <v>141.86472222222221</v>
      </c>
      <c r="S42" s="298">
        <f>R42*Parameters!$B$2</f>
        <v>19.151737499999999</v>
      </c>
      <c r="T42" s="299"/>
      <c r="U42" s="299"/>
      <c r="V42" s="300">
        <f t="shared" si="63"/>
        <v>19.151737499999999</v>
      </c>
      <c r="W42" s="299">
        <f t="shared" si="64"/>
        <v>161.01645972222221</v>
      </c>
      <c r="X42" s="283">
        <f t="shared" si="65"/>
        <v>102.87242916666671</v>
      </c>
      <c r="Y42" s="292">
        <f t="shared" si="66"/>
        <v>0.38983236315789482</v>
      </c>
      <c r="Z42" s="263" t="b">
        <f t="shared" ref="Z42" si="70">Y42&lt;0</f>
        <v>0</v>
      </c>
      <c r="AA42" s="534" t="s">
        <v>872</v>
      </c>
      <c r="AB42" s="263">
        <v>1</v>
      </c>
    </row>
    <row r="43" spans="1:28" ht="15">
      <c r="A43" s="263" t="str">
        <f t="shared" ref="A43" si="71">C43&amp;D43&amp;E43&amp;G43</f>
        <v>ZBTISDN20300VVE overstap</v>
      </c>
      <c r="B43" s="263" t="str">
        <f t="shared" ref="B43" si="72">C43&amp;D43&amp;G43</f>
        <v>ZBTISDN20VVE overstap</v>
      </c>
      <c r="C43" s="4" t="s">
        <v>494</v>
      </c>
      <c r="D43" s="4" t="s">
        <v>473</v>
      </c>
      <c r="E43" s="4">
        <v>300</v>
      </c>
      <c r="F43" s="278" t="s">
        <v>5</v>
      </c>
      <c r="G43" s="278" t="s">
        <v>464</v>
      </c>
      <c r="H43" s="278" t="str">
        <f t="shared" ref="H43" si="73">D43&amp;F43</f>
        <v>ISDN20VVA</v>
      </c>
      <c r="I43" s="263" t="str">
        <f t="shared" ref="I43" si="74">D43&amp;G43</f>
        <v>ISDN20VVE overstap</v>
      </c>
      <c r="J43" s="274" t="str">
        <f>IF(D43="","",INDEX(Mapping!$F:$F,MATCH($H43,Mapping!$B:$B,0)))</f>
        <v>WLR ISDN 20VVA</v>
      </c>
      <c r="K43" s="263" t="str">
        <f>IF(D43="","",INDEX(Mapping!$F:$F,MATCH($I43,Mapping!$B:$B,0)))</f>
        <v>WLR Overstap HCAanleg</v>
      </c>
      <c r="L43" s="301">
        <f>MATCH(C43&amp;D43&amp;E43,'Tarieven ZM'!$B:$B,0)</f>
        <v>26</v>
      </c>
      <c r="M43" s="288">
        <f>INDEX('Tarieven ZM'!$F:$F,'Rekenblad Aansluiting'!$L43)</f>
        <v>300</v>
      </c>
      <c r="N43" s="288">
        <f>INDEX('Tarieven ZM'!$G:$H,'Rekenblad Aansluiting'!$L43,MATCH($G43,'Tarieven ZM'!$G$4:$H$4))</f>
        <v>500</v>
      </c>
      <c r="O43" s="281">
        <f>M43+N43/Parameters!$B$5</f>
        <v>313.88888888888891</v>
      </c>
      <c r="P43" s="298">
        <f>INDEX(WLR!$J:$J,MATCH($J43,WLR!$A:$A,0))</f>
        <v>176.08</v>
      </c>
      <c r="Q43" s="299">
        <f>INDEX(WLR!$I:$I,MATCH($K43,WLR!$A:$A,0))</f>
        <v>45.89</v>
      </c>
      <c r="R43" s="299">
        <f>P43+Q43/Parameters!$B$5</f>
        <v>177.35472222222222</v>
      </c>
      <c r="S43" s="298">
        <f>R43*Parameters!$B$2</f>
        <v>23.942887500000001</v>
      </c>
      <c r="T43" s="299"/>
      <c r="U43" s="299"/>
      <c r="V43" s="300">
        <f t="shared" ref="V43" si="75">SUM(S43:U43)</f>
        <v>23.942887500000001</v>
      </c>
      <c r="W43" s="299">
        <f t="shared" ref="W43" si="76">R43+V43</f>
        <v>201.29760972222223</v>
      </c>
      <c r="X43" s="283">
        <f t="shared" ref="X43" si="77">O43-W43</f>
        <v>112.59127916666668</v>
      </c>
      <c r="Y43" s="292">
        <f t="shared" ref="Y43" si="78">X43/O43</f>
        <v>0.35869788053097346</v>
      </c>
      <c r="Z43" s="263" t="b">
        <f t="shared" ref="Z43" si="79">Y43&lt;0</f>
        <v>0</v>
      </c>
      <c r="AA43" s="534" t="s">
        <v>872</v>
      </c>
      <c r="AB43" s="263">
        <v>1</v>
      </c>
    </row>
    <row r="44" spans="1:28" ht="15">
      <c r="A44" s="263" t="str">
        <f t="shared" ref="A44" si="80">C44&amp;D44&amp;E44&amp;G44</f>
        <v>ZBTISDN30400VVE overstap</v>
      </c>
      <c r="B44" s="263" t="str">
        <f t="shared" ref="B44" si="81">C44&amp;D44&amp;G44</f>
        <v>ZBTISDN30VVE overstap</v>
      </c>
      <c r="C44" s="4" t="s">
        <v>494</v>
      </c>
      <c r="D44" s="4" t="s">
        <v>474</v>
      </c>
      <c r="E44" s="4">
        <v>400</v>
      </c>
      <c r="F44" s="278" t="s">
        <v>5</v>
      </c>
      <c r="G44" s="278" t="s">
        <v>464</v>
      </c>
      <c r="H44" s="278" t="str">
        <f t="shared" ref="H44" si="82">D44&amp;F44</f>
        <v>ISDN30VVA</v>
      </c>
      <c r="I44" s="263" t="str">
        <f t="shared" ref="I44" si="83">D44&amp;G44</f>
        <v>ISDN30VVE overstap</v>
      </c>
      <c r="J44" s="274" t="str">
        <f>IF(D44="","",INDEX(Mapping!$F:$F,MATCH($H44,Mapping!$B:$B,0)))</f>
        <v>WLR ISDN 30VVA</v>
      </c>
      <c r="K44" s="263" t="str">
        <f>IF(D44="","",INDEX(Mapping!$F:$F,MATCH($I44,Mapping!$B:$B,0)))</f>
        <v>WLR Overstap HCAanleg</v>
      </c>
      <c r="L44" s="301">
        <f>MATCH(C44&amp;D44&amp;E44,'Tarieven ZM'!$B:$B,0)</f>
        <v>27</v>
      </c>
      <c r="M44" s="288">
        <f>INDEX('Tarieven ZM'!$F:$F,'Rekenblad Aansluiting'!$L44)</f>
        <v>400</v>
      </c>
      <c r="N44" s="288">
        <f>INDEX('Tarieven ZM'!$G:$H,'Rekenblad Aansluiting'!$L44,MATCH($G44,'Tarieven ZM'!$G$4:$H$4))</f>
        <v>500</v>
      </c>
      <c r="O44" s="281">
        <f>M44+N44/Parameters!$B$5</f>
        <v>413.88888888888891</v>
      </c>
      <c r="P44" s="298">
        <f>INDEX(WLR!$J:$J,MATCH($J44,WLR!$A:$A,0))</f>
        <v>207.75</v>
      </c>
      <c r="Q44" s="299">
        <f>INDEX(WLR!$I:$I,MATCH($K44,WLR!$A:$A,0))</f>
        <v>45.89</v>
      </c>
      <c r="R44" s="299">
        <f>P44+Q44/Parameters!$B$5</f>
        <v>209.02472222222221</v>
      </c>
      <c r="S44" s="298">
        <f>R44*Parameters!$B$2</f>
        <v>28.218337500000001</v>
      </c>
      <c r="T44" s="299"/>
      <c r="U44" s="299"/>
      <c r="V44" s="300">
        <f t="shared" ref="V44" si="84">SUM(S44:U44)</f>
        <v>28.218337500000001</v>
      </c>
      <c r="W44" s="299">
        <f t="shared" ref="W44" si="85">R44+V44</f>
        <v>237.2430597222222</v>
      </c>
      <c r="X44" s="283">
        <f t="shared" ref="X44" si="86">O44-W44</f>
        <v>176.64582916666672</v>
      </c>
      <c r="Y44" s="292">
        <f t="shared" ref="Y44" si="87">X44/O44</f>
        <v>0.42679529194630883</v>
      </c>
      <c r="Z44" s="263" t="b">
        <f t="shared" ref="Z44" si="88">Y44&lt;0</f>
        <v>0</v>
      </c>
      <c r="AA44" s="534" t="s">
        <v>872</v>
      </c>
      <c r="AB44" s="263">
        <v>1</v>
      </c>
    </row>
    <row r="45" spans="1:28" ht="15">
      <c r="A45" s="276" t="str">
        <f t="shared" ref="A45" si="89">C45&amp;D45&amp;E45&amp;G45</f>
        <v>ZBTCityphone100VVE overstap</v>
      </c>
      <c r="B45" s="276" t="str">
        <f t="shared" ref="B45" si="90">C45&amp;D45&amp;G45</f>
        <v>ZBTCityphoneVVE overstap</v>
      </c>
      <c r="C45" s="279" t="s">
        <v>494</v>
      </c>
      <c r="D45" s="279" t="s">
        <v>525</v>
      </c>
      <c r="E45" s="279">
        <v>100</v>
      </c>
      <c r="F45" s="279" t="s">
        <v>5</v>
      </c>
      <c r="G45" s="279" t="s">
        <v>464</v>
      </c>
      <c r="H45" s="279" t="str">
        <f t="shared" ref="H45:H47" si="91">D45&amp;F45</f>
        <v>CityphoneVVA</v>
      </c>
      <c r="I45" s="276" t="str">
        <f t="shared" ref="I45" si="92">D45&amp;G45</f>
        <v>CityphoneVVE overstap</v>
      </c>
      <c r="J45" s="275" t="str">
        <f>IF(D45="","",INDEX(Mapping!$F:$F,MATCH($H45,Mapping!$B:$B,0)))</f>
        <v>WLR ISDN 30 CityPhoneVVA</v>
      </c>
      <c r="K45" s="276" t="str">
        <f>IF(D45="","",INDEX(Mapping!$F:$F,MATCH($I45,Mapping!$B:$B,0)))</f>
        <v>WLR Overstap HCAanleg</v>
      </c>
      <c r="L45" s="303">
        <f>MATCH(C45&amp;D45&amp;E45,'Tarieven ZM'!$B:$B,0)</f>
        <v>28</v>
      </c>
      <c r="M45" s="289">
        <f>INDEX('Tarieven ZM'!$F:$F,'Rekenblad Aansluiting'!$L45)</f>
        <v>100</v>
      </c>
      <c r="N45" s="289">
        <f>INDEX('Tarieven ZM'!$G:$H,'Rekenblad Aansluiting'!$L45,MATCH($G45,'Tarieven ZM'!$G$4:$H$4))</f>
        <v>500</v>
      </c>
      <c r="O45" s="285">
        <f>M45+N45/Parameters!$B$5</f>
        <v>113.88888888888889</v>
      </c>
      <c r="P45" s="304">
        <f>INDEX(WLR!$J:$J,MATCH($J45,WLR!$A:$A,0))</f>
        <v>45.89</v>
      </c>
      <c r="Q45" s="305">
        <f>INDEX(WLR!$I:$I,MATCH($K45,WLR!$A:$A,0))</f>
        <v>45.89</v>
      </c>
      <c r="R45" s="305">
        <f>P45+Q45/Parameters!$B$5</f>
        <v>47.164722222222224</v>
      </c>
      <c r="S45" s="304">
        <f>R45*Parameters!$B$2</f>
        <v>6.3672375000000008</v>
      </c>
      <c r="T45" s="305"/>
      <c r="U45" s="305"/>
      <c r="V45" s="306">
        <f t="shared" ref="V45" si="93">SUM(S45:U45)</f>
        <v>6.3672375000000008</v>
      </c>
      <c r="W45" s="305">
        <f t="shared" ref="W45" si="94">R45+V45</f>
        <v>53.531959722222226</v>
      </c>
      <c r="X45" s="284">
        <f t="shared" ref="X45" si="95">O45-W45</f>
        <v>60.35692916666666</v>
      </c>
      <c r="Y45" s="293">
        <f t="shared" ref="Y45" si="96">X45/O45</f>
        <v>0.52996328048780483</v>
      </c>
      <c r="Z45" s="276" t="b">
        <f t="shared" ref="Z45" si="97">Y45&lt;0</f>
        <v>0</v>
      </c>
      <c r="AA45" s="600" t="s">
        <v>872</v>
      </c>
      <c r="AB45" s="276">
        <v>1</v>
      </c>
    </row>
    <row r="46" spans="1:28" ht="15">
      <c r="A46" s="263" t="str">
        <f t="shared" ref="A46:A48" si="98">C46&amp;D46&amp;E46&amp;G46</f>
        <v>TZ ZBTISDN150VVE nieuwe aanleg</v>
      </c>
      <c r="B46" s="347" t="str">
        <f t="shared" ref="B46:B48" si="99">C46&amp;D46&amp;G46</f>
        <v>TZ ZBTISDN1VVE nieuwe aanleg</v>
      </c>
      <c r="C46" s="4" t="s">
        <v>726</v>
      </c>
      <c r="D46" s="4" t="s">
        <v>469</v>
      </c>
      <c r="E46" s="4">
        <v>50</v>
      </c>
      <c r="F46" s="278" t="s">
        <v>5</v>
      </c>
      <c r="G46" s="278" t="s">
        <v>463</v>
      </c>
      <c r="H46" s="4" t="str">
        <f t="shared" si="91"/>
        <v>ISDN1VVA</v>
      </c>
      <c r="I46" s="4" t="str">
        <f t="shared" ref="I46:I48" si="100">D46&amp;G46</f>
        <v>ISDN1VVE nieuwe aanleg</v>
      </c>
      <c r="J46" s="601" t="str">
        <f>IF(D46="","",INDEX(Mapping!$F:$F,MATCH($H46,Mapping!$B:$B,0)))</f>
        <v>WLR ISDN 1 enkelvoudig Rental ChargeVVA</v>
      </c>
      <c r="K46" s="263" t="str">
        <f>IF(D46="","",INDEX(Mapping!$F:$F,MATCH($I46,Mapping!$B:$B,0)))</f>
        <v>WLR NLS ISDN 1Aanleg</v>
      </c>
      <c r="L46" s="602">
        <f>MATCH(C46&amp;D46&amp;E46,'Tarieven ZM'!$B:$B,0)</f>
        <v>30</v>
      </c>
      <c r="M46" s="288">
        <f>INDEX('Tarieven ZM'!$F:$F,'Rekenblad Aansluiting'!$L46)</f>
        <v>50</v>
      </c>
      <c r="N46" s="288">
        <f>INDEX('Tarieven ZM'!$G:$H,'Rekenblad Aansluiting'!$L46,MATCH($G46,'Tarieven ZM'!$G$4:$H$4))</f>
        <v>100</v>
      </c>
      <c r="O46" s="281">
        <f>M46+N46/Parameters!$B$5</f>
        <v>52.777777777777779</v>
      </c>
      <c r="P46" s="603">
        <f>INDEX(WLR!$J:$J,MATCH($J46,WLR!$A:$A,0))</f>
        <v>16.61</v>
      </c>
      <c r="Q46" s="299">
        <f>INDEX(WLR!$I:$I,MATCH($K46,WLR!$A:$A,0))</f>
        <v>20.3</v>
      </c>
      <c r="R46" s="299">
        <f>P46+Q46/Parameters!$B$5</f>
        <v>17.173888888888889</v>
      </c>
      <c r="S46" s="603">
        <f>R46*Parameters!$B$2</f>
        <v>2.3184750000000003</v>
      </c>
      <c r="T46" s="299"/>
      <c r="U46" s="299"/>
      <c r="V46" s="300">
        <f t="shared" ref="V46:V48" si="101">SUM(S46:U46)</f>
        <v>2.3184750000000003</v>
      </c>
      <c r="W46" s="299">
        <f t="shared" ref="W46:W48" si="102">R46+V46</f>
        <v>19.492363888888889</v>
      </c>
      <c r="X46" s="604">
        <f t="shared" ref="X46:X48" si="103">O46-W46</f>
        <v>33.28541388888889</v>
      </c>
      <c r="Y46" s="292">
        <f t="shared" ref="Y46:Y48" si="104">X46/O46</f>
        <v>0.63067099999999998</v>
      </c>
      <c r="Z46" s="263" t="b">
        <f t="shared" ref="Z46:Z48" si="105">Y46&lt;0</f>
        <v>0</v>
      </c>
      <c r="AA46" s="534" t="s">
        <v>872</v>
      </c>
      <c r="AB46" s="263">
        <v>1</v>
      </c>
    </row>
    <row r="47" spans="1:28" ht="15">
      <c r="A47" s="263" t="str">
        <f t="shared" si="98"/>
        <v>TZ ZBTISDN275VVE nieuwe aanleg</v>
      </c>
      <c r="B47" s="347" t="str">
        <f t="shared" si="99"/>
        <v>TZ ZBTISDN2VVE nieuwe aanleg</v>
      </c>
      <c r="C47" s="4" t="s">
        <v>726</v>
      </c>
      <c r="D47" s="4" t="s">
        <v>470</v>
      </c>
      <c r="E47" s="4">
        <v>75</v>
      </c>
      <c r="F47" s="278" t="s">
        <v>5</v>
      </c>
      <c r="G47" s="278" t="s">
        <v>463</v>
      </c>
      <c r="H47" s="4" t="str">
        <f t="shared" si="91"/>
        <v>ISDN2VVA</v>
      </c>
      <c r="I47" s="4" t="str">
        <f t="shared" si="100"/>
        <v>ISDN2VVE nieuwe aanleg</v>
      </c>
      <c r="J47" s="471" t="str">
        <f>IF(D47="","",INDEX(Mapping!$F:$F,MATCH($H47,Mapping!$B:$B,0)))</f>
        <v>WLR ISDN 2 enkelvoudig Rental ChargeVVA</v>
      </c>
      <c r="K47" s="263" t="str">
        <f>IF(D47="","",INDEX(Mapping!$F:$F,MATCH($I47,Mapping!$B:$B,0)))</f>
        <v>WLR NLS ISDN 2 (doe het zelf, geen monteur)Aanleg</v>
      </c>
      <c r="L47" s="301">
        <f>MATCH(C47&amp;D47&amp;E47,'Tarieven ZM'!$B:$B,0)</f>
        <v>31</v>
      </c>
      <c r="M47" s="288">
        <f>INDEX('Tarieven ZM'!$F:$F,'Rekenblad Aansluiting'!$L47)</f>
        <v>75</v>
      </c>
      <c r="N47" s="288">
        <f>INDEX('Tarieven ZM'!$G:$H,'Rekenblad Aansluiting'!$L47,MATCH($G47,'Tarieven ZM'!$G$4:$H$4))</f>
        <v>100</v>
      </c>
      <c r="O47" s="281">
        <f>M47+N47/Parameters!$B$5</f>
        <v>77.777777777777771</v>
      </c>
      <c r="P47" s="298">
        <f>INDEX(WLR!$J:$J,MATCH($J47,WLR!$A:$A,0))</f>
        <v>20.52</v>
      </c>
      <c r="Q47" s="299">
        <f>INDEX(WLR!$I:$I,MATCH($K47,WLR!$A:$A,0))</f>
        <v>20.3</v>
      </c>
      <c r="R47" s="299">
        <f>P47+Q47/Parameters!$B$5</f>
        <v>21.08388888888889</v>
      </c>
      <c r="S47" s="298">
        <f>R47*Parameters!$B$2</f>
        <v>2.8463250000000002</v>
      </c>
      <c r="T47" s="299"/>
      <c r="U47" s="299"/>
      <c r="V47" s="300">
        <f t="shared" si="101"/>
        <v>2.8463250000000002</v>
      </c>
      <c r="W47" s="299">
        <f t="shared" si="102"/>
        <v>23.93021388888889</v>
      </c>
      <c r="X47" s="283">
        <f t="shared" si="103"/>
        <v>53.847563888888885</v>
      </c>
      <c r="Y47" s="292">
        <f t="shared" si="104"/>
        <v>0.69232582142857146</v>
      </c>
      <c r="Z47" s="263" t="b">
        <f t="shared" si="105"/>
        <v>0</v>
      </c>
      <c r="AA47" s="534" t="s">
        <v>872</v>
      </c>
      <c r="AB47" s="263">
        <v>1</v>
      </c>
    </row>
    <row r="48" spans="1:28" ht="15">
      <c r="A48" s="263" t="str">
        <f t="shared" si="98"/>
        <v>TZ ZBTISDN15250VVE nieuwe aanleg</v>
      </c>
      <c r="B48" s="347" t="str">
        <f t="shared" si="99"/>
        <v>TZ ZBTISDN15VVE nieuwe aanleg</v>
      </c>
      <c r="C48" s="4" t="s">
        <v>726</v>
      </c>
      <c r="D48" s="4" t="s">
        <v>471</v>
      </c>
      <c r="E48" s="4">
        <v>250</v>
      </c>
      <c r="F48" s="278" t="s">
        <v>5</v>
      </c>
      <c r="G48" s="278" t="s">
        <v>463</v>
      </c>
      <c r="H48" s="4" t="str">
        <f t="shared" ref="H48" si="106">D48&amp;F48</f>
        <v>ISDN15VVA</v>
      </c>
      <c r="I48" s="4" t="str">
        <f t="shared" si="100"/>
        <v>ISDN15VVE nieuwe aanleg</v>
      </c>
      <c r="J48" s="471" t="str">
        <f>IF(D48="","",INDEX(Mapping!$F:$F,MATCH($H48,Mapping!$B:$B,0)))</f>
        <v>WLR ISDN 15VVA</v>
      </c>
      <c r="K48" s="263" t="str">
        <f>IF(D48="","",INDEX(Mapping!$F:$F,MATCH($I48,Mapping!$B:$B,0)))</f>
        <v>WLR NLS ISDN 15Aanleg</v>
      </c>
      <c r="L48" s="301">
        <f>MATCH(C48&amp;D48&amp;E48,'Tarieven ZM'!$B:$B,0)</f>
        <v>32</v>
      </c>
      <c r="M48" s="288">
        <f>INDEX('Tarieven ZM'!$F:$F,'Rekenblad Aansluiting'!$L48)</f>
        <v>250</v>
      </c>
      <c r="N48" s="288">
        <f>INDEX('Tarieven ZM'!$G:$H,'Rekenblad Aansluiting'!$L48,MATCH($G48,'Tarieven ZM'!$G$4:$H$4))</f>
        <v>1000</v>
      </c>
      <c r="O48" s="281">
        <f>M48+N48/Parameters!$B$5</f>
        <v>277.77777777777777</v>
      </c>
      <c r="P48" s="298">
        <f>INDEX(WLR!$J:$J,MATCH($J48,WLR!$A:$A,0))</f>
        <v>140.59</v>
      </c>
      <c r="Q48" s="299">
        <f>INDEX(WLR!$I:$I,MATCH($K48,WLR!$A:$A,0))</f>
        <v>752.74</v>
      </c>
      <c r="R48" s="299">
        <f>P48+Q48/Parameters!$B$5</f>
        <v>161.49944444444446</v>
      </c>
      <c r="S48" s="298">
        <f>R48*Parameters!$B$2</f>
        <v>21.802425000000003</v>
      </c>
      <c r="T48" s="299"/>
      <c r="U48" s="299"/>
      <c r="V48" s="300">
        <f t="shared" si="101"/>
        <v>21.802425000000003</v>
      </c>
      <c r="W48" s="299">
        <f t="shared" si="102"/>
        <v>183.30186944444446</v>
      </c>
      <c r="X48" s="283">
        <f t="shared" si="103"/>
        <v>94.475908333333308</v>
      </c>
      <c r="Y48" s="292">
        <f t="shared" si="104"/>
        <v>0.34011326999999991</v>
      </c>
      <c r="Z48" s="263" t="b">
        <f t="shared" si="105"/>
        <v>0</v>
      </c>
      <c r="AA48" s="534" t="s">
        <v>872</v>
      </c>
      <c r="AB48" s="263">
        <v>1</v>
      </c>
    </row>
    <row r="49" spans="1:28" ht="15">
      <c r="A49" s="263" t="str">
        <f t="shared" ref="A49" si="107">C49&amp;D49&amp;E49&amp;G49</f>
        <v>TZ ZBTISDN20300VVE nieuwe aanleg</v>
      </c>
      <c r="B49" s="347" t="str">
        <f t="shared" ref="B49" si="108">C49&amp;D49&amp;G49</f>
        <v>TZ ZBTISDN20VVE nieuwe aanleg</v>
      </c>
      <c r="C49" s="4" t="s">
        <v>726</v>
      </c>
      <c r="D49" s="4" t="s">
        <v>473</v>
      </c>
      <c r="E49" s="4">
        <v>300</v>
      </c>
      <c r="F49" s="278" t="s">
        <v>5</v>
      </c>
      <c r="G49" s="278" t="s">
        <v>463</v>
      </c>
      <c r="H49" s="4" t="str">
        <f t="shared" ref="H49" si="109">D49&amp;F49</f>
        <v>ISDN20VVA</v>
      </c>
      <c r="I49" s="4" t="str">
        <f t="shared" ref="I49" si="110">D49&amp;G49</f>
        <v>ISDN20VVE nieuwe aanleg</v>
      </c>
      <c r="J49" s="471" t="str">
        <f>IF(D49="","",INDEX(Mapping!$F:$F,MATCH($H49,Mapping!$B:$B,0)))</f>
        <v>WLR ISDN 20VVA</v>
      </c>
      <c r="K49" s="263" t="str">
        <f>IF(D49="","",INDEX(Mapping!$F:$F,MATCH($I49,Mapping!$B:$B,0)))</f>
        <v>WLR NLS ISDN 20Aanleg</v>
      </c>
      <c r="L49" s="301">
        <f>MATCH(C49&amp;D49&amp;E49,'Tarieven ZM'!$B:$B,0)</f>
        <v>33</v>
      </c>
      <c r="M49" s="288">
        <f>INDEX('Tarieven ZM'!$F:$F,'Rekenblad Aansluiting'!$L49)</f>
        <v>300</v>
      </c>
      <c r="N49" s="288">
        <f>INDEX('Tarieven ZM'!$G:$H,'Rekenblad Aansluiting'!$L49,MATCH($G49,'Tarieven ZM'!$G$4:$H$4))</f>
        <v>1000</v>
      </c>
      <c r="O49" s="281">
        <f>M49+N49/Parameters!$B$5</f>
        <v>327.77777777777777</v>
      </c>
      <c r="P49" s="298">
        <f>INDEX(WLR!$J:$J,MATCH($J49,WLR!$A:$A,0))</f>
        <v>176.08</v>
      </c>
      <c r="Q49" s="299">
        <f>INDEX(WLR!$I:$I,MATCH($K49,WLR!$A:$A,0))</f>
        <v>988.11</v>
      </c>
      <c r="R49" s="299">
        <f>P49+Q49/Parameters!$B$5</f>
        <v>203.5275</v>
      </c>
      <c r="S49" s="298">
        <f>R49*Parameters!$B$2</f>
        <v>27.476212500000003</v>
      </c>
      <c r="T49" s="299"/>
      <c r="U49" s="299"/>
      <c r="V49" s="300">
        <f t="shared" ref="V49" si="111">SUM(S49:U49)</f>
        <v>27.476212500000003</v>
      </c>
      <c r="W49" s="299">
        <f t="shared" ref="W49" si="112">R49+V49</f>
        <v>231.00371250000001</v>
      </c>
      <c r="X49" s="283">
        <f t="shared" ref="X49" si="113">O49-W49</f>
        <v>96.774065277777765</v>
      </c>
      <c r="Y49" s="292">
        <f t="shared" ref="Y49" si="114">X49/O49</f>
        <v>0.29524291101694911</v>
      </c>
      <c r="Z49" s="263" t="b">
        <f t="shared" ref="Z49" si="115">Y49&lt;0</f>
        <v>0</v>
      </c>
      <c r="AA49" s="534" t="s">
        <v>872</v>
      </c>
      <c r="AB49" s="263">
        <v>1</v>
      </c>
    </row>
    <row r="50" spans="1:28" ht="15">
      <c r="A50" s="263" t="str">
        <f t="shared" ref="A50" si="116">C50&amp;D50&amp;E50&amp;G50</f>
        <v>TZ ZBTISDN30400VVE nieuwe aanleg</v>
      </c>
      <c r="B50" s="347" t="str">
        <f t="shared" ref="B50" si="117">C50&amp;D50&amp;G50</f>
        <v>TZ ZBTISDN30VVE nieuwe aanleg</v>
      </c>
      <c r="C50" s="4" t="s">
        <v>726</v>
      </c>
      <c r="D50" s="4" t="s">
        <v>474</v>
      </c>
      <c r="E50" s="4">
        <v>400</v>
      </c>
      <c r="F50" s="278" t="s">
        <v>5</v>
      </c>
      <c r="G50" s="278" t="s">
        <v>463</v>
      </c>
      <c r="H50" s="4" t="str">
        <f t="shared" ref="H50" si="118">D50&amp;F50</f>
        <v>ISDN30VVA</v>
      </c>
      <c r="I50" s="4" t="str">
        <f t="shared" ref="I50" si="119">D50&amp;G50</f>
        <v>ISDN30VVE nieuwe aanleg</v>
      </c>
      <c r="J50" s="471" t="str">
        <f>IF(D50="","",INDEX(Mapping!$F:$F,MATCH($H50,Mapping!$B:$B,0)))</f>
        <v>WLR ISDN 30VVA</v>
      </c>
      <c r="K50" s="263" t="str">
        <f>IF(D50="","",INDEX(Mapping!$F:$F,MATCH($I50,Mapping!$B:$B,0)))</f>
        <v>WLR NLS ISDN 30 / ISDN 30 CPAAanleg</v>
      </c>
      <c r="L50" s="301">
        <f>MATCH(C50&amp;D50&amp;E50,'Tarieven ZM'!$B:$B,0)</f>
        <v>34</v>
      </c>
      <c r="M50" s="288">
        <f>INDEX('Tarieven ZM'!$F:$F,'Rekenblad Aansluiting'!$L50)</f>
        <v>400</v>
      </c>
      <c r="N50" s="288">
        <f>INDEX('Tarieven ZM'!$G:$H,'Rekenblad Aansluiting'!$L50,MATCH($G50,'Tarieven ZM'!$G$4:$H$4))</f>
        <v>1000</v>
      </c>
      <c r="O50" s="281">
        <f>M50+N50/Parameters!$B$5</f>
        <v>427.77777777777777</v>
      </c>
      <c r="P50" s="298">
        <f>INDEX(WLR!$J:$J,MATCH($J50,WLR!$A:$A,0))</f>
        <v>207.75</v>
      </c>
      <c r="Q50" s="299">
        <f>INDEX(WLR!$I:$I,MATCH($K50,WLR!$A:$A,0))</f>
        <v>1411.79</v>
      </c>
      <c r="R50" s="299">
        <f>P50+Q50/Parameters!$B$5</f>
        <v>246.9663888888889</v>
      </c>
      <c r="S50" s="298">
        <f>R50*Parameters!$B$2</f>
        <v>33.340462500000001</v>
      </c>
      <c r="T50" s="299"/>
      <c r="U50" s="299"/>
      <c r="V50" s="300">
        <f t="shared" ref="V50" si="120">SUM(S50:U50)</f>
        <v>33.340462500000001</v>
      </c>
      <c r="W50" s="299">
        <f t="shared" ref="W50" si="121">R50+V50</f>
        <v>280.3068513888889</v>
      </c>
      <c r="X50" s="283">
        <f t="shared" ref="X50" si="122">O50-W50</f>
        <v>147.47092638888887</v>
      </c>
      <c r="Y50" s="292">
        <f t="shared" ref="Y50" si="123">X50/O50</f>
        <v>0.34473723051948046</v>
      </c>
      <c r="Z50" s="263" t="b">
        <f t="shared" ref="Z50" si="124">Y50&lt;0</f>
        <v>0</v>
      </c>
      <c r="AA50" s="534" t="s">
        <v>872</v>
      </c>
      <c r="AB50" s="263">
        <v>1</v>
      </c>
    </row>
    <row r="51" spans="1:28" ht="15">
      <c r="A51" s="263" t="str">
        <f t="shared" ref="A51" si="125">C51&amp;D51&amp;E51&amp;G51</f>
        <v>TZ ZBTCityphone100VVE nieuwe aanleg</v>
      </c>
      <c r="B51" s="347" t="str">
        <f t="shared" ref="B51" si="126">C51&amp;D51&amp;G51</f>
        <v>TZ ZBTCityphoneVVE nieuwe aanleg</v>
      </c>
      <c r="C51" s="4" t="s">
        <v>726</v>
      </c>
      <c r="D51" s="4" t="s">
        <v>525</v>
      </c>
      <c r="E51" s="4">
        <v>100</v>
      </c>
      <c r="F51" s="278" t="s">
        <v>5</v>
      </c>
      <c r="G51" s="278" t="s">
        <v>463</v>
      </c>
      <c r="H51" s="4" t="str">
        <f t="shared" ref="H51:H53" si="127">D51&amp;F51</f>
        <v>CityphoneVVA</v>
      </c>
      <c r="I51" s="4" t="str">
        <f t="shared" ref="I51:I53" si="128">D51&amp;G51</f>
        <v>CityphoneVVE nieuwe aanleg</v>
      </c>
      <c r="J51" s="471" t="str">
        <f>IF(D51="","",INDEX(Mapping!$F:$F,MATCH($H51,Mapping!$B:$B,0)))</f>
        <v>WLR ISDN 30 CityPhoneVVA</v>
      </c>
      <c r="K51" s="263" t="str">
        <f>IF(D51="","",INDEX(Mapping!$F:$F,MATCH($I51,Mapping!$B:$B,0)))</f>
        <v>WLR NLS ISDN 30 / ISDN 30 CPAAanleg</v>
      </c>
      <c r="L51" s="301">
        <f>MATCH(C51&amp;D51&amp;E51,'Tarieven ZM'!$B:$B,0)</f>
        <v>35</v>
      </c>
      <c r="M51" s="288">
        <f>INDEX('Tarieven ZM'!$F:$F,'Rekenblad Aansluiting'!$L51)</f>
        <v>100</v>
      </c>
      <c r="N51" s="288">
        <f>INDEX('Tarieven ZM'!$G:$H,'Rekenblad Aansluiting'!$L51,MATCH($G51,'Tarieven ZM'!$G$4:$H$4))</f>
        <v>1000</v>
      </c>
      <c r="O51" s="281">
        <f>M51+N51/Parameters!$B$5</f>
        <v>127.77777777777777</v>
      </c>
      <c r="P51" s="298">
        <f>INDEX(WLR!$J:$J,MATCH($J51,WLR!$A:$A,0))</f>
        <v>45.89</v>
      </c>
      <c r="Q51" s="299">
        <f>INDEX(WLR!$I:$I,MATCH($K51,WLR!$A:$A,0))</f>
        <v>1411.79</v>
      </c>
      <c r="R51" s="299">
        <f>P51+Q51/Parameters!$B$5</f>
        <v>85.106388888888887</v>
      </c>
      <c r="S51" s="298">
        <f>R51*Parameters!$B$2</f>
        <v>11.4893625</v>
      </c>
      <c r="T51" s="299"/>
      <c r="U51" s="299"/>
      <c r="V51" s="300">
        <f t="shared" ref="V51:V53" si="129">SUM(S51:U51)</f>
        <v>11.4893625</v>
      </c>
      <c r="W51" s="299">
        <f t="shared" ref="W51:W53" si="130">R51+V51</f>
        <v>96.595751388888885</v>
      </c>
      <c r="X51" s="283">
        <f t="shared" ref="X51:X53" si="131">O51-W51</f>
        <v>31.182026388888886</v>
      </c>
      <c r="Y51" s="292">
        <f t="shared" ref="Y51:Y53" si="132">X51/O51</f>
        <v>0.24403324999999998</v>
      </c>
      <c r="Z51" s="263" t="b">
        <f t="shared" ref="Z51:Z53" si="133">Y51&lt;0</f>
        <v>0</v>
      </c>
      <c r="AA51" s="534" t="s">
        <v>872</v>
      </c>
      <c r="AB51" s="263">
        <v>1</v>
      </c>
    </row>
    <row r="52" spans="1:28" ht="15">
      <c r="A52" s="263" t="str">
        <f t="shared" ref="A52:A54" si="134">C52&amp;D52&amp;E52&amp;G52</f>
        <v>TZ ZBTISDN150VVE overstap</v>
      </c>
      <c r="B52" s="347" t="str">
        <f t="shared" ref="B52:B54" si="135">C52&amp;D52&amp;G52</f>
        <v>TZ ZBTISDN1VVE overstap</v>
      </c>
      <c r="C52" s="4" t="s">
        <v>726</v>
      </c>
      <c r="D52" s="4" t="s">
        <v>469</v>
      </c>
      <c r="E52" s="4">
        <v>50</v>
      </c>
      <c r="F52" s="278" t="s">
        <v>5</v>
      </c>
      <c r="G52" s="278" t="s">
        <v>464</v>
      </c>
      <c r="H52" s="4" t="str">
        <f t="shared" si="127"/>
        <v>ISDN1VVA</v>
      </c>
      <c r="I52" s="4" t="str">
        <f t="shared" si="128"/>
        <v>ISDN1VVE overstap</v>
      </c>
      <c r="J52" s="471" t="str">
        <f>IF(D52="","",INDEX(Mapping!$F:$F,MATCH($H52,Mapping!$B:$B,0)))</f>
        <v>WLR ISDN 1 enkelvoudig Rental ChargeVVA</v>
      </c>
      <c r="K52" s="263" t="str">
        <f>IF(D52="","",INDEX(Mapping!$F:$F,MATCH($I52,Mapping!$B:$B,0)))</f>
        <v>WLR Overstap LCAanleg</v>
      </c>
      <c r="L52" s="301">
        <f>MATCH(C52&amp;D52&amp;E52,'Tarieven ZM'!$B:$B,0)</f>
        <v>30</v>
      </c>
      <c r="M52" s="288">
        <f>INDEX('Tarieven ZM'!$F:$F,'Rekenblad Aansluiting'!$L52)</f>
        <v>50</v>
      </c>
      <c r="N52" s="288">
        <f>INDEX('Tarieven ZM'!$G:$H,'Rekenblad Aansluiting'!$L52,MATCH($G52,'Tarieven ZM'!$G$4:$H$4))</f>
        <v>100</v>
      </c>
      <c r="O52" s="281">
        <f>M52+N52/Parameters!$B$5</f>
        <v>52.777777777777779</v>
      </c>
      <c r="P52" s="298">
        <f>INDEX(WLR!$J:$J,MATCH($J52,WLR!$A:$A,0))</f>
        <v>16.61</v>
      </c>
      <c r="Q52" s="299">
        <f>INDEX(WLR!$I:$I,MATCH($K52,WLR!$A:$A,0))</f>
        <v>4.42</v>
      </c>
      <c r="R52" s="299">
        <f>P52+Q52/Parameters!$B$5</f>
        <v>16.732777777777777</v>
      </c>
      <c r="S52" s="298">
        <f>R52*Parameters!$B$2</f>
        <v>2.2589250000000001</v>
      </c>
      <c r="T52" s="299"/>
      <c r="U52" s="299"/>
      <c r="V52" s="300">
        <f t="shared" si="129"/>
        <v>2.2589250000000001</v>
      </c>
      <c r="W52" s="299">
        <f t="shared" si="130"/>
        <v>18.991702777777778</v>
      </c>
      <c r="X52" s="283">
        <f t="shared" si="131"/>
        <v>33.786074999999997</v>
      </c>
      <c r="Y52" s="292">
        <f t="shared" si="132"/>
        <v>0.64015721052631569</v>
      </c>
      <c r="Z52" s="263" t="b">
        <f t="shared" si="133"/>
        <v>0</v>
      </c>
      <c r="AA52" s="534" t="s">
        <v>872</v>
      </c>
      <c r="AB52" s="263">
        <v>1</v>
      </c>
    </row>
    <row r="53" spans="1:28" ht="15">
      <c r="A53" s="263" t="str">
        <f t="shared" si="134"/>
        <v>TZ ZBTISDN275VVE overstap</v>
      </c>
      <c r="B53" s="347" t="str">
        <f t="shared" si="135"/>
        <v>TZ ZBTISDN2VVE overstap</v>
      </c>
      <c r="C53" s="4" t="s">
        <v>726</v>
      </c>
      <c r="D53" s="4" t="s">
        <v>470</v>
      </c>
      <c r="E53" s="4">
        <v>75</v>
      </c>
      <c r="F53" s="278" t="s">
        <v>5</v>
      </c>
      <c r="G53" s="278" t="s">
        <v>464</v>
      </c>
      <c r="H53" s="4" t="str">
        <f t="shared" si="127"/>
        <v>ISDN2VVA</v>
      </c>
      <c r="I53" s="4" t="str">
        <f t="shared" si="128"/>
        <v>ISDN2VVE overstap</v>
      </c>
      <c r="J53" s="471" t="str">
        <f>IF(D53="","",INDEX(Mapping!$F:$F,MATCH($H53,Mapping!$B:$B,0)))</f>
        <v>WLR ISDN 2 enkelvoudig Rental ChargeVVA</v>
      </c>
      <c r="K53" s="263" t="str">
        <f>IF(D53="","",INDEX(Mapping!$F:$F,MATCH($I53,Mapping!$B:$B,0)))</f>
        <v>WLR Overstap LCAanleg</v>
      </c>
      <c r="L53" s="301">
        <f>MATCH(C53&amp;D53&amp;E53,'Tarieven ZM'!$B:$B,0)</f>
        <v>31</v>
      </c>
      <c r="M53" s="288">
        <f>INDEX('Tarieven ZM'!$F:$F,'Rekenblad Aansluiting'!$L53)</f>
        <v>75</v>
      </c>
      <c r="N53" s="288">
        <f>INDEX('Tarieven ZM'!$G:$H,'Rekenblad Aansluiting'!$L53,MATCH($G53,'Tarieven ZM'!$G$4:$H$4))</f>
        <v>100</v>
      </c>
      <c r="O53" s="281">
        <f>M53+N53/Parameters!$B$5</f>
        <v>77.777777777777771</v>
      </c>
      <c r="P53" s="298">
        <f>INDEX(WLR!$J:$J,MATCH($J53,WLR!$A:$A,0))</f>
        <v>20.52</v>
      </c>
      <c r="Q53" s="299">
        <f>INDEX(WLR!$I:$I,MATCH($K53,WLR!$A:$A,0))</f>
        <v>4.42</v>
      </c>
      <c r="R53" s="299">
        <f>P53+Q53/Parameters!$B$5</f>
        <v>20.642777777777777</v>
      </c>
      <c r="S53" s="298">
        <f>R53*Parameters!$B$2</f>
        <v>2.786775</v>
      </c>
      <c r="T53" s="299"/>
      <c r="U53" s="299"/>
      <c r="V53" s="300">
        <f t="shared" si="129"/>
        <v>2.786775</v>
      </c>
      <c r="W53" s="299">
        <f t="shared" si="130"/>
        <v>23.429552777777776</v>
      </c>
      <c r="X53" s="283">
        <f t="shared" si="131"/>
        <v>54.348224999999999</v>
      </c>
      <c r="Y53" s="292">
        <f t="shared" si="132"/>
        <v>0.69876289285714288</v>
      </c>
      <c r="Z53" s="263" t="b">
        <f t="shared" si="133"/>
        <v>0</v>
      </c>
      <c r="AA53" s="534" t="s">
        <v>872</v>
      </c>
      <c r="AB53" s="263">
        <v>1</v>
      </c>
    </row>
    <row r="54" spans="1:28" ht="15">
      <c r="A54" s="263" t="str">
        <f t="shared" si="134"/>
        <v>TZ ZBTISDN15250VVE overstap</v>
      </c>
      <c r="B54" s="347" t="str">
        <f t="shared" si="135"/>
        <v>TZ ZBTISDN15VVE overstap</v>
      </c>
      <c r="C54" s="4" t="s">
        <v>726</v>
      </c>
      <c r="D54" s="4" t="s">
        <v>471</v>
      </c>
      <c r="E54" s="4">
        <v>250</v>
      </c>
      <c r="F54" s="278" t="s">
        <v>5</v>
      </c>
      <c r="G54" s="278" t="s">
        <v>464</v>
      </c>
      <c r="H54" s="4" t="str">
        <f t="shared" ref="H54" si="136">D54&amp;F54</f>
        <v>ISDN15VVA</v>
      </c>
      <c r="I54" s="4" t="str">
        <f t="shared" ref="I54" si="137">D54&amp;G54</f>
        <v>ISDN15VVE overstap</v>
      </c>
      <c r="J54" s="471" t="str">
        <f>IF(D54="","",INDEX(Mapping!$F:$F,MATCH($H54,Mapping!$B:$B,0)))</f>
        <v>WLR ISDN 15VVA</v>
      </c>
      <c r="K54" s="263" t="str">
        <f>IF(D54="","",INDEX(Mapping!$F:$F,MATCH($I54,Mapping!$B:$B,0)))</f>
        <v>WLR Overstap HCAanleg</v>
      </c>
      <c r="L54" s="301">
        <f>MATCH(C54&amp;D54&amp;E54,'Tarieven ZM'!$B:$B,0)</f>
        <v>32</v>
      </c>
      <c r="M54" s="288">
        <f>INDEX('Tarieven ZM'!$F:$F,'Rekenblad Aansluiting'!$L54)</f>
        <v>250</v>
      </c>
      <c r="N54" s="288">
        <f>INDEX('Tarieven ZM'!$G:$H,'Rekenblad Aansluiting'!$L54,MATCH($G54,'Tarieven ZM'!$G$4:$H$4))</f>
        <v>500</v>
      </c>
      <c r="O54" s="281">
        <f>M54+N54/Parameters!$B$5</f>
        <v>263.88888888888891</v>
      </c>
      <c r="P54" s="298">
        <f>INDEX(WLR!$J:$J,MATCH($J54,WLR!$A:$A,0))</f>
        <v>140.59</v>
      </c>
      <c r="Q54" s="299">
        <f>INDEX(WLR!$I:$I,MATCH($K54,WLR!$A:$A,0))</f>
        <v>45.89</v>
      </c>
      <c r="R54" s="299">
        <f>P54+Q54/Parameters!$B$5</f>
        <v>141.86472222222221</v>
      </c>
      <c r="S54" s="298">
        <f>R54*Parameters!$B$2</f>
        <v>19.151737499999999</v>
      </c>
      <c r="T54" s="299"/>
      <c r="U54" s="299"/>
      <c r="V54" s="300">
        <f t="shared" ref="V54" si="138">SUM(S54:U54)</f>
        <v>19.151737499999999</v>
      </c>
      <c r="W54" s="299">
        <f t="shared" ref="W54" si="139">R54+V54</f>
        <v>161.01645972222221</v>
      </c>
      <c r="X54" s="283">
        <f t="shared" ref="X54" si="140">O54-W54</f>
        <v>102.87242916666671</v>
      </c>
      <c r="Y54" s="292">
        <f t="shared" ref="Y54" si="141">X54/O54</f>
        <v>0.38983236315789482</v>
      </c>
      <c r="Z54" s="263" t="b">
        <f t="shared" ref="Z54" si="142">Y54&lt;0</f>
        <v>0</v>
      </c>
      <c r="AA54" s="534" t="s">
        <v>872</v>
      </c>
      <c r="AB54" s="263">
        <v>1</v>
      </c>
    </row>
    <row r="55" spans="1:28" ht="15">
      <c r="A55" s="263" t="str">
        <f t="shared" ref="A55" si="143">C55&amp;D55&amp;E55&amp;G55</f>
        <v>TZ ZBTISDN20300VVE overstap</v>
      </c>
      <c r="B55" s="347" t="str">
        <f t="shared" ref="B55" si="144">C55&amp;D55&amp;G55</f>
        <v>TZ ZBTISDN20VVE overstap</v>
      </c>
      <c r="C55" s="4" t="s">
        <v>726</v>
      </c>
      <c r="D55" s="4" t="s">
        <v>473</v>
      </c>
      <c r="E55" s="4">
        <v>300</v>
      </c>
      <c r="F55" s="278" t="s">
        <v>5</v>
      </c>
      <c r="G55" s="278" t="s">
        <v>464</v>
      </c>
      <c r="H55" s="4" t="str">
        <f t="shared" ref="H55:H56" si="145">D55&amp;F55</f>
        <v>ISDN20VVA</v>
      </c>
      <c r="I55" s="4" t="str">
        <f t="shared" ref="I55:I56" si="146">D55&amp;G55</f>
        <v>ISDN20VVE overstap</v>
      </c>
      <c r="J55" s="471" t="str">
        <f>IF(D55="","",INDEX(Mapping!$F:$F,MATCH($H55,Mapping!$B:$B,0)))</f>
        <v>WLR ISDN 20VVA</v>
      </c>
      <c r="K55" s="263" t="str">
        <f>IF(D55="","",INDEX(Mapping!$F:$F,MATCH($I55,Mapping!$B:$B,0)))</f>
        <v>WLR Overstap HCAanleg</v>
      </c>
      <c r="L55" s="301">
        <f>MATCH(C55&amp;D55&amp;E55,'Tarieven ZM'!$B:$B,0)</f>
        <v>33</v>
      </c>
      <c r="M55" s="288">
        <f>INDEX('Tarieven ZM'!$F:$F,'Rekenblad Aansluiting'!$L55)</f>
        <v>300</v>
      </c>
      <c r="N55" s="288">
        <f>INDEX('Tarieven ZM'!$G:$H,'Rekenblad Aansluiting'!$L55,MATCH($G55,'Tarieven ZM'!$G$4:$H$4))</f>
        <v>500</v>
      </c>
      <c r="O55" s="281">
        <f>M55+N55/Parameters!$B$5</f>
        <v>313.88888888888891</v>
      </c>
      <c r="P55" s="298">
        <f>INDEX(WLR!$J:$J,MATCH($J55,WLR!$A:$A,0))</f>
        <v>176.08</v>
      </c>
      <c r="Q55" s="299">
        <f>INDEX(WLR!$I:$I,MATCH($K55,WLR!$A:$A,0))</f>
        <v>45.89</v>
      </c>
      <c r="R55" s="299">
        <f>P55+Q55/Parameters!$B$5</f>
        <v>177.35472222222222</v>
      </c>
      <c r="S55" s="298">
        <f>R55*Parameters!$B$2</f>
        <v>23.942887500000001</v>
      </c>
      <c r="T55" s="299"/>
      <c r="U55" s="299"/>
      <c r="V55" s="300">
        <f t="shared" ref="V55:V56" si="147">SUM(S55:U55)</f>
        <v>23.942887500000001</v>
      </c>
      <c r="W55" s="299">
        <f t="shared" ref="W55:W56" si="148">R55+V55</f>
        <v>201.29760972222223</v>
      </c>
      <c r="X55" s="283">
        <f t="shared" ref="X55:X56" si="149">O55-W55</f>
        <v>112.59127916666668</v>
      </c>
      <c r="Y55" s="292">
        <f t="shared" ref="Y55:Y56" si="150">X55/O55</f>
        <v>0.35869788053097346</v>
      </c>
      <c r="Z55" s="263" t="b">
        <f t="shared" ref="Z55:Z56" si="151">Y55&lt;0</f>
        <v>0</v>
      </c>
      <c r="AA55" s="534" t="s">
        <v>872</v>
      </c>
      <c r="AB55" s="263">
        <v>1</v>
      </c>
    </row>
    <row r="56" spans="1:28" ht="15">
      <c r="A56" s="263" t="str">
        <f t="shared" ref="A56" si="152">C56&amp;D56&amp;E56&amp;G56</f>
        <v>TZ ZBTISDN30400VVE overstap</v>
      </c>
      <c r="B56" s="347" t="str">
        <f t="shared" ref="B56" si="153">C56&amp;D56&amp;G56</f>
        <v>TZ ZBTISDN30VVE overstap</v>
      </c>
      <c r="C56" s="4" t="s">
        <v>726</v>
      </c>
      <c r="D56" s="4" t="s">
        <v>474</v>
      </c>
      <c r="E56" s="4">
        <v>400</v>
      </c>
      <c r="F56" s="278" t="s">
        <v>5</v>
      </c>
      <c r="G56" s="278" t="s">
        <v>464</v>
      </c>
      <c r="H56" s="4" t="str">
        <f t="shared" si="145"/>
        <v>ISDN30VVA</v>
      </c>
      <c r="I56" s="4" t="str">
        <f t="shared" si="146"/>
        <v>ISDN30VVE overstap</v>
      </c>
      <c r="J56" s="471" t="str">
        <f>IF(D56="","",INDEX(Mapping!$F:$F,MATCH($H56,Mapping!$B:$B,0)))</f>
        <v>WLR ISDN 30VVA</v>
      </c>
      <c r="K56" s="263" t="str">
        <f>IF(D56="","",INDEX(Mapping!$F:$F,MATCH($I56,Mapping!$B:$B,0)))</f>
        <v>WLR Overstap HCAanleg</v>
      </c>
      <c r="L56" s="301">
        <f>MATCH(C56&amp;D56&amp;E56,'Tarieven ZM'!$B:$B,0)</f>
        <v>34</v>
      </c>
      <c r="M56" s="288">
        <f>INDEX('Tarieven ZM'!$F:$F,'Rekenblad Aansluiting'!$L56)</f>
        <v>400</v>
      </c>
      <c r="N56" s="288">
        <f>INDEX('Tarieven ZM'!$G:$H,'Rekenblad Aansluiting'!$L56,MATCH($G56,'Tarieven ZM'!$G$4:$H$4))</f>
        <v>500</v>
      </c>
      <c r="O56" s="281">
        <f>M56+N56/Parameters!$B$5</f>
        <v>413.88888888888891</v>
      </c>
      <c r="P56" s="298">
        <f>INDEX(WLR!$J:$J,MATCH($J56,WLR!$A:$A,0))</f>
        <v>207.75</v>
      </c>
      <c r="Q56" s="299">
        <f>INDEX(WLR!$I:$I,MATCH($K56,WLR!$A:$A,0))</f>
        <v>45.89</v>
      </c>
      <c r="R56" s="299">
        <f>P56+Q56/Parameters!$B$5</f>
        <v>209.02472222222221</v>
      </c>
      <c r="S56" s="298">
        <f>R56*Parameters!$B$2</f>
        <v>28.218337500000001</v>
      </c>
      <c r="T56" s="299"/>
      <c r="U56" s="299"/>
      <c r="V56" s="300">
        <f t="shared" si="147"/>
        <v>28.218337500000001</v>
      </c>
      <c r="W56" s="299">
        <f t="shared" si="148"/>
        <v>237.2430597222222</v>
      </c>
      <c r="X56" s="283">
        <f t="shared" si="149"/>
        <v>176.64582916666672</v>
      </c>
      <c r="Y56" s="292">
        <f t="shared" si="150"/>
        <v>0.42679529194630883</v>
      </c>
      <c r="Z56" s="263" t="b">
        <f t="shared" si="151"/>
        <v>0</v>
      </c>
      <c r="AA56" s="534" t="s">
        <v>872</v>
      </c>
      <c r="AB56" s="263">
        <v>1</v>
      </c>
    </row>
    <row r="57" spans="1:28" ht="15">
      <c r="A57" s="276" t="str">
        <f t="shared" ref="A57" si="154">C57&amp;D57&amp;E57&amp;G57</f>
        <v>TZ ZBTCityphone100VVE overstap</v>
      </c>
      <c r="B57" s="348" t="str">
        <f t="shared" ref="B57" si="155">C57&amp;D57&amp;G57</f>
        <v>TZ ZBTCityphoneVVE overstap</v>
      </c>
      <c r="C57" s="279" t="s">
        <v>726</v>
      </c>
      <c r="D57" s="279" t="s">
        <v>525</v>
      </c>
      <c r="E57" s="279">
        <v>100</v>
      </c>
      <c r="F57" s="279" t="s">
        <v>5</v>
      </c>
      <c r="G57" s="279" t="s">
        <v>464</v>
      </c>
      <c r="H57" s="279" t="str">
        <f t="shared" ref="H57" si="156">D57&amp;F57</f>
        <v>CityphoneVVA</v>
      </c>
      <c r="I57" s="279" t="str">
        <f t="shared" ref="I57" si="157">D57&amp;G57</f>
        <v>CityphoneVVE overstap</v>
      </c>
      <c r="J57" s="275" t="str">
        <f>IF(D57="","",INDEX(Mapping!$F:$F,MATCH($H57,Mapping!$B:$B,0)))</f>
        <v>WLR ISDN 30 CityPhoneVVA</v>
      </c>
      <c r="K57" s="276" t="str">
        <f>IF(D57="","",INDEX(Mapping!$F:$F,MATCH($I57,Mapping!$B:$B,0)))</f>
        <v>WLR Overstap HCAanleg</v>
      </c>
      <c r="L57" s="303">
        <f>MATCH(C57&amp;D57&amp;E57,'Tarieven ZM'!$B:$B,0)</f>
        <v>35</v>
      </c>
      <c r="M57" s="289">
        <f>INDEX('Tarieven ZM'!$F:$F,'Rekenblad Aansluiting'!$L57)</f>
        <v>100</v>
      </c>
      <c r="N57" s="289">
        <f>INDEX('Tarieven ZM'!$G:$H,'Rekenblad Aansluiting'!$L57,MATCH($G57,'Tarieven ZM'!$G$4:$H$4))</f>
        <v>500</v>
      </c>
      <c r="O57" s="285">
        <f>M57+N57/Parameters!$B$5</f>
        <v>113.88888888888889</v>
      </c>
      <c r="P57" s="304">
        <f>INDEX(WLR!$J:$J,MATCH($J57,WLR!$A:$A,0))</f>
        <v>45.89</v>
      </c>
      <c r="Q57" s="305">
        <f>INDEX(WLR!$I:$I,MATCH($K57,WLR!$A:$A,0))</f>
        <v>45.89</v>
      </c>
      <c r="R57" s="305">
        <f>P57+Q57/Parameters!$B$5</f>
        <v>47.164722222222224</v>
      </c>
      <c r="S57" s="304">
        <f>R57*Parameters!$B$2</f>
        <v>6.3672375000000008</v>
      </c>
      <c r="T57" s="305"/>
      <c r="U57" s="305"/>
      <c r="V57" s="306">
        <f t="shared" ref="V57" si="158">SUM(S57:U57)</f>
        <v>6.3672375000000008</v>
      </c>
      <c r="W57" s="305">
        <f t="shared" ref="W57" si="159">R57+V57</f>
        <v>53.531959722222226</v>
      </c>
      <c r="X57" s="284">
        <f t="shared" ref="X57" si="160">O57-W57</f>
        <v>60.35692916666666</v>
      </c>
      <c r="Y57" s="293">
        <f t="shared" ref="Y57" si="161">X57/O57</f>
        <v>0.52996328048780483</v>
      </c>
      <c r="Z57" s="276" t="b">
        <f t="shared" ref="Z57" si="162">Y57&lt;0</f>
        <v>0</v>
      </c>
      <c r="AA57" s="600" t="s">
        <v>872</v>
      </c>
      <c r="AB57" s="276">
        <v>1</v>
      </c>
    </row>
  </sheetData>
  <autoFilter ref="A3:AB57"/>
  <mergeCells count="6">
    <mergeCell ref="C2:I2"/>
    <mergeCell ref="J2:K2"/>
    <mergeCell ref="L2:O2"/>
    <mergeCell ref="P2:R2"/>
    <mergeCell ref="X1:Z1"/>
    <mergeCell ref="S2:V2"/>
  </mergeCells>
  <conditionalFormatting sqref="AA4:AA57">
    <cfRule type="containsText" dxfId="9" priority="1" operator="containsText" text="nee">
      <formula>NOT(ISERROR(SEARCH("nee",AA4)))</formula>
    </cfRule>
    <cfRule type="containsText" dxfId="8" priority="2" operator="containsText" text="ja">
      <formula>NOT(ISERROR(SEARCH("ja",AA4)))</formula>
    </cfRule>
  </conditionalFormatting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/>
  <dimension ref="A1:AV35"/>
  <sheetViews>
    <sheetView topLeftCell="A16" workbookViewId="0">
      <selection activeCell="A10" sqref="A10"/>
    </sheetView>
  </sheetViews>
  <sheetFormatPr defaultColWidth="10.5703125" defaultRowHeight="12"/>
  <cols>
    <col min="1" max="1" width="40.140625" style="4" bestFit="1" customWidth="1"/>
    <col min="2" max="2" width="10.5703125" style="4"/>
    <col min="3" max="3" width="25.140625" style="4" bestFit="1" customWidth="1"/>
    <col min="4" max="4" width="10.5703125" style="4"/>
    <col min="5" max="5" width="11.140625" style="4" customWidth="1"/>
    <col min="6" max="7" width="10.5703125" style="4"/>
    <col min="8" max="8" width="23.7109375" style="4" customWidth="1"/>
    <col min="9" max="9" width="24.5703125" style="4" customWidth="1"/>
    <col min="10" max="10" width="9.140625" style="4" bestFit="1" customWidth="1"/>
    <col min="11" max="11" width="12" style="4" bestFit="1" customWidth="1"/>
    <col min="12" max="12" width="10.5703125" style="4"/>
    <col min="13" max="13" width="12.140625" style="4" customWidth="1"/>
    <col min="14" max="14" width="10.5703125" style="4"/>
    <col min="15" max="15" width="12" style="4" customWidth="1"/>
    <col min="16" max="32" width="10.5703125" style="4"/>
    <col min="33" max="33" width="15.7109375" style="4" bestFit="1" customWidth="1"/>
    <col min="34" max="37" width="10.5703125" style="4"/>
    <col min="38" max="38" width="15.7109375" style="4" bestFit="1" customWidth="1"/>
    <col min="39" max="41" width="10.5703125" style="4"/>
    <col min="42" max="42" width="14.28515625" style="4" bestFit="1" customWidth="1"/>
    <col min="43" max="43" width="15.85546875" style="4" bestFit="1" customWidth="1"/>
    <col min="44" max="46" width="10.5703125" style="4"/>
    <col min="47" max="47" width="9.140625" style="4" bestFit="1" customWidth="1"/>
    <col min="48" max="48" width="5.42578125" style="4" bestFit="1" customWidth="1"/>
    <col min="49" max="16384" width="10.5703125" style="4"/>
  </cols>
  <sheetData>
    <row r="1" spans="1:48" ht="15">
      <c r="T1" s="649" t="s">
        <v>505</v>
      </c>
      <c r="U1" s="650"/>
      <c r="V1" s="650"/>
      <c r="W1" s="650"/>
      <c r="X1" s="650"/>
      <c r="Y1" s="650"/>
      <c r="Z1" s="650"/>
      <c r="AA1" s="650"/>
      <c r="AB1" s="650"/>
      <c r="AC1" s="650"/>
      <c r="AD1" s="650"/>
      <c r="AE1" s="650"/>
      <c r="AF1" s="650"/>
      <c r="AG1" s="651"/>
      <c r="AH1" s="640" t="s">
        <v>483</v>
      </c>
      <c r="AI1" s="641"/>
      <c r="AJ1" s="641"/>
      <c r="AK1" s="641"/>
      <c r="AL1" s="642"/>
      <c r="AM1" s="637" t="s">
        <v>518</v>
      </c>
      <c r="AN1" s="638"/>
      <c r="AO1" s="638"/>
      <c r="AP1" s="639"/>
      <c r="AQ1" s="340" t="s">
        <v>516</v>
      </c>
      <c r="AR1" s="634" t="s">
        <v>487</v>
      </c>
      <c r="AS1" s="635"/>
      <c r="AT1" s="636"/>
    </row>
    <row r="2" spans="1:48" ht="15">
      <c r="C2" s="628" t="s">
        <v>443</v>
      </c>
      <c r="D2" s="643"/>
      <c r="E2" s="643"/>
      <c r="F2" s="643"/>
      <c r="G2" s="643"/>
      <c r="H2" s="643"/>
      <c r="I2" s="324"/>
      <c r="J2" s="626" t="s">
        <v>502</v>
      </c>
      <c r="K2" s="644"/>
      <c r="L2" s="644"/>
      <c r="M2" s="644"/>
      <c r="N2" s="644"/>
      <c r="O2" s="644"/>
      <c r="P2" s="644"/>
      <c r="Q2" s="644"/>
      <c r="R2" s="644"/>
      <c r="S2" s="645"/>
      <c r="T2" s="646" t="s">
        <v>506</v>
      </c>
      <c r="U2" s="647"/>
      <c r="V2" s="647"/>
      <c r="W2" s="647"/>
      <c r="X2" s="648"/>
      <c r="Y2" s="646" t="s">
        <v>507</v>
      </c>
      <c r="Z2" s="647"/>
      <c r="AA2" s="647"/>
      <c r="AB2" s="648"/>
      <c r="AC2" s="625" t="s">
        <v>508</v>
      </c>
      <c r="AD2" s="644"/>
      <c r="AE2" s="644"/>
      <c r="AF2" s="644"/>
      <c r="AG2" s="652"/>
      <c r="AH2" s="640"/>
      <c r="AI2" s="641"/>
      <c r="AJ2" s="641"/>
      <c r="AK2" s="641"/>
      <c r="AL2" s="642"/>
      <c r="AM2" s="637"/>
      <c r="AN2" s="638"/>
      <c r="AO2" s="638"/>
      <c r="AP2" s="639"/>
      <c r="AQ2" s="339"/>
      <c r="AR2" s="264"/>
      <c r="AS2" s="265"/>
      <c r="AT2" s="266"/>
    </row>
    <row r="3" spans="1:48" ht="48">
      <c r="A3" s="302" t="s">
        <v>440</v>
      </c>
      <c r="B3" s="259" t="s">
        <v>441</v>
      </c>
      <c r="C3" s="336" t="s">
        <v>8</v>
      </c>
      <c r="D3" s="334" t="s">
        <v>472</v>
      </c>
      <c r="E3" s="334" t="s">
        <v>522</v>
      </c>
      <c r="F3" s="334" t="s">
        <v>521</v>
      </c>
      <c r="G3" s="334" t="s">
        <v>680</v>
      </c>
      <c r="H3" s="334" t="s">
        <v>523</v>
      </c>
      <c r="I3" s="335" t="s">
        <v>524</v>
      </c>
      <c r="J3" s="258" t="s">
        <v>402</v>
      </c>
      <c r="K3" s="258" t="s">
        <v>403</v>
      </c>
      <c r="L3" s="258" t="s">
        <v>404</v>
      </c>
      <c r="M3" s="258" t="s">
        <v>513</v>
      </c>
      <c r="N3" s="258" t="s">
        <v>405</v>
      </c>
      <c r="O3" s="258" t="s">
        <v>406</v>
      </c>
      <c r="P3" s="258" t="s">
        <v>407</v>
      </c>
      <c r="Q3" s="258" t="s">
        <v>408</v>
      </c>
      <c r="R3" s="258" t="s">
        <v>409</v>
      </c>
      <c r="S3" s="259" t="s">
        <v>410</v>
      </c>
      <c r="T3" s="313" t="s">
        <v>12</v>
      </c>
      <c r="U3" s="314" t="s">
        <v>16</v>
      </c>
      <c r="V3" s="314" t="s">
        <v>17</v>
      </c>
      <c r="W3" s="314" t="s">
        <v>18</v>
      </c>
      <c r="X3" s="319" t="s">
        <v>514</v>
      </c>
      <c r="Y3" s="275" t="s">
        <v>12</v>
      </c>
      <c r="Z3" s="279" t="s">
        <v>16</v>
      </c>
      <c r="AA3" s="279" t="s">
        <v>17</v>
      </c>
      <c r="AB3" s="276" t="s">
        <v>18</v>
      </c>
      <c r="AC3" s="279" t="s">
        <v>12</v>
      </c>
      <c r="AD3" s="279" t="s">
        <v>16</v>
      </c>
      <c r="AE3" s="279" t="s">
        <v>17</v>
      </c>
      <c r="AF3" s="279" t="s">
        <v>18</v>
      </c>
      <c r="AG3" s="276" t="s">
        <v>509</v>
      </c>
      <c r="AH3" s="325" t="s">
        <v>12</v>
      </c>
      <c r="AI3" s="325" t="s">
        <v>16</v>
      </c>
      <c r="AJ3" s="325" t="s">
        <v>17</v>
      </c>
      <c r="AK3" s="325" t="s">
        <v>18</v>
      </c>
      <c r="AL3" s="326" t="s">
        <v>517</v>
      </c>
      <c r="AM3" s="327" t="s">
        <v>486</v>
      </c>
      <c r="AN3" s="328"/>
      <c r="AO3" s="328"/>
      <c r="AP3" s="329" t="s">
        <v>519</v>
      </c>
      <c r="AQ3" s="341" t="s">
        <v>520</v>
      </c>
      <c r="AR3" s="267" t="s">
        <v>488</v>
      </c>
      <c r="AS3" s="268" t="s">
        <v>489</v>
      </c>
      <c r="AT3" s="269" t="s">
        <v>490</v>
      </c>
      <c r="AU3" s="533" t="s">
        <v>871</v>
      </c>
      <c r="AV3" s="426" t="s">
        <v>626</v>
      </c>
    </row>
    <row r="4" spans="1:48" ht="14.25" customHeight="1">
      <c r="A4" s="346" t="str">
        <f>C4&amp;D4&amp;E4&amp;F4&amp;G4</f>
        <v>ZBTISDN150</v>
      </c>
      <c r="B4" s="262"/>
      <c r="C4" s="274" t="s">
        <v>494</v>
      </c>
      <c r="D4" s="278" t="s">
        <v>469</v>
      </c>
      <c r="E4" s="278"/>
      <c r="F4" s="278">
        <v>50</v>
      </c>
      <c r="G4" s="278"/>
      <c r="H4" s="278" t="str">
        <f>C4&amp;D4&amp;E4&amp;F4</f>
        <v>ZBTISDN150</v>
      </c>
      <c r="I4" s="263" t="str">
        <f t="shared" ref="I4:I5" si="0">C4&amp;E4&amp;G4</f>
        <v>ZBT</v>
      </c>
      <c r="J4" s="309">
        <f>INDEX(Verkeersprofielen!$B:$B,MATCH($H4,Verkeersprofielen!$A:$A,0))</f>
        <v>100</v>
      </c>
      <c r="K4" s="309">
        <f>INDEX(Verkeersprofielen!$C:$C,MATCH($H4,Verkeersprofielen!$A:$A,0))</f>
        <v>100</v>
      </c>
      <c r="L4" s="309">
        <f>INDEX(Verkeersprofielen!$D:$D,MATCH($H4,Verkeersprofielen!$A:$A,0))</f>
        <v>100</v>
      </c>
      <c r="M4" s="309">
        <f>INDEX(Verkeersprofielen!$E:$E,MATCH($H4,Verkeersprofielen!$A:$A,0))</f>
        <v>100</v>
      </c>
      <c r="N4" s="309">
        <f>INDEX(Verkeersprofielen!$F:$F,MATCH($H4,Verkeersprofielen!$A:$A,0))</f>
        <v>100</v>
      </c>
      <c r="O4" s="309">
        <f>INDEX(Verkeersprofielen!$G:$G,MATCH($H4,Verkeersprofielen!$A:$A,0))</f>
        <v>100</v>
      </c>
      <c r="P4" s="309">
        <f>INDEX(Verkeersprofielen!$H:$H,MATCH($H4,Verkeersprofielen!$A:$A,0))</f>
        <v>100</v>
      </c>
      <c r="Q4" s="309">
        <f>INDEX(Verkeersprofielen!$I:$I,MATCH($H4,Verkeersprofielen!$A:$A,0))</f>
        <v>100</v>
      </c>
      <c r="R4" s="309">
        <f>INDEX(Verkeersprofielen!$J:$J,MATCH($H4,Verkeersprofielen!$A:$A,0))</f>
        <v>0</v>
      </c>
      <c r="S4" s="310">
        <f>INDEX(Verkeersprofielen!$K:$K,MATCH($H4,Verkeersprofielen!$A:$A,0))</f>
        <v>0</v>
      </c>
      <c r="T4" s="298">
        <f>INDEX('Tarieven ZM'!$G:$G,MATCH($C4&amp;T$3,'Tarieven ZM'!$B:$B,0))*J4+K4*INDEX('Tarieven ZM'!$H:$H,MATCH($C4&amp;T$3,'Tarieven ZM'!$B:$B,0))</f>
        <v>15</v>
      </c>
      <c r="U4" s="316">
        <f>INDEX('Tarieven ZM'!$G:$G,MATCH($C4&amp;U$3,'Tarieven ZM'!$B:$B,0))*L4+M4*INDEX('Tarieven ZM'!$H:$H,MATCH($C4&amp;U$3,'Tarieven ZM'!$B:$B,0))</f>
        <v>15</v>
      </c>
      <c r="V4" s="316">
        <f>INDEX('Tarieven ZM'!$G:$G,MATCH($C4&amp;V$3,'Tarieven ZM'!$B:$B,0))*(N4+R4)+(O4+S4)*INDEX('Tarieven ZM'!$H:$H,MATCH($C4&amp;V$3,'Tarieven ZM'!$B:$B,0))</f>
        <v>15</v>
      </c>
      <c r="W4" s="316">
        <f>INDEX('Tarieven ZM'!$G:$G,MATCH($C4&amp;W$3,'Tarieven ZM'!$B:$B,0))*P4+Q4*INDEX('Tarieven ZM'!$H:$H,MATCH($C4&amp;W$3,'Tarieven ZM'!$B:$B,0))</f>
        <v>15</v>
      </c>
      <c r="X4" s="317">
        <f>SUM(T4:W4)</f>
        <v>60</v>
      </c>
      <c r="Y4" s="320">
        <f>IF(ISNA(INDEX(Kortingsstaffels!$F:$F,MATCH($I4,Kortingsstaffels!$B:$B,0))),0,INDEX(Kortingsstaffels!$F:$F,MATCH($I4,Kortingsstaffels!$B:$B,0)))</f>
        <v>0</v>
      </c>
      <c r="Z4" s="291">
        <f>IF(ISNA(INDEX(Kortingsstaffels!$G:$G,MATCH($I4,Kortingsstaffels!$B:$B,0))),0,INDEX(Kortingsstaffels!$G:$G,MATCH($I4,Kortingsstaffels!$B:$B,0)))</f>
        <v>0</v>
      </c>
      <c r="AA4" s="291">
        <f>IF(ISNA(INDEX(Kortingsstaffels!$H:$H,MATCH($I4,Kortingsstaffels!$B:$B,0))),0,INDEX(Kortingsstaffels!$H:$H,MATCH($I4,Kortingsstaffels!$B:$B,0)))</f>
        <v>0</v>
      </c>
      <c r="AB4" s="322">
        <f>IF(ISNA(INDEX(Kortingsstaffels!$I:$I,MATCH($I4,Kortingsstaffels!$B:$B,0))),0,INDEX(Kortingsstaffels!$I:$I,MATCH($I4,Kortingsstaffels!$B:$B,0)))</f>
        <v>0</v>
      </c>
      <c r="AC4" s="282">
        <f>T4*(1-Y4)</f>
        <v>15</v>
      </c>
      <c r="AD4" s="287">
        <f t="shared" ref="AD4:AD10" si="1">U4*(1-Z4)</f>
        <v>15</v>
      </c>
      <c r="AE4" s="287">
        <f t="shared" ref="AE4:AE10" si="2">V4*(1-AA4)</f>
        <v>15</v>
      </c>
      <c r="AF4" s="287">
        <f t="shared" ref="AF4:AF10" si="3">W4*(1-AB4)</f>
        <v>15</v>
      </c>
      <c r="AG4" s="280">
        <f>SUM(AC4:AF4)</f>
        <v>60</v>
      </c>
      <c r="AH4" s="332">
        <f>INDEX('Hulpblad inkooptarieven'!$D:$D,MATCH('Rekenblad Verkeer'!$AH$3,'Hulpblad inkooptarieven'!$A:$A,0))*K4</f>
        <v>1.5817500000000002</v>
      </c>
      <c r="AI4" s="287">
        <f>INDEX('Hulpblad inkooptarieven'!D:D,MATCH('Rekenblad Verkeer'!$AI$3,'Hulpblad inkooptarieven'!$A:$A,0))*M4</f>
        <v>1.5872000000000002</v>
      </c>
      <c r="AJ4" s="287">
        <f>INDEX('Hulpblad inkooptarieven'!D:D,MATCH('Rekenblad Verkeer'!$AJ$3,'Hulpblad inkooptarieven'!$A:$A,0))*(O4+R4)</f>
        <v>4.1816500000000003</v>
      </c>
      <c r="AK4" s="287">
        <f>INDEX('Hulpblad inkooptarieven'!D:D,MATCH('Rekenblad Verkeer'!$AK$3,'Hulpblad inkooptarieven'!$A:$A,0))*Q4</f>
        <v>11.307</v>
      </c>
      <c r="AL4" s="280">
        <f>SUM(AH4:AK4)</f>
        <v>18.657600000000002</v>
      </c>
      <c r="AM4" s="295">
        <f>SUM(AH4:AJ4)*Parameters!$B$2+AK4*Parameters!$B$3</f>
        <v>1.1054010000000001</v>
      </c>
      <c r="AN4" s="277"/>
      <c r="AO4" s="277"/>
      <c r="AP4" s="317">
        <f>SUM(AM4:AO4)</f>
        <v>1.1054010000000001</v>
      </c>
      <c r="AQ4" s="330">
        <f>AL4+AP4</f>
        <v>19.763001000000003</v>
      </c>
      <c r="AR4" s="332">
        <f>AG4-AQ4</f>
        <v>40.236998999999997</v>
      </c>
      <c r="AS4" s="291">
        <f>IFERROR(AR4/AG4,"")</f>
        <v>0.67061664999999993</v>
      </c>
      <c r="AT4" s="262" t="b">
        <f>AR4&lt;0</f>
        <v>0</v>
      </c>
      <c r="AU4" s="607" t="s">
        <v>872</v>
      </c>
      <c r="AV4" s="608">
        <v>1</v>
      </c>
    </row>
    <row r="5" spans="1:48" ht="15">
      <c r="A5" s="347" t="str">
        <f t="shared" ref="A5" si="4">C5&amp;D5&amp;E5&amp;F5&amp;G5</f>
        <v>ZBTISDN275</v>
      </c>
      <c r="B5" s="263"/>
      <c r="C5" s="274" t="s">
        <v>494</v>
      </c>
      <c r="D5" s="278" t="s">
        <v>470</v>
      </c>
      <c r="E5" s="278"/>
      <c r="F5" s="278">
        <v>75</v>
      </c>
      <c r="G5" s="278"/>
      <c r="H5" s="278" t="str">
        <f t="shared" ref="H5" si="5">C5&amp;D5&amp;E5&amp;F5</f>
        <v>ZBTISDN275</v>
      </c>
      <c r="I5" s="263" t="str">
        <f t="shared" si="0"/>
        <v>ZBT</v>
      </c>
      <c r="J5" s="311">
        <f>INDEX(Verkeersprofielen!$B:$B,MATCH($H5,Verkeersprofielen!$A:$A,0))</f>
        <v>100</v>
      </c>
      <c r="K5" s="311">
        <f>INDEX(Verkeersprofielen!$C:$C,MATCH($H5,Verkeersprofielen!$A:$A,0))</f>
        <v>100</v>
      </c>
      <c r="L5" s="311">
        <f>INDEX(Verkeersprofielen!$D:$D,MATCH($H5,Verkeersprofielen!$A:$A,0))</f>
        <v>100</v>
      </c>
      <c r="M5" s="311">
        <f>INDEX(Verkeersprofielen!$E:$E,MATCH($H5,Verkeersprofielen!$A:$A,0))</f>
        <v>100</v>
      </c>
      <c r="N5" s="311">
        <f>INDEX(Verkeersprofielen!$F:$F,MATCH($H5,Verkeersprofielen!$A:$A,0))</f>
        <v>100</v>
      </c>
      <c r="O5" s="311">
        <f>INDEX(Verkeersprofielen!$G:$G,MATCH($H5,Verkeersprofielen!$A:$A,0))</f>
        <v>100</v>
      </c>
      <c r="P5" s="311">
        <f>INDEX(Verkeersprofielen!$H:$H,MATCH($H5,Verkeersprofielen!$A:$A,0))</f>
        <v>100</v>
      </c>
      <c r="Q5" s="311">
        <f>INDEX(Verkeersprofielen!$I:$I,MATCH($H5,Verkeersprofielen!$A:$A,0))</f>
        <v>100</v>
      </c>
      <c r="R5" s="311">
        <f>INDEX(Verkeersprofielen!$J:$J,MATCH($H5,Verkeersprofielen!$A:$A,0))</f>
        <v>0</v>
      </c>
      <c r="S5" s="312">
        <f>INDEX(Verkeersprofielen!$K:$K,MATCH($H5,Verkeersprofielen!$A:$A,0))</f>
        <v>0</v>
      </c>
      <c r="T5" s="298">
        <f>INDEX('Tarieven ZM'!$G:$G,MATCH($C5&amp;T$3,'Tarieven ZM'!$B:$B,0))*J5+K5*INDEX('Tarieven ZM'!$H:$H,MATCH($C5&amp;T$3,'Tarieven ZM'!$B:$B,0))</f>
        <v>15</v>
      </c>
      <c r="U5" s="316">
        <f>INDEX('Tarieven ZM'!$G:$G,MATCH($C5&amp;U$3,'Tarieven ZM'!$B:$B,0))*L5+M5*INDEX('Tarieven ZM'!$H:$H,MATCH($C5&amp;U$3,'Tarieven ZM'!$B:$B,0))</f>
        <v>15</v>
      </c>
      <c r="V5" s="316">
        <f>INDEX('Tarieven ZM'!$G:$G,MATCH($C5&amp;V$3,'Tarieven ZM'!$B:$B,0))*(N5+R5)+(O5+S5)*INDEX('Tarieven ZM'!$H:$H,MATCH($C5&amp;V$3,'Tarieven ZM'!$B:$B,0))</f>
        <v>15</v>
      </c>
      <c r="W5" s="316">
        <f>INDEX('Tarieven ZM'!$G:$G,MATCH($C5&amp;W$3,'Tarieven ZM'!$B:$B,0))*P5+Q5*INDEX('Tarieven ZM'!$H:$H,MATCH($C5&amp;W$3,'Tarieven ZM'!$B:$B,0))</f>
        <v>15</v>
      </c>
      <c r="X5" s="318">
        <f t="shared" ref="X5" si="6">SUM(T5:W5)</f>
        <v>60</v>
      </c>
      <c r="Y5" s="321">
        <f>IF(ISNA(INDEX(Kortingsstaffels!$F:$F,MATCH($I5,Kortingsstaffels!$B:$B,0))),0,INDEX(Kortingsstaffels!$F:$F,MATCH($I5,Kortingsstaffels!$B:$B,0)))</f>
        <v>0</v>
      </c>
      <c r="Z5" s="292">
        <f>IF(ISNA(INDEX(Kortingsstaffels!$G:$G,MATCH($I5,Kortingsstaffels!$B:$B,0))),0,INDEX(Kortingsstaffels!$G:$G,MATCH($I5,Kortingsstaffels!$B:$B,0)))</f>
        <v>0</v>
      </c>
      <c r="AA5" s="292">
        <f>IF(ISNA(INDEX(Kortingsstaffels!$H:$H,MATCH($I5,Kortingsstaffels!$B:$B,0))),0,INDEX(Kortingsstaffels!$H:$H,MATCH($I5,Kortingsstaffels!$B:$B,0)))</f>
        <v>0</v>
      </c>
      <c r="AB5" s="323">
        <f>IF(ISNA(INDEX(Kortingsstaffels!$I:$I,MATCH($I5,Kortingsstaffels!$B:$B,0))),0,INDEX(Kortingsstaffels!$I:$I,MATCH($I5,Kortingsstaffels!$B:$B,0)))</f>
        <v>0</v>
      </c>
      <c r="AC5" s="283">
        <f t="shared" ref="AC5" si="7">T5*(1-Y5)</f>
        <v>15</v>
      </c>
      <c r="AD5" s="288">
        <f t="shared" ref="AD5" si="8">U5*(1-Z5)</f>
        <v>15</v>
      </c>
      <c r="AE5" s="288">
        <f t="shared" ref="AE5" si="9">V5*(1-AA5)</f>
        <v>15</v>
      </c>
      <c r="AF5" s="288">
        <f t="shared" ref="AF5" si="10">W5*(1-AB5)</f>
        <v>15</v>
      </c>
      <c r="AG5" s="281">
        <f t="shared" ref="AG5" si="11">SUM(AC5:AF5)</f>
        <v>60</v>
      </c>
      <c r="AH5" s="333">
        <f>INDEX('Hulpblad inkooptarieven'!$D:$D,MATCH('Rekenblad Verkeer'!$AH$3,'Hulpblad inkooptarieven'!$A:$A,0))*K5</f>
        <v>1.5817500000000002</v>
      </c>
      <c r="AI5" s="288">
        <f>INDEX('Hulpblad inkooptarieven'!D:D,MATCH('Rekenblad Verkeer'!$AI$3,'Hulpblad inkooptarieven'!$A:$A,0))*M5</f>
        <v>1.5872000000000002</v>
      </c>
      <c r="AJ5" s="288">
        <f>INDEX('Hulpblad inkooptarieven'!D:D,MATCH('Rekenblad Verkeer'!$AJ$3,'Hulpblad inkooptarieven'!$A:$A,0))*(O5+R5)</f>
        <v>4.1816500000000003</v>
      </c>
      <c r="AK5" s="288">
        <f>INDEX('Hulpblad inkooptarieven'!D:D,MATCH('Rekenblad Verkeer'!$AK$3,'Hulpblad inkooptarieven'!$A:$A,0))*Q5</f>
        <v>11.307</v>
      </c>
      <c r="AL5" s="281">
        <f t="shared" ref="AL5" si="12">SUM(AH5:AK5)</f>
        <v>18.657600000000002</v>
      </c>
      <c r="AM5" s="298">
        <f>SUM(AH5:AJ5)*Parameters!$B$2+AK5*Parameters!$B$3</f>
        <v>1.1054010000000001</v>
      </c>
      <c r="AN5" s="278"/>
      <c r="AO5" s="278"/>
      <c r="AP5" s="318">
        <f t="shared" ref="AP5" si="13">SUM(AM5:AO5)</f>
        <v>1.1054010000000001</v>
      </c>
      <c r="AQ5" s="331">
        <f t="shared" ref="AQ5" si="14">AL5+AP5</f>
        <v>19.763001000000003</v>
      </c>
      <c r="AR5" s="333">
        <f t="shared" ref="AR5" si="15">AG5-AQ5</f>
        <v>40.236998999999997</v>
      </c>
      <c r="AS5" s="292">
        <f t="shared" ref="AS5" si="16">IFERROR(AR5/AG5,"")</f>
        <v>0.67061664999999993</v>
      </c>
      <c r="AT5" s="263" t="b">
        <f t="shared" ref="AT5" si="17">AR5&lt;0</f>
        <v>0</v>
      </c>
      <c r="AU5" s="534" t="s">
        <v>872</v>
      </c>
      <c r="AV5" s="609">
        <v>1</v>
      </c>
    </row>
    <row r="6" spans="1:48" ht="15">
      <c r="A6" s="347" t="str">
        <f t="shared" ref="A6" si="18">C6&amp;D6&amp;E6&amp;F6&amp;G6</f>
        <v>ZBTISDN15250</v>
      </c>
      <c r="B6" s="263"/>
      <c r="C6" s="274" t="s">
        <v>494</v>
      </c>
      <c r="D6" s="278" t="s">
        <v>471</v>
      </c>
      <c r="E6" s="278"/>
      <c r="F6" s="278">
        <v>250</v>
      </c>
      <c r="G6" s="278"/>
      <c r="H6" s="278" t="str">
        <f t="shared" ref="H6" si="19">C6&amp;D6&amp;E6&amp;F6</f>
        <v>ZBTISDN15250</v>
      </c>
      <c r="I6" s="263" t="str">
        <f t="shared" ref="I6" si="20">C6&amp;E6&amp;G6</f>
        <v>ZBT</v>
      </c>
      <c r="J6" s="311">
        <f>INDEX(Verkeersprofielen!$B:$B,MATCH($H6,Verkeersprofielen!$A:$A,0))</f>
        <v>100</v>
      </c>
      <c r="K6" s="311">
        <f>INDEX(Verkeersprofielen!$C:$C,MATCH($H6,Verkeersprofielen!$A:$A,0))</f>
        <v>100</v>
      </c>
      <c r="L6" s="311">
        <f>INDEX(Verkeersprofielen!$D:$D,MATCH($H6,Verkeersprofielen!$A:$A,0))</f>
        <v>100</v>
      </c>
      <c r="M6" s="311">
        <f>INDEX(Verkeersprofielen!$E:$E,MATCH($H6,Verkeersprofielen!$A:$A,0))</f>
        <v>100</v>
      </c>
      <c r="N6" s="311">
        <f>INDEX(Verkeersprofielen!$F:$F,MATCH($H6,Verkeersprofielen!$A:$A,0))</f>
        <v>100</v>
      </c>
      <c r="O6" s="311">
        <f>INDEX(Verkeersprofielen!$G:$G,MATCH($H6,Verkeersprofielen!$A:$A,0))</f>
        <v>100</v>
      </c>
      <c r="P6" s="311">
        <f>INDEX(Verkeersprofielen!$H:$H,MATCH($H6,Verkeersprofielen!$A:$A,0))</f>
        <v>100</v>
      </c>
      <c r="Q6" s="311">
        <f>INDEX(Verkeersprofielen!$I:$I,MATCH($H6,Verkeersprofielen!$A:$A,0))</f>
        <v>100</v>
      </c>
      <c r="R6" s="311">
        <f>INDEX(Verkeersprofielen!$J:$J,MATCH($H6,Verkeersprofielen!$A:$A,0))</f>
        <v>0</v>
      </c>
      <c r="S6" s="312">
        <f>INDEX(Verkeersprofielen!$K:$K,MATCH($H6,Verkeersprofielen!$A:$A,0))</f>
        <v>0</v>
      </c>
      <c r="T6" s="298">
        <f>INDEX('Tarieven ZM'!$G:$G,MATCH($C6&amp;T$3,'Tarieven ZM'!$B:$B,0))*J6+K6*INDEX('Tarieven ZM'!$H:$H,MATCH($C6&amp;T$3,'Tarieven ZM'!$B:$B,0))</f>
        <v>15</v>
      </c>
      <c r="U6" s="316">
        <f>INDEX('Tarieven ZM'!$G:$G,MATCH($C6&amp;U$3,'Tarieven ZM'!$B:$B,0))*L6+M6*INDEX('Tarieven ZM'!$H:$H,MATCH($C6&amp;U$3,'Tarieven ZM'!$B:$B,0))</f>
        <v>15</v>
      </c>
      <c r="V6" s="316">
        <f>INDEX('Tarieven ZM'!$G:$G,MATCH($C6&amp;V$3,'Tarieven ZM'!$B:$B,0))*(N6+R6)+(O6+S6)*INDEX('Tarieven ZM'!$H:$H,MATCH($C6&amp;V$3,'Tarieven ZM'!$B:$B,0))</f>
        <v>15</v>
      </c>
      <c r="W6" s="316">
        <f>INDEX('Tarieven ZM'!$G:$G,MATCH($C6&amp;W$3,'Tarieven ZM'!$B:$B,0))*P6+Q6*INDEX('Tarieven ZM'!$H:$H,MATCH($C6&amp;W$3,'Tarieven ZM'!$B:$B,0))</f>
        <v>15</v>
      </c>
      <c r="X6" s="318">
        <f t="shared" ref="X6" si="21">SUM(T6:W6)</f>
        <v>60</v>
      </c>
      <c r="Y6" s="321">
        <f>IF(ISNA(INDEX(Kortingsstaffels!$F:$F,MATCH($I6,Kortingsstaffels!$B:$B,0))),0,INDEX(Kortingsstaffels!$F:$F,MATCH($I6,Kortingsstaffels!$B:$B,0)))</f>
        <v>0</v>
      </c>
      <c r="Z6" s="292">
        <f>IF(ISNA(INDEX(Kortingsstaffels!$G:$G,MATCH($I6,Kortingsstaffels!$B:$B,0))),0,INDEX(Kortingsstaffels!$G:$G,MATCH($I6,Kortingsstaffels!$B:$B,0)))</f>
        <v>0</v>
      </c>
      <c r="AA6" s="292">
        <f>IF(ISNA(INDEX(Kortingsstaffels!$H:$H,MATCH($I6,Kortingsstaffels!$B:$B,0))),0,INDEX(Kortingsstaffels!$H:$H,MATCH($I6,Kortingsstaffels!$B:$B,0)))</f>
        <v>0</v>
      </c>
      <c r="AB6" s="323">
        <f>IF(ISNA(INDEX(Kortingsstaffels!$I:$I,MATCH($I6,Kortingsstaffels!$B:$B,0))),0,INDEX(Kortingsstaffels!$I:$I,MATCH($I6,Kortingsstaffels!$B:$B,0)))</f>
        <v>0</v>
      </c>
      <c r="AC6" s="283">
        <f t="shared" ref="AC6" si="22">T6*(1-Y6)</f>
        <v>15</v>
      </c>
      <c r="AD6" s="288">
        <f t="shared" ref="AD6" si="23">U6*(1-Z6)</f>
        <v>15</v>
      </c>
      <c r="AE6" s="288">
        <f t="shared" ref="AE6" si="24">V6*(1-AA6)</f>
        <v>15</v>
      </c>
      <c r="AF6" s="288">
        <f t="shared" ref="AF6" si="25">W6*(1-AB6)</f>
        <v>15</v>
      </c>
      <c r="AG6" s="281">
        <f t="shared" ref="AG6" si="26">SUM(AC6:AF6)</f>
        <v>60</v>
      </c>
      <c r="AH6" s="333">
        <f>INDEX('Hulpblad inkooptarieven'!$D:$D,MATCH('Rekenblad Verkeer'!$AH$3,'Hulpblad inkooptarieven'!$A:$A,0))*K6</f>
        <v>1.5817500000000002</v>
      </c>
      <c r="AI6" s="288">
        <f>INDEX('Hulpblad inkooptarieven'!D:D,MATCH('Rekenblad Verkeer'!$AI$3,'Hulpblad inkooptarieven'!$A:$A,0))*M6</f>
        <v>1.5872000000000002</v>
      </c>
      <c r="AJ6" s="288">
        <f>INDEX('Hulpblad inkooptarieven'!D:D,MATCH('Rekenblad Verkeer'!$AJ$3,'Hulpblad inkooptarieven'!$A:$A,0))*(O6+R6)</f>
        <v>4.1816500000000003</v>
      </c>
      <c r="AK6" s="288">
        <f>INDEX('Hulpblad inkooptarieven'!D:D,MATCH('Rekenblad Verkeer'!$AK$3,'Hulpblad inkooptarieven'!$A:$A,0))*Q6</f>
        <v>11.307</v>
      </c>
      <c r="AL6" s="281">
        <f t="shared" ref="AL6" si="27">SUM(AH6:AK6)</f>
        <v>18.657600000000002</v>
      </c>
      <c r="AM6" s="298">
        <f>SUM(AH6:AJ6)*Parameters!$B$2+AK6*Parameters!$B$3</f>
        <v>1.1054010000000001</v>
      </c>
      <c r="AN6" s="278"/>
      <c r="AO6" s="278"/>
      <c r="AP6" s="318">
        <f t="shared" ref="AP6" si="28">SUM(AM6:AO6)</f>
        <v>1.1054010000000001</v>
      </c>
      <c r="AQ6" s="331">
        <f t="shared" ref="AQ6" si="29">AL6+AP6</f>
        <v>19.763001000000003</v>
      </c>
      <c r="AR6" s="333">
        <f t="shared" ref="AR6" si="30">AG6-AQ6</f>
        <v>40.236998999999997</v>
      </c>
      <c r="AS6" s="292">
        <f t="shared" ref="AS6" si="31">IFERROR(AR6/AG6,"")</f>
        <v>0.67061664999999993</v>
      </c>
      <c r="AT6" s="263" t="b">
        <f t="shared" ref="AT6" si="32">AR6&lt;0</f>
        <v>0</v>
      </c>
      <c r="AU6" s="534" t="s">
        <v>872</v>
      </c>
      <c r="AV6" s="609">
        <v>1</v>
      </c>
    </row>
    <row r="7" spans="1:48" ht="15">
      <c r="A7" s="347" t="str">
        <f t="shared" ref="A7" si="33">C7&amp;D7&amp;E7&amp;F7&amp;G7</f>
        <v>ZBTISDN20300</v>
      </c>
      <c r="B7" s="263"/>
      <c r="C7" s="274" t="s">
        <v>494</v>
      </c>
      <c r="D7" s="278" t="s">
        <v>473</v>
      </c>
      <c r="E7" s="278"/>
      <c r="F7" s="278">
        <v>300</v>
      </c>
      <c r="G7" s="278"/>
      <c r="H7" s="278" t="str">
        <f t="shared" ref="H7" si="34">C7&amp;D7&amp;E7&amp;F7</f>
        <v>ZBTISDN20300</v>
      </c>
      <c r="I7" s="263" t="str">
        <f t="shared" ref="I7" si="35">C7&amp;E7&amp;G7</f>
        <v>ZBT</v>
      </c>
      <c r="J7" s="311">
        <f>INDEX(Verkeersprofielen!$B:$B,MATCH($H7,Verkeersprofielen!$A:$A,0))</f>
        <v>100</v>
      </c>
      <c r="K7" s="311">
        <f>INDEX(Verkeersprofielen!$C:$C,MATCH($H7,Verkeersprofielen!$A:$A,0))</f>
        <v>100</v>
      </c>
      <c r="L7" s="311">
        <f>INDEX(Verkeersprofielen!$D:$D,MATCH($H7,Verkeersprofielen!$A:$A,0))</f>
        <v>100</v>
      </c>
      <c r="M7" s="311">
        <f>INDEX(Verkeersprofielen!$E:$E,MATCH($H7,Verkeersprofielen!$A:$A,0))</f>
        <v>100</v>
      </c>
      <c r="N7" s="311">
        <f>INDEX(Verkeersprofielen!$F:$F,MATCH($H7,Verkeersprofielen!$A:$A,0))</f>
        <v>100</v>
      </c>
      <c r="O7" s="311">
        <f>INDEX(Verkeersprofielen!$G:$G,MATCH($H7,Verkeersprofielen!$A:$A,0))</f>
        <v>100</v>
      </c>
      <c r="P7" s="311">
        <f>INDEX(Verkeersprofielen!$H:$H,MATCH($H7,Verkeersprofielen!$A:$A,0))</f>
        <v>100</v>
      </c>
      <c r="Q7" s="311">
        <f>INDEX(Verkeersprofielen!$I:$I,MATCH($H7,Verkeersprofielen!$A:$A,0))</f>
        <v>100</v>
      </c>
      <c r="R7" s="311">
        <f>INDEX(Verkeersprofielen!$J:$J,MATCH($H7,Verkeersprofielen!$A:$A,0))</f>
        <v>0</v>
      </c>
      <c r="S7" s="312">
        <f>INDEX(Verkeersprofielen!$K:$K,MATCH($H7,Verkeersprofielen!$A:$A,0))</f>
        <v>0</v>
      </c>
      <c r="T7" s="298">
        <f>INDEX('Tarieven ZM'!$G:$G,MATCH($C7&amp;T$3,'Tarieven ZM'!$B:$B,0))*J7+K7*INDEX('Tarieven ZM'!$H:$H,MATCH($C7&amp;T$3,'Tarieven ZM'!$B:$B,0))</f>
        <v>15</v>
      </c>
      <c r="U7" s="316">
        <f>INDEX('Tarieven ZM'!$G:$G,MATCH($C7&amp;U$3,'Tarieven ZM'!$B:$B,0))*L7+M7*INDEX('Tarieven ZM'!$H:$H,MATCH($C7&amp;U$3,'Tarieven ZM'!$B:$B,0))</f>
        <v>15</v>
      </c>
      <c r="V7" s="316">
        <f>INDEX('Tarieven ZM'!$G:$G,MATCH($C7&amp;V$3,'Tarieven ZM'!$B:$B,0))*(N7+R7)+(O7+S7)*INDEX('Tarieven ZM'!$H:$H,MATCH($C7&amp;V$3,'Tarieven ZM'!$B:$B,0))</f>
        <v>15</v>
      </c>
      <c r="W7" s="316">
        <f>INDEX('Tarieven ZM'!$G:$G,MATCH($C7&amp;W$3,'Tarieven ZM'!$B:$B,0))*P7+Q7*INDEX('Tarieven ZM'!$H:$H,MATCH($C7&amp;W$3,'Tarieven ZM'!$B:$B,0))</f>
        <v>15</v>
      </c>
      <c r="X7" s="318">
        <f t="shared" ref="X7" si="36">SUM(T7:W7)</f>
        <v>60</v>
      </c>
      <c r="Y7" s="321">
        <f>IF(ISNA(INDEX(Kortingsstaffels!$F:$F,MATCH($I7,Kortingsstaffels!$B:$B,0))),0,INDEX(Kortingsstaffels!$F:$F,MATCH($I7,Kortingsstaffels!$B:$B,0)))</f>
        <v>0</v>
      </c>
      <c r="Z7" s="292">
        <f>IF(ISNA(INDEX(Kortingsstaffels!$G:$G,MATCH($I7,Kortingsstaffels!$B:$B,0))),0,INDEX(Kortingsstaffels!$G:$G,MATCH($I7,Kortingsstaffels!$B:$B,0)))</f>
        <v>0</v>
      </c>
      <c r="AA7" s="292">
        <f>IF(ISNA(INDEX(Kortingsstaffels!$H:$H,MATCH($I7,Kortingsstaffels!$B:$B,0))),0,INDEX(Kortingsstaffels!$H:$H,MATCH($I7,Kortingsstaffels!$B:$B,0)))</f>
        <v>0</v>
      </c>
      <c r="AB7" s="323">
        <f>IF(ISNA(INDEX(Kortingsstaffels!$I:$I,MATCH($I7,Kortingsstaffels!$B:$B,0))),0,INDEX(Kortingsstaffels!$I:$I,MATCH($I7,Kortingsstaffels!$B:$B,0)))</f>
        <v>0</v>
      </c>
      <c r="AC7" s="283">
        <f t="shared" ref="AC7" si="37">T7*(1-Y7)</f>
        <v>15</v>
      </c>
      <c r="AD7" s="288">
        <f t="shared" ref="AD7" si="38">U7*(1-Z7)</f>
        <v>15</v>
      </c>
      <c r="AE7" s="288">
        <f t="shared" ref="AE7" si="39">V7*(1-AA7)</f>
        <v>15</v>
      </c>
      <c r="AF7" s="288">
        <f t="shared" ref="AF7" si="40">W7*(1-AB7)</f>
        <v>15</v>
      </c>
      <c r="AG7" s="281">
        <f t="shared" ref="AG7" si="41">SUM(AC7:AF7)</f>
        <v>60</v>
      </c>
      <c r="AH7" s="333">
        <f>INDEX('Hulpblad inkooptarieven'!$D:$D,MATCH('Rekenblad Verkeer'!$AH$3,'Hulpblad inkooptarieven'!$A:$A,0))*K7</f>
        <v>1.5817500000000002</v>
      </c>
      <c r="AI7" s="288">
        <f>INDEX('Hulpblad inkooptarieven'!D:D,MATCH('Rekenblad Verkeer'!$AI$3,'Hulpblad inkooptarieven'!$A:$A,0))*M7</f>
        <v>1.5872000000000002</v>
      </c>
      <c r="AJ7" s="288">
        <f>INDEX('Hulpblad inkooptarieven'!D:D,MATCH('Rekenblad Verkeer'!$AJ$3,'Hulpblad inkooptarieven'!$A:$A,0))*(O7+R7)</f>
        <v>4.1816500000000003</v>
      </c>
      <c r="AK7" s="288">
        <f>INDEX('Hulpblad inkooptarieven'!D:D,MATCH('Rekenblad Verkeer'!$AK$3,'Hulpblad inkooptarieven'!$A:$A,0))*Q7</f>
        <v>11.307</v>
      </c>
      <c r="AL7" s="281">
        <f t="shared" ref="AL7" si="42">SUM(AH7:AK7)</f>
        <v>18.657600000000002</v>
      </c>
      <c r="AM7" s="298">
        <f>SUM(AH7:AJ7)*Parameters!$B$2+AK7*Parameters!$B$3</f>
        <v>1.1054010000000001</v>
      </c>
      <c r="AN7" s="278"/>
      <c r="AO7" s="278"/>
      <c r="AP7" s="318">
        <f t="shared" ref="AP7" si="43">SUM(AM7:AO7)</f>
        <v>1.1054010000000001</v>
      </c>
      <c r="AQ7" s="331">
        <f t="shared" ref="AQ7" si="44">AL7+AP7</f>
        <v>19.763001000000003</v>
      </c>
      <c r="AR7" s="333">
        <f t="shared" ref="AR7" si="45">AG7-AQ7</f>
        <v>40.236998999999997</v>
      </c>
      <c r="AS7" s="292">
        <f t="shared" ref="AS7" si="46">IFERROR(AR7/AG7,"")</f>
        <v>0.67061664999999993</v>
      </c>
      <c r="AT7" s="263" t="b">
        <f t="shared" ref="AT7" si="47">AR7&lt;0</f>
        <v>0</v>
      </c>
      <c r="AU7" s="534" t="s">
        <v>872</v>
      </c>
      <c r="AV7" s="609">
        <v>1</v>
      </c>
    </row>
    <row r="8" spans="1:48" ht="15">
      <c r="A8" s="347" t="str">
        <f t="shared" ref="A8" si="48">C8&amp;D8&amp;E8&amp;F8&amp;G8</f>
        <v>ZBTISDN30400</v>
      </c>
      <c r="B8" s="263"/>
      <c r="C8" s="274" t="s">
        <v>494</v>
      </c>
      <c r="D8" s="278" t="s">
        <v>474</v>
      </c>
      <c r="E8" s="278"/>
      <c r="F8" s="278">
        <v>400</v>
      </c>
      <c r="G8" s="278"/>
      <c r="H8" s="278" t="str">
        <f t="shared" ref="H8" si="49">C8&amp;D8&amp;E8&amp;F8</f>
        <v>ZBTISDN30400</v>
      </c>
      <c r="I8" s="263" t="str">
        <f t="shared" ref="I8" si="50">C8&amp;E8&amp;G8</f>
        <v>ZBT</v>
      </c>
      <c r="J8" s="311">
        <f>INDEX(Verkeersprofielen!$B:$B,MATCH($H8,Verkeersprofielen!$A:$A,0))</f>
        <v>100</v>
      </c>
      <c r="K8" s="311">
        <f>INDEX(Verkeersprofielen!$C:$C,MATCH($H8,Verkeersprofielen!$A:$A,0))</f>
        <v>100</v>
      </c>
      <c r="L8" s="311">
        <f>INDEX(Verkeersprofielen!$D:$D,MATCH($H8,Verkeersprofielen!$A:$A,0))</f>
        <v>100</v>
      </c>
      <c r="M8" s="311">
        <f>INDEX(Verkeersprofielen!$E:$E,MATCH($H8,Verkeersprofielen!$A:$A,0))</f>
        <v>100</v>
      </c>
      <c r="N8" s="311">
        <f>INDEX(Verkeersprofielen!$F:$F,MATCH($H8,Verkeersprofielen!$A:$A,0))</f>
        <v>100</v>
      </c>
      <c r="O8" s="311">
        <f>INDEX(Verkeersprofielen!$G:$G,MATCH($H8,Verkeersprofielen!$A:$A,0))</f>
        <v>100</v>
      </c>
      <c r="P8" s="311">
        <f>INDEX(Verkeersprofielen!$H:$H,MATCH($H8,Verkeersprofielen!$A:$A,0))</f>
        <v>100</v>
      </c>
      <c r="Q8" s="311">
        <f>INDEX(Verkeersprofielen!$I:$I,MATCH($H8,Verkeersprofielen!$A:$A,0))</f>
        <v>100</v>
      </c>
      <c r="R8" s="311">
        <f>INDEX(Verkeersprofielen!$J:$J,MATCH($H8,Verkeersprofielen!$A:$A,0))</f>
        <v>0</v>
      </c>
      <c r="S8" s="312">
        <f>INDEX(Verkeersprofielen!$K:$K,MATCH($H8,Verkeersprofielen!$A:$A,0))</f>
        <v>0</v>
      </c>
      <c r="T8" s="298">
        <f>INDEX('Tarieven ZM'!$G:$G,MATCH($C8&amp;T$3,'Tarieven ZM'!$B:$B,0))*J8+K8*INDEX('Tarieven ZM'!$H:$H,MATCH($C8&amp;T$3,'Tarieven ZM'!$B:$B,0))</f>
        <v>15</v>
      </c>
      <c r="U8" s="316">
        <f>INDEX('Tarieven ZM'!$G:$G,MATCH($C8&amp;U$3,'Tarieven ZM'!$B:$B,0))*L8+M8*INDEX('Tarieven ZM'!$H:$H,MATCH($C8&amp;U$3,'Tarieven ZM'!$B:$B,0))</f>
        <v>15</v>
      </c>
      <c r="V8" s="316">
        <f>INDEX('Tarieven ZM'!$G:$G,MATCH($C8&amp;V$3,'Tarieven ZM'!$B:$B,0))*(N8+R8)+(O8+S8)*INDEX('Tarieven ZM'!$H:$H,MATCH($C8&amp;V$3,'Tarieven ZM'!$B:$B,0))</f>
        <v>15</v>
      </c>
      <c r="W8" s="316">
        <f>INDEX('Tarieven ZM'!$G:$G,MATCH($C8&amp;W$3,'Tarieven ZM'!$B:$B,0))*P8+Q8*INDEX('Tarieven ZM'!$H:$H,MATCH($C8&amp;W$3,'Tarieven ZM'!$B:$B,0))</f>
        <v>15</v>
      </c>
      <c r="X8" s="318">
        <f t="shared" ref="X8" si="51">SUM(T8:W8)</f>
        <v>60</v>
      </c>
      <c r="Y8" s="321">
        <f>IF(ISNA(INDEX(Kortingsstaffels!$F:$F,MATCH($I8,Kortingsstaffels!$B:$B,0))),0,INDEX(Kortingsstaffels!$F:$F,MATCH($I8,Kortingsstaffels!$B:$B,0)))</f>
        <v>0</v>
      </c>
      <c r="Z8" s="292">
        <f>IF(ISNA(INDEX(Kortingsstaffels!$G:$G,MATCH($I8,Kortingsstaffels!$B:$B,0))),0,INDEX(Kortingsstaffels!$G:$G,MATCH($I8,Kortingsstaffels!$B:$B,0)))</f>
        <v>0</v>
      </c>
      <c r="AA8" s="292">
        <f>IF(ISNA(INDEX(Kortingsstaffels!$H:$H,MATCH($I8,Kortingsstaffels!$B:$B,0))),0,INDEX(Kortingsstaffels!$H:$H,MATCH($I8,Kortingsstaffels!$B:$B,0)))</f>
        <v>0</v>
      </c>
      <c r="AB8" s="323">
        <f>IF(ISNA(INDEX(Kortingsstaffels!$I:$I,MATCH($I8,Kortingsstaffels!$B:$B,0))),0,INDEX(Kortingsstaffels!$I:$I,MATCH($I8,Kortingsstaffels!$B:$B,0)))</f>
        <v>0</v>
      </c>
      <c r="AC8" s="283">
        <f t="shared" ref="AC8" si="52">T8*(1-Y8)</f>
        <v>15</v>
      </c>
      <c r="AD8" s="288">
        <f t="shared" ref="AD8" si="53">U8*(1-Z8)</f>
        <v>15</v>
      </c>
      <c r="AE8" s="288">
        <f t="shared" ref="AE8" si="54">V8*(1-AA8)</f>
        <v>15</v>
      </c>
      <c r="AF8" s="288">
        <f t="shared" ref="AF8" si="55">W8*(1-AB8)</f>
        <v>15</v>
      </c>
      <c r="AG8" s="281">
        <f t="shared" ref="AG8" si="56">SUM(AC8:AF8)</f>
        <v>60</v>
      </c>
      <c r="AH8" s="333">
        <f>INDEX('Hulpblad inkooptarieven'!$D:$D,MATCH('Rekenblad Verkeer'!$AH$3,'Hulpblad inkooptarieven'!$A:$A,0))*K8</f>
        <v>1.5817500000000002</v>
      </c>
      <c r="AI8" s="288">
        <f>INDEX('Hulpblad inkooptarieven'!D:D,MATCH('Rekenblad Verkeer'!$AI$3,'Hulpblad inkooptarieven'!$A:$A,0))*M8</f>
        <v>1.5872000000000002</v>
      </c>
      <c r="AJ8" s="288">
        <f>INDEX('Hulpblad inkooptarieven'!D:D,MATCH('Rekenblad Verkeer'!$AJ$3,'Hulpblad inkooptarieven'!$A:$A,0))*(O8+R8)</f>
        <v>4.1816500000000003</v>
      </c>
      <c r="AK8" s="288">
        <f>INDEX('Hulpblad inkooptarieven'!D:D,MATCH('Rekenblad Verkeer'!$AK$3,'Hulpblad inkooptarieven'!$A:$A,0))*Q8</f>
        <v>11.307</v>
      </c>
      <c r="AL8" s="281">
        <f t="shared" ref="AL8" si="57">SUM(AH8:AK8)</f>
        <v>18.657600000000002</v>
      </c>
      <c r="AM8" s="298">
        <f>SUM(AH8:AJ8)*Parameters!$B$2+AK8*Parameters!$B$3</f>
        <v>1.1054010000000001</v>
      </c>
      <c r="AN8" s="278"/>
      <c r="AO8" s="278"/>
      <c r="AP8" s="318">
        <f t="shared" ref="AP8" si="58">SUM(AM8:AO8)</f>
        <v>1.1054010000000001</v>
      </c>
      <c r="AQ8" s="331">
        <f t="shared" ref="AQ8" si="59">AL8+AP8</f>
        <v>19.763001000000003</v>
      </c>
      <c r="AR8" s="333">
        <f t="shared" ref="AR8" si="60">AG8-AQ8</f>
        <v>40.236998999999997</v>
      </c>
      <c r="AS8" s="292">
        <f t="shared" ref="AS8" si="61">IFERROR(AR8/AG8,"")</f>
        <v>0.67061664999999993</v>
      </c>
      <c r="AT8" s="263" t="b">
        <f t="shared" ref="AT8" si="62">AR8&lt;0</f>
        <v>0</v>
      </c>
      <c r="AU8" s="534" t="s">
        <v>872</v>
      </c>
      <c r="AV8" s="609">
        <v>1</v>
      </c>
    </row>
    <row r="9" spans="1:48" ht="15">
      <c r="A9" s="347" t="str">
        <f t="shared" ref="A9" si="63">C9&amp;D9&amp;E9&amp;F9&amp;G9</f>
        <v>ZBTCityphone100</v>
      </c>
      <c r="B9" s="263"/>
      <c r="C9" s="274" t="s">
        <v>494</v>
      </c>
      <c r="D9" s="278" t="s">
        <v>525</v>
      </c>
      <c r="E9" s="278"/>
      <c r="F9" s="278">
        <v>100</v>
      </c>
      <c r="G9" s="278"/>
      <c r="H9" s="278" t="str">
        <f t="shared" ref="H9" si="64">C9&amp;D9&amp;E9&amp;F9</f>
        <v>ZBTCityphone100</v>
      </c>
      <c r="I9" s="263" t="str">
        <f t="shared" ref="I9" si="65">C9&amp;E9&amp;G9</f>
        <v>ZBT</v>
      </c>
      <c r="J9" s="311">
        <f>INDEX(Verkeersprofielen!$B:$B,MATCH($H9,Verkeersprofielen!$A:$A,0))</f>
        <v>100</v>
      </c>
      <c r="K9" s="311">
        <f>INDEX(Verkeersprofielen!$C:$C,MATCH($H9,Verkeersprofielen!$A:$A,0))</f>
        <v>100</v>
      </c>
      <c r="L9" s="311">
        <f>INDEX(Verkeersprofielen!$D:$D,MATCH($H9,Verkeersprofielen!$A:$A,0))</f>
        <v>100</v>
      </c>
      <c r="M9" s="311">
        <f>INDEX(Verkeersprofielen!$E:$E,MATCH($H9,Verkeersprofielen!$A:$A,0))</f>
        <v>100</v>
      </c>
      <c r="N9" s="311">
        <f>INDEX(Verkeersprofielen!$F:$F,MATCH($H9,Verkeersprofielen!$A:$A,0))</f>
        <v>100</v>
      </c>
      <c r="O9" s="311">
        <f>INDEX(Verkeersprofielen!$G:$G,MATCH($H9,Verkeersprofielen!$A:$A,0))</f>
        <v>100</v>
      </c>
      <c r="P9" s="311">
        <f>INDEX(Verkeersprofielen!$H:$H,MATCH($H9,Verkeersprofielen!$A:$A,0))</f>
        <v>100</v>
      </c>
      <c r="Q9" s="311">
        <f>INDEX(Verkeersprofielen!$I:$I,MATCH($H9,Verkeersprofielen!$A:$A,0))</f>
        <v>100</v>
      </c>
      <c r="R9" s="311">
        <f>INDEX(Verkeersprofielen!$J:$J,MATCH($H9,Verkeersprofielen!$A:$A,0))</f>
        <v>0</v>
      </c>
      <c r="S9" s="312">
        <f>INDEX(Verkeersprofielen!$K:$K,MATCH($H9,Verkeersprofielen!$A:$A,0))</f>
        <v>0</v>
      </c>
      <c r="T9" s="298">
        <f>INDEX('Tarieven ZM'!$G:$G,MATCH($C9&amp;T$3,'Tarieven ZM'!$B:$B,0))*J9+K9*INDEX('Tarieven ZM'!$H:$H,MATCH($C9&amp;T$3,'Tarieven ZM'!$B:$B,0))</f>
        <v>15</v>
      </c>
      <c r="U9" s="316">
        <f>INDEX('Tarieven ZM'!$G:$G,MATCH($C9&amp;U$3,'Tarieven ZM'!$B:$B,0))*L9+M9*INDEX('Tarieven ZM'!$H:$H,MATCH($C9&amp;U$3,'Tarieven ZM'!$B:$B,0))</f>
        <v>15</v>
      </c>
      <c r="V9" s="316">
        <f>INDEX('Tarieven ZM'!$G:$G,MATCH($C9&amp;V$3,'Tarieven ZM'!$B:$B,0))*(N9+R9)+(O9+S9)*INDEX('Tarieven ZM'!$H:$H,MATCH($C9&amp;V$3,'Tarieven ZM'!$B:$B,0))</f>
        <v>15</v>
      </c>
      <c r="W9" s="316">
        <f>INDEX('Tarieven ZM'!$G:$G,MATCH($C9&amp;W$3,'Tarieven ZM'!$B:$B,0))*P9+Q9*INDEX('Tarieven ZM'!$H:$H,MATCH($C9&amp;W$3,'Tarieven ZM'!$B:$B,0))</f>
        <v>15</v>
      </c>
      <c r="X9" s="318">
        <f t="shared" ref="X9" si="66">SUM(T9:W9)</f>
        <v>60</v>
      </c>
      <c r="Y9" s="321">
        <f>IF(ISNA(INDEX(Kortingsstaffels!$F:$F,MATCH($I9,Kortingsstaffels!$B:$B,0))),0,INDEX(Kortingsstaffels!$F:$F,MATCH($I9,Kortingsstaffels!$B:$B,0)))</f>
        <v>0</v>
      </c>
      <c r="Z9" s="292">
        <f>IF(ISNA(INDEX(Kortingsstaffels!$G:$G,MATCH($I9,Kortingsstaffels!$B:$B,0))),0,INDEX(Kortingsstaffels!$G:$G,MATCH($I9,Kortingsstaffels!$B:$B,0)))</f>
        <v>0</v>
      </c>
      <c r="AA9" s="292">
        <f>IF(ISNA(INDEX(Kortingsstaffels!$H:$H,MATCH($I9,Kortingsstaffels!$B:$B,0))),0,INDEX(Kortingsstaffels!$H:$H,MATCH($I9,Kortingsstaffels!$B:$B,0)))</f>
        <v>0</v>
      </c>
      <c r="AB9" s="323">
        <f>IF(ISNA(INDEX(Kortingsstaffels!$I:$I,MATCH($I9,Kortingsstaffels!$B:$B,0))),0,INDEX(Kortingsstaffels!$I:$I,MATCH($I9,Kortingsstaffels!$B:$B,0)))</f>
        <v>0</v>
      </c>
      <c r="AC9" s="283">
        <f t="shared" ref="AC9" si="67">T9*(1-Y9)</f>
        <v>15</v>
      </c>
      <c r="AD9" s="288">
        <f t="shared" ref="AD9" si="68">U9*(1-Z9)</f>
        <v>15</v>
      </c>
      <c r="AE9" s="288">
        <f t="shared" ref="AE9" si="69">V9*(1-AA9)</f>
        <v>15</v>
      </c>
      <c r="AF9" s="288">
        <f t="shared" ref="AF9" si="70">W9*(1-AB9)</f>
        <v>15</v>
      </c>
      <c r="AG9" s="281">
        <f t="shared" ref="AG9" si="71">SUM(AC9:AF9)</f>
        <v>60</v>
      </c>
      <c r="AH9" s="333">
        <f>INDEX('Hulpblad inkooptarieven'!$D:$D,MATCH('Rekenblad Verkeer'!$AH$3,'Hulpblad inkooptarieven'!$A:$A,0))*K9</f>
        <v>1.5817500000000002</v>
      </c>
      <c r="AI9" s="288">
        <f>INDEX('Hulpblad inkooptarieven'!D:D,MATCH('Rekenblad Verkeer'!$AI$3,'Hulpblad inkooptarieven'!$A:$A,0))*M9</f>
        <v>1.5872000000000002</v>
      </c>
      <c r="AJ9" s="288">
        <f>INDEX('Hulpblad inkooptarieven'!D:D,MATCH('Rekenblad Verkeer'!$AJ$3,'Hulpblad inkooptarieven'!$A:$A,0))*(O9+R9)</f>
        <v>4.1816500000000003</v>
      </c>
      <c r="AK9" s="288">
        <f>INDEX('Hulpblad inkooptarieven'!D:D,MATCH('Rekenblad Verkeer'!$AK$3,'Hulpblad inkooptarieven'!$A:$A,0))*Q9</f>
        <v>11.307</v>
      </c>
      <c r="AL9" s="281">
        <f t="shared" ref="AL9" si="72">SUM(AH9:AK9)</f>
        <v>18.657600000000002</v>
      </c>
      <c r="AM9" s="298">
        <f>SUM(AH9:AJ9)*Parameters!$B$2+AK9*Parameters!$B$3</f>
        <v>1.1054010000000001</v>
      </c>
      <c r="AN9" s="278"/>
      <c r="AO9" s="278"/>
      <c r="AP9" s="318">
        <f t="shared" ref="AP9" si="73">SUM(AM9:AO9)</f>
        <v>1.1054010000000001</v>
      </c>
      <c r="AQ9" s="331">
        <f t="shared" ref="AQ9" si="74">AL9+AP9</f>
        <v>19.763001000000003</v>
      </c>
      <c r="AR9" s="333">
        <f t="shared" ref="AR9" si="75">AG9-AQ9</f>
        <v>40.236998999999997</v>
      </c>
      <c r="AS9" s="292">
        <f t="shared" ref="AS9" si="76">IFERROR(AR9/AG9,"")</f>
        <v>0.67061664999999993</v>
      </c>
      <c r="AT9" s="263" t="b">
        <f t="shared" ref="AT9" si="77">AR9&lt;0</f>
        <v>0</v>
      </c>
      <c r="AU9" s="534" t="s">
        <v>872</v>
      </c>
      <c r="AV9" s="609">
        <v>1</v>
      </c>
    </row>
    <row r="10" spans="1:48" ht="15">
      <c r="A10" s="347" t="str">
        <f t="shared" ref="A10:A12" si="78">C10&amp;D10&amp;E10&amp;F10&amp;G10</f>
        <v>Business Voice Nationaal10</v>
      </c>
      <c r="B10" s="263"/>
      <c r="C10" s="274" t="s">
        <v>498</v>
      </c>
      <c r="D10" s="278"/>
      <c r="E10" s="278">
        <v>10</v>
      </c>
      <c r="F10" s="278"/>
      <c r="G10" s="278"/>
      <c r="H10" s="278" t="str">
        <f>C10&amp;D10&amp;E10&amp;F10</f>
        <v>Business Voice Nationaal10</v>
      </c>
      <c r="I10" s="263" t="str">
        <f t="shared" ref="I10:I12" si="79">C10&amp;E10&amp;G10</f>
        <v>Business Voice Nationaal10</v>
      </c>
      <c r="J10" s="311">
        <f>INDEX(Verkeersprofielen!$B:$B,MATCH($H10,Verkeersprofielen!$A:$A,0))</f>
        <v>100</v>
      </c>
      <c r="K10" s="311">
        <f>INDEX(Verkeersprofielen!$C:$C,MATCH($H10,Verkeersprofielen!$A:$A,0))</f>
        <v>100</v>
      </c>
      <c r="L10" s="311">
        <f>INDEX(Verkeersprofielen!$D:$D,MATCH($H10,Verkeersprofielen!$A:$A,0))</f>
        <v>100</v>
      </c>
      <c r="M10" s="311">
        <f>INDEX(Verkeersprofielen!$E:$E,MATCH($H10,Verkeersprofielen!$A:$A,0))</f>
        <v>100</v>
      </c>
      <c r="N10" s="311">
        <f>INDEX(Verkeersprofielen!$F:$F,MATCH($H10,Verkeersprofielen!$A:$A,0))</f>
        <v>100</v>
      </c>
      <c r="O10" s="311">
        <f>INDEX(Verkeersprofielen!$G:$G,MATCH($H10,Verkeersprofielen!$A:$A,0))</f>
        <v>100</v>
      </c>
      <c r="P10" s="311">
        <f>INDEX(Verkeersprofielen!$H:$H,MATCH($H10,Verkeersprofielen!$A:$A,0))</f>
        <v>100</v>
      </c>
      <c r="Q10" s="311">
        <f>INDEX(Verkeersprofielen!$I:$I,MATCH($H10,Verkeersprofielen!$A:$A,0))</f>
        <v>100</v>
      </c>
      <c r="R10" s="311">
        <f>INDEX(Verkeersprofielen!$J:$J,MATCH($H10,Verkeersprofielen!$A:$A,0))</f>
        <v>0</v>
      </c>
      <c r="S10" s="312">
        <f>INDEX(Verkeersprofielen!$K:$K,MATCH($H10,Verkeersprofielen!$A:$A,0))</f>
        <v>0</v>
      </c>
      <c r="T10" s="298">
        <f>INDEX('Tarieven ZM'!$G:$G,MATCH($C10&amp;T$3,'Tarieven ZM'!$B:$B,0))*J10+K10*INDEX('Tarieven ZM'!$H:$H,MATCH($C10&amp;T$3,'Tarieven ZM'!$B:$B,0))</f>
        <v>15</v>
      </c>
      <c r="U10" s="316">
        <f>INDEX('Tarieven ZM'!$G:$G,MATCH($C10&amp;U$3,'Tarieven ZM'!$B:$B,0))*L10+M10*INDEX('Tarieven ZM'!$H:$H,MATCH($C10&amp;U$3,'Tarieven ZM'!$B:$B,0))</f>
        <v>15</v>
      </c>
      <c r="V10" s="316">
        <f>INDEX('Tarieven ZM'!$G:$G,MATCH($C10&amp;V$3,'Tarieven ZM'!$B:$B,0))*(N10+R10)+(O10+S10)*INDEX('Tarieven ZM'!$H:$H,MATCH($C10&amp;V$3,'Tarieven ZM'!$B:$B,0))</f>
        <v>15</v>
      </c>
      <c r="W10" s="316">
        <f>INDEX('Tarieven ZM'!$G:$G,MATCH($C10&amp;W$3,'Tarieven ZM'!$B:$B,0))*P10+Q10*INDEX('Tarieven ZM'!$H:$H,MATCH($C10&amp;W$3,'Tarieven ZM'!$B:$B,0))</f>
        <v>15</v>
      </c>
      <c r="X10" s="318">
        <f t="shared" ref="X10" si="80">SUM(T10:W10)</f>
        <v>60</v>
      </c>
      <c r="Y10" s="321">
        <f>IF(ISNA(INDEX(Kortingsstaffels!$F:$F,MATCH($I10,Kortingsstaffels!$B:$B,0))),0,INDEX(Kortingsstaffels!$F:$F,MATCH($I10,Kortingsstaffels!$B:$B,0)))</f>
        <v>0.1</v>
      </c>
      <c r="Z10" s="292">
        <f>IF(ISNA(INDEX(Kortingsstaffels!$G:$G,MATCH($I10,Kortingsstaffels!$B:$B,0))),0,INDEX(Kortingsstaffels!$G:$G,MATCH($I10,Kortingsstaffels!$B:$B,0)))</f>
        <v>0.1</v>
      </c>
      <c r="AA10" s="292">
        <f>IF(ISNA(INDEX(Kortingsstaffels!$H:$H,MATCH($I10,Kortingsstaffels!$B:$B,0))),0,INDEX(Kortingsstaffels!$H:$H,MATCH($I10,Kortingsstaffels!$B:$B,0)))</f>
        <v>0.05</v>
      </c>
      <c r="AB10" s="323">
        <f>IF(ISNA(INDEX(Kortingsstaffels!$I:$I,MATCH($I10,Kortingsstaffels!$B:$B,0))),0,INDEX(Kortingsstaffels!$I:$I,MATCH($I10,Kortingsstaffels!$B:$B,0)))</f>
        <v>0.05</v>
      </c>
      <c r="AC10" s="283">
        <f t="shared" ref="AC10" si="81">T10*(1-Y10)</f>
        <v>13.5</v>
      </c>
      <c r="AD10" s="288">
        <f t="shared" si="1"/>
        <v>13.5</v>
      </c>
      <c r="AE10" s="288">
        <f t="shared" si="2"/>
        <v>14.25</v>
      </c>
      <c r="AF10" s="288">
        <f t="shared" si="3"/>
        <v>14.25</v>
      </c>
      <c r="AG10" s="281">
        <f t="shared" ref="AG10" si="82">SUM(AC10:AF10)</f>
        <v>55.5</v>
      </c>
      <c r="AH10" s="333">
        <f>INDEX('Hulpblad inkooptarieven'!$D:$D,MATCH('Rekenblad Verkeer'!$AH$3,'Hulpblad inkooptarieven'!$A:$A,0))*K10</f>
        <v>1.5817500000000002</v>
      </c>
      <c r="AI10" s="288">
        <f>INDEX('Hulpblad inkooptarieven'!D:D,MATCH('Rekenblad Verkeer'!$AI$3,'Hulpblad inkooptarieven'!$A:$A,0))*M10</f>
        <v>1.5872000000000002</v>
      </c>
      <c r="AJ10" s="288">
        <f>INDEX('Hulpblad inkooptarieven'!D:D,MATCH('Rekenblad Verkeer'!$AJ$3,'Hulpblad inkooptarieven'!$A:$A,0))*(O10+R10)</f>
        <v>4.1816500000000003</v>
      </c>
      <c r="AK10" s="288">
        <f>INDEX('Hulpblad inkooptarieven'!D:D,MATCH('Rekenblad Verkeer'!$AK$3,'Hulpblad inkooptarieven'!$A:$A,0))*Q10</f>
        <v>11.307</v>
      </c>
      <c r="AL10" s="281">
        <f t="shared" ref="AL10" si="83">SUM(AH10:AK10)</f>
        <v>18.657600000000002</v>
      </c>
      <c r="AM10" s="298">
        <f>SUM(AH10:AJ10)*Parameters!$B$2+AK10*Parameters!$B$3</f>
        <v>1.1054010000000001</v>
      </c>
      <c r="AN10" s="278"/>
      <c r="AO10" s="278"/>
      <c r="AP10" s="318">
        <f t="shared" ref="AP10" si="84">SUM(AM10:AO10)</f>
        <v>1.1054010000000001</v>
      </c>
      <c r="AQ10" s="331">
        <f t="shared" ref="AQ10" si="85">AL10+AP10</f>
        <v>19.763001000000003</v>
      </c>
      <c r="AR10" s="333">
        <f t="shared" ref="AR10" si="86">AG10-AQ10</f>
        <v>35.736998999999997</v>
      </c>
      <c r="AS10" s="292">
        <f t="shared" ref="AS10:AS12" si="87">IFERROR(AR10/AG10,"")</f>
        <v>0.64390989189189185</v>
      </c>
      <c r="AT10" s="263" t="b">
        <f t="shared" ref="AT10:AT12" si="88">AR10&lt;0</f>
        <v>0</v>
      </c>
      <c r="AU10" s="534" t="s">
        <v>872</v>
      </c>
      <c r="AV10" s="609">
        <v>0</v>
      </c>
    </row>
    <row r="11" spans="1:48" ht="15">
      <c r="A11" s="263" t="str">
        <f t="shared" si="78"/>
        <v>Business Voice Vast Mobiel10</v>
      </c>
      <c r="C11" s="274" t="s">
        <v>511</v>
      </c>
      <c r="E11" s="278">
        <v>10</v>
      </c>
      <c r="H11" s="278" t="str">
        <f t="shared" ref="H11:H12" si="89">C11&amp;D11&amp;E11&amp;F11</f>
        <v>Business Voice Vast Mobiel10</v>
      </c>
      <c r="I11" s="263" t="str">
        <f t="shared" si="79"/>
        <v>Business Voice Vast Mobiel10</v>
      </c>
      <c r="J11" s="311">
        <f>INDEX(Verkeersprofielen!$B:$B,MATCH($H11,Verkeersprofielen!$A:$A,0))</f>
        <v>100</v>
      </c>
      <c r="K11" s="311">
        <f>INDEX(Verkeersprofielen!$C:$C,MATCH($H11,Verkeersprofielen!$A:$A,0))</f>
        <v>100</v>
      </c>
      <c r="L11" s="311">
        <f>INDEX(Verkeersprofielen!$D:$D,MATCH($H11,Verkeersprofielen!$A:$A,0))</f>
        <v>100</v>
      </c>
      <c r="M11" s="311">
        <f>INDEX(Verkeersprofielen!$E:$E,MATCH($H11,Verkeersprofielen!$A:$A,0))</f>
        <v>100</v>
      </c>
      <c r="N11" s="311">
        <f>INDEX(Verkeersprofielen!$F:$F,MATCH($H11,Verkeersprofielen!$A:$A,0))</f>
        <v>100</v>
      </c>
      <c r="O11" s="311">
        <f>INDEX(Verkeersprofielen!$G:$G,MATCH($H11,Verkeersprofielen!$A:$A,0))</f>
        <v>100</v>
      </c>
      <c r="P11" s="311">
        <f>INDEX(Verkeersprofielen!$H:$H,MATCH($H11,Verkeersprofielen!$A:$A,0))</f>
        <v>100</v>
      </c>
      <c r="Q11" s="311">
        <f>INDEX(Verkeersprofielen!$I:$I,MATCH($H11,Verkeersprofielen!$A:$A,0))</f>
        <v>100</v>
      </c>
      <c r="R11" s="311">
        <f>INDEX(Verkeersprofielen!$J:$J,MATCH($H11,Verkeersprofielen!$A:$A,0))</f>
        <v>0</v>
      </c>
      <c r="S11" s="312">
        <f>INDEX(Verkeersprofielen!$K:$K,MATCH($H11,Verkeersprofielen!$A:$A,0))</f>
        <v>0</v>
      </c>
      <c r="T11" s="298">
        <f>INDEX('Tarieven ZM'!$G:$G,MATCH($C11&amp;T$3,'Tarieven ZM'!$B:$B,0))*J11+K11*INDEX('Tarieven ZM'!$H:$H,MATCH($C11&amp;T$3,'Tarieven ZM'!$B:$B,0))</f>
        <v>15</v>
      </c>
      <c r="U11" s="316">
        <f>INDEX('Tarieven ZM'!$G:$G,MATCH($C11&amp;U$3,'Tarieven ZM'!$B:$B,0))*L11+M11*INDEX('Tarieven ZM'!$H:$H,MATCH($C11&amp;U$3,'Tarieven ZM'!$B:$B,0))</f>
        <v>15</v>
      </c>
      <c r="V11" s="316">
        <f>INDEX('Tarieven ZM'!$G:$G,MATCH($C11&amp;V$3,'Tarieven ZM'!$B:$B,0))*(N11+R11)+(O11+S11)*INDEX('Tarieven ZM'!$H:$H,MATCH($C11&amp;V$3,'Tarieven ZM'!$B:$B,0))</f>
        <v>15</v>
      </c>
      <c r="W11" s="316">
        <f>INDEX('Tarieven ZM'!$G:$G,MATCH($C11&amp;W$3,'Tarieven ZM'!$B:$B,0))*P11+Q11*INDEX('Tarieven ZM'!$H:$H,MATCH($C11&amp;W$3,'Tarieven ZM'!$B:$B,0))</f>
        <v>15</v>
      </c>
      <c r="X11" s="318">
        <f t="shared" ref="X11:X12" si="90">SUM(T11:W11)</f>
        <v>60</v>
      </c>
      <c r="Y11" s="321">
        <f>IF(ISNA(INDEX(Kortingsstaffels!$F:$F,MATCH($I11,Kortingsstaffels!$B:$B,0))),0,INDEX(Kortingsstaffels!$F:$F,MATCH($I11,Kortingsstaffels!$B:$B,0)))</f>
        <v>0.05</v>
      </c>
      <c r="Z11" s="292">
        <f>IF(ISNA(INDEX(Kortingsstaffels!$G:$G,MATCH($I11,Kortingsstaffels!$B:$B,0))),0,INDEX(Kortingsstaffels!$G:$G,MATCH($I11,Kortingsstaffels!$B:$B,0)))</f>
        <v>0.05</v>
      </c>
      <c r="AA11" s="292">
        <f>IF(ISNA(INDEX(Kortingsstaffels!$H:$H,MATCH($I11,Kortingsstaffels!$B:$B,0))),0,INDEX(Kortingsstaffels!$H:$H,MATCH($I11,Kortingsstaffels!$B:$B,0)))</f>
        <v>0.1</v>
      </c>
      <c r="AB11" s="323">
        <f>IF(ISNA(INDEX(Kortingsstaffels!$I:$I,MATCH($I11,Kortingsstaffels!$B:$B,0))),0,INDEX(Kortingsstaffels!$I:$I,MATCH($I11,Kortingsstaffels!$B:$B,0)))</f>
        <v>0.05</v>
      </c>
      <c r="AC11" s="283">
        <f t="shared" ref="AC11:AC12" si="91">T11*(1-Y11)</f>
        <v>14.25</v>
      </c>
      <c r="AD11" s="288">
        <f t="shared" ref="AD11:AD12" si="92">U11*(1-Z11)</f>
        <v>14.25</v>
      </c>
      <c r="AE11" s="288">
        <f t="shared" ref="AE11:AE12" si="93">V11*(1-AA11)</f>
        <v>13.5</v>
      </c>
      <c r="AF11" s="288">
        <f t="shared" ref="AF11:AF12" si="94">W11*(1-AB11)</f>
        <v>14.25</v>
      </c>
      <c r="AG11" s="281">
        <f t="shared" ref="AG11:AG12" si="95">SUM(AC11:AF11)</f>
        <v>56.25</v>
      </c>
      <c r="AH11" s="333">
        <f>INDEX('Hulpblad inkooptarieven'!$D:$D,MATCH('Rekenblad Verkeer'!$AH$3,'Hulpblad inkooptarieven'!$A:$A,0))*K11</f>
        <v>1.5817500000000002</v>
      </c>
      <c r="AI11" s="288">
        <f>INDEX('Hulpblad inkooptarieven'!D:D,MATCH('Rekenblad Verkeer'!$AI$3,'Hulpblad inkooptarieven'!$A:$A,0))*M11</f>
        <v>1.5872000000000002</v>
      </c>
      <c r="AJ11" s="288">
        <f>INDEX('Hulpblad inkooptarieven'!D:D,MATCH('Rekenblad Verkeer'!$AJ$3,'Hulpblad inkooptarieven'!$A:$A,0))*(O11+R11)</f>
        <v>4.1816500000000003</v>
      </c>
      <c r="AK11" s="288">
        <f>INDEX('Hulpblad inkooptarieven'!D:D,MATCH('Rekenblad Verkeer'!$AK$3,'Hulpblad inkooptarieven'!$A:$A,0))*Q11</f>
        <v>11.307</v>
      </c>
      <c r="AL11" s="281">
        <f t="shared" ref="AL11:AL12" si="96">SUM(AH11:AK11)</f>
        <v>18.657600000000002</v>
      </c>
      <c r="AM11" s="298">
        <f>SUM(AH11:AJ11)*Parameters!$B$2+AK11*Parameters!$B$3</f>
        <v>1.1054010000000001</v>
      </c>
      <c r="AP11" s="318">
        <f t="shared" ref="AP11:AP12" si="97">SUM(AM11:AO11)</f>
        <v>1.1054010000000001</v>
      </c>
      <c r="AQ11" s="331">
        <f t="shared" ref="AQ11:AQ12" si="98">AL11+AP11</f>
        <v>19.763001000000003</v>
      </c>
      <c r="AR11" s="333">
        <f t="shared" ref="AR11:AR12" si="99">AG11-AQ11</f>
        <v>36.486998999999997</v>
      </c>
      <c r="AS11" s="292">
        <f t="shared" si="87"/>
        <v>0.64865775999999997</v>
      </c>
      <c r="AT11" s="263" t="b">
        <f t="shared" si="88"/>
        <v>0</v>
      </c>
      <c r="AU11" s="534" t="s">
        <v>872</v>
      </c>
      <c r="AV11" s="609">
        <v>0</v>
      </c>
    </row>
    <row r="12" spans="1:48" ht="15">
      <c r="A12" s="263" t="str">
        <f t="shared" si="78"/>
        <v>Business Voice Internationaal10</v>
      </c>
      <c r="B12" s="263"/>
      <c r="C12" s="4" t="s">
        <v>512</v>
      </c>
      <c r="E12" s="278">
        <v>10</v>
      </c>
      <c r="H12" s="278" t="str">
        <f t="shared" si="89"/>
        <v>Business Voice Internationaal10</v>
      </c>
      <c r="I12" s="263" t="str">
        <f t="shared" si="79"/>
        <v>Business Voice Internationaal10</v>
      </c>
      <c r="J12" s="311">
        <f>INDEX(Verkeersprofielen!$B:$B,MATCH($H12,Verkeersprofielen!$A:$A,0))</f>
        <v>100</v>
      </c>
      <c r="K12" s="311">
        <f>INDEX(Verkeersprofielen!$C:$C,MATCH($H12,Verkeersprofielen!$A:$A,0))</f>
        <v>100</v>
      </c>
      <c r="L12" s="311">
        <f>INDEX(Verkeersprofielen!$D:$D,MATCH($H12,Verkeersprofielen!$A:$A,0))</f>
        <v>100</v>
      </c>
      <c r="M12" s="311">
        <f>INDEX(Verkeersprofielen!$E:$E,MATCH($H12,Verkeersprofielen!$A:$A,0))</f>
        <v>100</v>
      </c>
      <c r="N12" s="311">
        <f>INDEX(Verkeersprofielen!$F:$F,MATCH($H12,Verkeersprofielen!$A:$A,0))</f>
        <v>100</v>
      </c>
      <c r="O12" s="311">
        <f>INDEX(Verkeersprofielen!$G:$G,MATCH($H12,Verkeersprofielen!$A:$A,0))</f>
        <v>100</v>
      </c>
      <c r="P12" s="311">
        <f>INDEX(Verkeersprofielen!$H:$H,MATCH($H12,Verkeersprofielen!$A:$A,0))</f>
        <v>100</v>
      </c>
      <c r="Q12" s="311">
        <f>INDEX(Verkeersprofielen!$I:$I,MATCH($H12,Verkeersprofielen!$A:$A,0))</f>
        <v>100</v>
      </c>
      <c r="R12" s="311">
        <f>INDEX(Verkeersprofielen!$J:$J,MATCH($H12,Verkeersprofielen!$A:$A,0))</f>
        <v>0</v>
      </c>
      <c r="S12" s="312">
        <f>INDEX(Verkeersprofielen!$K:$K,MATCH($H12,Verkeersprofielen!$A:$A,0))</f>
        <v>0</v>
      </c>
      <c r="T12" s="298">
        <f>INDEX('Tarieven ZM'!$G:$G,MATCH($C12&amp;T$3,'Tarieven ZM'!$B:$B,0))*J12+K12*INDEX('Tarieven ZM'!$H:$H,MATCH($C12&amp;T$3,'Tarieven ZM'!$B:$B,0))</f>
        <v>15</v>
      </c>
      <c r="U12" s="316">
        <f>INDEX('Tarieven ZM'!$G:$G,MATCH($C12&amp;U$3,'Tarieven ZM'!$B:$B,0))*L12+M12*INDEX('Tarieven ZM'!$H:$H,MATCH($C12&amp;U$3,'Tarieven ZM'!$B:$B,0))</f>
        <v>15</v>
      </c>
      <c r="V12" s="316">
        <f>INDEX('Tarieven ZM'!$G:$G,MATCH($C12&amp;V$3,'Tarieven ZM'!$B:$B,0))*(N12+R12)+(O12+S12)*INDEX('Tarieven ZM'!$H:$H,MATCH($C12&amp;V$3,'Tarieven ZM'!$B:$B,0))</f>
        <v>15</v>
      </c>
      <c r="W12" s="316">
        <f>INDEX('Tarieven ZM'!$G:$G,MATCH($C12&amp;W$3,'Tarieven ZM'!$B:$B,0))*P12+Q12*INDEX('Tarieven ZM'!$H:$H,MATCH($C12&amp;W$3,'Tarieven ZM'!$B:$B,0))</f>
        <v>15</v>
      </c>
      <c r="X12" s="318">
        <f t="shared" si="90"/>
        <v>60</v>
      </c>
      <c r="Y12" s="321">
        <f>IF(ISNA(INDEX(Kortingsstaffels!$F:$F,MATCH($I12,Kortingsstaffels!$B:$B,0))),0,INDEX(Kortingsstaffels!$F:$F,MATCH($I12,Kortingsstaffels!$B:$B,0)))</f>
        <v>0.05</v>
      </c>
      <c r="Z12" s="292">
        <f>IF(ISNA(INDEX(Kortingsstaffels!$G:$G,MATCH($I12,Kortingsstaffels!$B:$B,0))),0,INDEX(Kortingsstaffels!$G:$G,MATCH($I12,Kortingsstaffels!$B:$B,0)))</f>
        <v>0.05</v>
      </c>
      <c r="AA12" s="292">
        <f>IF(ISNA(INDEX(Kortingsstaffels!$H:$H,MATCH($I12,Kortingsstaffels!$B:$B,0))),0,INDEX(Kortingsstaffels!$H:$H,MATCH($I12,Kortingsstaffels!$B:$B,0)))</f>
        <v>0.05</v>
      </c>
      <c r="AB12" s="323">
        <f>IF(ISNA(INDEX(Kortingsstaffels!$I:$I,MATCH($I12,Kortingsstaffels!$B:$B,0))),0,INDEX(Kortingsstaffels!$I:$I,MATCH($I12,Kortingsstaffels!$B:$B,0)))</f>
        <v>0.1</v>
      </c>
      <c r="AC12" s="283">
        <f t="shared" si="91"/>
        <v>14.25</v>
      </c>
      <c r="AD12" s="288">
        <f t="shared" si="92"/>
        <v>14.25</v>
      </c>
      <c r="AE12" s="288">
        <f t="shared" si="93"/>
        <v>14.25</v>
      </c>
      <c r="AF12" s="288">
        <f t="shared" si="94"/>
        <v>13.5</v>
      </c>
      <c r="AG12" s="281">
        <f t="shared" si="95"/>
        <v>56.25</v>
      </c>
      <c r="AH12" s="333">
        <f>INDEX('Hulpblad inkooptarieven'!$D:$D,MATCH('Rekenblad Verkeer'!$AH$3,'Hulpblad inkooptarieven'!$A:$A,0))*K12</f>
        <v>1.5817500000000002</v>
      </c>
      <c r="AI12" s="288">
        <f>INDEX('Hulpblad inkooptarieven'!D:D,MATCH('Rekenblad Verkeer'!$AI$3,'Hulpblad inkooptarieven'!$A:$A,0))*M12</f>
        <v>1.5872000000000002</v>
      </c>
      <c r="AJ12" s="288">
        <f>INDEX('Hulpblad inkooptarieven'!D:D,MATCH('Rekenblad Verkeer'!$AJ$3,'Hulpblad inkooptarieven'!$A:$A,0))*(O12+R12)</f>
        <v>4.1816500000000003</v>
      </c>
      <c r="AK12" s="288">
        <f>INDEX('Hulpblad inkooptarieven'!D:D,MATCH('Rekenblad Verkeer'!$AK$3,'Hulpblad inkooptarieven'!$A:$A,0))*Q12</f>
        <v>11.307</v>
      </c>
      <c r="AL12" s="281">
        <f t="shared" si="96"/>
        <v>18.657600000000002</v>
      </c>
      <c r="AM12" s="298">
        <f>SUM(AH12:AJ12)*Parameters!$B$2+AK12*Parameters!$B$3</f>
        <v>1.1054010000000001</v>
      </c>
      <c r="AP12" s="318">
        <f t="shared" si="97"/>
        <v>1.1054010000000001</v>
      </c>
      <c r="AQ12" s="331">
        <f t="shared" si="98"/>
        <v>19.763001000000003</v>
      </c>
      <c r="AR12" s="333">
        <f t="shared" si="99"/>
        <v>36.486998999999997</v>
      </c>
      <c r="AS12" s="292">
        <f t="shared" si="87"/>
        <v>0.64865775999999997</v>
      </c>
      <c r="AT12" s="263" t="b">
        <f t="shared" si="88"/>
        <v>0</v>
      </c>
      <c r="AU12" s="534" t="s">
        <v>872</v>
      </c>
      <c r="AV12" s="609">
        <v>0</v>
      </c>
    </row>
    <row r="13" spans="1:48" ht="15">
      <c r="A13" s="263" t="str">
        <f t="shared" ref="A13:A24" si="100">C13&amp;D13&amp;E13&amp;F13&amp;G13</f>
        <v>Business Voice Zakelijk Glas</v>
      </c>
      <c r="B13" s="263"/>
      <c r="C13" s="4" t="s">
        <v>439</v>
      </c>
      <c r="E13" s="278"/>
      <c r="H13" s="278" t="str">
        <f t="shared" ref="H13:H14" si="101">C13&amp;D13&amp;E13&amp;F13</f>
        <v>Business Voice Zakelijk Glas</v>
      </c>
      <c r="I13" s="263" t="str">
        <f t="shared" ref="I13:I22" si="102">C13&amp;E13&amp;G13</f>
        <v>Business Voice Zakelijk Glas</v>
      </c>
      <c r="J13" s="311">
        <f>INDEX(Verkeersprofielen!$B:$B,MATCH($H13,Verkeersprofielen!$A:$A,0))</f>
        <v>100</v>
      </c>
      <c r="K13" s="311">
        <f>INDEX(Verkeersprofielen!$C:$C,MATCH($H13,Verkeersprofielen!$A:$A,0))</f>
        <v>100</v>
      </c>
      <c r="L13" s="311">
        <f>INDEX(Verkeersprofielen!$D:$D,MATCH($H13,Verkeersprofielen!$A:$A,0))</f>
        <v>100</v>
      </c>
      <c r="M13" s="311">
        <f>INDEX(Verkeersprofielen!$E:$E,MATCH($H13,Verkeersprofielen!$A:$A,0))</f>
        <v>100</v>
      </c>
      <c r="N13" s="311">
        <f>INDEX(Verkeersprofielen!$F:$F,MATCH($H13,Verkeersprofielen!$A:$A,0))</f>
        <v>100</v>
      </c>
      <c r="O13" s="311">
        <f>INDEX(Verkeersprofielen!$G:$G,MATCH($H13,Verkeersprofielen!$A:$A,0))</f>
        <v>100</v>
      </c>
      <c r="P13" s="311">
        <f>INDEX(Verkeersprofielen!$H:$H,MATCH($H13,Verkeersprofielen!$A:$A,0))</f>
        <v>100</v>
      </c>
      <c r="Q13" s="311">
        <f>INDEX(Verkeersprofielen!$I:$I,MATCH($H13,Verkeersprofielen!$A:$A,0))</f>
        <v>100</v>
      </c>
      <c r="R13" s="311">
        <f>INDEX(Verkeersprofielen!$J:$J,MATCH($H13,Verkeersprofielen!$A:$A,0))</f>
        <v>0</v>
      </c>
      <c r="S13" s="312">
        <f>INDEX(Verkeersprofielen!$K:$K,MATCH($H13,Verkeersprofielen!$A:$A,0))</f>
        <v>0</v>
      </c>
      <c r="T13" s="298">
        <f>INDEX('Tarieven ZM'!$G:$G,MATCH($C13&amp;T$3,'Tarieven ZM'!$B:$B,0))*J13+K13*INDEX('Tarieven ZM'!$H:$H,MATCH($C13&amp;T$3,'Tarieven ZM'!$B:$B,0))</f>
        <v>15</v>
      </c>
      <c r="U13" s="316">
        <f>INDEX('Tarieven ZM'!$G:$G,MATCH($C13&amp;U$3,'Tarieven ZM'!$B:$B,0))*L13+M13*INDEX('Tarieven ZM'!$H:$H,MATCH($C13&amp;U$3,'Tarieven ZM'!$B:$B,0))</f>
        <v>15</v>
      </c>
      <c r="V13" s="316">
        <f>INDEX('Tarieven ZM'!$G:$G,MATCH($C13&amp;V$3,'Tarieven ZM'!$B:$B,0))*(N13+R13)+(O13+S13)*INDEX('Tarieven ZM'!$H:$H,MATCH($C13&amp;V$3,'Tarieven ZM'!$B:$B,0))</f>
        <v>15</v>
      </c>
      <c r="W13" s="316">
        <f>INDEX('Tarieven ZM'!$G:$G,MATCH($C13&amp;W$3,'Tarieven ZM'!$B:$B,0))*P13+Q13*INDEX('Tarieven ZM'!$H:$H,MATCH($C13&amp;W$3,'Tarieven ZM'!$B:$B,0))</f>
        <v>15</v>
      </c>
      <c r="X13" s="318">
        <f t="shared" ref="X13" si="103">SUM(T13:W13)</f>
        <v>60</v>
      </c>
      <c r="Y13" s="321">
        <f>IF(ISNA(INDEX(Kortingsstaffels!$F:$F,MATCH($I13,Kortingsstaffels!$B:$B,0))),0,INDEX(Kortingsstaffels!$F:$F,MATCH($I13,Kortingsstaffels!$B:$B,0)))</f>
        <v>0.1</v>
      </c>
      <c r="Z13" s="292">
        <f>IF(ISNA(INDEX(Kortingsstaffels!$G:$G,MATCH($I13,Kortingsstaffels!$B:$B,0))),0,INDEX(Kortingsstaffels!$G:$G,MATCH($I13,Kortingsstaffels!$B:$B,0)))</f>
        <v>0.1</v>
      </c>
      <c r="AA13" s="292">
        <f>IF(ISNA(INDEX(Kortingsstaffels!$H:$H,MATCH($I13,Kortingsstaffels!$B:$B,0))),0,INDEX(Kortingsstaffels!$H:$H,MATCH($I13,Kortingsstaffels!$B:$B,0)))</f>
        <v>0.1</v>
      </c>
      <c r="AB13" s="323">
        <f>IF(ISNA(INDEX(Kortingsstaffels!$I:$I,MATCH($I13,Kortingsstaffels!$B:$B,0))),0,INDEX(Kortingsstaffels!$I:$I,MATCH($I13,Kortingsstaffels!$B:$B,0)))</f>
        <v>0.1</v>
      </c>
      <c r="AC13" s="283">
        <f t="shared" ref="AC13" si="104">T13*(1-Y13)</f>
        <v>13.5</v>
      </c>
      <c r="AD13" s="288">
        <f t="shared" ref="AD13" si="105">U13*(1-Z13)</f>
        <v>13.5</v>
      </c>
      <c r="AE13" s="288">
        <f t="shared" ref="AE13" si="106">V13*(1-AA13)</f>
        <v>13.5</v>
      </c>
      <c r="AF13" s="288">
        <f t="shared" ref="AF13" si="107">W13*(1-AB13)</f>
        <v>13.5</v>
      </c>
      <c r="AG13" s="281">
        <f t="shared" ref="AG13" si="108">SUM(AC13:AF13)</f>
        <v>54</v>
      </c>
      <c r="AH13" s="333">
        <f>INDEX('Hulpblad inkooptarieven'!$D:$D,MATCH('Rekenblad Verkeer'!$AH$3,'Hulpblad inkooptarieven'!$A:$A,0))*K13</f>
        <v>1.5817500000000002</v>
      </c>
      <c r="AI13" s="288">
        <f>INDEX('Hulpblad inkooptarieven'!D:D,MATCH('Rekenblad Verkeer'!$AI$3,'Hulpblad inkooptarieven'!$A:$A,0))*M13</f>
        <v>1.5872000000000002</v>
      </c>
      <c r="AJ13" s="288">
        <f>INDEX('Hulpblad inkooptarieven'!D:D,MATCH('Rekenblad Verkeer'!$AJ$3,'Hulpblad inkooptarieven'!$A:$A,0))*(O13+R13)</f>
        <v>4.1816500000000003</v>
      </c>
      <c r="AK13" s="288">
        <f>INDEX('Hulpblad inkooptarieven'!D:D,MATCH('Rekenblad Verkeer'!$AK$3,'Hulpblad inkooptarieven'!$A:$A,0))*Q13</f>
        <v>11.307</v>
      </c>
      <c r="AL13" s="281">
        <f t="shared" ref="AL13" si="109">SUM(AH13:AK13)</f>
        <v>18.657600000000002</v>
      </c>
      <c r="AM13" s="298">
        <f>SUM(AH13:AJ13)*Parameters!$B$2+AK13*Parameters!$B$3</f>
        <v>1.1054010000000001</v>
      </c>
      <c r="AP13" s="318">
        <f t="shared" ref="AP13" si="110">SUM(AM13:AO13)</f>
        <v>1.1054010000000001</v>
      </c>
      <c r="AQ13" s="331">
        <f t="shared" ref="AQ13" si="111">AL13+AP13</f>
        <v>19.763001000000003</v>
      </c>
      <c r="AR13" s="333">
        <f t="shared" ref="AR13" si="112">AG13-AQ13</f>
        <v>34.236998999999997</v>
      </c>
      <c r="AS13" s="292">
        <f t="shared" ref="AS13:AS24" si="113">IFERROR(AR13/AG13,"")</f>
        <v>0.63401849999999993</v>
      </c>
      <c r="AT13" s="263" t="b">
        <f t="shared" ref="AT13:AT24" si="114">AR13&lt;0</f>
        <v>0</v>
      </c>
      <c r="AU13" s="534" t="s">
        <v>872</v>
      </c>
      <c r="AV13" s="609">
        <v>0</v>
      </c>
    </row>
    <row r="14" spans="1:48" ht="15">
      <c r="A14" s="263" t="str">
        <f t="shared" si="100"/>
        <v>CSO</v>
      </c>
      <c r="B14" s="263"/>
      <c r="C14" s="4" t="s">
        <v>605</v>
      </c>
      <c r="E14" s="278"/>
      <c r="H14" s="278" t="str">
        <f t="shared" si="101"/>
        <v>CSO</v>
      </c>
      <c r="I14" s="263" t="str">
        <f t="shared" si="102"/>
        <v>CSO</v>
      </c>
      <c r="J14" s="311">
        <f>INDEX(Verkeersprofielen!$B:$B,MATCH($H14,Verkeersprofielen!$A:$A,0))</f>
        <v>100</v>
      </c>
      <c r="K14" s="311">
        <f>INDEX(Verkeersprofielen!$C:$C,MATCH($H14,Verkeersprofielen!$A:$A,0))</f>
        <v>100</v>
      </c>
      <c r="L14" s="311">
        <f>INDEX(Verkeersprofielen!$D:$D,MATCH($H14,Verkeersprofielen!$A:$A,0))</f>
        <v>100</v>
      </c>
      <c r="M14" s="311">
        <f>INDEX(Verkeersprofielen!$E:$E,MATCH($H14,Verkeersprofielen!$A:$A,0))</f>
        <v>100</v>
      </c>
      <c r="N14" s="311">
        <f>INDEX(Verkeersprofielen!$F:$F,MATCH($H14,Verkeersprofielen!$A:$A,0))</f>
        <v>100</v>
      </c>
      <c r="O14" s="311">
        <f>INDEX(Verkeersprofielen!$G:$G,MATCH($H14,Verkeersprofielen!$A:$A,0))</f>
        <v>100</v>
      </c>
      <c r="P14" s="311">
        <f>INDEX(Verkeersprofielen!$H:$H,MATCH($H14,Verkeersprofielen!$A:$A,0))</f>
        <v>100</v>
      </c>
      <c r="Q14" s="311">
        <f>INDEX(Verkeersprofielen!$I:$I,MATCH($H14,Verkeersprofielen!$A:$A,0))</f>
        <v>100</v>
      </c>
      <c r="R14" s="311">
        <f>INDEX(Verkeersprofielen!$J:$J,MATCH($H14,Verkeersprofielen!$A:$A,0))</f>
        <v>0</v>
      </c>
      <c r="S14" s="312">
        <f>INDEX(Verkeersprofielen!$K:$K,MATCH($H14,Verkeersprofielen!$A:$A,0))</f>
        <v>0</v>
      </c>
      <c r="T14" s="298">
        <f>INDEX('Tarieven ZM'!$G:$G,MATCH($C14&amp;T$3,'Tarieven ZM'!$B:$B,0))*J14+K14*INDEX('Tarieven ZM'!$H:$H,MATCH($C14&amp;T$3,'Tarieven ZM'!$B:$B,0))</f>
        <v>15</v>
      </c>
      <c r="U14" s="316">
        <f>INDEX('Tarieven ZM'!$G:$G,MATCH($C14&amp;U$3,'Tarieven ZM'!$B:$B,0))*L14+M14*INDEX('Tarieven ZM'!$H:$H,MATCH($C14&amp;U$3,'Tarieven ZM'!$B:$B,0))</f>
        <v>15</v>
      </c>
      <c r="V14" s="316">
        <f>INDEX('Tarieven ZM'!$G:$G,MATCH($C14&amp;V$3,'Tarieven ZM'!$B:$B,0))*(N14+R14)+(O14+S14)*INDEX('Tarieven ZM'!$H:$H,MATCH($C14&amp;V$3,'Tarieven ZM'!$B:$B,0))</f>
        <v>15</v>
      </c>
      <c r="W14" s="316">
        <f>INDEX('Tarieven ZM'!$G:$G,MATCH($C14&amp;W$3,'Tarieven ZM'!$B:$B,0))*P14+Q14*INDEX('Tarieven ZM'!$H:$H,MATCH($C14&amp;W$3,'Tarieven ZM'!$B:$B,0))</f>
        <v>15</v>
      </c>
      <c r="X14" s="318">
        <f t="shared" ref="X14" si="115">SUM(T14:W14)</f>
        <v>60</v>
      </c>
      <c r="Y14" s="321">
        <f>IF(ISNA(INDEX(Kortingsstaffels!$F:$F,MATCH($I14,Kortingsstaffels!$B:$B,0))),0,INDEX(Kortingsstaffels!$F:$F,MATCH($I14,Kortingsstaffels!$B:$B,0)))</f>
        <v>0.1</v>
      </c>
      <c r="Z14" s="292">
        <f>IF(ISNA(INDEX(Kortingsstaffels!$G:$G,MATCH($I14,Kortingsstaffels!$B:$B,0))),0,INDEX(Kortingsstaffels!$G:$G,MATCH($I14,Kortingsstaffels!$B:$B,0)))</f>
        <v>0.1</v>
      </c>
      <c r="AA14" s="292">
        <f>IF(ISNA(INDEX(Kortingsstaffels!$H:$H,MATCH($I14,Kortingsstaffels!$B:$B,0))),0,INDEX(Kortingsstaffels!$H:$H,MATCH($I14,Kortingsstaffels!$B:$B,0)))</f>
        <v>0.1</v>
      </c>
      <c r="AB14" s="323">
        <f>IF(ISNA(INDEX(Kortingsstaffels!$I:$I,MATCH($I14,Kortingsstaffels!$B:$B,0))),0,INDEX(Kortingsstaffels!$I:$I,MATCH($I14,Kortingsstaffels!$B:$B,0)))</f>
        <v>0.2</v>
      </c>
      <c r="AC14" s="283">
        <f t="shared" ref="AC14" si="116">T14*(1-Y14)</f>
        <v>13.5</v>
      </c>
      <c r="AD14" s="288">
        <f t="shared" ref="AD14" si="117">U14*(1-Z14)</f>
        <v>13.5</v>
      </c>
      <c r="AE14" s="288">
        <f t="shared" ref="AE14" si="118">V14*(1-AA14)</f>
        <v>13.5</v>
      </c>
      <c r="AF14" s="288">
        <f t="shared" ref="AF14" si="119">W14*(1-AB14)</f>
        <v>12</v>
      </c>
      <c r="AG14" s="281">
        <f t="shared" ref="AG14" si="120">SUM(AC14:AF14)</f>
        <v>52.5</v>
      </c>
      <c r="AH14" s="333">
        <f>INDEX('Hulpblad inkooptarieven'!$D:$D,MATCH('Rekenblad Verkeer'!$AH$3,'Hulpblad inkooptarieven'!$A:$A,0))*K14</f>
        <v>1.5817500000000002</v>
      </c>
      <c r="AI14" s="288">
        <f>INDEX('Hulpblad inkooptarieven'!D:D,MATCH('Rekenblad Verkeer'!$AI$3,'Hulpblad inkooptarieven'!$A:$A,0))*M14</f>
        <v>1.5872000000000002</v>
      </c>
      <c r="AJ14" s="288">
        <f>INDEX('Hulpblad inkooptarieven'!D:D,MATCH('Rekenblad Verkeer'!$AJ$3,'Hulpblad inkooptarieven'!$A:$A,0))*(O14+R14)</f>
        <v>4.1816500000000003</v>
      </c>
      <c r="AK14" s="288">
        <f>INDEX('Hulpblad inkooptarieven'!D:D,MATCH('Rekenblad Verkeer'!$AK$3,'Hulpblad inkooptarieven'!$A:$A,0))*Q14</f>
        <v>11.307</v>
      </c>
      <c r="AL14" s="281">
        <f t="shared" ref="AL14" si="121">SUM(AH14:AK14)</f>
        <v>18.657600000000002</v>
      </c>
      <c r="AM14" s="298">
        <f>SUM(AH14:AJ14)*Parameters!$B$2+AK14*Parameters!$B$3</f>
        <v>1.1054010000000001</v>
      </c>
      <c r="AP14" s="318">
        <f t="shared" ref="AP14" si="122">SUM(AM14:AO14)</f>
        <v>1.1054010000000001</v>
      </c>
      <c r="AQ14" s="331">
        <f t="shared" ref="AQ14" si="123">AL14+AP14</f>
        <v>19.763001000000003</v>
      </c>
      <c r="AR14" s="333">
        <f t="shared" ref="AR14" si="124">AG14-AQ14</f>
        <v>32.736998999999997</v>
      </c>
      <c r="AS14" s="292">
        <f t="shared" si="113"/>
        <v>0.62356188571428561</v>
      </c>
      <c r="AT14" s="263" t="b">
        <f t="shared" si="114"/>
        <v>0</v>
      </c>
      <c r="AU14" s="534" t="s">
        <v>872</v>
      </c>
      <c r="AV14" s="609">
        <v>0</v>
      </c>
    </row>
    <row r="15" spans="1:48" ht="15">
      <c r="A15" s="263" t="str">
        <f t="shared" si="100"/>
        <v>Zakelijk BelBasisgeneriek nationaal</v>
      </c>
      <c r="B15" s="263"/>
      <c r="C15" s="4" t="s">
        <v>20</v>
      </c>
      <c r="E15" s="4" t="s">
        <v>527</v>
      </c>
      <c r="H15" s="278" t="str">
        <f t="shared" ref="H15:H16" si="125">C15&amp;D15&amp;E15&amp;F15</f>
        <v>Zakelijk BelBasisgeneriek nationaal</v>
      </c>
      <c r="I15" s="263" t="str">
        <f t="shared" si="102"/>
        <v>Zakelijk BelBasisgeneriek nationaal</v>
      </c>
      <c r="J15" s="311">
        <f>INDEX(Verkeersprofielen!$B:$B,MATCH($H15,Verkeersprofielen!$A:$A,0))</f>
        <v>100</v>
      </c>
      <c r="K15" s="311">
        <f>INDEX(Verkeersprofielen!$C:$C,MATCH($H15,Verkeersprofielen!$A:$A,0))</f>
        <v>100</v>
      </c>
      <c r="L15" s="311">
        <f>INDEX(Verkeersprofielen!$D:$D,MATCH($H15,Verkeersprofielen!$A:$A,0))</f>
        <v>100</v>
      </c>
      <c r="M15" s="311">
        <f>INDEX(Verkeersprofielen!$E:$E,MATCH($H15,Verkeersprofielen!$A:$A,0))</f>
        <v>100</v>
      </c>
      <c r="N15" s="311">
        <f>INDEX(Verkeersprofielen!$F:$F,MATCH($H15,Verkeersprofielen!$A:$A,0))</f>
        <v>0</v>
      </c>
      <c r="O15" s="311">
        <f>INDEX(Verkeersprofielen!$G:$G,MATCH($H15,Verkeersprofielen!$A:$A,0))</f>
        <v>0</v>
      </c>
      <c r="P15" s="311">
        <f>INDEX(Verkeersprofielen!$H:$H,MATCH($H15,Verkeersprofielen!$A:$A,0))</f>
        <v>0</v>
      </c>
      <c r="Q15" s="311">
        <f>INDEX(Verkeersprofielen!$I:$I,MATCH($H15,Verkeersprofielen!$A:$A,0))</f>
        <v>0</v>
      </c>
      <c r="R15" s="311">
        <f>INDEX(Verkeersprofielen!$J:$J,MATCH($H15,Verkeersprofielen!$A:$A,0))</f>
        <v>0</v>
      </c>
      <c r="S15" s="312">
        <f>INDEX(Verkeersprofielen!$K:$K,MATCH($H15,Verkeersprofielen!$A:$A,0))</f>
        <v>0</v>
      </c>
      <c r="T15" s="298">
        <f>INDEX('Tarieven ZM'!$G:$G,MATCH($C15&amp;T$3,'Tarieven ZM'!$B:$B,0))*J15+K15*INDEX('Tarieven ZM'!$H:$H,MATCH($C15&amp;T$3,'Tarieven ZM'!$B:$B,0))</f>
        <v>15</v>
      </c>
      <c r="U15" s="316">
        <f>INDEX('Tarieven ZM'!$G:$G,MATCH($C15&amp;U$3,'Tarieven ZM'!$B:$B,0))*L15+M15*INDEX('Tarieven ZM'!$H:$H,MATCH($C15&amp;U$3,'Tarieven ZM'!$B:$B,0))</f>
        <v>15</v>
      </c>
      <c r="V15" s="316">
        <f>INDEX('Tarieven ZM'!$G:$G,MATCH($C15&amp;V$3,'Tarieven ZM'!$B:$B,0))*(N15+R15)+(O15+S15)*INDEX('Tarieven ZM'!$H:$H,MATCH($C15&amp;V$3,'Tarieven ZM'!$B:$B,0))</f>
        <v>0</v>
      </c>
      <c r="W15" s="316">
        <f>INDEX('Tarieven ZM'!$G:$G,MATCH($C15&amp;W$3,'Tarieven ZM'!$B:$B,0))*P15+Q15*INDEX('Tarieven ZM'!$H:$H,MATCH($C15&amp;W$3,'Tarieven ZM'!$B:$B,0))</f>
        <v>0</v>
      </c>
      <c r="X15" s="318">
        <f t="shared" ref="X15:X17" si="126">SUM(T15:W15)</f>
        <v>30</v>
      </c>
      <c r="Y15" s="321">
        <f>IF(ISNA(INDEX(Kortingsstaffels!$F:$F,MATCH($I15,Kortingsstaffels!$B:$B,0))),0,INDEX(Kortingsstaffels!$F:$F,MATCH($I15,Kortingsstaffels!$B:$B,0)))</f>
        <v>0</v>
      </c>
      <c r="Z15" s="292">
        <f>IF(ISNA(INDEX(Kortingsstaffels!$G:$G,MATCH($I15,Kortingsstaffels!$B:$B,0))),0,INDEX(Kortingsstaffels!$G:$G,MATCH($I15,Kortingsstaffels!$B:$B,0)))</f>
        <v>0</v>
      </c>
      <c r="AA15" s="292">
        <f>IF(ISNA(INDEX(Kortingsstaffels!$H:$H,MATCH($I15,Kortingsstaffels!$B:$B,0))),0,INDEX(Kortingsstaffels!$H:$H,MATCH($I15,Kortingsstaffels!$B:$B,0)))</f>
        <v>0</v>
      </c>
      <c r="AB15" s="323">
        <f>IF(ISNA(INDEX(Kortingsstaffels!$I:$I,MATCH($I15,Kortingsstaffels!$B:$B,0))),0,INDEX(Kortingsstaffels!$I:$I,MATCH($I15,Kortingsstaffels!$B:$B,0)))</f>
        <v>0</v>
      </c>
      <c r="AC15" s="283">
        <f t="shared" ref="AC15:AC17" si="127">T15*(1-Y15)</f>
        <v>15</v>
      </c>
      <c r="AD15" s="288">
        <f t="shared" ref="AD15:AD17" si="128">U15*(1-Z15)</f>
        <v>15</v>
      </c>
      <c r="AE15" s="288">
        <f t="shared" ref="AE15:AE17" si="129">V15*(1-AA15)</f>
        <v>0</v>
      </c>
      <c r="AF15" s="288">
        <f t="shared" ref="AF15:AF17" si="130">W15*(1-AB15)</f>
        <v>0</v>
      </c>
      <c r="AG15" s="281">
        <f t="shared" ref="AG15:AG17" si="131">SUM(AC15:AF15)</f>
        <v>30</v>
      </c>
      <c r="AH15" s="333">
        <f>INDEX('Hulpblad inkooptarieven'!$D:$D,MATCH('Rekenblad Verkeer'!$AH$3,'Hulpblad inkooptarieven'!$A:$A,0))*K15</f>
        <v>1.5817500000000002</v>
      </c>
      <c r="AI15" s="288">
        <f>INDEX('Hulpblad inkooptarieven'!D:D,MATCH('Rekenblad Verkeer'!$AI$3,'Hulpblad inkooptarieven'!$A:$A,0))*M15</f>
        <v>1.5872000000000002</v>
      </c>
      <c r="AJ15" s="288">
        <f>INDEX('Hulpblad inkooptarieven'!D:D,MATCH('Rekenblad Verkeer'!$AJ$3,'Hulpblad inkooptarieven'!$A:$A,0))*(O15+R15)</f>
        <v>0</v>
      </c>
      <c r="AK15" s="288">
        <f>INDEX('Hulpblad inkooptarieven'!D:D,MATCH('Rekenblad Verkeer'!$AK$3,'Hulpblad inkooptarieven'!$A:$A,0))*Q15</f>
        <v>0</v>
      </c>
      <c r="AL15" s="281">
        <f t="shared" ref="AL15:AL17" si="132">SUM(AH15:AK15)</f>
        <v>3.1689500000000006</v>
      </c>
      <c r="AM15" s="298">
        <f>SUM(AH15:AJ15)*Parameters!$B$2+AK15*Parameters!$B$3</f>
        <v>0.42780825000000011</v>
      </c>
      <c r="AP15" s="318">
        <f t="shared" ref="AP15:AP17" si="133">SUM(AM15:AO15)</f>
        <v>0.42780825000000011</v>
      </c>
      <c r="AQ15" s="331">
        <f t="shared" ref="AQ15:AQ17" si="134">AL15+AP15</f>
        <v>3.5967582500000006</v>
      </c>
      <c r="AR15" s="333">
        <f t="shared" ref="AR15:AR17" si="135">AG15-AQ15</f>
        <v>26.403241749999999</v>
      </c>
      <c r="AS15" s="292">
        <f t="shared" si="113"/>
        <v>0.88010805833333328</v>
      </c>
      <c r="AT15" s="263" t="b">
        <f t="shared" si="114"/>
        <v>0</v>
      </c>
      <c r="AU15" s="534" t="s">
        <v>872</v>
      </c>
      <c r="AV15" s="609">
        <v>0</v>
      </c>
    </row>
    <row r="16" spans="1:48" ht="15">
      <c r="A16" s="263" t="str">
        <f t="shared" si="100"/>
        <v>Zakelijk BelBasisgeneriek vamo</v>
      </c>
      <c r="B16" s="263"/>
      <c r="C16" s="4" t="s">
        <v>20</v>
      </c>
      <c r="E16" s="4" t="s">
        <v>528</v>
      </c>
      <c r="H16" s="278" t="str">
        <f t="shared" si="125"/>
        <v>Zakelijk BelBasisgeneriek vamo</v>
      </c>
      <c r="I16" s="263" t="str">
        <f t="shared" si="102"/>
        <v>Zakelijk BelBasisgeneriek vamo</v>
      </c>
      <c r="J16" s="311">
        <f>INDEX(Verkeersprofielen!$B:$B,MATCH($H16,Verkeersprofielen!$A:$A,0))</f>
        <v>0</v>
      </c>
      <c r="K16" s="311">
        <f>INDEX(Verkeersprofielen!$C:$C,MATCH($H16,Verkeersprofielen!$A:$A,0))</f>
        <v>0</v>
      </c>
      <c r="L16" s="311">
        <f>INDEX(Verkeersprofielen!$D:$D,MATCH($H16,Verkeersprofielen!$A:$A,0))</f>
        <v>0</v>
      </c>
      <c r="M16" s="311">
        <f>INDEX(Verkeersprofielen!$E:$E,MATCH($H16,Verkeersprofielen!$A:$A,0))</f>
        <v>0</v>
      </c>
      <c r="N16" s="311">
        <f>INDEX(Verkeersprofielen!$F:$F,MATCH($H16,Verkeersprofielen!$A:$A,0))</f>
        <v>100</v>
      </c>
      <c r="O16" s="311">
        <f>INDEX(Verkeersprofielen!$G:$G,MATCH($H16,Verkeersprofielen!$A:$A,0))</f>
        <v>100</v>
      </c>
      <c r="P16" s="311">
        <f>INDEX(Verkeersprofielen!$H:$H,MATCH($H16,Verkeersprofielen!$A:$A,0))</f>
        <v>0</v>
      </c>
      <c r="Q16" s="311">
        <f>INDEX(Verkeersprofielen!$I:$I,MATCH($H16,Verkeersprofielen!$A:$A,0))</f>
        <v>0</v>
      </c>
      <c r="R16" s="311">
        <f>INDEX(Verkeersprofielen!$J:$J,MATCH($H16,Verkeersprofielen!$A:$A,0))</f>
        <v>0</v>
      </c>
      <c r="S16" s="312">
        <f>INDEX(Verkeersprofielen!$K:$K,MATCH($H16,Verkeersprofielen!$A:$A,0))</f>
        <v>0</v>
      </c>
      <c r="T16" s="298">
        <f>INDEX('Tarieven ZM'!$G:$G,MATCH($C16&amp;T$3,'Tarieven ZM'!$B:$B,0))*J16+K16*INDEX('Tarieven ZM'!$H:$H,MATCH($C16&amp;T$3,'Tarieven ZM'!$B:$B,0))</f>
        <v>0</v>
      </c>
      <c r="U16" s="316">
        <f>INDEX('Tarieven ZM'!$G:$G,MATCH($C16&amp;U$3,'Tarieven ZM'!$B:$B,0))*L16+M16*INDEX('Tarieven ZM'!$H:$H,MATCH($C16&amp;U$3,'Tarieven ZM'!$B:$B,0))</f>
        <v>0</v>
      </c>
      <c r="V16" s="316">
        <f>INDEX('Tarieven ZM'!$G:$G,MATCH($C16&amp;V$3,'Tarieven ZM'!$B:$B,0))*(N16+R16)+(O16+S16)*INDEX('Tarieven ZM'!$H:$H,MATCH($C16&amp;V$3,'Tarieven ZM'!$B:$B,0))</f>
        <v>15</v>
      </c>
      <c r="W16" s="316">
        <f>INDEX('Tarieven ZM'!$G:$G,MATCH($C16&amp;W$3,'Tarieven ZM'!$B:$B,0))*P16+Q16*INDEX('Tarieven ZM'!$H:$H,MATCH($C16&amp;W$3,'Tarieven ZM'!$B:$B,0))</f>
        <v>0</v>
      </c>
      <c r="X16" s="318">
        <f t="shared" si="126"/>
        <v>15</v>
      </c>
      <c r="Y16" s="321">
        <f>IF(ISNA(INDEX(Kortingsstaffels!$F:$F,MATCH($I16,Kortingsstaffels!$B:$B,0))),0,INDEX(Kortingsstaffels!$F:$F,MATCH($I16,Kortingsstaffels!$B:$B,0)))</f>
        <v>0</v>
      </c>
      <c r="Z16" s="292">
        <f>IF(ISNA(INDEX(Kortingsstaffels!$G:$G,MATCH($I16,Kortingsstaffels!$B:$B,0))),0,INDEX(Kortingsstaffels!$G:$G,MATCH($I16,Kortingsstaffels!$B:$B,0)))</f>
        <v>0</v>
      </c>
      <c r="AA16" s="292">
        <f>IF(ISNA(INDEX(Kortingsstaffels!$H:$H,MATCH($I16,Kortingsstaffels!$B:$B,0))),0,INDEX(Kortingsstaffels!$H:$H,MATCH($I16,Kortingsstaffels!$B:$B,0)))</f>
        <v>0</v>
      </c>
      <c r="AB16" s="323">
        <f>IF(ISNA(INDEX(Kortingsstaffels!$I:$I,MATCH($I16,Kortingsstaffels!$B:$B,0))),0,INDEX(Kortingsstaffels!$I:$I,MATCH($I16,Kortingsstaffels!$B:$B,0)))</f>
        <v>0</v>
      </c>
      <c r="AC16" s="283">
        <f t="shared" si="127"/>
        <v>0</v>
      </c>
      <c r="AD16" s="288">
        <f t="shared" si="128"/>
        <v>0</v>
      </c>
      <c r="AE16" s="288">
        <f t="shared" si="129"/>
        <v>15</v>
      </c>
      <c r="AF16" s="288">
        <f t="shared" si="130"/>
        <v>0</v>
      </c>
      <c r="AG16" s="281">
        <f t="shared" si="131"/>
        <v>15</v>
      </c>
      <c r="AH16" s="333">
        <f>INDEX('Hulpblad inkooptarieven'!$D:$D,MATCH('Rekenblad Verkeer'!$AH$3,'Hulpblad inkooptarieven'!$A:$A,0))*K16</f>
        <v>0</v>
      </c>
      <c r="AI16" s="288">
        <f>INDEX('Hulpblad inkooptarieven'!D:D,MATCH('Rekenblad Verkeer'!$AI$3,'Hulpblad inkooptarieven'!$A:$A,0))*M16</f>
        <v>0</v>
      </c>
      <c r="AJ16" s="288">
        <f>INDEX('Hulpblad inkooptarieven'!D:D,MATCH('Rekenblad Verkeer'!$AJ$3,'Hulpblad inkooptarieven'!$A:$A,0))*(O16+R16)</f>
        <v>4.1816500000000003</v>
      </c>
      <c r="AK16" s="288">
        <f>INDEX('Hulpblad inkooptarieven'!D:D,MATCH('Rekenblad Verkeer'!$AK$3,'Hulpblad inkooptarieven'!$A:$A,0))*Q16</f>
        <v>0</v>
      </c>
      <c r="AL16" s="281">
        <f t="shared" si="132"/>
        <v>4.1816500000000003</v>
      </c>
      <c r="AM16" s="298">
        <f>SUM(AH16:AJ16)*Parameters!$B$2+AK16*Parameters!$B$3</f>
        <v>0.56452275000000007</v>
      </c>
      <c r="AP16" s="318">
        <f t="shared" si="133"/>
        <v>0.56452275000000007</v>
      </c>
      <c r="AQ16" s="331">
        <f t="shared" si="134"/>
        <v>4.7461727500000004</v>
      </c>
      <c r="AR16" s="333">
        <f t="shared" si="135"/>
        <v>10.253827250000001</v>
      </c>
      <c r="AS16" s="292">
        <f t="shared" si="113"/>
        <v>0.68358848333333333</v>
      </c>
      <c r="AT16" s="263" t="b">
        <f t="shared" si="114"/>
        <v>0</v>
      </c>
      <c r="AU16" s="534" t="s">
        <v>872</v>
      </c>
      <c r="AV16" s="609">
        <v>0</v>
      </c>
    </row>
    <row r="17" spans="1:48" ht="15">
      <c r="A17" s="263" t="str">
        <f t="shared" si="100"/>
        <v>Zakelijk BelBasisgeneriek idd</v>
      </c>
      <c r="B17" s="263"/>
      <c r="C17" s="4" t="s">
        <v>20</v>
      </c>
      <c r="E17" s="4" t="s">
        <v>529</v>
      </c>
      <c r="H17" s="278" t="str">
        <f>C17&amp;D17&amp;E17&amp;F17</f>
        <v>Zakelijk BelBasisgeneriek idd</v>
      </c>
      <c r="I17" s="263" t="str">
        <f>C17&amp;E17&amp;G17</f>
        <v>Zakelijk BelBasisgeneriek idd</v>
      </c>
      <c r="J17" s="311">
        <f>INDEX(Verkeersprofielen!$B:$B,MATCH($H17,Verkeersprofielen!$A:$A,0))</f>
        <v>0</v>
      </c>
      <c r="K17" s="311">
        <f>INDEX(Verkeersprofielen!$C:$C,MATCH($H17,Verkeersprofielen!$A:$A,0))</f>
        <v>0</v>
      </c>
      <c r="L17" s="311">
        <f>INDEX(Verkeersprofielen!$D:$D,MATCH($H17,Verkeersprofielen!$A:$A,0))</f>
        <v>0</v>
      </c>
      <c r="M17" s="311">
        <f>INDEX(Verkeersprofielen!$E:$E,MATCH($H17,Verkeersprofielen!$A:$A,0))</f>
        <v>0</v>
      </c>
      <c r="N17" s="311">
        <f>INDEX(Verkeersprofielen!$F:$F,MATCH($H17,Verkeersprofielen!$A:$A,0))</f>
        <v>0</v>
      </c>
      <c r="O17" s="311">
        <f>INDEX(Verkeersprofielen!$G:$G,MATCH($H17,Verkeersprofielen!$A:$A,0))</f>
        <v>0</v>
      </c>
      <c r="P17" s="311">
        <f>INDEX(Verkeersprofielen!$H:$H,MATCH($H17,Verkeersprofielen!$A:$A,0))</f>
        <v>100</v>
      </c>
      <c r="Q17" s="311">
        <f>INDEX(Verkeersprofielen!$I:$I,MATCH($H17,Verkeersprofielen!$A:$A,0))</f>
        <v>100</v>
      </c>
      <c r="R17" s="311">
        <f>INDEX(Verkeersprofielen!$J:$J,MATCH($H17,Verkeersprofielen!$A:$A,0))</f>
        <v>0</v>
      </c>
      <c r="S17" s="312">
        <f>INDEX(Verkeersprofielen!$K:$K,MATCH($H17,Verkeersprofielen!$A:$A,0))</f>
        <v>0</v>
      </c>
      <c r="T17" s="298">
        <f>INDEX('Tarieven ZM'!$G:$G,MATCH($C17&amp;T$3,'Tarieven ZM'!$B:$B,0))*J17+K17*INDEX('Tarieven ZM'!$H:$H,MATCH($C17&amp;T$3,'Tarieven ZM'!$B:$B,0))</f>
        <v>0</v>
      </c>
      <c r="U17" s="316">
        <f>INDEX('Tarieven ZM'!$G:$G,MATCH($C17&amp;U$3,'Tarieven ZM'!$B:$B,0))*L17+M17*INDEX('Tarieven ZM'!$H:$H,MATCH($C17&amp;U$3,'Tarieven ZM'!$B:$B,0))</f>
        <v>0</v>
      </c>
      <c r="V17" s="316">
        <f>INDEX('Tarieven ZM'!$G:$G,MATCH($C17&amp;V$3,'Tarieven ZM'!$B:$B,0))*(N17+R17)+(O17+S17)*INDEX('Tarieven ZM'!$H:$H,MATCH($C17&amp;V$3,'Tarieven ZM'!$B:$B,0))</f>
        <v>0</v>
      </c>
      <c r="W17" s="316">
        <f>INDEX('Tarieven ZM'!$G:$G,MATCH($C17&amp;W$3,'Tarieven ZM'!$B:$B,0))*P17+Q17*INDEX('Tarieven ZM'!$H:$H,MATCH($C17&amp;W$3,'Tarieven ZM'!$B:$B,0))</f>
        <v>15</v>
      </c>
      <c r="X17" s="318">
        <f t="shared" si="126"/>
        <v>15</v>
      </c>
      <c r="Y17" s="321">
        <f>IF(ISNA(INDEX(Kortingsstaffels!$F:$F,MATCH($I17,Kortingsstaffels!$B:$B,0))),0,INDEX(Kortingsstaffels!$F:$F,MATCH($I17,Kortingsstaffels!$B:$B,0)))</f>
        <v>0</v>
      </c>
      <c r="Z17" s="292">
        <f>IF(ISNA(INDEX(Kortingsstaffels!$G:$G,MATCH($I17,Kortingsstaffels!$B:$B,0))),0,INDEX(Kortingsstaffels!$G:$G,MATCH($I17,Kortingsstaffels!$B:$B,0)))</f>
        <v>0</v>
      </c>
      <c r="AA17" s="292">
        <f>IF(ISNA(INDEX(Kortingsstaffels!$H:$H,MATCH($I17,Kortingsstaffels!$B:$B,0))),0,INDEX(Kortingsstaffels!$H:$H,MATCH($I17,Kortingsstaffels!$B:$B,0)))</f>
        <v>0</v>
      </c>
      <c r="AB17" s="323">
        <f>IF(ISNA(INDEX(Kortingsstaffels!$I:$I,MATCH($I17,Kortingsstaffels!$B:$B,0))),0,INDEX(Kortingsstaffels!$I:$I,MATCH($I17,Kortingsstaffels!$B:$B,0)))</f>
        <v>0</v>
      </c>
      <c r="AC17" s="283">
        <f t="shared" si="127"/>
        <v>0</v>
      </c>
      <c r="AD17" s="288">
        <f t="shared" si="128"/>
        <v>0</v>
      </c>
      <c r="AE17" s="288">
        <f t="shared" si="129"/>
        <v>0</v>
      </c>
      <c r="AF17" s="288">
        <f t="shared" si="130"/>
        <v>15</v>
      </c>
      <c r="AG17" s="281">
        <f t="shared" si="131"/>
        <v>15</v>
      </c>
      <c r="AH17" s="333">
        <f>INDEX('Hulpblad inkooptarieven'!$D:$D,MATCH('Rekenblad Verkeer'!$AH$3,'Hulpblad inkooptarieven'!$A:$A,0))*K17</f>
        <v>0</v>
      </c>
      <c r="AI17" s="288">
        <f>INDEX('Hulpblad inkooptarieven'!D:D,MATCH('Rekenblad Verkeer'!$AI$3,'Hulpblad inkooptarieven'!$A:$A,0))*M17</f>
        <v>0</v>
      </c>
      <c r="AJ17" s="288">
        <f>INDEX('Hulpblad inkooptarieven'!D:D,MATCH('Rekenblad Verkeer'!$AJ$3,'Hulpblad inkooptarieven'!$A:$A,0))*(O17+R17)</f>
        <v>0</v>
      </c>
      <c r="AK17" s="288">
        <f>INDEX('Hulpblad inkooptarieven'!D:D,MATCH('Rekenblad Verkeer'!$AK$3,'Hulpblad inkooptarieven'!$A:$A,0))*Q17</f>
        <v>11.307</v>
      </c>
      <c r="AL17" s="281">
        <f t="shared" si="132"/>
        <v>11.307</v>
      </c>
      <c r="AM17" s="298">
        <f>SUM(AH17:AJ17)*Parameters!$B$2+AK17*Parameters!$B$3</f>
        <v>0.11307</v>
      </c>
      <c r="AP17" s="318">
        <f t="shared" si="133"/>
        <v>0.11307</v>
      </c>
      <c r="AQ17" s="331">
        <f t="shared" si="134"/>
        <v>11.420070000000001</v>
      </c>
      <c r="AR17" s="333">
        <f t="shared" si="135"/>
        <v>3.5799299999999992</v>
      </c>
      <c r="AS17" s="292">
        <f t="shared" si="113"/>
        <v>0.23866199999999996</v>
      </c>
      <c r="AT17" s="263" t="b">
        <f t="shared" si="114"/>
        <v>0</v>
      </c>
      <c r="AU17" s="534" t="s">
        <v>872</v>
      </c>
      <c r="AV17" s="609">
        <v>0</v>
      </c>
    </row>
    <row r="18" spans="1:48" ht="15">
      <c r="A18" s="263" t="str">
        <f t="shared" si="100"/>
        <v>Slim BereikbaarISDN1</v>
      </c>
      <c r="B18" s="263"/>
      <c r="C18" s="4" t="s">
        <v>725</v>
      </c>
      <c r="D18" s="4" t="s">
        <v>469</v>
      </c>
      <c r="H18" s="278" t="str">
        <f>C18&amp;D18&amp;E18&amp;F18</f>
        <v>Slim BereikbaarISDN1</v>
      </c>
      <c r="I18" s="263" t="str">
        <f>C18&amp;E18&amp;G18</f>
        <v>Slim Bereikbaar</v>
      </c>
      <c r="J18" s="311">
        <f>INDEX(Verkeersprofielen!$B:$B,MATCH($H18,Verkeersprofielen!$A:$A,0))</f>
        <v>0</v>
      </c>
      <c r="K18" s="311">
        <f>INDEX(Verkeersprofielen!$C:$C,MATCH($H18,Verkeersprofielen!$A:$A,0))</f>
        <v>0</v>
      </c>
      <c r="L18" s="311">
        <f>INDEX(Verkeersprofielen!$D:$D,MATCH($H18,Verkeersprofielen!$A:$A,0))</f>
        <v>0</v>
      </c>
      <c r="M18" s="311">
        <f>INDEX(Verkeersprofielen!$E:$E,MATCH($H18,Verkeersprofielen!$A:$A,0))</f>
        <v>0</v>
      </c>
      <c r="N18" s="311">
        <f>INDEX(Verkeersprofielen!$F:$F,MATCH($H18,Verkeersprofielen!$A:$A,0))</f>
        <v>0</v>
      </c>
      <c r="O18" s="311">
        <f>INDEX(Verkeersprofielen!$G:$G,MATCH($H18,Verkeersprofielen!$A:$A,0))</f>
        <v>0</v>
      </c>
      <c r="P18" s="311">
        <f>INDEX(Verkeersprofielen!$H:$H,MATCH($H18,Verkeersprofielen!$A:$A,0))</f>
        <v>0</v>
      </c>
      <c r="Q18" s="311">
        <f>INDEX(Verkeersprofielen!$I:$I,MATCH($H18,Verkeersprofielen!$A:$A,0))</f>
        <v>0</v>
      </c>
      <c r="R18" s="311">
        <f>INDEX(Verkeersprofielen!$J:$J,MATCH($H18,Verkeersprofielen!$A:$A,0))</f>
        <v>100</v>
      </c>
      <c r="S18" s="312">
        <f>INDEX(Verkeersprofielen!$K:$K,MATCH($H18,Verkeersprofielen!$A:$A,0))</f>
        <v>100</v>
      </c>
      <c r="T18" s="298">
        <f>INDEX('Tarieven ZM'!$G:$G,MATCH($C18&amp;T$3,'Tarieven ZM'!$B:$B,0))*J18+K18*INDEX('Tarieven ZM'!$H:$H,MATCH($C18&amp;T$3,'Tarieven ZM'!$B:$B,0))</f>
        <v>0</v>
      </c>
      <c r="U18" s="316">
        <f>INDEX('Tarieven ZM'!$G:$G,MATCH($C18&amp;U$3,'Tarieven ZM'!$B:$B,0))*L18+M18*INDEX('Tarieven ZM'!$H:$H,MATCH($C18&amp;U$3,'Tarieven ZM'!$B:$B,0))</f>
        <v>0</v>
      </c>
      <c r="V18" s="316">
        <f>INDEX('Tarieven ZM'!$G:$G,MATCH($C18&amp;V$3,'Tarieven ZM'!$B:$B,0))*(N18+R18)+(O18+S18)*INDEX('Tarieven ZM'!$H:$H,MATCH($C18&amp;V$3,'Tarieven ZM'!$B:$B,0))</f>
        <v>15</v>
      </c>
      <c r="W18" s="316">
        <f>INDEX('Tarieven ZM'!$G:$G,MATCH($C18&amp;W$3,'Tarieven ZM'!$B:$B,0))*P18+Q18*INDEX('Tarieven ZM'!$H:$H,MATCH($C18&amp;W$3,'Tarieven ZM'!$B:$B,0))</f>
        <v>0</v>
      </c>
      <c r="X18" s="318">
        <f t="shared" ref="X18:X19" si="136">SUM(T18:W18)</f>
        <v>15</v>
      </c>
      <c r="Y18" s="321">
        <f>IF(ISNA(INDEX(Kortingsstaffels!$F:$F,MATCH($I18,Kortingsstaffels!$B:$B,0))),0,INDEX(Kortingsstaffels!$F:$F,MATCH($I18,Kortingsstaffels!$B:$B,0)))</f>
        <v>0</v>
      </c>
      <c r="Z18" s="292">
        <f>IF(ISNA(INDEX(Kortingsstaffels!$G:$G,MATCH($I18,Kortingsstaffels!$B:$B,0))),0,INDEX(Kortingsstaffels!$G:$G,MATCH($I18,Kortingsstaffels!$B:$B,0)))</f>
        <v>0</v>
      </c>
      <c r="AA18" s="292">
        <f>IF(ISNA(INDEX(Kortingsstaffels!$H:$H,MATCH($I18,Kortingsstaffels!$B:$B,0))),0,INDEX(Kortingsstaffels!$H:$H,MATCH($I18,Kortingsstaffels!$B:$B,0)))</f>
        <v>0</v>
      </c>
      <c r="AB18" s="323">
        <f>IF(ISNA(INDEX(Kortingsstaffels!$I:$I,MATCH($I18,Kortingsstaffels!$B:$B,0))),0,INDEX(Kortingsstaffels!$I:$I,MATCH($I18,Kortingsstaffels!$B:$B,0)))</f>
        <v>0</v>
      </c>
      <c r="AC18" s="283">
        <f t="shared" ref="AC18:AC19" si="137">T18*(1-Y18)</f>
        <v>0</v>
      </c>
      <c r="AD18" s="288">
        <f t="shared" ref="AD18:AD19" si="138">U18*(1-Z18)</f>
        <v>0</v>
      </c>
      <c r="AE18" s="288">
        <f t="shared" ref="AE18:AE19" si="139">V18*(1-AA18)</f>
        <v>15</v>
      </c>
      <c r="AF18" s="288">
        <f t="shared" ref="AF18:AF19" si="140">W18*(1-AB18)</f>
        <v>0</v>
      </c>
      <c r="AG18" s="281">
        <f t="shared" ref="AG18:AG19" si="141">SUM(AC18:AF18)</f>
        <v>15</v>
      </c>
      <c r="AH18" s="333">
        <f>INDEX('Hulpblad inkooptarieven'!$D:$D,MATCH('Rekenblad Verkeer'!$AH$3,'Hulpblad inkooptarieven'!$A:$A,0))*K18</f>
        <v>0</v>
      </c>
      <c r="AI18" s="288">
        <f>INDEX('Hulpblad inkooptarieven'!D:D,MATCH('Rekenblad Verkeer'!$AI$3,'Hulpblad inkooptarieven'!$A:$A,0))*M18</f>
        <v>0</v>
      </c>
      <c r="AJ18" s="288">
        <f>INDEX('Hulpblad inkooptarieven'!D:D,MATCH('Rekenblad Verkeer'!$AJ$3,'Hulpblad inkooptarieven'!$A:$A,0))*(O18+R18)</f>
        <v>4.1816500000000003</v>
      </c>
      <c r="AK18" s="288">
        <f>INDEX('Hulpblad inkooptarieven'!D:D,MATCH('Rekenblad Verkeer'!$AK$3,'Hulpblad inkooptarieven'!$A:$A,0))*Q18</f>
        <v>0</v>
      </c>
      <c r="AL18" s="281">
        <f t="shared" ref="AL18:AL19" si="142">SUM(AH18:AK18)</f>
        <v>4.1816500000000003</v>
      </c>
      <c r="AM18" s="298">
        <f>SUM(AH18:AJ18)*Parameters!$B$2+AK18*Parameters!$B$3</f>
        <v>0.56452275000000007</v>
      </c>
      <c r="AP18" s="318">
        <f t="shared" ref="AP18:AP19" si="143">SUM(AM18:AO18)</f>
        <v>0.56452275000000007</v>
      </c>
      <c r="AQ18" s="331">
        <f t="shared" ref="AQ18:AQ19" si="144">AL18+AP18</f>
        <v>4.7461727500000004</v>
      </c>
      <c r="AR18" s="333">
        <f t="shared" ref="AR18:AR19" si="145">AG18-AQ18</f>
        <v>10.253827250000001</v>
      </c>
      <c r="AS18" s="292">
        <f t="shared" si="113"/>
        <v>0.68358848333333333</v>
      </c>
      <c r="AT18" s="263" t="b">
        <f t="shared" ref="AT18:AT19" si="146">AR18&lt;0</f>
        <v>0</v>
      </c>
      <c r="AU18" s="534" t="s">
        <v>872</v>
      </c>
      <c r="AV18" s="609">
        <v>1</v>
      </c>
    </row>
    <row r="19" spans="1:48" ht="15">
      <c r="A19" s="263" t="str">
        <f t="shared" si="100"/>
        <v>Slim BereikbaarISDN2</v>
      </c>
      <c r="B19" s="263"/>
      <c r="C19" s="4" t="s">
        <v>725</v>
      </c>
      <c r="D19" s="4" t="s">
        <v>470</v>
      </c>
      <c r="H19" s="278" t="str">
        <f>C19&amp;D19&amp;E19&amp;F19</f>
        <v>Slim BereikbaarISDN2</v>
      </c>
      <c r="I19" s="263" t="str">
        <f>C19&amp;E19&amp;G19</f>
        <v>Slim Bereikbaar</v>
      </c>
      <c r="J19" s="311">
        <f>INDEX(Verkeersprofielen!$B:$B,MATCH($H19,Verkeersprofielen!$A:$A,0))</f>
        <v>0</v>
      </c>
      <c r="K19" s="311">
        <f>INDEX(Verkeersprofielen!$C:$C,MATCH($H19,Verkeersprofielen!$A:$A,0))</f>
        <v>0</v>
      </c>
      <c r="L19" s="311">
        <f>INDEX(Verkeersprofielen!$D:$D,MATCH($H19,Verkeersprofielen!$A:$A,0))</f>
        <v>0</v>
      </c>
      <c r="M19" s="311">
        <f>INDEX(Verkeersprofielen!$E:$E,MATCH($H19,Verkeersprofielen!$A:$A,0))</f>
        <v>0</v>
      </c>
      <c r="N19" s="311">
        <f>INDEX(Verkeersprofielen!$F:$F,MATCH($H19,Verkeersprofielen!$A:$A,0))</f>
        <v>0</v>
      </c>
      <c r="O19" s="311">
        <f>INDEX(Verkeersprofielen!$G:$G,MATCH($H19,Verkeersprofielen!$A:$A,0))</f>
        <v>0</v>
      </c>
      <c r="P19" s="311">
        <f>INDEX(Verkeersprofielen!$H:$H,MATCH($H19,Verkeersprofielen!$A:$A,0))</f>
        <v>0</v>
      </c>
      <c r="Q19" s="311">
        <f>INDEX(Verkeersprofielen!$I:$I,MATCH($H19,Verkeersprofielen!$A:$A,0))</f>
        <v>0</v>
      </c>
      <c r="R19" s="311">
        <f>INDEX(Verkeersprofielen!$J:$J,MATCH($H19,Verkeersprofielen!$A:$A,0))</f>
        <v>100</v>
      </c>
      <c r="S19" s="312">
        <f>INDEX(Verkeersprofielen!$K:$K,MATCH($H19,Verkeersprofielen!$A:$A,0))</f>
        <v>100</v>
      </c>
      <c r="T19" s="298">
        <f>INDEX('Tarieven ZM'!$G:$G,MATCH($C19&amp;T$3,'Tarieven ZM'!$B:$B,0))*J19+K19*INDEX('Tarieven ZM'!$H:$H,MATCH($C19&amp;T$3,'Tarieven ZM'!$B:$B,0))</f>
        <v>0</v>
      </c>
      <c r="U19" s="316">
        <f>INDEX('Tarieven ZM'!$G:$G,MATCH($C19&amp;U$3,'Tarieven ZM'!$B:$B,0))*L19+M19*INDEX('Tarieven ZM'!$H:$H,MATCH($C19&amp;U$3,'Tarieven ZM'!$B:$B,0))</f>
        <v>0</v>
      </c>
      <c r="V19" s="316">
        <f>INDEX('Tarieven ZM'!$G:$G,MATCH($C19&amp;V$3,'Tarieven ZM'!$B:$B,0))*(N19+R19)+(O19+S19)*INDEX('Tarieven ZM'!$H:$H,MATCH($C19&amp;V$3,'Tarieven ZM'!$B:$B,0))</f>
        <v>15</v>
      </c>
      <c r="W19" s="316">
        <f>INDEX('Tarieven ZM'!$G:$G,MATCH($C19&amp;W$3,'Tarieven ZM'!$B:$B,0))*P19+Q19*INDEX('Tarieven ZM'!$H:$H,MATCH($C19&amp;W$3,'Tarieven ZM'!$B:$B,0))</f>
        <v>0</v>
      </c>
      <c r="X19" s="318">
        <f t="shared" si="136"/>
        <v>15</v>
      </c>
      <c r="Y19" s="321">
        <f>IF(ISNA(INDEX(Kortingsstaffels!$F:$F,MATCH($I19,Kortingsstaffels!$B:$B,0))),0,INDEX(Kortingsstaffels!$F:$F,MATCH($I19,Kortingsstaffels!$B:$B,0)))</f>
        <v>0</v>
      </c>
      <c r="Z19" s="292">
        <f>IF(ISNA(INDEX(Kortingsstaffels!$G:$G,MATCH($I19,Kortingsstaffels!$B:$B,0))),0,INDEX(Kortingsstaffels!$G:$G,MATCH($I19,Kortingsstaffels!$B:$B,0)))</f>
        <v>0</v>
      </c>
      <c r="AA19" s="292">
        <f>IF(ISNA(INDEX(Kortingsstaffels!$H:$H,MATCH($I19,Kortingsstaffels!$B:$B,0))),0,INDEX(Kortingsstaffels!$H:$H,MATCH($I19,Kortingsstaffels!$B:$B,0)))</f>
        <v>0</v>
      </c>
      <c r="AB19" s="323">
        <f>IF(ISNA(INDEX(Kortingsstaffels!$I:$I,MATCH($I19,Kortingsstaffels!$B:$B,0))),0,INDEX(Kortingsstaffels!$I:$I,MATCH($I19,Kortingsstaffels!$B:$B,0)))</f>
        <v>0</v>
      </c>
      <c r="AC19" s="283">
        <f t="shared" si="137"/>
        <v>0</v>
      </c>
      <c r="AD19" s="288">
        <f t="shared" si="138"/>
        <v>0</v>
      </c>
      <c r="AE19" s="288">
        <f t="shared" si="139"/>
        <v>15</v>
      </c>
      <c r="AF19" s="288">
        <f t="shared" si="140"/>
        <v>0</v>
      </c>
      <c r="AG19" s="281">
        <f t="shared" si="141"/>
        <v>15</v>
      </c>
      <c r="AH19" s="333">
        <f>INDEX('Hulpblad inkooptarieven'!$D:$D,MATCH('Rekenblad Verkeer'!$AH$3,'Hulpblad inkooptarieven'!$A:$A,0))*K19</f>
        <v>0</v>
      </c>
      <c r="AI19" s="288">
        <f>INDEX('Hulpblad inkooptarieven'!D:D,MATCH('Rekenblad Verkeer'!$AI$3,'Hulpblad inkooptarieven'!$A:$A,0))*M19</f>
        <v>0</v>
      </c>
      <c r="AJ19" s="288">
        <f>INDEX('Hulpblad inkooptarieven'!D:D,MATCH('Rekenblad Verkeer'!$AJ$3,'Hulpblad inkooptarieven'!$A:$A,0))*(O19+R19)</f>
        <v>4.1816500000000003</v>
      </c>
      <c r="AK19" s="288">
        <f>INDEX('Hulpblad inkooptarieven'!D:D,MATCH('Rekenblad Verkeer'!$AK$3,'Hulpblad inkooptarieven'!$A:$A,0))*Q19</f>
        <v>0</v>
      </c>
      <c r="AL19" s="281">
        <f t="shared" si="142"/>
        <v>4.1816500000000003</v>
      </c>
      <c r="AM19" s="298">
        <f>SUM(AH19:AJ19)*Parameters!$B$2+AK19*Parameters!$B$3</f>
        <v>0.56452275000000007</v>
      </c>
      <c r="AP19" s="318">
        <f t="shared" si="143"/>
        <v>0.56452275000000007</v>
      </c>
      <c r="AQ19" s="331">
        <f t="shared" si="144"/>
        <v>4.7461727500000004</v>
      </c>
      <c r="AR19" s="333">
        <f t="shared" si="145"/>
        <v>10.253827250000001</v>
      </c>
      <c r="AS19" s="292">
        <f t="shared" si="113"/>
        <v>0.68358848333333333</v>
      </c>
      <c r="AT19" s="263" t="b">
        <f t="shared" si="146"/>
        <v>0</v>
      </c>
      <c r="AU19" s="534" t="s">
        <v>872</v>
      </c>
      <c r="AV19" s="609">
        <v>1</v>
      </c>
    </row>
    <row r="20" spans="1:48" ht="15">
      <c r="A20" s="263" t="str">
        <f t="shared" si="100"/>
        <v>TZ Max1.0</v>
      </c>
      <c r="B20" s="263"/>
      <c r="C20" s="4" t="s">
        <v>534</v>
      </c>
      <c r="E20" s="4" t="s">
        <v>533</v>
      </c>
      <c r="H20" s="278" t="str">
        <f>C20&amp;D20&amp;E20&amp;F20</f>
        <v>TZ Max1.0</v>
      </c>
      <c r="I20" s="263" t="str">
        <f t="shared" si="102"/>
        <v>TZ Max1.0</v>
      </c>
      <c r="J20" s="311">
        <f>INDEX(Verkeersprofielen!$B:$B,MATCH($H20,Verkeersprofielen!$A:$A,0))</f>
        <v>100</v>
      </c>
      <c r="K20" s="311">
        <f>INDEX(Verkeersprofielen!$C:$C,MATCH($H20,Verkeersprofielen!$A:$A,0))</f>
        <v>100</v>
      </c>
      <c r="L20" s="311">
        <f>INDEX(Verkeersprofielen!$D:$D,MATCH($H20,Verkeersprofielen!$A:$A,0))</f>
        <v>100</v>
      </c>
      <c r="M20" s="311">
        <f>INDEX(Verkeersprofielen!$E:$E,MATCH($H20,Verkeersprofielen!$A:$A,0))</f>
        <v>100</v>
      </c>
      <c r="N20" s="311">
        <f>INDEX(Verkeersprofielen!$F:$F,MATCH($H20,Verkeersprofielen!$A:$A,0))</f>
        <v>100</v>
      </c>
      <c r="O20" s="311">
        <f>INDEX(Verkeersprofielen!$G:$G,MATCH($H20,Verkeersprofielen!$A:$A,0))</f>
        <v>100</v>
      </c>
      <c r="P20" s="311">
        <f>INDEX(Verkeersprofielen!$H:$H,MATCH($H20,Verkeersprofielen!$A:$A,0))</f>
        <v>100</v>
      </c>
      <c r="Q20" s="311">
        <f>INDEX(Verkeersprofielen!$I:$I,MATCH($H20,Verkeersprofielen!$A:$A,0))</f>
        <v>100</v>
      </c>
      <c r="R20" s="311">
        <f>INDEX(Verkeersprofielen!$J:$J,MATCH($H20,Verkeersprofielen!$A:$A,0))</f>
        <v>0</v>
      </c>
      <c r="S20" s="312">
        <f>INDEX(Verkeersprofielen!$K:$K,MATCH($H20,Verkeersprofielen!$A:$A,0))</f>
        <v>0</v>
      </c>
      <c r="T20" s="298">
        <f>INDEX('Tarieven ZM'!$G:$G,MATCH($C20&amp;T$3,'Tarieven ZM'!$B:$B,0))*J20+K20*INDEX('Tarieven ZM'!$H:$H,MATCH($C20&amp;T$3,'Tarieven ZM'!$B:$B,0))</f>
        <v>15</v>
      </c>
      <c r="U20" s="316">
        <f>INDEX('Tarieven ZM'!$G:$G,MATCH($C20&amp;U$3,'Tarieven ZM'!$B:$B,0))*L20+M20*INDEX('Tarieven ZM'!$H:$H,MATCH($C20&amp;U$3,'Tarieven ZM'!$B:$B,0))</f>
        <v>15</v>
      </c>
      <c r="V20" s="316">
        <f>INDEX('Tarieven ZM'!$G:$G,MATCH($C20&amp;V$3,'Tarieven ZM'!$B:$B,0))*(N20+R20)+(O20+S20)*INDEX('Tarieven ZM'!$H:$H,MATCH($C20&amp;V$3,'Tarieven ZM'!$B:$B,0))</f>
        <v>15</v>
      </c>
      <c r="W20" s="316">
        <f>INDEX('Tarieven ZM'!$G:$G,MATCH($C20&amp;W$3,'Tarieven ZM'!$B:$B,0))*P20+Q20*INDEX('Tarieven ZM'!$H:$H,MATCH($C20&amp;W$3,'Tarieven ZM'!$B:$B,0))</f>
        <v>15</v>
      </c>
      <c r="X20" s="318">
        <f t="shared" ref="X20" si="147">SUM(T20:W20)</f>
        <v>60</v>
      </c>
      <c r="Y20" s="321">
        <f>IF(ISNA(INDEX(Kortingsstaffels!$F:$F,MATCH($I20,Kortingsstaffels!$B:$B,0))),0,INDEX(Kortingsstaffels!$F:$F,MATCH($I20,Kortingsstaffels!$B:$B,0)))</f>
        <v>0.1</v>
      </c>
      <c r="Z20" s="292">
        <f>IF(ISNA(INDEX(Kortingsstaffels!$G:$G,MATCH($I20,Kortingsstaffels!$B:$B,0))),0,INDEX(Kortingsstaffels!$G:$G,MATCH($I20,Kortingsstaffels!$B:$B,0)))</f>
        <v>0.1</v>
      </c>
      <c r="AA20" s="292">
        <f>IF(ISNA(INDEX(Kortingsstaffels!$H:$H,MATCH($I20,Kortingsstaffels!$B:$B,0))),0,INDEX(Kortingsstaffels!$H:$H,MATCH($I20,Kortingsstaffels!$B:$B,0)))</f>
        <v>0.1</v>
      </c>
      <c r="AB20" s="323">
        <f>IF(ISNA(INDEX(Kortingsstaffels!$I:$I,MATCH($I20,Kortingsstaffels!$B:$B,0))),0,INDEX(Kortingsstaffels!$I:$I,MATCH($I20,Kortingsstaffels!$B:$B,0)))</f>
        <v>0.1</v>
      </c>
      <c r="AC20" s="283">
        <f t="shared" ref="AC20" si="148">T20*(1-Y20)</f>
        <v>13.5</v>
      </c>
      <c r="AD20" s="288">
        <f t="shared" ref="AD20" si="149">U20*(1-Z20)</f>
        <v>13.5</v>
      </c>
      <c r="AE20" s="288">
        <f t="shared" ref="AE20" si="150">V20*(1-AA20)</f>
        <v>13.5</v>
      </c>
      <c r="AF20" s="288">
        <f t="shared" ref="AF20" si="151">W20*(1-AB20)</f>
        <v>13.5</v>
      </c>
      <c r="AG20" s="281">
        <f t="shared" ref="AG20" si="152">SUM(AC20:AF20)</f>
        <v>54</v>
      </c>
      <c r="AH20" s="333">
        <f>INDEX('Hulpblad inkooptarieven'!$D:$D,MATCH('Rekenblad Verkeer'!$AH$3,'Hulpblad inkooptarieven'!$A:$A,0))*K20</f>
        <v>1.5817500000000002</v>
      </c>
      <c r="AI20" s="288">
        <f>INDEX('Hulpblad inkooptarieven'!D:D,MATCH('Rekenblad Verkeer'!$AI$3,'Hulpblad inkooptarieven'!$A:$A,0))*M20</f>
        <v>1.5872000000000002</v>
      </c>
      <c r="AJ20" s="288">
        <f>INDEX('Hulpblad inkooptarieven'!D:D,MATCH('Rekenblad Verkeer'!$AJ$3,'Hulpblad inkooptarieven'!$A:$A,0))*(O20+R20)</f>
        <v>4.1816500000000003</v>
      </c>
      <c r="AK20" s="288">
        <f>INDEX('Hulpblad inkooptarieven'!D:D,MATCH('Rekenblad Verkeer'!$AK$3,'Hulpblad inkooptarieven'!$A:$A,0))*Q20</f>
        <v>11.307</v>
      </c>
      <c r="AL20" s="281">
        <f t="shared" ref="AL20" si="153">SUM(AH20:AK20)</f>
        <v>18.657600000000002</v>
      </c>
      <c r="AM20" s="298">
        <f>SUM(AH20:AJ20)*Parameters!$B$2+AK20*Parameters!$B$3</f>
        <v>1.1054010000000001</v>
      </c>
      <c r="AP20" s="318">
        <f t="shared" ref="AP20" si="154">SUM(AM20:AO20)</f>
        <v>1.1054010000000001</v>
      </c>
      <c r="AQ20" s="331">
        <f t="shared" ref="AQ20" si="155">AL20+AP20</f>
        <v>19.763001000000003</v>
      </c>
      <c r="AR20" s="333">
        <f>AG20-AQ20</f>
        <v>34.236998999999997</v>
      </c>
      <c r="AS20" s="292">
        <f t="shared" si="113"/>
        <v>0.63401849999999993</v>
      </c>
      <c r="AT20" s="263" t="b">
        <f t="shared" si="114"/>
        <v>0</v>
      </c>
      <c r="AU20" s="534" t="s">
        <v>872</v>
      </c>
      <c r="AV20" s="609">
        <v>0</v>
      </c>
    </row>
    <row r="21" spans="1:48" ht="15">
      <c r="A21" s="263" t="str">
        <f t="shared" si="100"/>
        <v>Zakelijk BelBasis1-jaar contract</v>
      </c>
      <c r="B21" s="263"/>
      <c r="C21" s="4" t="s">
        <v>20</v>
      </c>
      <c r="E21" s="4" t="s">
        <v>599</v>
      </c>
      <c r="H21" s="278" t="str">
        <f t="shared" ref="H21:H25" si="156">C21&amp;D21&amp;E21&amp;F21</f>
        <v>Zakelijk BelBasis1-jaar contract</v>
      </c>
      <c r="I21" s="263" t="str">
        <f t="shared" si="102"/>
        <v>Zakelijk BelBasis1-jaar contract</v>
      </c>
      <c r="J21" s="311">
        <f>INDEX(Verkeersprofielen!$B:$B,MATCH($H21,Verkeersprofielen!$A:$A,0))</f>
        <v>100</v>
      </c>
      <c r="K21" s="311">
        <f>INDEX(Verkeersprofielen!$C:$C,MATCH($H21,Verkeersprofielen!$A:$A,0))</f>
        <v>100</v>
      </c>
      <c r="L21" s="311">
        <f>INDEX(Verkeersprofielen!$D:$D,MATCH($H21,Verkeersprofielen!$A:$A,0))</f>
        <v>100</v>
      </c>
      <c r="M21" s="311">
        <f>INDEX(Verkeersprofielen!$E:$E,MATCH($H21,Verkeersprofielen!$A:$A,0))</f>
        <v>100</v>
      </c>
      <c r="N21" s="311">
        <f>INDEX(Verkeersprofielen!$F:$F,MATCH($H21,Verkeersprofielen!$A:$A,0))</f>
        <v>100</v>
      </c>
      <c r="O21" s="311">
        <f>INDEX(Verkeersprofielen!$G:$G,MATCH($H21,Verkeersprofielen!$A:$A,0))</f>
        <v>100</v>
      </c>
      <c r="P21" s="311">
        <f>INDEX(Verkeersprofielen!$H:$H,MATCH($H21,Verkeersprofielen!$A:$A,0))</f>
        <v>100</v>
      </c>
      <c r="Q21" s="311">
        <f>INDEX(Verkeersprofielen!$I:$I,MATCH($H21,Verkeersprofielen!$A:$A,0))</f>
        <v>100</v>
      </c>
      <c r="R21" s="311">
        <f>INDEX(Verkeersprofielen!$J:$J,MATCH($H21,Verkeersprofielen!$A:$A,0))</f>
        <v>0</v>
      </c>
      <c r="S21" s="312">
        <f>INDEX(Verkeersprofielen!$K:$K,MATCH($H21,Verkeersprofielen!$A:$A,0))</f>
        <v>0</v>
      </c>
      <c r="T21" s="298">
        <f>INDEX('Tarieven ZM'!$G:$G,MATCH($C21&amp;T$3,'Tarieven ZM'!$B:$B,0))*J21+K21*INDEX('Tarieven ZM'!$H:$H,MATCH($C21&amp;T$3,'Tarieven ZM'!$B:$B,0))</f>
        <v>15</v>
      </c>
      <c r="U21" s="316">
        <f>INDEX('Tarieven ZM'!$G:$G,MATCH($C21&amp;U$3,'Tarieven ZM'!$B:$B,0))*L21+M21*INDEX('Tarieven ZM'!$H:$H,MATCH($C21&amp;U$3,'Tarieven ZM'!$B:$B,0))</f>
        <v>15</v>
      </c>
      <c r="V21" s="316">
        <f>INDEX('Tarieven ZM'!$G:$G,MATCH($C21&amp;V$3,'Tarieven ZM'!$B:$B,0))*(N21+R21)+(O21+S21)*INDEX('Tarieven ZM'!$H:$H,MATCH($C21&amp;V$3,'Tarieven ZM'!$B:$B,0))</f>
        <v>15</v>
      </c>
      <c r="W21" s="316">
        <f>INDEX('Tarieven ZM'!$G:$G,MATCH($C21&amp;W$3,'Tarieven ZM'!$B:$B,0))*P21+Q21*INDEX('Tarieven ZM'!$H:$H,MATCH($C21&amp;W$3,'Tarieven ZM'!$B:$B,0))</f>
        <v>15</v>
      </c>
      <c r="X21" s="318">
        <f t="shared" ref="X21:X23" si="157">SUM(T21:W21)</f>
        <v>60</v>
      </c>
      <c r="Y21" s="321">
        <f>IF(ISNA(INDEX(Kortingsstaffels!$F:$F,MATCH($I21,Kortingsstaffels!$B:$B,0))),0,INDEX(Kortingsstaffels!$F:$F,MATCH($I21,Kortingsstaffels!$B:$B,0)))</f>
        <v>0.01</v>
      </c>
      <c r="Z21" s="292">
        <f>IF(ISNA(INDEX(Kortingsstaffels!$G:$G,MATCH($I21,Kortingsstaffels!$B:$B,0))),0,INDEX(Kortingsstaffels!$G:$G,MATCH($I21,Kortingsstaffels!$B:$B,0)))</f>
        <v>0.01</v>
      </c>
      <c r="AA21" s="292">
        <f>IF(ISNA(INDEX(Kortingsstaffels!$H:$H,MATCH($I21,Kortingsstaffels!$B:$B,0))),0,INDEX(Kortingsstaffels!$H:$H,MATCH($I21,Kortingsstaffels!$B:$B,0)))</f>
        <v>0.01</v>
      </c>
      <c r="AB21" s="323">
        <f>IF(ISNA(INDEX(Kortingsstaffels!$I:$I,MATCH($I21,Kortingsstaffels!$B:$B,0))),0,INDEX(Kortingsstaffels!$I:$I,MATCH($I21,Kortingsstaffels!$B:$B,0)))</f>
        <v>0.01</v>
      </c>
      <c r="AC21" s="283">
        <f t="shared" ref="AC21:AC23" si="158">T21*(1-Y21)</f>
        <v>14.85</v>
      </c>
      <c r="AD21" s="288">
        <f t="shared" ref="AD21:AD23" si="159">U21*(1-Z21)</f>
        <v>14.85</v>
      </c>
      <c r="AE21" s="288">
        <f t="shared" ref="AE21:AE23" si="160">V21*(1-AA21)</f>
        <v>14.85</v>
      </c>
      <c r="AF21" s="288">
        <f t="shared" ref="AF21:AF23" si="161">W21*(1-AB21)</f>
        <v>14.85</v>
      </c>
      <c r="AG21" s="281">
        <f t="shared" ref="AG21:AG23" si="162">SUM(AC21:AF21)</f>
        <v>59.4</v>
      </c>
      <c r="AH21" s="333">
        <f>INDEX('Hulpblad inkooptarieven'!$D:$D,MATCH('Rekenblad Verkeer'!$AH$3,'Hulpblad inkooptarieven'!$A:$A,0))*K21</f>
        <v>1.5817500000000002</v>
      </c>
      <c r="AI21" s="288">
        <f>INDEX('Hulpblad inkooptarieven'!D:D,MATCH('Rekenblad Verkeer'!$AI$3,'Hulpblad inkooptarieven'!$A:$A,0))*M21</f>
        <v>1.5872000000000002</v>
      </c>
      <c r="AJ21" s="288">
        <f>INDEX('Hulpblad inkooptarieven'!D:D,MATCH('Rekenblad Verkeer'!$AJ$3,'Hulpblad inkooptarieven'!$A:$A,0))*(O21+R21)</f>
        <v>4.1816500000000003</v>
      </c>
      <c r="AK21" s="288">
        <f>INDEX('Hulpblad inkooptarieven'!D:D,MATCH('Rekenblad Verkeer'!$AK$3,'Hulpblad inkooptarieven'!$A:$A,0))*Q21</f>
        <v>11.307</v>
      </c>
      <c r="AL21" s="281">
        <f t="shared" ref="AL21:AL23" si="163">SUM(AH21:AK21)</f>
        <v>18.657600000000002</v>
      </c>
      <c r="AM21" s="298">
        <f>SUM(AH21:AJ21)*Parameters!$B$2+AK21*Parameters!$B$3</f>
        <v>1.1054010000000001</v>
      </c>
      <c r="AP21" s="318">
        <f t="shared" ref="AP21:AP23" si="164">SUM(AM21:AO21)</f>
        <v>1.1054010000000001</v>
      </c>
      <c r="AQ21" s="331">
        <f t="shared" ref="AQ21:AQ23" si="165">AL21+AP21</f>
        <v>19.763001000000003</v>
      </c>
      <c r="AR21" s="333">
        <f t="shared" ref="AR21:AR23" si="166">AG21-AQ21</f>
        <v>39.636998999999996</v>
      </c>
      <c r="AS21" s="292">
        <f t="shared" si="113"/>
        <v>0.66728954545454544</v>
      </c>
      <c r="AT21" s="263" t="b">
        <f t="shared" si="114"/>
        <v>0</v>
      </c>
      <c r="AU21" s="534" t="s">
        <v>872</v>
      </c>
      <c r="AV21" s="609">
        <v>0</v>
      </c>
    </row>
    <row r="22" spans="1:48" ht="15">
      <c r="A22" s="263" t="str">
        <f t="shared" si="100"/>
        <v>Zakelijk BelBasis2-jaar contract</v>
      </c>
      <c r="B22" s="263"/>
      <c r="C22" s="4" t="s">
        <v>20</v>
      </c>
      <c r="E22" s="4" t="s">
        <v>600</v>
      </c>
      <c r="H22" s="278" t="str">
        <f t="shared" si="156"/>
        <v>Zakelijk BelBasis2-jaar contract</v>
      </c>
      <c r="I22" s="263" t="str">
        <f t="shared" si="102"/>
        <v>Zakelijk BelBasis2-jaar contract</v>
      </c>
      <c r="J22" s="311">
        <f>INDEX(Verkeersprofielen!$B:$B,MATCH($H22,Verkeersprofielen!$A:$A,0))</f>
        <v>100</v>
      </c>
      <c r="K22" s="311">
        <f>INDEX(Verkeersprofielen!$C:$C,MATCH($H22,Verkeersprofielen!$A:$A,0))</f>
        <v>100</v>
      </c>
      <c r="L22" s="311">
        <f>INDEX(Verkeersprofielen!$D:$D,MATCH($H22,Verkeersprofielen!$A:$A,0))</f>
        <v>100</v>
      </c>
      <c r="M22" s="311">
        <f>INDEX(Verkeersprofielen!$E:$E,MATCH($H22,Verkeersprofielen!$A:$A,0))</f>
        <v>100</v>
      </c>
      <c r="N22" s="311">
        <f>INDEX(Verkeersprofielen!$F:$F,MATCH($H22,Verkeersprofielen!$A:$A,0))</f>
        <v>100</v>
      </c>
      <c r="O22" s="311">
        <f>INDEX(Verkeersprofielen!$G:$G,MATCH($H22,Verkeersprofielen!$A:$A,0))</f>
        <v>100</v>
      </c>
      <c r="P22" s="311">
        <f>INDEX(Verkeersprofielen!$H:$H,MATCH($H22,Verkeersprofielen!$A:$A,0))</f>
        <v>100</v>
      </c>
      <c r="Q22" s="311">
        <f>INDEX(Verkeersprofielen!$I:$I,MATCH($H22,Verkeersprofielen!$A:$A,0))</f>
        <v>100</v>
      </c>
      <c r="R22" s="311">
        <f>INDEX(Verkeersprofielen!$J:$J,MATCH($H22,Verkeersprofielen!$A:$A,0))</f>
        <v>0</v>
      </c>
      <c r="S22" s="312">
        <f>INDEX(Verkeersprofielen!$K:$K,MATCH($H22,Verkeersprofielen!$A:$A,0))</f>
        <v>0</v>
      </c>
      <c r="T22" s="298">
        <f>INDEX('Tarieven ZM'!$G:$G,MATCH($C22&amp;T$3,'Tarieven ZM'!$B:$B,0))*J22+K22*INDEX('Tarieven ZM'!$H:$H,MATCH($C22&amp;T$3,'Tarieven ZM'!$B:$B,0))</f>
        <v>15</v>
      </c>
      <c r="U22" s="316">
        <f>INDEX('Tarieven ZM'!$G:$G,MATCH($C22&amp;U$3,'Tarieven ZM'!$B:$B,0))*L22+M22*INDEX('Tarieven ZM'!$H:$H,MATCH($C22&amp;U$3,'Tarieven ZM'!$B:$B,0))</f>
        <v>15</v>
      </c>
      <c r="V22" s="316">
        <f>INDEX('Tarieven ZM'!$G:$G,MATCH($C22&amp;V$3,'Tarieven ZM'!$B:$B,0))*(N22+R22)+(O22+S22)*INDEX('Tarieven ZM'!$H:$H,MATCH($C22&amp;V$3,'Tarieven ZM'!$B:$B,0))</f>
        <v>15</v>
      </c>
      <c r="W22" s="316">
        <f>INDEX('Tarieven ZM'!$G:$G,MATCH($C22&amp;W$3,'Tarieven ZM'!$B:$B,0))*P22+Q22*INDEX('Tarieven ZM'!$H:$H,MATCH($C22&amp;W$3,'Tarieven ZM'!$B:$B,0))</f>
        <v>15</v>
      </c>
      <c r="X22" s="318">
        <f t="shared" si="157"/>
        <v>60</v>
      </c>
      <c r="Y22" s="321">
        <f>IF(ISNA(INDEX(Kortingsstaffels!$F:$F,MATCH($I22,Kortingsstaffels!$B:$B,0))),0,INDEX(Kortingsstaffels!$F:$F,MATCH($I22,Kortingsstaffels!$B:$B,0)))</f>
        <v>0.02</v>
      </c>
      <c r="Z22" s="292">
        <f>IF(ISNA(INDEX(Kortingsstaffels!$G:$G,MATCH($I22,Kortingsstaffels!$B:$B,0))),0,INDEX(Kortingsstaffels!$G:$G,MATCH($I22,Kortingsstaffels!$B:$B,0)))</f>
        <v>0.02</v>
      </c>
      <c r="AA22" s="292">
        <f>IF(ISNA(INDEX(Kortingsstaffels!$H:$H,MATCH($I22,Kortingsstaffels!$B:$B,0))),0,INDEX(Kortingsstaffels!$H:$H,MATCH($I22,Kortingsstaffels!$B:$B,0)))</f>
        <v>0.02</v>
      </c>
      <c r="AB22" s="323">
        <f>IF(ISNA(INDEX(Kortingsstaffels!$I:$I,MATCH($I22,Kortingsstaffels!$B:$B,0))),0,INDEX(Kortingsstaffels!$I:$I,MATCH($I22,Kortingsstaffels!$B:$B,0)))</f>
        <v>0.02</v>
      </c>
      <c r="AC22" s="283">
        <f t="shared" si="158"/>
        <v>14.7</v>
      </c>
      <c r="AD22" s="288">
        <f t="shared" si="159"/>
        <v>14.7</v>
      </c>
      <c r="AE22" s="288">
        <f t="shared" si="160"/>
        <v>14.7</v>
      </c>
      <c r="AF22" s="288">
        <f t="shared" si="161"/>
        <v>14.7</v>
      </c>
      <c r="AG22" s="281">
        <f t="shared" si="162"/>
        <v>58.8</v>
      </c>
      <c r="AH22" s="333">
        <f>INDEX('Hulpblad inkooptarieven'!$D:$D,MATCH('Rekenblad Verkeer'!$AH$3,'Hulpblad inkooptarieven'!$A:$A,0))*K22</f>
        <v>1.5817500000000002</v>
      </c>
      <c r="AI22" s="288">
        <f>INDEX('Hulpblad inkooptarieven'!D:D,MATCH('Rekenblad Verkeer'!$AI$3,'Hulpblad inkooptarieven'!$A:$A,0))*M22</f>
        <v>1.5872000000000002</v>
      </c>
      <c r="AJ22" s="288">
        <f>INDEX('Hulpblad inkooptarieven'!D:D,MATCH('Rekenblad Verkeer'!$AJ$3,'Hulpblad inkooptarieven'!$A:$A,0))*(O22+R22)</f>
        <v>4.1816500000000003</v>
      </c>
      <c r="AK22" s="288">
        <f>INDEX('Hulpblad inkooptarieven'!D:D,MATCH('Rekenblad Verkeer'!$AK$3,'Hulpblad inkooptarieven'!$A:$A,0))*Q22</f>
        <v>11.307</v>
      </c>
      <c r="AL22" s="281">
        <f t="shared" si="163"/>
        <v>18.657600000000002</v>
      </c>
      <c r="AM22" s="298">
        <f>SUM(AH22:AJ22)*Parameters!$B$2+AK22*Parameters!$B$3</f>
        <v>1.1054010000000001</v>
      </c>
      <c r="AP22" s="318">
        <f t="shared" si="164"/>
        <v>1.1054010000000001</v>
      </c>
      <c r="AQ22" s="331">
        <f t="shared" si="165"/>
        <v>19.763001000000003</v>
      </c>
      <c r="AR22" s="333">
        <f t="shared" si="166"/>
        <v>39.036998999999994</v>
      </c>
      <c r="AS22" s="292">
        <f t="shared" si="113"/>
        <v>0.66389454081632648</v>
      </c>
      <c r="AT22" s="263" t="b">
        <f t="shared" si="114"/>
        <v>0</v>
      </c>
      <c r="AU22" s="534" t="s">
        <v>872</v>
      </c>
      <c r="AV22" s="609">
        <v>0</v>
      </c>
    </row>
    <row r="23" spans="1:48" ht="15">
      <c r="A23" s="263" t="str">
        <f t="shared" si="100"/>
        <v>Zakelijk BelBasis3-jaar contract</v>
      </c>
      <c r="B23" s="347"/>
      <c r="C23" s="4" t="s">
        <v>20</v>
      </c>
      <c r="E23" s="4" t="s">
        <v>601</v>
      </c>
      <c r="H23" s="278" t="str">
        <f t="shared" si="156"/>
        <v>Zakelijk BelBasis3-jaar contract</v>
      </c>
      <c r="I23" s="263" t="str">
        <f>C23&amp;E23&amp;G23</f>
        <v>Zakelijk BelBasis3-jaar contract</v>
      </c>
      <c r="J23" s="311">
        <f>INDEX(Verkeersprofielen!$B:$B,MATCH($H23,Verkeersprofielen!$A:$A,0))</f>
        <v>100</v>
      </c>
      <c r="K23" s="311">
        <f>INDEX(Verkeersprofielen!$C:$C,MATCH($H23,Verkeersprofielen!$A:$A,0))</f>
        <v>100</v>
      </c>
      <c r="L23" s="311">
        <f>INDEX(Verkeersprofielen!$D:$D,MATCH($H23,Verkeersprofielen!$A:$A,0))</f>
        <v>100</v>
      </c>
      <c r="M23" s="311">
        <f>INDEX(Verkeersprofielen!$E:$E,MATCH($H23,Verkeersprofielen!$A:$A,0))</f>
        <v>100</v>
      </c>
      <c r="N23" s="311">
        <f>INDEX(Verkeersprofielen!$F:$F,MATCH($H23,Verkeersprofielen!$A:$A,0))</f>
        <v>100</v>
      </c>
      <c r="O23" s="311">
        <f>INDEX(Verkeersprofielen!$G:$G,MATCH($H23,Verkeersprofielen!$A:$A,0))</f>
        <v>100</v>
      </c>
      <c r="P23" s="311">
        <f>INDEX(Verkeersprofielen!$H:$H,MATCH($H23,Verkeersprofielen!$A:$A,0))</f>
        <v>100</v>
      </c>
      <c r="Q23" s="311">
        <f>INDEX(Verkeersprofielen!$I:$I,MATCH($H23,Verkeersprofielen!$A:$A,0))</f>
        <v>100</v>
      </c>
      <c r="R23" s="311">
        <f>INDEX(Verkeersprofielen!$J:$J,MATCH($H23,Verkeersprofielen!$A:$A,0))</f>
        <v>0</v>
      </c>
      <c r="S23" s="312">
        <f>INDEX(Verkeersprofielen!$K:$K,MATCH($H23,Verkeersprofielen!$A:$A,0))</f>
        <v>0</v>
      </c>
      <c r="T23" s="298">
        <f>INDEX('Tarieven ZM'!$G:$G,MATCH($C23&amp;T$3,'Tarieven ZM'!$B:$B,0))*J23+K23*INDEX('Tarieven ZM'!$H:$H,MATCH($C23&amp;T$3,'Tarieven ZM'!$B:$B,0))</f>
        <v>15</v>
      </c>
      <c r="U23" s="316">
        <f>INDEX('Tarieven ZM'!$G:$G,MATCH($C23&amp;U$3,'Tarieven ZM'!$B:$B,0))*L23+M23*INDEX('Tarieven ZM'!$H:$H,MATCH($C23&amp;U$3,'Tarieven ZM'!$B:$B,0))</f>
        <v>15</v>
      </c>
      <c r="V23" s="316">
        <f>INDEX('Tarieven ZM'!$G:$G,MATCH($C23&amp;V$3,'Tarieven ZM'!$B:$B,0))*(N23+R23)+(O23+S23)*INDEX('Tarieven ZM'!$H:$H,MATCH($C23&amp;V$3,'Tarieven ZM'!$B:$B,0))</f>
        <v>15</v>
      </c>
      <c r="W23" s="316">
        <f>INDEX('Tarieven ZM'!$G:$G,MATCH($C23&amp;W$3,'Tarieven ZM'!$B:$B,0))*P23+Q23*INDEX('Tarieven ZM'!$H:$H,MATCH($C23&amp;W$3,'Tarieven ZM'!$B:$B,0))</f>
        <v>15</v>
      </c>
      <c r="X23" s="318">
        <f t="shared" si="157"/>
        <v>60</v>
      </c>
      <c r="Y23" s="321">
        <f>IF(ISNA(INDEX(Kortingsstaffels!$F:$F,MATCH($I23,Kortingsstaffels!$B:$B,0))),0,INDEX(Kortingsstaffels!$F:$F,MATCH($I23,Kortingsstaffels!$B:$B,0)))</f>
        <v>0.03</v>
      </c>
      <c r="Z23" s="292">
        <f>IF(ISNA(INDEX(Kortingsstaffels!$G:$G,MATCH($I23,Kortingsstaffels!$B:$B,0))),0,INDEX(Kortingsstaffels!$G:$G,MATCH($I23,Kortingsstaffels!$B:$B,0)))</f>
        <v>0.03</v>
      </c>
      <c r="AA23" s="292">
        <f>IF(ISNA(INDEX(Kortingsstaffels!$H:$H,MATCH($I23,Kortingsstaffels!$B:$B,0))),0,INDEX(Kortingsstaffels!$H:$H,MATCH($I23,Kortingsstaffels!$B:$B,0)))</f>
        <v>0.03</v>
      </c>
      <c r="AB23" s="323">
        <f>IF(ISNA(INDEX(Kortingsstaffels!$I:$I,MATCH($I23,Kortingsstaffels!$B:$B,0))),0,INDEX(Kortingsstaffels!$I:$I,MATCH($I23,Kortingsstaffels!$B:$B,0)))</f>
        <v>0.03</v>
      </c>
      <c r="AC23" s="283">
        <f t="shared" si="158"/>
        <v>14.549999999999999</v>
      </c>
      <c r="AD23" s="288">
        <f t="shared" si="159"/>
        <v>14.549999999999999</v>
      </c>
      <c r="AE23" s="288">
        <f t="shared" si="160"/>
        <v>14.549999999999999</v>
      </c>
      <c r="AF23" s="288">
        <f t="shared" si="161"/>
        <v>14.549999999999999</v>
      </c>
      <c r="AG23" s="281">
        <f t="shared" si="162"/>
        <v>58.199999999999996</v>
      </c>
      <c r="AH23" s="333">
        <f>INDEX('Hulpblad inkooptarieven'!$D:$D,MATCH('Rekenblad Verkeer'!$AH$3,'Hulpblad inkooptarieven'!$A:$A,0))*K23</f>
        <v>1.5817500000000002</v>
      </c>
      <c r="AI23" s="288">
        <f>INDEX('Hulpblad inkooptarieven'!D:D,MATCH('Rekenblad Verkeer'!$AI$3,'Hulpblad inkooptarieven'!$A:$A,0))*M23</f>
        <v>1.5872000000000002</v>
      </c>
      <c r="AJ23" s="288">
        <f>INDEX('Hulpblad inkooptarieven'!D:D,MATCH('Rekenblad Verkeer'!$AJ$3,'Hulpblad inkooptarieven'!$A:$A,0))*(O23+R23)</f>
        <v>4.1816500000000003</v>
      </c>
      <c r="AK23" s="288">
        <f>INDEX('Hulpblad inkooptarieven'!D:D,MATCH('Rekenblad Verkeer'!$AK$3,'Hulpblad inkooptarieven'!$A:$A,0))*Q23</f>
        <v>11.307</v>
      </c>
      <c r="AL23" s="281">
        <f t="shared" si="163"/>
        <v>18.657600000000002</v>
      </c>
      <c r="AM23" s="298">
        <f>SUM(AH23:AJ23)*Parameters!$B$2+AK23*Parameters!$B$3</f>
        <v>1.1054010000000001</v>
      </c>
      <c r="AP23" s="318">
        <f t="shared" si="164"/>
        <v>1.1054010000000001</v>
      </c>
      <c r="AQ23" s="331">
        <f t="shared" si="165"/>
        <v>19.763001000000003</v>
      </c>
      <c r="AR23" s="333">
        <f t="shared" si="166"/>
        <v>38.436998999999993</v>
      </c>
      <c r="AS23" s="292">
        <f t="shared" si="113"/>
        <v>0.66042953608247412</v>
      </c>
      <c r="AT23" s="263" t="b">
        <f t="shared" si="114"/>
        <v>0</v>
      </c>
      <c r="AU23" s="534" t="s">
        <v>872</v>
      </c>
      <c r="AV23" s="609">
        <v>0</v>
      </c>
    </row>
    <row r="24" spans="1:48" ht="15">
      <c r="A24" s="347" t="str">
        <f t="shared" si="100"/>
        <v>ZBTISDN150IDD contractsduurkorting</v>
      </c>
      <c r="B24" s="263"/>
      <c r="C24" s="274" t="s">
        <v>494</v>
      </c>
      <c r="D24" s="278" t="s">
        <v>469</v>
      </c>
      <c r="E24" s="278"/>
      <c r="F24" s="278">
        <v>50</v>
      </c>
      <c r="G24" s="278" t="s">
        <v>908</v>
      </c>
      <c r="H24" s="278" t="str">
        <f t="shared" si="156"/>
        <v>ZBTISDN150</v>
      </c>
      <c r="I24" s="263" t="str">
        <f t="shared" ref="I24:I29" si="167">C24&amp;E24&amp;G24</f>
        <v>ZBTIDD contractsduurkorting</v>
      </c>
      <c r="J24" s="311">
        <f>INDEX(Verkeersprofielen!$B:$B,MATCH($H24,Verkeersprofielen!$A:$A,0))</f>
        <v>100</v>
      </c>
      <c r="K24" s="311">
        <f>INDEX(Verkeersprofielen!$C:$C,MATCH($H24,Verkeersprofielen!$A:$A,0))</f>
        <v>100</v>
      </c>
      <c r="L24" s="311">
        <f>INDEX(Verkeersprofielen!$D:$D,MATCH($H24,Verkeersprofielen!$A:$A,0))</f>
        <v>100</v>
      </c>
      <c r="M24" s="311">
        <f>INDEX(Verkeersprofielen!$E:$E,MATCH($H24,Verkeersprofielen!$A:$A,0))</f>
        <v>100</v>
      </c>
      <c r="N24" s="311">
        <f>INDEX(Verkeersprofielen!$F:$F,MATCH($H24,Verkeersprofielen!$A:$A,0))</f>
        <v>100</v>
      </c>
      <c r="O24" s="311">
        <f>INDEX(Verkeersprofielen!$G:$G,MATCH($H24,Verkeersprofielen!$A:$A,0))</f>
        <v>100</v>
      </c>
      <c r="P24" s="311">
        <f>INDEX(Verkeersprofielen!$H:$H,MATCH($H24,Verkeersprofielen!$A:$A,0))</f>
        <v>100</v>
      </c>
      <c r="Q24" s="311">
        <f>INDEX(Verkeersprofielen!$I:$I,MATCH($H24,Verkeersprofielen!$A:$A,0))</f>
        <v>100</v>
      </c>
      <c r="R24" s="311">
        <f>INDEX(Verkeersprofielen!$J:$J,MATCH($H24,Verkeersprofielen!$A:$A,0))</f>
        <v>0</v>
      </c>
      <c r="S24" s="312">
        <f>INDEX(Verkeersprofielen!$K:$K,MATCH($H24,Verkeersprofielen!$A:$A,0))</f>
        <v>0</v>
      </c>
      <c r="T24" s="298">
        <f>INDEX('Tarieven ZM'!$G:$G,MATCH($C24&amp;T$3,'Tarieven ZM'!$B:$B,0))*J24+K24*INDEX('Tarieven ZM'!$H:$H,MATCH($C24&amp;T$3,'Tarieven ZM'!$B:$B,0))</f>
        <v>15</v>
      </c>
      <c r="U24" s="316">
        <f>INDEX('Tarieven ZM'!$G:$G,MATCH($C24&amp;U$3,'Tarieven ZM'!$B:$B,0))*L24+M24*INDEX('Tarieven ZM'!$H:$H,MATCH($C24&amp;U$3,'Tarieven ZM'!$B:$B,0))</f>
        <v>15</v>
      </c>
      <c r="V24" s="316">
        <f>INDEX('Tarieven ZM'!$G:$G,MATCH($C24&amp;V$3,'Tarieven ZM'!$B:$B,0))*(N24+R24)+(O24+S24)*INDEX('Tarieven ZM'!$H:$H,MATCH($C24&amp;V$3,'Tarieven ZM'!$B:$B,0))</f>
        <v>15</v>
      </c>
      <c r="W24" s="316">
        <f>INDEX('Tarieven ZM'!$G:$G,MATCH($C24&amp;W$3,'Tarieven ZM'!$B:$B,0))*P24+Q24*INDEX('Tarieven ZM'!$H:$H,MATCH($C24&amp;W$3,'Tarieven ZM'!$B:$B,0))</f>
        <v>15</v>
      </c>
      <c r="X24" s="318">
        <f t="shared" ref="X24" si="168">SUM(T24:W24)</f>
        <v>60</v>
      </c>
      <c r="Y24" s="321">
        <f>IF(ISNA(INDEX(Kortingsstaffels!$F:$F,MATCH($I24,Kortingsstaffels!$B:$B,0))),0,INDEX(Kortingsstaffels!$F:$F,MATCH($I24,Kortingsstaffels!$B:$B,0)))</f>
        <v>0</v>
      </c>
      <c r="Z24" s="292">
        <f>IF(ISNA(INDEX(Kortingsstaffels!$G:$G,MATCH($I24,Kortingsstaffels!$B:$B,0))),0,INDEX(Kortingsstaffels!$G:$G,MATCH($I24,Kortingsstaffels!$B:$B,0)))</f>
        <v>0</v>
      </c>
      <c r="AA24" s="292">
        <f>IF(ISNA(INDEX(Kortingsstaffels!$H:$H,MATCH($I24,Kortingsstaffels!$B:$B,0))),0,INDEX(Kortingsstaffels!$H:$H,MATCH($I24,Kortingsstaffels!$B:$B,0)))</f>
        <v>0</v>
      </c>
      <c r="AB24" s="323">
        <f>IF(ISNA(INDEX(Kortingsstaffels!$I:$I,MATCH($I24,Kortingsstaffels!$B:$B,0))),0,INDEX(Kortingsstaffels!$I:$I,MATCH($I24,Kortingsstaffels!$B:$B,0)))</f>
        <v>0.1</v>
      </c>
      <c r="AC24" s="283">
        <f t="shared" ref="AC24" si="169">T24*(1-Y24)</f>
        <v>15</v>
      </c>
      <c r="AD24" s="288">
        <f t="shared" ref="AD24" si="170">U24*(1-Z24)</f>
        <v>15</v>
      </c>
      <c r="AE24" s="288">
        <f t="shared" ref="AE24" si="171">V24*(1-AA24)</f>
        <v>15</v>
      </c>
      <c r="AF24" s="288">
        <f t="shared" ref="AF24" si="172">W24*(1-AB24)</f>
        <v>13.5</v>
      </c>
      <c r="AG24" s="281">
        <f t="shared" ref="AG24" si="173">SUM(AC24:AF24)</f>
        <v>58.5</v>
      </c>
      <c r="AH24" s="333">
        <f>INDEX('Hulpblad inkooptarieven'!$D:$D,MATCH('Rekenblad Verkeer'!$AH$3,'Hulpblad inkooptarieven'!$A:$A,0))*K24</f>
        <v>1.5817500000000002</v>
      </c>
      <c r="AI24" s="288">
        <f>INDEX('Hulpblad inkooptarieven'!D:D,MATCH('Rekenblad Verkeer'!$AI$3,'Hulpblad inkooptarieven'!$A:$A,0))*M24</f>
        <v>1.5872000000000002</v>
      </c>
      <c r="AJ24" s="288">
        <f>INDEX('Hulpblad inkooptarieven'!D:D,MATCH('Rekenblad Verkeer'!$AJ$3,'Hulpblad inkooptarieven'!$A:$A,0))*(O24+R24)</f>
        <v>4.1816500000000003</v>
      </c>
      <c r="AK24" s="288">
        <f>INDEX('Hulpblad inkooptarieven'!D:D,MATCH('Rekenblad Verkeer'!$AK$3,'Hulpblad inkooptarieven'!$A:$A,0))*Q24</f>
        <v>11.307</v>
      </c>
      <c r="AL24" s="281">
        <f t="shared" ref="AL24" si="174">SUM(AH24:AK24)</f>
        <v>18.657600000000002</v>
      </c>
      <c r="AM24" s="298">
        <f>SUM(AH24:AJ24)*Parameters!$B$2+AK24*Parameters!$B$3</f>
        <v>1.1054010000000001</v>
      </c>
      <c r="AP24" s="318">
        <f t="shared" ref="AP24" si="175">SUM(AM24:AO24)</f>
        <v>1.1054010000000001</v>
      </c>
      <c r="AQ24" s="331">
        <f t="shared" ref="AQ24" si="176">AL24+AP24</f>
        <v>19.763001000000003</v>
      </c>
      <c r="AR24" s="333">
        <f t="shared" ref="AR24" si="177">AG24-AQ24</f>
        <v>38.736998999999997</v>
      </c>
      <c r="AS24" s="292">
        <f t="shared" si="113"/>
        <v>0.66217092307692305</v>
      </c>
      <c r="AT24" s="263" t="b">
        <f t="shared" si="114"/>
        <v>0</v>
      </c>
      <c r="AU24" s="534" t="s">
        <v>872</v>
      </c>
      <c r="AV24" s="609">
        <v>1</v>
      </c>
    </row>
    <row r="25" spans="1:48" ht="15">
      <c r="A25" s="347" t="str">
        <f t="shared" ref="A25" si="178">C25&amp;D25&amp;E25&amp;F25&amp;G25</f>
        <v>ZBTISDN275IDD contractsduurkorting</v>
      </c>
      <c r="B25" s="263"/>
      <c r="C25" s="274" t="s">
        <v>494</v>
      </c>
      <c r="D25" s="278" t="s">
        <v>470</v>
      </c>
      <c r="E25" s="278"/>
      <c r="F25" s="278">
        <v>75</v>
      </c>
      <c r="G25" s="278" t="s">
        <v>908</v>
      </c>
      <c r="H25" s="278" t="str">
        <f t="shared" si="156"/>
        <v>ZBTISDN275</v>
      </c>
      <c r="I25" s="263" t="str">
        <f t="shared" si="167"/>
        <v>ZBTIDD contractsduurkorting</v>
      </c>
      <c r="J25" s="311">
        <f>INDEX(Verkeersprofielen!$B:$B,MATCH($H25,Verkeersprofielen!$A:$A,0))</f>
        <v>100</v>
      </c>
      <c r="K25" s="311">
        <f>INDEX(Verkeersprofielen!$C:$C,MATCH($H25,Verkeersprofielen!$A:$A,0))</f>
        <v>100</v>
      </c>
      <c r="L25" s="311">
        <f>INDEX(Verkeersprofielen!$D:$D,MATCH($H25,Verkeersprofielen!$A:$A,0))</f>
        <v>100</v>
      </c>
      <c r="M25" s="311">
        <f>INDEX(Verkeersprofielen!$E:$E,MATCH($H25,Verkeersprofielen!$A:$A,0))</f>
        <v>100</v>
      </c>
      <c r="N25" s="311">
        <f>INDEX(Verkeersprofielen!$F:$F,MATCH($H25,Verkeersprofielen!$A:$A,0))</f>
        <v>100</v>
      </c>
      <c r="O25" s="311">
        <f>INDEX(Verkeersprofielen!$G:$G,MATCH($H25,Verkeersprofielen!$A:$A,0))</f>
        <v>100</v>
      </c>
      <c r="P25" s="311">
        <f>INDEX(Verkeersprofielen!$H:$H,MATCH($H25,Verkeersprofielen!$A:$A,0))</f>
        <v>100</v>
      </c>
      <c r="Q25" s="311">
        <f>INDEX(Verkeersprofielen!$I:$I,MATCH($H25,Verkeersprofielen!$A:$A,0))</f>
        <v>100</v>
      </c>
      <c r="R25" s="311">
        <f>INDEX(Verkeersprofielen!$J:$J,MATCH($H25,Verkeersprofielen!$A:$A,0))</f>
        <v>0</v>
      </c>
      <c r="S25" s="312">
        <f>INDEX(Verkeersprofielen!$K:$K,MATCH($H25,Verkeersprofielen!$A:$A,0))</f>
        <v>0</v>
      </c>
      <c r="T25" s="298">
        <f>INDEX('Tarieven ZM'!$G:$G,MATCH($C25&amp;T$3,'Tarieven ZM'!$B:$B,0))*J25+K25*INDEX('Tarieven ZM'!$H:$H,MATCH($C25&amp;T$3,'Tarieven ZM'!$B:$B,0))</f>
        <v>15</v>
      </c>
      <c r="U25" s="316">
        <f>INDEX('Tarieven ZM'!$G:$G,MATCH($C25&amp;U$3,'Tarieven ZM'!$B:$B,0))*L25+M25*INDEX('Tarieven ZM'!$H:$H,MATCH($C25&amp;U$3,'Tarieven ZM'!$B:$B,0))</f>
        <v>15</v>
      </c>
      <c r="V25" s="316">
        <f>INDEX('Tarieven ZM'!$G:$G,MATCH($C25&amp;V$3,'Tarieven ZM'!$B:$B,0))*(N25+R25)+(O25+S25)*INDEX('Tarieven ZM'!$H:$H,MATCH($C25&amp;V$3,'Tarieven ZM'!$B:$B,0))</f>
        <v>15</v>
      </c>
      <c r="W25" s="316">
        <f>INDEX('Tarieven ZM'!$G:$G,MATCH($C25&amp;W$3,'Tarieven ZM'!$B:$B,0))*P25+Q25*INDEX('Tarieven ZM'!$H:$H,MATCH($C25&amp;W$3,'Tarieven ZM'!$B:$B,0))</f>
        <v>15</v>
      </c>
      <c r="X25" s="318">
        <f t="shared" ref="X25" si="179">SUM(T25:W25)</f>
        <v>60</v>
      </c>
      <c r="Y25" s="321">
        <f>IF(ISNA(INDEX(Kortingsstaffels!$F:$F,MATCH($I25,Kortingsstaffels!$B:$B,0))),0,INDEX(Kortingsstaffels!$F:$F,MATCH($I25,Kortingsstaffels!$B:$B,0)))</f>
        <v>0</v>
      </c>
      <c r="Z25" s="292">
        <f>IF(ISNA(INDEX(Kortingsstaffels!$G:$G,MATCH($I25,Kortingsstaffels!$B:$B,0))),0,INDEX(Kortingsstaffels!$G:$G,MATCH($I25,Kortingsstaffels!$B:$B,0)))</f>
        <v>0</v>
      </c>
      <c r="AA25" s="292">
        <f>IF(ISNA(INDEX(Kortingsstaffels!$H:$H,MATCH($I25,Kortingsstaffels!$B:$B,0))),0,INDEX(Kortingsstaffels!$H:$H,MATCH($I25,Kortingsstaffels!$B:$B,0)))</f>
        <v>0</v>
      </c>
      <c r="AB25" s="323">
        <f>IF(ISNA(INDEX(Kortingsstaffels!$I:$I,MATCH($I25,Kortingsstaffels!$B:$B,0))),0,INDEX(Kortingsstaffels!$I:$I,MATCH($I25,Kortingsstaffels!$B:$B,0)))</f>
        <v>0.1</v>
      </c>
      <c r="AC25" s="283">
        <f t="shared" ref="AC25" si="180">T25*(1-Y25)</f>
        <v>15</v>
      </c>
      <c r="AD25" s="288">
        <f t="shared" ref="AD25" si="181">U25*(1-Z25)</f>
        <v>15</v>
      </c>
      <c r="AE25" s="288">
        <f t="shared" ref="AE25" si="182">V25*(1-AA25)</f>
        <v>15</v>
      </c>
      <c r="AF25" s="288">
        <f t="shared" ref="AF25" si="183">W25*(1-AB25)</f>
        <v>13.5</v>
      </c>
      <c r="AG25" s="281">
        <f t="shared" ref="AG25" si="184">SUM(AC25:AF25)</f>
        <v>58.5</v>
      </c>
      <c r="AH25" s="333">
        <f>INDEX('Hulpblad inkooptarieven'!$D:$D,MATCH('Rekenblad Verkeer'!$AH$3,'Hulpblad inkooptarieven'!$A:$A,0))*K25</f>
        <v>1.5817500000000002</v>
      </c>
      <c r="AI25" s="288">
        <f>INDEX('Hulpblad inkooptarieven'!D:D,MATCH('Rekenblad Verkeer'!$AI$3,'Hulpblad inkooptarieven'!$A:$A,0))*M25</f>
        <v>1.5872000000000002</v>
      </c>
      <c r="AJ25" s="288">
        <f>INDEX('Hulpblad inkooptarieven'!D:D,MATCH('Rekenblad Verkeer'!$AJ$3,'Hulpblad inkooptarieven'!$A:$A,0))*(O25+R25)</f>
        <v>4.1816500000000003</v>
      </c>
      <c r="AK25" s="288">
        <f>INDEX('Hulpblad inkooptarieven'!D:D,MATCH('Rekenblad Verkeer'!$AK$3,'Hulpblad inkooptarieven'!$A:$A,0))*Q25</f>
        <v>11.307</v>
      </c>
      <c r="AL25" s="281">
        <f t="shared" ref="AL25" si="185">SUM(AH25:AK25)</f>
        <v>18.657600000000002</v>
      </c>
      <c r="AM25" s="298">
        <f>SUM(AH25:AJ25)*Parameters!$B$2+AK25*Parameters!$B$3</f>
        <v>1.1054010000000001</v>
      </c>
      <c r="AP25" s="318">
        <f t="shared" ref="AP25" si="186">SUM(AM25:AO25)</f>
        <v>1.1054010000000001</v>
      </c>
      <c r="AQ25" s="331">
        <f t="shared" ref="AQ25" si="187">AL25+AP25</f>
        <v>19.763001000000003</v>
      </c>
      <c r="AR25" s="333">
        <f t="shared" ref="AR25" si="188">AG25-AQ25</f>
        <v>38.736998999999997</v>
      </c>
      <c r="AS25" s="292">
        <f t="shared" ref="AS25" si="189">IFERROR(AR25/AG25,"")</f>
        <v>0.66217092307692305</v>
      </c>
      <c r="AT25" s="263" t="b">
        <f t="shared" ref="AT25" si="190">AR25&lt;0</f>
        <v>0</v>
      </c>
      <c r="AU25" s="534" t="s">
        <v>872</v>
      </c>
      <c r="AV25" s="609">
        <v>1</v>
      </c>
    </row>
    <row r="26" spans="1:48" ht="15">
      <c r="A26" s="347" t="str">
        <f t="shared" ref="A26" si="191">C26&amp;D26&amp;E26&amp;F26&amp;G26</f>
        <v>ZBTISDN15250IDD contractsduurkorting</v>
      </c>
      <c r="B26" s="263"/>
      <c r="C26" s="274" t="s">
        <v>494</v>
      </c>
      <c r="D26" s="278" t="s">
        <v>471</v>
      </c>
      <c r="E26" s="278"/>
      <c r="F26" s="278">
        <v>250</v>
      </c>
      <c r="G26" s="278" t="s">
        <v>908</v>
      </c>
      <c r="H26" s="278" t="str">
        <f t="shared" ref="H26" si="192">C26&amp;D26&amp;E26&amp;F26</f>
        <v>ZBTISDN15250</v>
      </c>
      <c r="I26" s="263" t="str">
        <f t="shared" si="167"/>
        <v>ZBTIDD contractsduurkorting</v>
      </c>
      <c r="J26" s="311">
        <f>INDEX(Verkeersprofielen!$B:$B,MATCH($H26,Verkeersprofielen!$A:$A,0))</f>
        <v>100</v>
      </c>
      <c r="K26" s="311">
        <f>INDEX(Verkeersprofielen!$C:$C,MATCH($H26,Verkeersprofielen!$A:$A,0))</f>
        <v>100</v>
      </c>
      <c r="L26" s="311">
        <f>INDEX(Verkeersprofielen!$D:$D,MATCH($H26,Verkeersprofielen!$A:$A,0))</f>
        <v>100</v>
      </c>
      <c r="M26" s="311">
        <f>INDEX(Verkeersprofielen!$E:$E,MATCH($H26,Verkeersprofielen!$A:$A,0))</f>
        <v>100</v>
      </c>
      <c r="N26" s="311">
        <f>INDEX(Verkeersprofielen!$F:$F,MATCH($H26,Verkeersprofielen!$A:$A,0))</f>
        <v>100</v>
      </c>
      <c r="O26" s="311">
        <f>INDEX(Verkeersprofielen!$G:$G,MATCH($H26,Verkeersprofielen!$A:$A,0))</f>
        <v>100</v>
      </c>
      <c r="P26" s="311">
        <f>INDEX(Verkeersprofielen!$H:$H,MATCH($H26,Verkeersprofielen!$A:$A,0))</f>
        <v>100</v>
      </c>
      <c r="Q26" s="311">
        <f>INDEX(Verkeersprofielen!$I:$I,MATCH($H26,Verkeersprofielen!$A:$A,0))</f>
        <v>100</v>
      </c>
      <c r="R26" s="311">
        <f>INDEX(Verkeersprofielen!$J:$J,MATCH($H26,Verkeersprofielen!$A:$A,0))</f>
        <v>0</v>
      </c>
      <c r="S26" s="312">
        <f>INDEX(Verkeersprofielen!$K:$K,MATCH($H26,Verkeersprofielen!$A:$A,0))</f>
        <v>0</v>
      </c>
      <c r="T26" s="298">
        <f>INDEX('Tarieven ZM'!$G:$G,MATCH($C26&amp;T$3,'Tarieven ZM'!$B:$B,0))*J26+K26*INDEX('Tarieven ZM'!$H:$H,MATCH($C26&amp;T$3,'Tarieven ZM'!$B:$B,0))</f>
        <v>15</v>
      </c>
      <c r="U26" s="316">
        <f>INDEX('Tarieven ZM'!$G:$G,MATCH($C26&amp;U$3,'Tarieven ZM'!$B:$B,0))*L26+M26*INDEX('Tarieven ZM'!$H:$H,MATCH($C26&amp;U$3,'Tarieven ZM'!$B:$B,0))</f>
        <v>15</v>
      </c>
      <c r="V26" s="316">
        <f>INDEX('Tarieven ZM'!$G:$G,MATCH($C26&amp;V$3,'Tarieven ZM'!$B:$B,0))*(N26+R26)+(O26+S26)*INDEX('Tarieven ZM'!$H:$H,MATCH($C26&amp;V$3,'Tarieven ZM'!$B:$B,0))</f>
        <v>15</v>
      </c>
      <c r="W26" s="316">
        <f>INDEX('Tarieven ZM'!$G:$G,MATCH($C26&amp;W$3,'Tarieven ZM'!$B:$B,0))*P26+Q26*INDEX('Tarieven ZM'!$H:$H,MATCH($C26&amp;W$3,'Tarieven ZM'!$B:$B,0))</f>
        <v>15</v>
      </c>
      <c r="X26" s="318">
        <f t="shared" ref="X26" si="193">SUM(T26:W26)</f>
        <v>60</v>
      </c>
      <c r="Y26" s="321">
        <f>IF(ISNA(INDEX(Kortingsstaffels!$F:$F,MATCH($I26,Kortingsstaffels!$B:$B,0))),0,INDEX(Kortingsstaffels!$F:$F,MATCH($I26,Kortingsstaffels!$B:$B,0)))</f>
        <v>0</v>
      </c>
      <c r="Z26" s="292">
        <f>IF(ISNA(INDEX(Kortingsstaffels!$G:$G,MATCH($I26,Kortingsstaffels!$B:$B,0))),0,INDEX(Kortingsstaffels!$G:$G,MATCH($I26,Kortingsstaffels!$B:$B,0)))</f>
        <v>0</v>
      </c>
      <c r="AA26" s="292">
        <f>IF(ISNA(INDEX(Kortingsstaffels!$H:$H,MATCH($I26,Kortingsstaffels!$B:$B,0))),0,INDEX(Kortingsstaffels!$H:$H,MATCH($I26,Kortingsstaffels!$B:$B,0)))</f>
        <v>0</v>
      </c>
      <c r="AB26" s="323">
        <f>IF(ISNA(INDEX(Kortingsstaffels!$I:$I,MATCH($I26,Kortingsstaffels!$B:$B,0))),0,INDEX(Kortingsstaffels!$I:$I,MATCH($I26,Kortingsstaffels!$B:$B,0)))</f>
        <v>0.1</v>
      </c>
      <c r="AC26" s="283">
        <f t="shared" ref="AC26" si="194">T26*(1-Y26)</f>
        <v>15</v>
      </c>
      <c r="AD26" s="288">
        <f t="shared" ref="AD26" si="195">U26*(1-Z26)</f>
        <v>15</v>
      </c>
      <c r="AE26" s="288">
        <f t="shared" ref="AE26" si="196">V26*(1-AA26)</f>
        <v>15</v>
      </c>
      <c r="AF26" s="288">
        <f t="shared" ref="AF26" si="197">W26*(1-AB26)</f>
        <v>13.5</v>
      </c>
      <c r="AG26" s="281">
        <f t="shared" ref="AG26" si="198">SUM(AC26:AF26)</f>
        <v>58.5</v>
      </c>
      <c r="AH26" s="333">
        <f>INDEX('Hulpblad inkooptarieven'!$D:$D,MATCH('Rekenblad Verkeer'!$AH$3,'Hulpblad inkooptarieven'!$A:$A,0))*K26</f>
        <v>1.5817500000000002</v>
      </c>
      <c r="AI26" s="288">
        <f>INDEX('Hulpblad inkooptarieven'!D:D,MATCH('Rekenblad Verkeer'!$AI$3,'Hulpblad inkooptarieven'!$A:$A,0))*M26</f>
        <v>1.5872000000000002</v>
      </c>
      <c r="AJ26" s="288">
        <f>INDEX('Hulpblad inkooptarieven'!D:D,MATCH('Rekenblad Verkeer'!$AJ$3,'Hulpblad inkooptarieven'!$A:$A,0))*(O26+R26)</f>
        <v>4.1816500000000003</v>
      </c>
      <c r="AK26" s="288">
        <f>INDEX('Hulpblad inkooptarieven'!D:D,MATCH('Rekenblad Verkeer'!$AK$3,'Hulpblad inkooptarieven'!$A:$A,0))*Q26</f>
        <v>11.307</v>
      </c>
      <c r="AL26" s="281">
        <f t="shared" ref="AL26" si="199">SUM(AH26:AK26)</f>
        <v>18.657600000000002</v>
      </c>
      <c r="AM26" s="298">
        <f>SUM(AH26:AJ26)*Parameters!$B$2+AK26*Parameters!$B$3</f>
        <v>1.1054010000000001</v>
      </c>
      <c r="AP26" s="318">
        <f t="shared" ref="AP26" si="200">SUM(AM26:AO26)</f>
        <v>1.1054010000000001</v>
      </c>
      <c r="AQ26" s="331">
        <f t="shared" ref="AQ26" si="201">AL26+AP26</f>
        <v>19.763001000000003</v>
      </c>
      <c r="AR26" s="333">
        <f t="shared" ref="AR26" si="202">AG26-AQ26</f>
        <v>38.736998999999997</v>
      </c>
      <c r="AS26" s="292">
        <f t="shared" ref="AS26" si="203">IFERROR(AR26/AG26,"")</f>
        <v>0.66217092307692305</v>
      </c>
      <c r="AT26" s="263" t="b">
        <f t="shared" ref="AT26" si="204">AR26&lt;0</f>
        <v>0</v>
      </c>
      <c r="AU26" s="534" t="s">
        <v>872</v>
      </c>
      <c r="AV26" s="609">
        <v>1</v>
      </c>
    </row>
    <row r="27" spans="1:48" ht="15">
      <c r="A27" s="347" t="str">
        <f t="shared" ref="A27" si="205">C27&amp;D27&amp;E27&amp;F27&amp;G27</f>
        <v>ZBTISDN20300IDD contractsduurkorting</v>
      </c>
      <c r="B27" s="263"/>
      <c r="C27" s="274" t="s">
        <v>494</v>
      </c>
      <c r="D27" s="278" t="s">
        <v>473</v>
      </c>
      <c r="E27" s="278"/>
      <c r="F27" s="278">
        <v>300</v>
      </c>
      <c r="G27" s="278" t="s">
        <v>908</v>
      </c>
      <c r="H27" s="278" t="str">
        <f t="shared" ref="H27" si="206">C27&amp;D27&amp;E27&amp;F27</f>
        <v>ZBTISDN20300</v>
      </c>
      <c r="I27" s="263" t="str">
        <f t="shared" si="167"/>
        <v>ZBTIDD contractsduurkorting</v>
      </c>
      <c r="J27" s="311">
        <f>INDEX(Verkeersprofielen!$B:$B,MATCH($H27,Verkeersprofielen!$A:$A,0))</f>
        <v>100</v>
      </c>
      <c r="K27" s="311">
        <f>INDEX(Verkeersprofielen!$C:$C,MATCH($H27,Verkeersprofielen!$A:$A,0))</f>
        <v>100</v>
      </c>
      <c r="L27" s="311">
        <f>INDEX(Verkeersprofielen!$D:$D,MATCH($H27,Verkeersprofielen!$A:$A,0))</f>
        <v>100</v>
      </c>
      <c r="M27" s="311">
        <f>INDEX(Verkeersprofielen!$E:$E,MATCH($H27,Verkeersprofielen!$A:$A,0))</f>
        <v>100</v>
      </c>
      <c r="N27" s="311">
        <f>INDEX(Verkeersprofielen!$F:$F,MATCH($H27,Verkeersprofielen!$A:$A,0))</f>
        <v>100</v>
      </c>
      <c r="O27" s="311">
        <f>INDEX(Verkeersprofielen!$G:$G,MATCH($H27,Verkeersprofielen!$A:$A,0))</f>
        <v>100</v>
      </c>
      <c r="P27" s="311">
        <f>INDEX(Verkeersprofielen!$H:$H,MATCH($H27,Verkeersprofielen!$A:$A,0))</f>
        <v>100</v>
      </c>
      <c r="Q27" s="311">
        <f>INDEX(Verkeersprofielen!$I:$I,MATCH($H27,Verkeersprofielen!$A:$A,0))</f>
        <v>100</v>
      </c>
      <c r="R27" s="311">
        <f>INDEX(Verkeersprofielen!$J:$J,MATCH($H27,Verkeersprofielen!$A:$A,0))</f>
        <v>0</v>
      </c>
      <c r="S27" s="312">
        <f>INDEX(Verkeersprofielen!$K:$K,MATCH($H27,Verkeersprofielen!$A:$A,0))</f>
        <v>0</v>
      </c>
      <c r="T27" s="298">
        <f>INDEX('Tarieven ZM'!$G:$G,MATCH($C27&amp;T$3,'Tarieven ZM'!$B:$B,0))*J27+K27*INDEX('Tarieven ZM'!$H:$H,MATCH($C27&amp;T$3,'Tarieven ZM'!$B:$B,0))</f>
        <v>15</v>
      </c>
      <c r="U27" s="316">
        <f>INDEX('Tarieven ZM'!$G:$G,MATCH($C27&amp;U$3,'Tarieven ZM'!$B:$B,0))*L27+M27*INDEX('Tarieven ZM'!$H:$H,MATCH($C27&amp;U$3,'Tarieven ZM'!$B:$B,0))</f>
        <v>15</v>
      </c>
      <c r="V27" s="316">
        <f>INDEX('Tarieven ZM'!$G:$G,MATCH($C27&amp;V$3,'Tarieven ZM'!$B:$B,0))*(N27+R27)+(O27+S27)*INDEX('Tarieven ZM'!$H:$H,MATCH($C27&amp;V$3,'Tarieven ZM'!$B:$B,0))</f>
        <v>15</v>
      </c>
      <c r="W27" s="316">
        <f>INDEX('Tarieven ZM'!$G:$G,MATCH($C27&amp;W$3,'Tarieven ZM'!$B:$B,0))*P27+Q27*INDEX('Tarieven ZM'!$H:$H,MATCH($C27&amp;W$3,'Tarieven ZM'!$B:$B,0))</f>
        <v>15</v>
      </c>
      <c r="X27" s="318">
        <f t="shared" ref="X27" si="207">SUM(T27:W27)</f>
        <v>60</v>
      </c>
      <c r="Y27" s="321">
        <f>IF(ISNA(INDEX(Kortingsstaffels!$F:$F,MATCH($I27,Kortingsstaffels!$B:$B,0))),0,INDEX(Kortingsstaffels!$F:$F,MATCH($I27,Kortingsstaffels!$B:$B,0)))</f>
        <v>0</v>
      </c>
      <c r="Z27" s="292">
        <f>IF(ISNA(INDEX(Kortingsstaffels!$G:$G,MATCH($I27,Kortingsstaffels!$B:$B,0))),0,INDEX(Kortingsstaffels!$G:$G,MATCH($I27,Kortingsstaffels!$B:$B,0)))</f>
        <v>0</v>
      </c>
      <c r="AA27" s="292">
        <f>IF(ISNA(INDEX(Kortingsstaffels!$H:$H,MATCH($I27,Kortingsstaffels!$B:$B,0))),0,INDEX(Kortingsstaffels!$H:$H,MATCH($I27,Kortingsstaffels!$B:$B,0)))</f>
        <v>0</v>
      </c>
      <c r="AB27" s="323">
        <f>IF(ISNA(INDEX(Kortingsstaffels!$I:$I,MATCH($I27,Kortingsstaffels!$B:$B,0))),0,INDEX(Kortingsstaffels!$I:$I,MATCH($I27,Kortingsstaffels!$B:$B,0)))</f>
        <v>0.1</v>
      </c>
      <c r="AC27" s="283">
        <f t="shared" ref="AC27" si="208">T27*(1-Y27)</f>
        <v>15</v>
      </c>
      <c r="AD27" s="288">
        <f t="shared" ref="AD27" si="209">U27*(1-Z27)</f>
        <v>15</v>
      </c>
      <c r="AE27" s="288">
        <f t="shared" ref="AE27" si="210">V27*(1-AA27)</f>
        <v>15</v>
      </c>
      <c r="AF27" s="288">
        <f t="shared" ref="AF27" si="211">W27*(1-AB27)</f>
        <v>13.5</v>
      </c>
      <c r="AG27" s="281">
        <f t="shared" ref="AG27" si="212">SUM(AC27:AF27)</f>
        <v>58.5</v>
      </c>
      <c r="AH27" s="333">
        <f>INDEX('Hulpblad inkooptarieven'!$D:$D,MATCH('Rekenblad Verkeer'!$AH$3,'Hulpblad inkooptarieven'!$A:$A,0))*K27</f>
        <v>1.5817500000000002</v>
      </c>
      <c r="AI27" s="288">
        <f>INDEX('Hulpblad inkooptarieven'!D:D,MATCH('Rekenblad Verkeer'!$AI$3,'Hulpblad inkooptarieven'!$A:$A,0))*M27</f>
        <v>1.5872000000000002</v>
      </c>
      <c r="AJ27" s="288">
        <f>INDEX('Hulpblad inkooptarieven'!D:D,MATCH('Rekenblad Verkeer'!$AJ$3,'Hulpblad inkooptarieven'!$A:$A,0))*(O27+R27)</f>
        <v>4.1816500000000003</v>
      </c>
      <c r="AK27" s="288">
        <f>INDEX('Hulpblad inkooptarieven'!D:D,MATCH('Rekenblad Verkeer'!$AK$3,'Hulpblad inkooptarieven'!$A:$A,0))*Q27</f>
        <v>11.307</v>
      </c>
      <c r="AL27" s="281">
        <f t="shared" ref="AL27" si="213">SUM(AH27:AK27)</f>
        <v>18.657600000000002</v>
      </c>
      <c r="AM27" s="298">
        <f>SUM(AH27:AJ27)*Parameters!$B$2+AK27*Parameters!$B$3</f>
        <v>1.1054010000000001</v>
      </c>
      <c r="AP27" s="318">
        <f t="shared" ref="AP27" si="214">SUM(AM27:AO27)</f>
        <v>1.1054010000000001</v>
      </c>
      <c r="AQ27" s="331">
        <f t="shared" ref="AQ27" si="215">AL27+AP27</f>
        <v>19.763001000000003</v>
      </c>
      <c r="AR27" s="333">
        <f t="shared" ref="AR27" si="216">AG27-AQ27</f>
        <v>38.736998999999997</v>
      </c>
      <c r="AS27" s="292">
        <f t="shared" ref="AS27" si="217">IFERROR(AR27/AG27,"")</f>
        <v>0.66217092307692305</v>
      </c>
      <c r="AT27" s="263" t="b">
        <f t="shared" ref="AT27" si="218">AR27&lt;0</f>
        <v>0</v>
      </c>
      <c r="AU27" s="534" t="s">
        <v>872</v>
      </c>
      <c r="AV27" s="609">
        <v>1</v>
      </c>
    </row>
    <row r="28" spans="1:48" ht="15">
      <c r="A28" s="347" t="str">
        <f t="shared" ref="A28" si="219">C28&amp;D28&amp;E28&amp;F28&amp;G28</f>
        <v>ZBTISDN30400IDD contractsduurkorting</v>
      </c>
      <c r="B28" s="263"/>
      <c r="C28" s="274" t="s">
        <v>494</v>
      </c>
      <c r="D28" s="278" t="s">
        <v>474</v>
      </c>
      <c r="E28" s="278"/>
      <c r="F28" s="278">
        <v>400</v>
      </c>
      <c r="G28" s="278" t="s">
        <v>908</v>
      </c>
      <c r="H28" s="278" t="str">
        <f t="shared" ref="H28" si="220">C28&amp;D28&amp;E28&amp;F28</f>
        <v>ZBTISDN30400</v>
      </c>
      <c r="I28" s="263" t="str">
        <f t="shared" si="167"/>
        <v>ZBTIDD contractsduurkorting</v>
      </c>
      <c r="J28" s="311">
        <f>INDEX(Verkeersprofielen!$B:$B,MATCH($H28,Verkeersprofielen!$A:$A,0))</f>
        <v>100</v>
      </c>
      <c r="K28" s="311">
        <f>INDEX(Verkeersprofielen!$C:$C,MATCH($H28,Verkeersprofielen!$A:$A,0))</f>
        <v>100</v>
      </c>
      <c r="L28" s="311">
        <f>INDEX(Verkeersprofielen!$D:$D,MATCH($H28,Verkeersprofielen!$A:$A,0))</f>
        <v>100</v>
      </c>
      <c r="M28" s="311">
        <f>INDEX(Verkeersprofielen!$E:$E,MATCH($H28,Verkeersprofielen!$A:$A,0))</f>
        <v>100</v>
      </c>
      <c r="N28" s="311">
        <f>INDEX(Verkeersprofielen!$F:$F,MATCH($H28,Verkeersprofielen!$A:$A,0))</f>
        <v>100</v>
      </c>
      <c r="O28" s="311">
        <f>INDEX(Verkeersprofielen!$G:$G,MATCH($H28,Verkeersprofielen!$A:$A,0))</f>
        <v>100</v>
      </c>
      <c r="P28" s="311">
        <f>INDEX(Verkeersprofielen!$H:$H,MATCH($H28,Verkeersprofielen!$A:$A,0))</f>
        <v>100</v>
      </c>
      <c r="Q28" s="311">
        <f>INDEX(Verkeersprofielen!$I:$I,MATCH($H28,Verkeersprofielen!$A:$A,0))</f>
        <v>100</v>
      </c>
      <c r="R28" s="311">
        <f>INDEX(Verkeersprofielen!$J:$J,MATCH($H28,Verkeersprofielen!$A:$A,0))</f>
        <v>0</v>
      </c>
      <c r="S28" s="312">
        <f>INDEX(Verkeersprofielen!$K:$K,MATCH($H28,Verkeersprofielen!$A:$A,0))</f>
        <v>0</v>
      </c>
      <c r="T28" s="298">
        <f>INDEX('Tarieven ZM'!$G:$G,MATCH($C28&amp;T$3,'Tarieven ZM'!$B:$B,0))*J28+K28*INDEX('Tarieven ZM'!$H:$H,MATCH($C28&amp;T$3,'Tarieven ZM'!$B:$B,0))</f>
        <v>15</v>
      </c>
      <c r="U28" s="316">
        <f>INDEX('Tarieven ZM'!$G:$G,MATCH($C28&amp;U$3,'Tarieven ZM'!$B:$B,0))*L28+M28*INDEX('Tarieven ZM'!$H:$H,MATCH($C28&amp;U$3,'Tarieven ZM'!$B:$B,0))</f>
        <v>15</v>
      </c>
      <c r="V28" s="316">
        <f>INDEX('Tarieven ZM'!$G:$G,MATCH($C28&amp;V$3,'Tarieven ZM'!$B:$B,0))*(N28+R28)+(O28+S28)*INDEX('Tarieven ZM'!$H:$H,MATCH($C28&amp;V$3,'Tarieven ZM'!$B:$B,0))</f>
        <v>15</v>
      </c>
      <c r="W28" s="316">
        <f>INDEX('Tarieven ZM'!$G:$G,MATCH($C28&amp;W$3,'Tarieven ZM'!$B:$B,0))*P28+Q28*INDEX('Tarieven ZM'!$H:$H,MATCH($C28&amp;W$3,'Tarieven ZM'!$B:$B,0))</f>
        <v>15</v>
      </c>
      <c r="X28" s="318">
        <f t="shared" ref="X28" si="221">SUM(T28:W28)</f>
        <v>60</v>
      </c>
      <c r="Y28" s="321">
        <f>IF(ISNA(INDEX(Kortingsstaffels!$F:$F,MATCH($I28,Kortingsstaffels!$B:$B,0))),0,INDEX(Kortingsstaffels!$F:$F,MATCH($I28,Kortingsstaffels!$B:$B,0)))</f>
        <v>0</v>
      </c>
      <c r="Z28" s="292">
        <f>IF(ISNA(INDEX(Kortingsstaffels!$G:$G,MATCH($I28,Kortingsstaffels!$B:$B,0))),0,INDEX(Kortingsstaffels!$G:$G,MATCH($I28,Kortingsstaffels!$B:$B,0)))</f>
        <v>0</v>
      </c>
      <c r="AA28" s="292">
        <f>IF(ISNA(INDEX(Kortingsstaffels!$H:$H,MATCH($I28,Kortingsstaffels!$B:$B,0))),0,INDEX(Kortingsstaffels!$H:$H,MATCH($I28,Kortingsstaffels!$B:$B,0)))</f>
        <v>0</v>
      </c>
      <c r="AB28" s="323">
        <f>IF(ISNA(INDEX(Kortingsstaffels!$I:$I,MATCH($I28,Kortingsstaffels!$B:$B,0))),0,INDEX(Kortingsstaffels!$I:$I,MATCH($I28,Kortingsstaffels!$B:$B,0)))</f>
        <v>0.1</v>
      </c>
      <c r="AC28" s="283">
        <f t="shared" ref="AC28" si="222">T28*(1-Y28)</f>
        <v>15</v>
      </c>
      <c r="AD28" s="288">
        <f t="shared" ref="AD28" si="223">U28*(1-Z28)</f>
        <v>15</v>
      </c>
      <c r="AE28" s="288">
        <f t="shared" ref="AE28" si="224">V28*(1-AA28)</f>
        <v>15</v>
      </c>
      <c r="AF28" s="288">
        <f t="shared" ref="AF28" si="225">W28*(1-AB28)</f>
        <v>13.5</v>
      </c>
      <c r="AG28" s="281">
        <f t="shared" ref="AG28" si="226">SUM(AC28:AF28)</f>
        <v>58.5</v>
      </c>
      <c r="AH28" s="333">
        <f>INDEX('Hulpblad inkooptarieven'!$D:$D,MATCH('Rekenblad Verkeer'!$AH$3,'Hulpblad inkooptarieven'!$A:$A,0))*K28</f>
        <v>1.5817500000000002</v>
      </c>
      <c r="AI28" s="288">
        <f>INDEX('Hulpblad inkooptarieven'!D:D,MATCH('Rekenblad Verkeer'!$AI$3,'Hulpblad inkooptarieven'!$A:$A,0))*M28</f>
        <v>1.5872000000000002</v>
      </c>
      <c r="AJ28" s="288">
        <f>INDEX('Hulpblad inkooptarieven'!D:D,MATCH('Rekenblad Verkeer'!$AJ$3,'Hulpblad inkooptarieven'!$A:$A,0))*(O28+R28)</f>
        <v>4.1816500000000003</v>
      </c>
      <c r="AK28" s="288">
        <f>INDEX('Hulpblad inkooptarieven'!D:D,MATCH('Rekenblad Verkeer'!$AK$3,'Hulpblad inkooptarieven'!$A:$A,0))*Q28</f>
        <v>11.307</v>
      </c>
      <c r="AL28" s="281">
        <f t="shared" ref="AL28" si="227">SUM(AH28:AK28)</f>
        <v>18.657600000000002</v>
      </c>
      <c r="AM28" s="298">
        <f>SUM(AH28:AJ28)*Parameters!$B$2+AK28*Parameters!$B$3</f>
        <v>1.1054010000000001</v>
      </c>
      <c r="AP28" s="318">
        <f t="shared" ref="AP28" si="228">SUM(AM28:AO28)</f>
        <v>1.1054010000000001</v>
      </c>
      <c r="AQ28" s="331">
        <f t="shared" ref="AQ28" si="229">AL28+AP28</f>
        <v>19.763001000000003</v>
      </c>
      <c r="AR28" s="333">
        <f t="shared" ref="AR28" si="230">AG28-AQ28</f>
        <v>38.736998999999997</v>
      </c>
      <c r="AS28" s="292">
        <f t="shared" ref="AS28" si="231">IFERROR(AR28/AG28,"")</f>
        <v>0.66217092307692305</v>
      </c>
      <c r="AT28" s="263" t="b">
        <f t="shared" ref="AT28" si="232">AR28&lt;0</f>
        <v>0</v>
      </c>
      <c r="AU28" s="534" t="s">
        <v>872</v>
      </c>
      <c r="AV28" s="609">
        <v>1</v>
      </c>
    </row>
    <row r="29" spans="1:48" ht="15">
      <c r="A29" s="347" t="str">
        <f t="shared" ref="A29" si="233">C29&amp;D29&amp;E29&amp;F29&amp;G29</f>
        <v>ZBTCityphone100IDD contractsduurkorting</v>
      </c>
      <c r="B29" s="263"/>
      <c r="C29" s="274" t="s">
        <v>494</v>
      </c>
      <c r="D29" s="278" t="s">
        <v>525</v>
      </c>
      <c r="E29" s="278"/>
      <c r="F29" s="278">
        <v>100</v>
      </c>
      <c r="G29" s="278" t="s">
        <v>908</v>
      </c>
      <c r="H29" s="278" t="str">
        <f t="shared" ref="H29" si="234">C29&amp;D29&amp;E29&amp;F29</f>
        <v>ZBTCityphone100</v>
      </c>
      <c r="I29" s="263" t="str">
        <f t="shared" si="167"/>
        <v>ZBTIDD contractsduurkorting</v>
      </c>
      <c r="J29" s="311">
        <f>INDEX(Verkeersprofielen!$B:$B,MATCH($H29,Verkeersprofielen!$A:$A,0))</f>
        <v>100</v>
      </c>
      <c r="K29" s="311">
        <f>INDEX(Verkeersprofielen!$C:$C,MATCH($H29,Verkeersprofielen!$A:$A,0))</f>
        <v>100</v>
      </c>
      <c r="L29" s="311">
        <f>INDEX(Verkeersprofielen!$D:$D,MATCH($H29,Verkeersprofielen!$A:$A,0))</f>
        <v>100</v>
      </c>
      <c r="M29" s="311">
        <f>INDEX(Verkeersprofielen!$E:$E,MATCH($H29,Verkeersprofielen!$A:$A,0))</f>
        <v>100</v>
      </c>
      <c r="N29" s="311">
        <f>INDEX(Verkeersprofielen!$F:$F,MATCH($H29,Verkeersprofielen!$A:$A,0))</f>
        <v>100</v>
      </c>
      <c r="O29" s="311">
        <f>INDEX(Verkeersprofielen!$G:$G,MATCH($H29,Verkeersprofielen!$A:$A,0))</f>
        <v>100</v>
      </c>
      <c r="P29" s="311">
        <f>INDEX(Verkeersprofielen!$H:$H,MATCH($H29,Verkeersprofielen!$A:$A,0))</f>
        <v>100</v>
      </c>
      <c r="Q29" s="311">
        <f>INDEX(Verkeersprofielen!$I:$I,MATCH($H29,Verkeersprofielen!$A:$A,0))</f>
        <v>100</v>
      </c>
      <c r="R29" s="311">
        <f>INDEX(Verkeersprofielen!$J:$J,MATCH($H29,Verkeersprofielen!$A:$A,0))</f>
        <v>0</v>
      </c>
      <c r="S29" s="312">
        <f>INDEX(Verkeersprofielen!$K:$K,MATCH($H29,Verkeersprofielen!$A:$A,0))</f>
        <v>0</v>
      </c>
      <c r="T29" s="298">
        <f>INDEX('Tarieven ZM'!$G:$G,MATCH($C29&amp;T$3,'Tarieven ZM'!$B:$B,0))*J29+K29*INDEX('Tarieven ZM'!$H:$H,MATCH($C29&amp;T$3,'Tarieven ZM'!$B:$B,0))</f>
        <v>15</v>
      </c>
      <c r="U29" s="316">
        <f>INDEX('Tarieven ZM'!$G:$G,MATCH($C29&amp;U$3,'Tarieven ZM'!$B:$B,0))*L29+M29*INDEX('Tarieven ZM'!$H:$H,MATCH($C29&amp;U$3,'Tarieven ZM'!$B:$B,0))</f>
        <v>15</v>
      </c>
      <c r="V29" s="316">
        <f>INDEX('Tarieven ZM'!$G:$G,MATCH($C29&amp;V$3,'Tarieven ZM'!$B:$B,0))*(N29+R29)+(O29+S29)*INDEX('Tarieven ZM'!$H:$H,MATCH($C29&amp;V$3,'Tarieven ZM'!$B:$B,0))</f>
        <v>15</v>
      </c>
      <c r="W29" s="316">
        <f>INDEX('Tarieven ZM'!$G:$G,MATCH($C29&amp;W$3,'Tarieven ZM'!$B:$B,0))*P29+Q29*INDEX('Tarieven ZM'!$H:$H,MATCH($C29&amp;W$3,'Tarieven ZM'!$B:$B,0))</f>
        <v>15</v>
      </c>
      <c r="X29" s="318">
        <f t="shared" ref="X29" si="235">SUM(T29:W29)</f>
        <v>60</v>
      </c>
      <c r="Y29" s="321">
        <f>IF(ISNA(INDEX(Kortingsstaffels!$F:$F,MATCH($I29,Kortingsstaffels!$B:$B,0))),0,INDEX(Kortingsstaffels!$F:$F,MATCH($I29,Kortingsstaffels!$B:$B,0)))</f>
        <v>0</v>
      </c>
      <c r="Z29" s="292">
        <f>IF(ISNA(INDEX(Kortingsstaffels!$G:$G,MATCH($I29,Kortingsstaffels!$B:$B,0))),0,INDEX(Kortingsstaffels!$G:$G,MATCH($I29,Kortingsstaffels!$B:$B,0)))</f>
        <v>0</v>
      </c>
      <c r="AA29" s="292">
        <f>IF(ISNA(INDEX(Kortingsstaffels!$H:$H,MATCH($I29,Kortingsstaffels!$B:$B,0))),0,INDEX(Kortingsstaffels!$H:$H,MATCH($I29,Kortingsstaffels!$B:$B,0)))</f>
        <v>0</v>
      </c>
      <c r="AB29" s="323">
        <f>IF(ISNA(INDEX(Kortingsstaffels!$I:$I,MATCH($I29,Kortingsstaffels!$B:$B,0))),0,INDEX(Kortingsstaffels!$I:$I,MATCH($I29,Kortingsstaffels!$B:$B,0)))</f>
        <v>0.1</v>
      </c>
      <c r="AC29" s="283">
        <f t="shared" ref="AC29" si="236">T29*(1-Y29)</f>
        <v>15</v>
      </c>
      <c r="AD29" s="288">
        <f t="shared" ref="AD29" si="237">U29*(1-Z29)</f>
        <v>15</v>
      </c>
      <c r="AE29" s="288">
        <f t="shared" ref="AE29" si="238">V29*(1-AA29)</f>
        <v>15</v>
      </c>
      <c r="AF29" s="288">
        <f t="shared" ref="AF29" si="239">W29*(1-AB29)</f>
        <v>13.5</v>
      </c>
      <c r="AG29" s="281">
        <f t="shared" ref="AG29" si="240">SUM(AC29:AF29)</f>
        <v>58.5</v>
      </c>
      <c r="AH29" s="333">
        <f>INDEX('Hulpblad inkooptarieven'!$D:$D,MATCH('Rekenblad Verkeer'!$AH$3,'Hulpblad inkooptarieven'!$A:$A,0))*K29</f>
        <v>1.5817500000000002</v>
      </c>
      <c r="AI29" s="288">
        <f>INDEX('Hulpblad inkooptarieven'!D:D,MATCH('Rekenblad Verkeer'!$AI$3,'Hulpblad inkooptarieven'!$A:$A,0))*M29</f>
        <v>1.5872000000000002</v>
      </c>
      <c r="AJ29" s="288">
        <f>INDEX('Hulpblad inkooptarieven'!D:D,MATCH('Rekenblad Verkeer'!$AJ$3,'Hulpblad inkooptarieven'!$A:$A,0))*(O29+R29)</f>
        <v>4.1816500000000003</v>
      </c>
      <c r="AK29" s="288">
        <f>INDEX('Hulpblad inkooptarieven'!D:D,MATCH('Rekenblad Verkeer'!$AK$3,'Hulpblad inkooptarieven'!$A:$A,0))*Q29</f>
        <v>11.307</v>
      </c>
      <c r="AL29" s="281">
        <f t="shared" ref="AL29" si="241">SUM(AH29:AK29)</f>
        <v>18.657600000000002</v>
      </c>
      <c r="AM29" s="298">
        <f>SUM(AH29:AJ29)*Parameters!$B$2+AK29*Parameters!$B$3</f>
        <v>1.1054010000000001</v>
      </c>
      <c r="AP29" s="318">
        <f t="shared" ref="AP29" si="242">SUM(AM29:AO29)</f>
        <v>1.1054010000000001</v>
      </c>
      <c r="AQ29" s="331">
        <f t="shared" ref="AQ29" si="243">AL29+AP29</f>
        <v>19.763001000000003</v>
      </c>
      <c r="AR29" s="333">
        <f t="shared" ref="AR29" si="244">AG29-AQ29</f>
        <v>38.736998999999997</v>
      </c>
      <c r="AS29" s="292">
        <f t="shared" ref="AS29" si="245">IFERROR(AR29/AG29,"")</f>
        <v>0.66217092307692305</v>
      </c>
      <c r="AT29" s="263" t="b">
        <f t="shared" ref="AT29" si="246">AR29&lt;0</f>
        <v>0</v>
      </c>
      <c r="AU29" s="534" t="s">
        <v>872</v>
      </c>
      <c r="AV29" s="609">
        <v>1</v>
      </c>
    </row>
    <row r="30" spans="1:48" ht="15">
      <c r="A30" s="347" t="str">
        <f t="shared" ref="A30:A31" si="247">C30&amp;D30&amp;E30&amp;F30&amp;G30</f>
        <v>TZ ZBTISDN150</v>
      </c>
      <c r="B30" s="263"/>
      <c r="C30" s="274" t="s">
        <v>726</v>
      </c>
      <c r="D30" s="278" t="s">
        <v>469</v>
      </c>
      <c r="E30" s="278"/>
      <c r="F30" s="278">
        <v>50</v>
      </c>
      <c r="G30" s="278"/>
      <c r="H30" s="278" t="str">
        <f t="shared" ref="H30:H32" si="248">C30&amp;D30&amp;E30&amp;F30</f>
        <v>TZ ZBTISDN150</v>
      </c>
      <c r="I30" s="263" t="str">
        <f t="shared" ref="I30:I32" si="249">C30&amp;E30&amp;G30</f>
        <v>TZ ZBT</v>
      </c>
      <c r="J30" s="311">
        <f>INDEX(Verkeersprofielen!$B:$B,MATCH($H30,Verkeersprofielen!$A:$A,0))</f>
        <v>100</v>
      </c>
      <c r="K30" s="311">
        <f>INDEX(Verkeersprofielen!$C:$C,MATCH($H30,Verkeersprofielen!$A:$A,0))</f>
        <v>100</v>
      </c>
      <c r="L30" s="311">
        <f>INDEX(Verkeersprofielen!$D:$D,MATCH($H30,Verkeersprofielen!$A:$A,0))</f>
        <v>100</v>
      </c>
      <c r="M30" s="311">
        <f>INDEX(Verkeersprofielen!$E:$E,MATCH($H30,Verkeersprofielen!$A:$A,0))</f>
        <v>100</v>
      </c>
      <c r="N30" s="311">
        <f>INDEX(Verkeersprofielen!$F:$F,MATCH($H30,Verkeersprofielen!$A:$A,0))</f>
        <v>100</v>
      </c>
      <c r="O30" s="311">
        <f>INDEX(Verkeersprofielen!$G:$G,MATCH($H30,Verkeersprofielen!$A:$A,0))</f>
        <v>100</v>
      </c>
      <c r="P30" s="311">
        <f>INDEX(Verkeersprofielen!$H:$H,MATCH($H30,Verkeersprofielen!$A:$A,0))</f>
        <v>100</v>
      </c>
      <c r="Q30" s="311">
        <f>INDEX(Verkeersprofielen!$I:$I,MATCH($H30,Verkeersprofielen!$A:$A,0))</f>
        <v>100</v>
      </c>
      <c r="R30" s="311">
        <f>INDEX(Verkeersprofielen!$J:$J,MATCH($H30,Verkeersprofielen!$A:$A,0))</f>
        <v>0</v>
      </c>
      <c r="S30" s="312">
        <f>INDEX(Verkeersprofielen!$K:$K,MATCH($H30,Verkeersprofielen!$A:$A,0))</f>
        <v>0</v>
      </c>
      <c r="T30" s="298">
        <f>INDEX('Tarieven ZM'!$G:$G,MATCH($C30&amp;T$3,'Tarieven ZM'!$B:$B,0))*J30+K30*INDEX('Tarieven ZM'!$H:$H,MATCH($C30&amp;T$3,'Tarieven ZM'!$B:$B,0))</f>
        <v>15</v>
      </c>
      <c r="U30" s="316">
        <f>INDEX('Tarieven ZM'!$G:$G,MATCH($C30&amp;U$3,'Tarieven ZM'!$B:$B,0))*L30+M30*INDEX('Tarieven ZM'!$H:$H,MATCH($C30&amp;U$3,'Tarieven ZM'!$B:$B,0))</f>
        <v>15</v>
      </c>
      <c r="V30" s="316">
        <f>INDEX('Tarieven ZM'!$G:$G,MATCH($C30&amp;V$3,'Tarieven ZM'!$B:$B,0))*(N30+R30)+(O30+S30)*INDEX('Tarieven ZM'!$H:$H,MATCH($C30&amp;V$3,'Tarieven ZM'!$B:$B,0))</f>
        <v>15</v>
      </c>
      <c r="W30" s="316">
        <f>INDEX('Tarieven ZM'!$G:$G,MATCH($C30&amp;W$3,'Tarieven ZM'!$B:$B,0))*P30+Q30*INDEX('Tarieven ZM'!$H:$H,MATCH($C30&amp;W$3,'Tarieven ZM'!$B:$B,0))</f>
        <v>15</v>
      </c>
      <c r="X30" s="318">
        <f t="shared" ref="X30:X32" si="250">SUM(T30:W30)</f>
        <v>60</v>
      </c>
      <c r="Y30" s="321">
        <f>IF(ISNA(INDEX(Kortingsstaffels!$F:$F,MATCH($I30,Kortingsstaffels!$B:$B,0))),0,INDEX(Kortingsstaffels!$F:$F,MATCH($I30,Kortingsstaffels!$B:$B,0)))</f>
        <v>0</v>
      </c>
      <c r="Z30" s="292">
        <f>IF(ISNA(INDEX(Kortingsstaffels!$G:$G,MATCH($I30,Kortingsstaffels!$B:$B,0))),0,INDEX(Kortingsstaffels!$G:$G,MATCH($I30,Kortingsstaffels!$B:$B,0)))</f>
        <v>0</v>
      </c>
      <c r="AA30" s="292">
        <f>IF(ISNA(INDEX(Kortingsstaffels!$H:$H,MATCH($I30,Kortingsstaffels!$B:$B,0))),0,INDEX(Kortingsstaffels!$H:$H,MATCH($I30,Kortingsstaffels!$B:$B,0)))</f>
        <v>0</v>
      </c>
      <c r="AB30" s="323">
        <f>IF(ISNA(INDEX(Kortingsstaffels!$I:$I,MATCH($I30,Kortingsstaffels!$B:$B,0))),0,INDEX(Kortingsstaffels!$I:$I,MATCH($I30,Kortingsstaffels!$B:$B,0)))</f>
        <v>0</v>
      </c>
      <c r="AC30" s="283">
        <f t="shared" ref="AC30:AC32" si="251">T30*(1-Y30)</f>
        <v>15</v>
      </c>
      <c r="AD30" s="288">
        <f t="shared" ref="AD30:AD32" si="252">U30*(1-Z30)</f>
        <v>15</v>
      </c>
      <c r="AE30" s="288">
        <f t="shared" ref="AE30:AE32" si="253">V30*(1-AA30)</f>
        <v>15</v>
      </c>
      <c r="AF30" s="288">
        <f t="shared" ref="AF30:AF32" si="254">W30*(1-AB30)</f>
        <v>15</v>
      </c>
      <c r="AG30" s="281">
        <f t="shared" ref="AG30:AG32" si="255">SUM(AC30:AF30)</f>
        <v>60</v>
      </c>
      <c r="AH30" s="333">
        <f>INDEX('Hulpblad inkooptarieven'!$D:$D,MATCH('Rekenblad Verkeer'!$AH$3,'Hulpblad inkooptarieven'!$A:$A,0))*K30</f>
        <v>1.5817500000000002</v>
      </c>
      <c r="AI30" s="288">
        <f>INDEX('Hulpblad inkooptarieven'!D:D,MATCH('Rekenblad Verkeer'!$AI$3,'Hulpblad inkooptarieven'!$A:$A,0))*M30</f>
        <v>1.5872000000000002</v>
      </c>
      <c r="AJ30" s="288">
        <f>INDEX('Hulpblad inkooptarieven'!D:D,MATCH('Rekenblad Verkeer'!$AJ$3,'Hulpblad inkooptarieven'!$A:$A,0))*(O30+R30)</f>
        <v>4.1816500000000003</v>
      </c>
      <c r="AK30" s="288">
        <f>INDEX('Hulpblad inkooptarieven'!D:D,MATCH('Rekenblad Verkeer'!$AK$3,'Hulpblad inkooptarieven'!$A:$A,0))*Q30</f>
        <v>11.307</v>
      </c>
      <c r="AL30" s="281">
        <f t="shared" ref="AL30:AL32" si="256">SUM(AH30:AK30)</f>
        <v>18.657600000000002</v>
      </c>
      <c r="AM30" s="298">
        <f>SUM(AH30:AJ30)*Parameters!$B$2+AK30*Parameters!$B$3</f>
        <v>1.1054010000000001</v>
      </c>
      <c r="AP30" s="318">
        <f t="shared" ref="AP30:AP32" si="257">SUM(AM30:AO30)</f>
        <v>1.1054010000000001</v>
      </c>
      <c r="AQ30" s="331">
        <f t="shared" ref="AQ30:AQ32" si="258">AL30+AP30</f>
        <v>19.763001000000003</v>
      </c>
      <c r="AR30" s="333">
        <f t="shared" ref="AR30:AR32" si="259">AG30-AQ30</f>
        <v>40.236998999999997</v>
      </c>
      <c r="AS30" s="292">
        <f t="shared" ref="AS30:AS31" si="260">IFERROR(AR30/AG30,"")</f>
        <v>0.67061664999999993</v>
      </c>
      <c r="AT30" s="263" t="b">
        <f t="shared" ref="AT30:AT32" si="261">AR30&lt;0</f>
        <v>0</v>
      </c>
      <c r="AU30" s="534" t="s">
        <v>872</v>
      </c>
      <c r="AV30" s="609">
        <v>1</v>
      </c>
    </row>
    <row r="31" spans="1:48" ht="15">
      <c r="A31" s="347" t="str">
        <f t="shared" si="247"/>
        <v>TZ ZBTISDN275</v>
      </c>
      <c r="B31" s="263"/>
      <c r="C31" s="274" t="s">
        <v>726</v>
      </c>
      <c r="D31" s="278" t="s">
        <v>470</v>
      </c>
      <c r="E31" s="278"/>
      <c r="F31" s="278">
        <v>75</v>
      </c>
      <c r="G31" s="278"/>
      <c r="H31" s="278" t="str">
        <f t="shared" si="248"/>
        <v>TZ ZBTISDN275</v>
      </c>
      <c r="I31" s="263" t="str">
        <f t="shared" si="249"/>
        <v>TZ ZBT</v>
      </c>
      <c r="J31" s="311">
        <f>INDEX(Verkeersprofielen!$B:$B,MATCH($H31,Verkeersprofielen!$A:$A,0))</f>
        <v>100</v>
      </c>
      <c r="K31" s="311">
        <f>INDEX(Verkeersprofielen!$C:$C,MATCH($H31,Verkeersprofielen!$A:$A,0))</f>
        <v>100</v>
      </c>
      <c r="L31" s="311">
        <f>INDEX(Verkeersprofielen!$D:$D,MATCH($H31,Verkeersprofielen!$A:$A,0))</f>
        <v>100</v>
      </c>
      <c r="M31" s="311">
        <f>INDEX(Verkeersprofielen!$E:$E,MATCH($H31,Verkeersprofielen!$A:$A,0))</f>
        <v>100</v>
      </c>
      <c r="N31" s="311">
        <f>INDEX(Verkeersprofielen!$F:$F,MATCH($H31,Verkeersprofielen!$A:$A,0))</f>
        <v>100</v>
      </c>
      <c r="O31" s="311">
        <f>INDEX(Verkeersprofielen!$G:$G,MATCH($H31,Verkeersprofielen!$A:$A,0))</f>
        <v>100</v>
      </c>
      <c r="P31" s="311">
        <f>INDEX(Verkeersprofielen!$H:$H,MATCH($H31,Verkeersprofielen!$A:$A,0))</f>
        <v>100</v>
      </c>
      <c r="Q31" s="311">
        <f>INDEX(Verkeersprofielen!$I:$I,MATCH($H31,Verkeersprofielen!$A:$A,0))</f>
        <v>100</v>
      </c>
      <c r="R31" s="311">
        <f>INDEX(Verkeersprofielen!$J:$J,MATCH($H31,Verkeersprofielen!$A:$A,0))</f>
        <v>0</v>
      </c>
      <c r="S31" s="312">
        <f>INDEX(Verkeersprofielen!$K:$K,MATCH($H31,Verkeersprofielen!$A:$A,0))</f>
        <v>0</v>
      </c>
      <c r="T31" s="298">
        <f>INDEX('Tarieven ZM'!$G:$G,MATCH($C31&amp;T$3,'Tarieven ZM'!$B:$B,0))*J31+K31*INDEX('Tarieven ZM'!$H:$H,MATCH($C31&amp;T$3,'Tarieven ZM'!$B:$B,0))</f>
        <v>15</v>
      </c>
      <c r="U31" s="316">
        <f>INDEX('Tarieven ZM'!$G:$G,MATCH($C31&amp;U$3,'Tarieven ZM'!$B:$B,0))*L31+M31*INDEX('Tarieven ZM'!$H:$H,MATCH($C31&amp;U$3,'Tarieven ZM'!$B:$B,0))</f>
        <v>15</v>
      </c>
      <c r="V31" s="316">
        <f>INDEX('Tarieven ZM'!$G:$G,MATCH($C31&amp;V$3,'Tarieven ZM'!$B:$B,0))*(N31+R31)+(O31+S31)*INDEX('Tarieven ZM'!$H:$H,MATCH($C31&amp;V$3,'Tarieven ZM'!$B:$B,0))</f>
        <v>15</v>
      </c>
      <c r="W31" s="316">
        <f>INDEX('Tarieven ZM'!$G:$G,MATCH($C31&amp;W$3,'Tarieven ZM'!$B:$B,0))*P31+Q31*INDEX('Tarieven ZM'!$H:$H,MATCH($C31&amp;W$3,'Tarieven ZM'!$B:$B,0))</f>
        <v>15</v>
      </c>
      <c r="X31" s="318">
        <f t="shared" si="250"/>
        <v>60</v>
      </c>
      <c r="Y31" s="321">
        <f>IF(ISNA(INDEX(Kortingsstaffels!$F:$F,MATCH($I31,Kortingsstaffels!$B:$B,0))),0,INDEX(Kortingsstaffels!$F:$F,MATCH($I31,Kortingsstaffels!$B:$B,0)))</f>
        <v>0</v>
      </c>
      <c r="Z31" s="292">
        <f>IF(ISNA(INDEX(Kortingsstaffels!$G:$G,MATCH($I31,Kortingsstaffels!$B:$B,0))),0,INDEX(Kortingsstaffels!$G:$G,MATCH($I31,Kortingsstaffels!$B:$B,0)))</f>
        <v>0</v>
      </c>
      <c r="AA31" s="292">
        <f>IF(ISNA(INDEX(Kortingsstaffels!$H:$H,MATCH($I31,Kortingsstaffels!$B:$B,0))),0,INDEX(Kortingsstaffels!$H:$H,MATCH($I31,Kortingsstaffels!$B:$B,0)))</f>
        <v>0</v>
      </c>
      <c r="AB31" s="323">
        <f>IF(ISNA(INDEX(Kortingsstaffels!$I:$I,MATCH($I31,Kortingsstaffels!$B:$B,0))),0,INDEX(Kortingsstaffels!$I:$I,MATCH($I31,Kortingsstaffels!$B:$B,0)))</f>
        <v>0</v>
      </c>
      <c r="AC31" s="283">
        <f t="shared" si="251"/>
        <v>15</v>
      </c>
      <c r="AD31" s="288">
        <f t="shared" si="252"/>
        <v>15</v>
      </c>
      <c r="AE31" s="288">
        <f t="shared" si="253"/>
        <v>15</v>
      </c>
      <c r="AF31" s="288">
        <f t="shared" si="254"/>
        <v>15</v>
      </c>
      <c r="AG31" s="281">
        <f t="shared" si="255"/>
        <v>60</v>
      </c>
      <c r="AH31" s="333">
        <f>INDEX('Hulpblad inkooptarieven'!$D:$D,MATCH('Rekenblad Verkeer'!$AH$3,'Hulpblad inkooptarieven'!$A:$A,0))*K31</f>
        <v>1.5817500000000002</v>
      </c>
      <c r="AI31" s="288">
        <f>INDEX('Hulpblad inkooptarieven'!D:D,MATCH('Rekenblad Verkeer'!$AI$3,'Hulpblad inkooptarieven'!$A:$A,0))*M31</f>
        <v>1.5872000000000002</v>
      </c>
      <c r="AJ31" s="288">
        <f>INDEX('Hulpblad inkooptarieven'!D:D,MATCH('Rekenblad Verkeer'!$AJ$3,'Hulpblad inkooptarieven'!$A:$A,0))*(O31+R31)</f>
        <v>4.1816500000000003</v>
      </c>
      <c r="AK31" s="288">
        <f>INDEX('Hulpblad inkooptarieven'!D:D,MATCH('Rekenblad Verkeer'!$AK$3,'Hulpblad inkooptarieven'!$A:$A,0))*Q31</f>
        <v>11.307</v>
      </c>
      <c r="AL31" s="281">
        <f t="shared" si="256"/>
        <v>18.657600000000002</v>
      </c>
      <c r="AM31" s="298">
        <f>SUM(AH31:AJ31)*Parameters!$B$2+AK31*Parameters!$B$3</f>
        <v>1.1054010000000001</v>
      </c>
      <c r="AP31" s="318">
        <f t="shared" si="257"/>
        <v>1.1054010000000001</v>
      </c>
      <c r="AQ31" s="331">
        <f t="shared" si="258"/>
        <v>19.763001000000003</v>
      </c>
      <c r="AR31" s="333">
        <f t="shared" si="259"/>
        <v>40.236998999999997</v>
      </c>
      <c r="AS31" s="292">
        <f t="shared" si="260"/>
        <v>0.67061664999999993</v>
      </c>
      <c r="AT31" s="263" t="b">
        <f t="shared" si="261"/>
        <v>0</v>
      </c>
      <c r="AU31" s="534" t="s">
        <v>872</v>
      </c>
      <c r="AV31" s="609">
        <v>1</v>
      </c>
    </row>
    <row r="32" spans="1:48" ht="15">
      <c r="A32" s="347" t="str">
        <f t="shared" ref="A32:A33" si="262">C32&amp;D32&amp;E32&amp;F32&amp;G32</f>
        <v>TZ ZBTISDN15250</v>
      </c>
      <c r="B32" s="263"/>
      <c r="C32" s="274" t="s">
        <v>726</v>
      </c>
      <c r="D32" s="278" t="s">
        <v>471</v>
      </c>
      <c r="E32" s="278"/>
      <c r="F32" s="278">
        <v>250</v>
      </c>
      <c r="G32" s="278"/>
      <c r="H32" s="278" t="str">
        <f t="shared" si="248"/>
        <v>TZ ZBTISDN15250</v>
      </c>
      <c r="I32" s="263" t="str">
        <f t="shared" si="249"/>
        <v>TZ ZBT</v>
      </c>
      <c r="J32" s="311">
        <f>INDEX(Verkeersprofielen!$B:$B,MATCH($H32,Verkeersprofielen!$A:$A,0))</f>
        <v>100</v>
      </c>
      <c r="K32" s="311">
        <f>INDEX(Verkeersprofielen!$C:$C,MATCH($H32,Verkeersprofielen!$A:$A,0))</f>
        <v>100</v>
      </c>
      <c r="L32" s="311">
        <f>INDEX(Verkeersprofielen!$D:$D,MATCH($H32,Verkeersprofielen!$A:$A,0))</f>
        <v>100</v>
      </c>
      <c r="M32" s="311">
        <f>INDEX(Verkeersprofielen!$E:$E,MATCH($H32,Verkeersprofielen!$A:$A,0))</f>
        <v>100</v>
      </c>
      <c r="N32" s="311">
        <f>INDEX(Verkeersprofielen!$F:$F,MATCH($H32,Verkeersprofielen!$A:$A,0))</f>
        <v>100</v>
      </c>
      <c r="O32" s="311">
        <f>INDEX(Verkeersprofielen!$G:$G,MATCH($H32,Verkeersprofielen!$A:$A,0))</f>
        <v>100</v>
      </c>
      <c r="P32" s="311">
        <f>INDEX(Verkeersprofielen!$H:$H,MATCH($H32,Verkeersprofielen!$A:$A,0))</f>
        <v>100</v>
      </c>
      <c r="Q32" s="311">
        <f>INDEX(Verkeersprofielen!$I:$I,MATCH($H32,Verkeersprofielen!$A:$A,0))</f>
        <v>100</v>
      </c>
      <c r="R32" s="311">
        <f>INDEX(Verkeersprofielen!$J:$J,MATCH($H32,Verkeersprofielen!$A:$A,0))</f>
        <v>0</v>
      </c>
      <c r="S32" s="312">
        <f>INDEX(Verkeersprofielen!$K:$K,MATCH($H32,Verkeersprofielen!$A:$A,0))</f>
        <v>0</v>
      </c>
      <c r="T32" s="298">
        <f>INDEX('Tarieven ZM'!$G:$G,MATCH($C32&amp;T$3,'Tarieven ZM'!$B:$B,0))*J32+K32*INDEX('Tarieven ZM'!$H:$H,MATCH($C32&amp;T$3,'Tarieven ZM'!$B:$B,0))</f>
        <v>15</v>
      </c>
      <c r="U32" s="316">
        <f>INDEX('Tarieven ZM'!$G:$G,MATCH($C32&amp;U$3,'Tarieven ZM'!$B:$B,0))*L32+M32*INDEX('Tarieven ZM'!$H:$H,MATCH($C32&amp;U$3,'Tarieven ZM'!$B:$B,0))</f>
        <v>15</v>
      </c>
      <c r="V32" s="316">
        <f>INDEX('Tarieven ZM'!$G:$G,MATCH($C32&amp;V$3,'Tarieven ZM'!$B:$B,0))*(N32+R32)+(O32+S32)*INDEX('Tarieven ZM'!$H:$H,MATCH($C32&amp;V$3,'Tarieven ZM'!$B:$B,0))</f>
        <v>15</v>
      </c>
      <c r="W32" s="316">
        <f>INDEX('Tarieven ZM'!$G:$G,MATCH($C32&amp;W$3,'Tarieven ZM'!$B:$B,0))*P32+Q32*INDEX('Tarieven ZM'!$H:$H,MATCH($C32&amp;W$3,'Tarieven ZM'!$B:$B,0))</f>
        <v>15</v>
      </c>
      <c r="X32" s="318">
        <f t="shared" si="250"/>
        <v>60</v>
      </c>
      <c r="Y32" s="321">
        <f>IF(ISNA(INDEX(Kortingsstaffels!$F:$F,MATCH($I32,Kortingsstaffels!$B:$B,0))),0,INDEX(Kortingsstaffels!$F:$F,MATCH($I32,Kortingsstaffels!$B:$B,0)))</f>
        <v>0</v>
      </c>
      <c r="Z32" s="292">
        <f>IF(ISNA(INDEX(Kortingsstaffels!$G:$G,MATCH($I32,Kortingsstaffels!$B:$B,0))),0,INDEX(Kortingsstaffels!$G:$G,MATCH($I32,Kortingsstaffels!$B:$B,0)))</f>
        <v>0</v>
      </c>
      <c r="AA32" s="292">
        <f>IF(ISNA(INDEX(Kortingsstaffels!$H:$H,MATCH($I32,Kortingsstaffels!$B:$B,0))),0,INDEX(Kortingsstaffels!$H:$H,MATCH($I32,Kortingsstaffels!$B:$B,0)))</f>
        <v>0</v>
      </c>
      <c r="AB32" s="323">
        <f>IF(ISNA(INDEX(Kortingsstaffels!$I:$I,MATCH($I32,Kortingsstaffels!$B:$B,0))),0,INDEX(Kortingsstaffels!$I:$I,MATCH($I32,Kortingsstaffels!$B:$B,0)))</f>
        <v>0</v>
      </c>
      <c r="AC32" s="283">
        <f t="shared" si="251"/>
        <v>15</v>
      </c>
      <c r="AD32" s="288">
        <f t="shared" si="252"/>
        <v>15</v>
      </c>
      <c r="AE32" s="288">
        <f t="shared" si="253"/>
        <v>15</v>
      </c>
      <c r="AF32" s="288">
        <f t="shared" si="254"/>
        <v>15</v>
      </c>
      <c r="AG32" s="281">
        <f t="shared" si="255"/>
        <v>60</v>
      </c>
      <c r="AH32" s="333">
        <f>INDEX('Hulpblad inkooptarieven'!$D:$D,MATCH('Rekenblad Verkeer'!$AH$3,'Hulpblad inkooptarieven'!$A:$A,0))*K32</f>
        <v>1.5817500000000002</v>
      </c>
      <c r="AI32" s="288">
        <f>INDEX('Hulpblad inkooptarieven'!D:D,MATCH('Rekenblad Verkeer'!$AI$3,'Hulpblad inkooptarieven'!$A:$A,0))*M32</f>
        <v>1.5872000000000002</v>
      </c>
      <c r="AJ32" s="288">
        <f>INDEX('Hulpblad inkooptarieven'!D:D,MATCH('Rekenblad Verkeer'!$AJ$3,'Hulpblad inkooptarieven'!$A:$A,0))*(O32+R32)</f>
        <v>4.1816500000000003</v>
      </c>
      <c r="AK32" s="288">
        <f>INDEX('Hulpblad inkooptarieven'!D:D,MATCH('Rekenblad Verkeer'!$AK$3,'Hulpblad inkooptarieven'!$A:$A,0))*Q32</f>
        <v>11.307</v>
      </c>
      <c r="AL32" s="281">
        <f t="shared" si="256"/>
        <v>18.657600000000002</v>
      </c>
      <c r="AM32" s="298">
        <f>SUM(AH32:AJ32)*Parameters!$B$2+AK32*Parameters!$B$3</f>
        <v>1.1054010000000001</v>
      </c>
      <c r="AP32" s="318">
        <f t="shared" si="257"/>
        <v>1.1054010000000001</v>
      </c>
      <c r="AQ32" s="331">
        <f t="shared" si="258"/>
        <v>19.763001000000003</v>
      </c>
      <c r="AR32" s="333">
        <f t="shared" si="259"/>
        <v>40.236998999999997</v>
      </c>
      <c r="AS32" s="292">
        <f t="shared" ref="AS32:AS33" si="263">IFERROR(AR32/AG32,"")</f>
        <v>0.67061664999999993</v>
      </c>
      <c r="AT32" s="263" t="b">
        <f t="shared" si="261"/>
        <v>0</v>
      </c>
      <c r="AU32" s="534" t="s">
        <v>872</v>
      </c>
      <c r="AV32" s="609">
        <v>1</v>
      </c>
    </row>
    <row r="33" spans="1:48" ht="15">
      <c r="A33" s="347" t="str">
        <f t="shared" si="262"/>
        <v>TZ ZBTISDN20300</v>
      </c>
      <c r="B33" s="263"/>
      <c r="C33" s="274" t="s">
        <v>726</v>
      </c>
      <c r="D33" s="278" t="s">
        <v>473</v>
      </c>
      <c r="E33" s="278"/>
      <c r="F33" s="278">
        <v>300</v>
      </c>
      <c r="G33" s="278"/>
      <c r="H33" s="278" t="str">
        <f t="shared" ref="H33" si="264">C33&amp;D33&amp;E33&amp;F33</f>
        <v>TZ ZBTISDN20300</v>
      </c>
      <c r="I33" s="263" t="str">
        <f t="shared" ref="I33" si="265">C33&amp;E33&amp;G33</f>
        <v>TZ ZBT</v>
      </c>
      <c r="J33" s="311">
        <f>INDEX(Verkeersprofielen!$B:$B,MATCH($H33,Verkeersprofielen!$A:$A,0))</f>
        <v>100</v>
      </c>
      <c r="K33" s="311">
        <f>INDEX(Verkeersprofielen!$C:$C,MATCH($H33,Verkeersprofielen!$A:$A,0))</f>
        <v>100</v>
      </c>
      <c r="L33" s="311">
        <f>INDEX(Verkeersprofielen!$D:$D,MATCH($H33,Verkeersprofielen!$A:$A,0))</f>
        <v>100</v>
      </c>
      <c r="M33" s="311">
        <f>INDEX(Verkeersprofielen!$E:$E,MATCH($H33,Verkeersprofielen!$A:$A,0))</f>
        <v>100</v>
      </c>
      <c r="N33" s="311">
        <f>INDEX(Verkeersprofielen!$F:$F,MATCH($H33,Verkeersprofielen!$A:$A,0))</f>
        <v>100</v>
      </c>
      <c r="O33" s="311">
        <f>INDEX(Verkeersprofielen!$G:$G,MATCH($H33,Verkeersprofielen!$A:$A,0))</f>
        <v>100</v>
      </c>
      <c r="P33" s="311">
        <f>INDEX(Verkeersprofielen!$H:$H,MATCH($H33,Verkeersprofielen!$A:$A,0))</f>
        <v>100</v>
      </c>
      <c r="Q33" s="311">
        <f>INDEX(Verkeersprofielen!$I:$I,MATCH($H33,Verkeersprofielen!$A:$A,0))</f>
        <v>100</v>
      </c>
      <c r="R33" s="311">
        <f>INDEX(Verkeersprofielen!$J:$J,MATCH($H33,Verkeersprofielen!$A:$A,0))</f>
        <v>0</v>
      </c>
      <c r="S33" s="312">
        <f>INDEX(Verkeersprofielen!$K:$K,MATCH($H33,Verkeersprofielen!$A:$A,0))</f>
        <v>0</v>
      </c>
      <c r="T33" s="298">
        <f>INDEX('Tarieven ZM'!$G:$G,MATCH($C33&amp;T$3,'Tarieven ZM'!$B:$B,0))*J33+K33*INDEX('Tarieven ZM'!$H:$H,MATCH($C33&amp;T$3,'Tarieven ZM'!$B:$B,0))</f>
        <v>15</v>
      </c>
      <c r="U33" s="316">
        <f>INDEX('Tarieven ZM'!$G:$G,MATCH($C33&amp;U$3,'Tarieven ZM'!$B:$B,0))*L33+M33*INDEX('Tarieven ZM'!$H:$H,MATCH($C33&amp;U$3,'Tarieven ZM'!$B:$B,0))</f>
        <v>15</v>
      </c>
      <c r="V33" s="316">
        <f>INDEX('Tarieven ZM'!$G:$G,MATCH($C33&amp;V$3,'Tarieven ZM'!$B:$B,0))*(N33+R33)+(O33+S33)*INDEX('Tarieven ZM'!$H:$H,MATCH($C33&amp;V$3,'Tarieven ZM'!$B:$B,0))</f>
        <v>15</v>
      </c>
      <c r="W33" s="316">
        <f>INDEX('Tarieven ZM'!$G:$G,MATCH($C33&amp;W$3,'Tarieven ZM'!$B:$B,0))*P33+Q33*INDEX('Tarieven ZM'!$H:$H,MATCH($C33&amp;W$3,'Tarieven ZM'!$B:$B,0))</f>
        <v>15</v>
      </c>
      <c r="X33" s="318">
        <f t="shared" ref="X33" si="266">SUM(T33:W33)</f>
        <v>60</v>
      </c>
      <c r="Y33" s="321">
        <f>IF(ISNA(INDEX(Kortingsstaffels!$F:$F,MATCH($I33,Kortingsstaffels!$B:$B,0))),0,INDEX(Kortingsstaffels!$F:$F,MATCH($I33,Kortingsstaffels!$B:$B,0)))</f>
        <v>0</v>
      </c>
      <c r="Z33" s="292">
        <f>IF(ISNA(INDEX(Kortingsstaffels!$G:$G,MATCH($I33,Kortingsstaffels!$B:$B,0))),0,INDEX(Kortingsstaffels!$G:$G,MATCH($I33,Kortingsstaffels!$B:$B,0)))</f>
        <v>0</v>
      </c>
      <c r="AA33" s="292">
        <f>IF(ISNA(INDEX(Kortingsstaffels!$H:$H,MATCH($I33,Kortingsstaffels!$B:$B,0))),0,INDEX(Kortingsstaffels!$H:$H,MATCH($I33,Kortingsstaffels!$B:$B,0)))</f>
        <v>0</v>
      </c>
      <c r="AB33" s="323">
        <f>IF(ISNA(INDEX(Kortingsstaffels!$I:$I,MATCH($I33,Kortingsstaffels!$B:$B,0))),0,INDEX(Kortingsstaffels!$I:$I,MATCH($I33,Kortingsstaffels!$B:$B,0)))</f>
        <v>0</v>
      </c>
      <c r="AC33" s="283">
        <f t="shared" ref="AC33" si="267">T33*(1-Y33)</f>
        <v>15</v>
      </c>
      <c r="AD33" s="288">
        <f t="shared" ref="AD33" si="268">U33*(1-Z33)</f>
        <v>15</v>
      </c>
      <c r="AE33" s="288">
        <f t="shared" ref="AE33" si="269">V33*(1-AA33)</f>
        <v>15</v>
      </c>
      <c r="AF33" s="288">
        <f t="shared" ref="AF33" si="270">W33*(1-AB33)</f>
        <v>15</v>
      </c>
      <c r="AG33" s="281">
        <f t="shared" ref="AG33" si="271">SUM(AC33:AF33)</f>
        <v>60</v>
      </c>
      <c r="AH33" s="333">
        <f>INDEX('Hulpblad inkooptarieven'!$D:$D,MATCH('Rekenblad Verkeer'!$AH$3,'Hulpblad inkooptarieven'!$A:$A,0))*K33</f>
        <v>1.5817500000000002</v>
      </c>
      <c r="AI33" s="288">
        <f>INDEX('Hulpblad inkooptarieven'!D:D,MATCH('Rekenblad Verkeer'!$AI$3,'Hulpblad inkooptarieven'!$A:$A,0))*M33</f>
        <v>1.5872000000000002</v>
      </c>
      <c r="AJ33" s="288">
        <f>INDEX('Hulpblad inkooptarieven'!D:D,MATCH('Rekenblad Verkeer'!$AJ$3,'Hulpblad inkooptarieven'!$A:$A,0))*(O33+R33)</f>
        <v>4.1816500000000003</v>
      </c>
      <c r="AK33" s="288">
        <f>INDEX('Hulpblad inkooptarieven'!D:D,MATCH('Rekenblad Verkeer'!$AK$3,'Hulpblad inkooptarieven'!$A:$A,0))*Q33</f>
        <v>11.307</v>
      </c>
      <c r="AL33" s="281">
        <f t="shared" ref="AL33" si="272">SUM(AH33:AK33)</f>
        <v>18.657600000000002</v>
      </c>
      <c r="AM33" s="298">
        <f>SUM(AH33:AJ33)*Parameters!$B$2+AK33*Parameters!$B$3</f>
        <v>1.1054010000000001</v>
      </c>
      <c r="AP33" s="318">
        <f t="shared" ref="AP33" si="273">SUM(AM33:AO33)</f>
        <v>1.1054010000000001</v>
      </c>
      <c r="AQ33" s="331">
        <f t="shared" ref="AQ33" si="274">AL33+AP33</f>
        <v>19.763001000000003</v>
      </c>
      <c r="AR33" s="333">
        <f t="shared" ref="AR33" si="275">AG33-AQ33</f>
        <v>40.236998999999997</v>
      </c>
      <c r="AS33" s="292">
        <f t="shared" si="263"/>
        <v>0.67061664999999993</v>
      </c>
      <c r="AT33" s="263" t="b">
        <f t="shared" ref="AT33" si="276">AR33&lt;0</f>
        <v>0</v>
      </c>
      <c r="AU33" s="534" t="s">
        <v>872</v>
      </c>
      <c r="AV33" s="609">
        <v>1</v>
      </c>
    </row>
    <row r="34" spans="1:48" ht="15">
      <c r="A34" s="347" t="str">
        <f t="shared" ref="A34" si="277">C34&amp;D34&amp;E34&amp;F34&amp;G34</f>
        <v>TZ ZBTISDN30400</v>
      </c>
      <c r="B34" s="263"/>
      <c r="C34" s="274" t="s">
        <v>726</v>
      </c>
      <c r="D34" s="278" t="s">
        <v>474</v>
      </c>
      <c r="E34" s="278"/>
      <c r="F34" s="278">
        <v>400</v>
      </c>
      <c r="G34" s="278"/>
      <c r="H34" s="278" t="str">
        <f t="shared" ref="H34" si="278">C34&amp;D34&amp;E34&amp;F34</f>
        <v>TZ ZBTISDN30400</v>
      </c>
      <c r="I34" s="263" t="str">
        <f t="shared" ref="I34" si="279">C34&amp;E34&amp;G34</f>
        <v>TZ ZBT</v>
      </c>
      <c r="J34" s="311">
        <f>INDEX(Verkeersprofielen!$B:$B,MATCH($H34,Verkeersprofielen!$A:$A,0))</f>
        <v>100</v>
      </c>
      <c r="K34" s="311">
        <f>INDEX(Verkeersprofielen!$C:$C,MATCH($H34,Verkeersprofielen!$A:$A,0))</f>
        <v>100</v>
      </c>
      <c r="L34" s="311">
        <f>INDEX(Verkeersprofielen!$D:$D,MATCH($H34,Verkeersprofielen!$A:$A,0))</f>
        <v>100</v>
      </c>
      <c r="M34" s="311">
        <f>INDEX(Verkeersprofielen!$E:$E,MATCH($H34,Verkeersprofielen!$A:$A,0))</f>
        <v>100</v>
      </c>
      <c r="N34" s="311">
        <f>INDEX(Verkeersprofielen!$F:$F,MATCH($H34,Verkeersprofielen!$A:$A,0))</f>
        <v>100</v>
      </c>
      <c r="O34" s="311">
        <f>INDEX(Verkeersprofielen!$G:$G,MATCH($H34,Verkeersprofielen!$A:$A,0))</f>
        <v>100</v>
      </c>
      <c r="P34" s="311">
        <f>INDEX(Verkeersprofielen!$H:$H,MATCH($H34,Verkeersprofielen!$A:$A,0))</f>
        <v>100</v>
      </c>
      <c r="Q34" s="311">
        <f>INDEX(Verkeersprofielen!$I:$I,MATCH($H34,Verkeersprofielen!$A:$A,0))</f>
        <v>100</v>
      </c>
      <c r="R34" s="311">
        <f>INDEX(Verkeersprofielen!$J:$J,MATCH($H34,Verkeersprofielen!$A:$A,0))</f>
        <v>0</v>
      </c>
      <c r="S34" s="312">
        <f>INDEX(Verkeersprofielen!$K:$K,MATCH($H34,Verkeersprofielen!$A:$A,0))</f>
        <v>0</v>
      </c>
      <c r="T34" s="298">
        <f>INDEX('Tarieven ZM'!$G:$G,MATCH($C34&amp;T$3,'Tarieven ZM'!$B:$B,0))*J34+K34*INDEX('Tarieven ZM'!$H:$H,MATCH($C34&amp;T$3,'Tarieven ZM'!$B:$B,0))</f>
        <v>15</v>
      </c>
      <c r="U34" s="316">
        <f>INDEX('Tarieven ZM'!$G:$G,MATCH($C34&amp;U$3,'Tarieven ZM'!$B:$B,0))*L34+M34*INDEX('Tarieven ZM'!$H:$H,MATCH($C34&amp;U$3,'Tarieven ZM'!$B:$B,0))</f>
        <v>15</v>
      </c>
      <c r="V34" s="316">
        <f>INDEX('Tarieven ZM'!$G:$G,MATCH($C34&amp;V$3,'Tarieven ZM'!$B:$B,0))*(N34+R34)+(O34+S34)*INDEX('Tarieven ZM'!$H:$H,MATCH($C34&amp;V$3,'Tarieven ZM'!$B:$B,0))</f>
        <v>15</v>
      </c>
      <c r="W34" s="316">
        <f>INDEX('Tarieven ZM'!$G:$G,MATCH($C34&amp;W$3,'Tarieven ZM'!$B:$B,0))*P34+Q34*INDEX('Tarieven ZM'!$H:$H,MATCH($C34&amp;W$3,'Tarieven ZM'!$B:$B,0))</f>
        <v>15</v>
      </c>
      <c r="X34" s="318">
        <f t="shared" ref="X34" si="280">SUM(T34:W34)</f>
        <v>60</v>
      </c>
      <c r="Y34" s="321">
        <f>IF(ISNA(INDEX(Kortingsstaffels!$F:$F,MATCH($I34,Kortingsstaffels!$B:$B,0))),0,INDEX(Kortingsstaffels!$F:$F,MATCH($I34,Kortingsstaffels!$B:$B,0)))</f>
        <v>0</v>
      </c>
      <c r="Z34" s="292">
        <f>IF(ISNA(INDEX(Kortingsstaffels!$G:$G,MATCH($I34,Kortingsstaffels!$B:$B,0))),0,INDEX(Kortingsstaffels!$G:$G,MATCH($I34,Kortingsstaffels!$B:$B,0)))</f>
        <v>0</v>
      </c>
      <c r="AA34" s="292">
        <f>IF(ISNA(INDEX(Kortingsstaffels!$H:$H,MATCH($I34,Kortingsstaffels!$B:$B,0))),0,INDEX(Kortingsstaffels!$H:$H,MATCH($I34,Kortingsstaffels!$B:$B,0)))</f>
        <v>0</v>
      </c>
      <c r="AB34" s="323">
        <f>IF(ISNA(INDEX(Kortingsstaffels!$I:$I,MATCH($I34,Kortingsstaffels!$B:$B,0))),0,INDEX(Kortingsstaffels!$I:$I,MATCH($I34,Kortingsstaffels!$B:$B,0)))</f>
        <v>0</v>
      </c>
      <c r="AC34" s="283">
        <f t="shared" ref="AC34" si="281">T34*(1-Y34)</f>
        <v>15</v>
      </c>
      <c r="AD34" s="288">
        <f t="shared" ref="AD34" si="282">U34*(1-Z34)</f>
        <v>15</v>
      </c>
      <c r="AE34" s="288">
        <f t="shared" ref="AE34" si="283">V34*(1-AA34)</f>
        <v>15</v>
      </c>
      <c r="AF34" s="288">
        <f t="shared" ref="AF34" si="284">W34*(1-AB34)</f>
        <v>15</v>
      </c>
      <c r="AG34" s="281">
        <f t="shared" ref="AG34" si="285">SUM(AC34:AF34)</f>
        <v>60</v>
      </c>
      <c r="AH34" s="333">
        <f>INDEX('Hulpblad inkooptarieven'!$D:$D,MATCH('Rekenblad Verkeer'!$AH$3,'Hulpblad inkooptarieven'!$A:$A,0))*K34</f>
        <v>1.5817500000000002</v>
      </c>
      <c r="AI34" s="288">
        <f>INDEX('Hulpblad inkooptarieven'!D:D,MATCH('Rekenblad Verkeer'!$AI$3,'Hulpblad inkooptarieven'!$A:$A,0))*M34</f>
        <v>1.5872000000000002</v>
      </c>
      <c r="AJ34" s="288">
        <f>INDEX('Hulpblad inkooptarieven'!D:D,MATCH('Rekenblad Verkeer'!$AJ$3,'Hulpblad inkooptarieven'!$A:$A,0))*(O34+R34)</f>
        <v>4.1816500000000003</v>
      </c>
      <c r="AK34" s="288">
        <f>INDEX('Hulpblad inkooptarieven'!D:D,MATCH('Rekenblad Verkeer'!$AK$3,'Hulpblad inkooptarieven'!$A:$A,0))*Q34</f>
        <v>11.307</v>
      </c>
      <c r="AL34" s="281">
        <f t="shared" ref="AL34" si="286">SUM(AH34:AK34)</f>
        <v>18.657600000000002</v>
      </c>
      <c r="AM34" s="298">
        <f>SUM(AH34:AJ34)*Parameters!$B$2+AK34*Parameters!$B$3</f>
        <v>1.1054010000000001</v>
      </c>
      <c r="AP34" s="318">
        <f t="shared" ref="AP34" si="287">SUM(AM34:AO34)</f>
        <v>1.1054010000000001</v>
      </c>
      <c r="AQ34" s="331">
        <f t="shared" ref="AQ34" si="288">AL34+AP34</f>
        <v>19.763001000000003</v>
      </c>
      <c r="AR34" s="333">
        <f t="shared" ref="AR34" si="289">AG34-AQ34</f>
        <v>40.236998999999997</v>
      </c>
      <c r="AS34" s="292">
        <f t="shared" ref="AS34" si="290">IFERROR(AR34/AG34,"")</f>
        <v>0.67061664999999993</v>
      </c>
      <c r="AT34" s="263" t="b">
        <f t="shared" ref="AT34" si="291">AR34&lt;0</f>
        <v>0</v>
      </c>
      <c r="AU34" s="534" t="s">
        <v>872</v>
      </c>
      <c r="AV34" s="609">
        <v>1</v>
      </c>
    </row>
    <row r="35" spans="1:48" ht="15">
      <c r="A35" s="348" t="str">
        <f t="shared" ref="A35" si="292">C35&amp;D35&amp;E35&amp;F35&amp;G35</f>
        <v>TZ ZBTCityphone100</v>
      </c>
      <c r="B35" s="276"/>
      <c r="C35" s="275" t="s">
        <v>726</v>
      </c>
      <c r="D35" s="279" t="s">
        <v>525</v>
      </c>
      <c r="E35" s="279"/>
      <c r="F35" s="279">
        <v>100</v>
      </c>
      <c r="G35" s="279"/>
      <c r="H35" s="279" t="str">
        <f t="shared" ref="H35" si="293">C35&amp;D35&amp;E35&amp;F35</f>
        <v>TZ ZBTCityphone100</v>
      </c>
      <c r="I35" s="276" t="str">
        <f t="shared" ref="I35" si="294">C35&amp;E35&amp;G35</f>
        <v>TZ ZBT</v>
      </c>
      <c r="J35" s="451">
        <f>INDEX(Verkeersprofielen!$B:$B,MATCH($H35,Verkeersprofielen!$A:$A,0))</f>
        <v>100</v>
      </c>
      <c r="K35" s="451">
        <f>INDEX(Verkeersprofielen!$C:$C,MATCH($H35,Verkeersprofielen!$A:$A,0))</f>
        <v>100</v>
      </c>
      <c r="L35" s="451">
        <f>INDEX(Verkeersprofielen!$D:$D,MATCH($H35,Verkeersprofielen!$A:$A,0))</f>
        <v>100</v>
      </c>
      <c r="M35" s="451">
        <f>INDEX(Verkeersprofielen!$E:$E,MATCH($H35,Verkeersprofielen!$A:$A,0))</f>
        <v>100</v>
      </c>
      <c r="N35" s="451">
        <f>INDEX(Verkeersprofielen!$F:$F,MATCH($H35,Verkeersprofielen!$A:$A,0))</f>
        <v>100</v>
      </c>
      <c r="O35" s="451">
        <f>INDEX(Verkeersprofielen!$G:$G,MATCH($H35,Verkeersprofielen!$A:$A,0))</f>
        <v>100</v>
      </c>
      <c r="P35" s="451">
        <f>INDEX(Verkeersprofielen!$H:$H,MATCH($H35,Verkeersprofielen!$A:$A,0))</f>
        <v>100</v>
      </c>
      <c r="Q35" s="451">
        <f>INDEX(Verkeersprofielen!$I:$I,MATCH($H35,Verkeersprofielen!$A:$A,0))</f>
        <v>100</v>
      </c>
      <c r="R35" s="451">
        <f>INDEX(Verkeersprofielen!$J:$J,MATCH($H35,Verkeersprofielen!$A:$A,0))</f>
        <v>0</v>
      </c>
      <c r="S35" s="452">
        <f>INDEX(Verkeersprofielen!$K:$K,MATCH($H35,Verkeersprofielen!$A:$A,0))</f>
        <v>0</v>
      </c>
      <c r="T35" s="304">
        <f>INDEX('Tarieven ZM'!$G:$G,MATCH($C35&amp;T$3,'Tarieven ZM'!$B:$B,0))*J35+K35*INDEX('Tarieven ZM'!$H:$H,MATCH($C35&amp;T$3,'Tarieven ZM'!$B:$B,0))</f>
        <v>15</v>
      </c>
      <c r="U35" s="453">
        <f>INDEX('Tarieven ZM'!$G:$G,MATCH($C35&amp;U$3,'Tarieven ZM'!$B:$B,0))*L35+M35*INDEX('Tarieven ZM'!$H:$H,MATCH($C35&amp;U$3,'Tarieven ZM'!$B:$B,0))</f>
        <v>15</v>
      </c>
      <c r="V35" s="453">
        <f>INDEX('Tarieven ZM'!$G:$G,MATCH($C35&amp;V$3,'Tarieven ZM'!$B:$B,0))*(N35+R35)+(O35+S35)*INDEX('Tarieven ZM'!$H:$H,MATCH($C35&amp;V$3,'Tarieven ZM'!$B:$B,0))</f>
        <v>15</v>
      </c>
      <c r="W35" s="453">
        <f>INDEX('Tarieven ZM'!$G:$G,MATCH($C35&amp;W$3,'Tarieven ZM'!$B:$B,0))*P35+Q35*INDEX('Tarieven ZM'!$H:$H,MATCH($C35&amp;W$3,'Tarieven ZM'!$B:$B,0))</f>
        <v>15</v>
      </c>
      <c r="X35" s="394">
        <f t="shared" ref="X35" si="295">SUM(T35:W35)</f>
        <v>60</v>
      </c>
      <c r="Y35" s="454">
        <f>IF(ISNA(INDEX(Kortingsstaffels!$F:$F,MATCH($I35,Kortingsstaffels!$B:$B,0))),0,INDEX(Kortingsstaffels!$F:$F,MATCH($I35,Kortingsstaffels!$B:$B,0)))</f>
        <v>0</v>
      </c>
      <c r="Z35" s="293">
        <f>IF(ISNA(INDEX(Kortingsstaffels!$G:$G,MATCH($I35,Kortingsstaffels!$B:$B,0))),0,INDEX(Kortingsstaffels!$G:$G,MATCH($I35,Kortingsstaffels!$B:$B,0)))</f>
        <v>0</v>
      </c>
      <c r="AA35" s="293">
        <f>IF(ISNA(INDEX(Kortingsstaffels!$H:$H,MATCH($I35,Kortingsstaffels!$B:$B,0))),0,INDEX(Kortingsstaffels!$H:$H,MATCH($I35,Kortingsstaffels!$B:$B,0)))</f>
        <v>0</v>
      </c>
      <c r="AB35" s="455">
        <f>IF(ISNA(INDEX(Kortingsstaffels!$I:$I,MATCH($I35,Kortingsstaffels!$B:$B,0))),0,INDEX(Kortingsstaffels!$I:$I,MATCH($I35,Kortingsstaffels!$B:$B,0)))</f>
        <v>0</v>
      </c>
      <c r="AC35" s="284">
        <f t="shared" ref="AC35" si="296">T35*(1-Y35)</f>
        <v>15</v>
      </c>
      <c r="AD35" s="289">
        <f t="shared" ref="AD35" si="297">U35*(1-Z35)</f>
        <v>15</v>
      </c>
      <c r="AE35" s="289">
        <f t="shared" ref="AE35" si="298">V35*(1-AA35)</f>
        <v>15</v>
      </c>
      <c r="AF35" s="289">
        <f t="shared" ref="AF35" si="299">W35*(1-AB35)</f>
        <v>15</v>
      </c>
      <c r="AG35" s="285">
        <f t="shared" ref="AG35" si="300">SUM(AC35:AF35)</f>
        <v>60</v>
      </c>
      <c r="AH35" s="397">
        <f>INDEX('Hulpblad inkooptarieven'!$D:$D,MATCH('Rekenblad Verkeer'!$AH$3,'Hulpblad inkooptarieven'!$A:$A,0))*K35</f>
        <v>1.5817500000000002</v>
      </c>
      <c r="AI35" s="289">
        <f>INDEX('Hulpblad inkooptarieven'!D:D,MATCH('Rekenblad Verkeer'!$AI$3,'Hulpblad inkooptarieven'!$A:$A,0))*M35</f>
        <v>1.5872000000000002</v>
      </c>
      <c r="AJ35" s="289">
        <f>INDEX('Hulpblad inkooptarieven'!D:D,MATCH('Rekenblad Verkeer'!$AJ$3,'Hulpblad inkooptarieven'!$A:$A,0))*(O35+R35)</f>
        <v>4.1816500000000003</v>
      </c>
      <c r="AK35" s="289">
        <f>INDEX('Hulpblad inkooptarieven'!D:D,MATCH('Rekenblad Verkeer'!$AK$3,'Hulpblad inkooptarieven'!$A:$A,0))*Q35</f>
        <v>11.307</v>
      </c>
      <c r="AL35" s="285">
        <f t="shared" ref="AL35" si="301">SUM(AH35:AK35)</f>
        <v>18.657600000000002</v>
      </c>
      <c r="AM35" s="304">
        <f>SUM(AH35:AJ35)*Parameters!$B$2+AK35*Parameters!$B$3</f>
        <v>1.1054010000000001</v>
      </c>
      <c r="AN35" s="279"/>
      <c r="AO35" s="279"/>
      <c r="AP35" s="394">
        <f t="shared" ref="AP35" si="302">SUM(AM35:AO35)</f>
        <v>1.1054010000000001</v>
      </c>
      <c r="AQ35" s="414">
        <f t="shared" ref="AQ35" si="303">AL35+AP35</f>
        <v>19.763001000000003</v>
      </c>
      <c r="AR35" s="397">
        <f t="shared" ref="AR35" si="304">AG35-AQ35</f>
        <v>40.236998999999997</v>
      </c>
      <c r="AS35" s="293">
        <f t="shared" ref="AS35" si="305">IFERROR(AR35/AG35,"")</f>
        <v>0.67061664999999993</v>
      </c>
      <c r="AT35" s="276" t="b">
        <f t="shared" ref="AT35" si="306">AR35&lt;0</f>
        <v>0</v>
      </c>
      <c r="AU35" s="600" t="s">
        <v>872</v>
      </c>
      <c r="AV35" s="610">
        <v>1</v>
      </c>
    </row>
  </sheetData>
  <autoFilter ref="A3:AV35"/>
  <mergeCells count="11">
    <mergeCell ref="C2:H2"/>
    <mergeCell ref="J2:S2"/>
    <mergeCell ref="Y2:AB2"/>
    <mergeCell ref="T1:AG1"/>
    <mergeCell ref="T2:X2"/>
    <mergeCell ref="AC2:AG2"/>
    <mergeCell ref="AH2:AL2"/>
    <mergeCell ref="AM2:AP2"/>
    <mergeCell ref="AH1:AL1"/>
    <mergeCell ref="AR1:AT1"/>
    <mergeCell ref="AM1:AP1"/>
  </mergeCells>
  <conditionalFormatting sqref="AU4:AU35">
    <cfRule type="containsText" dxfId="7" priority="1" operator="containsText" text="nee">
      <formula>NOT(ISERROR(SEARCH("nee",AU4)))</formula>
    </cfRule>
    <cfRule type="containsText" dxfId="6" priority="2" operator="containsText" text="ja">
      <formula>NOT(ISERROR(SEARCH("ja",AU4)))</formula>
    </cfRule>
  </conditionalFormatting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/>
  <dimension ref="B1:FW22"/>
  <sheetViews>
    <sheetView tabSelected="1" topLeftCell="A13" workbookViewId="0">
      <selection activeCell="I23" sqref="I23"/>
    </sheetView>
  </sheetViews>
  <sheetFormatPr defaultRowHeight="12" outlineLevelCol="1"/>
  <cols>
    <col min="1" max="1" width="6.140625" style="4" customWidth="1"/>
    <col min="2" max="3" width="9.140625" style="4"/>
    <col min="4" max="4" width="15.42578125" style="4" bestFit="1" customWidth="1"/>
    <col min="5" max="5" width="15.42578125" style="4" customWidth="1"/>
    <col min="6" max="6" width="14.140625" style="4" bestFit="1" customWidth="1"/>
    <col min="7" max="7" width="9.140625" style="4"/>
    <col min="8" max="8" width="16.140625" style="4" bestFit="1" customWidth="1"/>
    <col min="9" max="9" width="37.7109375" style="4" bestFit="1" customWidth="1"/>
    <col min="10" max="10" width="12" style="4" bestFit="1" customWidth="1"/>
    <col min="11" max="23" width="9.140625" style="4"/>
    <col min="24" max="24" width="10.5703125" style="4" customWidth="1"/>
    <col min="25" max="47" width="9.140625" style="4"/>
    <col min="48" max="48" width="12.140625" style="4" bestFit="1" customWidth="1"/>
    <col min="49" max="55" width="12.140625" style="4" customWidth="1" outlineLevel="1"/>
    <col min="56" max="56" width="20.5703125" style="4" customWidth="1"/>
    <col min="57" max="57" width="11.42578125" style="4" customWidth="1"/>
    <col min="58" max="58" width="7.7109375" style="4" customWidth="1"/>
    <col min="59" max="59" width="9.85546875" style="4" customWidth="1"/>
    <col min="60" max="60" width="11.140625" style="4" customWidth="1"/>
    <col min="61" max="61" width="10" style="4" customWidth="1"/>
    <col min="62" max="62" width="9.28515625" style="4" customWidth="1"/>
    <col min="63" max="63" width="9.85546875" style="4" customWidth="1"/>
    <col min="64" max="64" width="11.42578125" style="4" customWidth="1"/>
    <col min="65" max="114" width="9.140625" style="4" customWidth="1" outlineLevel="1"/>
    <col min="115" max="117" width="9.140625" style="4"/>
    <col min="118" max="167" width="11.42578125" style="4" customWidth="1" outlineLevel="1"/>
    <col min="168" max="173" width="9.140625" style="4"/>
    <col min="174" max="174" width="11.7109375" style="4" customWidth="1"/>
    <col min="175" max="175" width="12.140625" style="4" customWidth="1"/>
    <col min="176" max="16384" width="9.140625" style="4"/>
  </cols>
  <sheetData>
    <row r="1" spans="2:179" ht="15">
      <c r="FO1" s="409"/>
      <c r="FP1" s="410"/>
      <c r="FQ1" s="410"/>
      <c r="FR1" s="411"/>
    </row>
    <row r="2" spans="2:179" ht="36.75">
      <c r="D2" s="4" t="s">
        <v>443</v>
      </c>
      <c r="I2" s="313" t="s">
        <v>443</v>
      </c>
      <c r="J2" s="395"/>
      <c r="K2" s="261" t="s">
        <v>627</v>
      </c>
      <c r="AW2" s="424" t="s">
        <v>678</v>
      </c>
      <c r="AX2" s="425"/>
      <c r="AY2" s="425"/>
      <c r="AZ2" s="425"/>
      <c r="BA2" s="425"/>
      <c r="BB2" s="425"/>
      <c r="BC2" s="425"/>
      <c r="BD2" s="425"/>
      <c r="BE2" s="424" t="s">
        <v>660</v>
      </c>
      <c r="BF2" s="425"/>
      <c r="BG2" s="425"/>
      <c r="BH2" s="425"/>
      <c r="BI2" s="425"/>
      <c r="BJ2" s="425"/>
      <c r="BK2" s="425"/>
      <c r="BL2" s="425"/>
      <c r="BM2" s="4" t="s">
        <v>662</v>
      </c>
      <c r="CL2" s="4" t="s">
        <v>663</v>
      </c>
      <c r="DK2" s="261" t="s">
        <v>674</v>
      </c>
      <c r="DN2" s="261" t="s">
        <v>667</v>
      </c>
      <c r="EM2" s="261" t="s">
        <v>670</v>
      </c>
      <c r="FL2" s="261" t="s">
        <v>675</v>
      </c>
      <c r="FO2" s="637" t="s">
        <v>676</v>
      </c>
      <c r="FP2" s="643"/>
      <c r="FQ2" s="643"/>
      <c r="FR2" s="652"/>
      <c r="FS2" s="413" t="s">
        <v>677</v>
      </c>
      <c r="FT2" s="634" t="s">
        <v>487</v>
      </c>
      <c r="FU2" s="635"/>
      <c r="FV2" s="636"/>
    </row>
    <row r="3" spans="2:179" ht="60">
      <c r="B3" s="302" t="s">
        <v>440</v>
      </c>
      <c r="C3" s="258" t="s">
        <v>441</v>
      </c>
      <c r="D3" s="375" t="s">
        <v>658</v>
      </c>
      <c r="E3" s="376" t="s">
        <v>8</v>
      </c>
      <c r="F3" s="376" t="s">
        <v>472</v>
      </c>
      <c r="G3" s="376" t="s">
        <v>9</v>
      </c>
      <c r="H3" s="376" t="s">
        <v>6</v>
      </c>
      <c r="I3" s="376" t="s">
        <v>657</v>
      </c>
      <c r="J3" s="377" t="s">
        <v>4</v>
      </c>
      <c r="K3" s="376" t="s">
        <v>468</v>
      </c>
      <c r="L3" s="376" t="s">
        <v>633</v>
      </c>
      <c r="M3" s="376" t="s">
        <v>469</v>
      </c>
      <c r="N3" s="376" t="s">
        <v>470</v>
      </c>
      <c r="O3" s="376" t="s">
        <v>632</v>
      </c>
      <c r="P3" s="376" t="s">
        <v>471</v>
      </c>
      <c r="Q3" s="376" t="s">
        <v>473</v>
      </c>
      <c r="R3" s="376" t="s">
        <v>474</v>
      </c>
      <c r="S3" s="376" t="s">
        <v>475</v>
      </c>
      <c r="T3" s="396" t="s">
        <v>629</v>
      </c>
      <c r="U3" s="396" t="s">
        <v>628</v>
      </c>
      <c r="V3" s="396" t="s">
        <v>606</v>
      </c>
      <c r="W3" s="396" t="s">
        <v>630</v>
      </c>
      <c r="X3" s="258" t="s">
        <v>547</v>
      </c>
      <c r="Y3" s="258" t="s">
        <v>548</v>
      </c>
      <c r="Z3" s="258" t="s">
        <v>549</v>
      </c>
      <c r="AA3" s="258" t="s">
        <v>550</v>
      </c>
      <c r="AB3" s="258" t="s">
        <v>551</v>
      </c>
      <c r="AC3" s="258" t="s">
        <v>552</v>
      </c>
      <c r="AD3" s="258" t="s">
        <v>651</v>
      </c>
      <c r="AE3" s="258" t="s">
        <v>634</v>
      </c>
      <c r="AF3" s="258" t="s">
        <v>635</v>
      </c>
      <c r="AG3" s="258" t="s">
        <v>636</v>
      </c>
      <c r="AH3" s="258" t="s">
        <v>540</v>
      </c>
      <c r="AI3" s="258" t="s">
        <v>637</v>
      </c>
      <c r="AJ3" s="258" t="s">
        <v>638</v>
      </c>
      <c r="AK3" s="258" t="s">
        <v>543</v>
      </c>
      <c r="AL3" s="258" t="s">
        <v>639</v>
      </c>
      <c r="AM3" s="258" t="s">
        <v>640</v>
      </c>
      <c r="AN3" s="258" t="s">
        <v>641</v>
      </c>
      <c r="AO3" s="258" t="s">
        <v>546</v>
      </c>
      <c r="AP3" s="258" t="s">
        <v>642</v>
      </c>
      <c r="AQ3" s="258" t="s">
        <v>554</v>
      </c>
      <c r="AR3" s="258" t="s">
        <v>555</v>
      </c>
      <c r="AS3" s="258" t="s">
        <v>643</v>
      </c>
      <c r="AT3" s="258" t="s">
        <v>644</v>
      </c>
      <c r="AU3" s="258" t="s">
        <v>645</v>
      </c>
      <c r="AV3" s="259" t="s">
        <v>646</v>
      </c>
      <c r="AW3" s="387" t="s">
        <v>468</v>
      </c>
      <c r="AX3" s="258" t="s">
        <v>469</v>
      </c>
      <c r="AY3" s="258" t="s">
        <v>470</v>
      </c>
      <c r="AZ3" s="258" t="s">
        <v>471</v>
      </c>
      <c r="BA3" s="258" t="s">
        <v>473</v>
      </c>
      <c r="BB3" s="258" t="s">
        <v>474</v>
      </c>
      <c r="BC3" s="258" t="s">
        <v>475</v>
      </c>
      <c r="BD3" s="258" t="s">
        <v>679</v>
      </c>
      <c r="BE3" s="387" t="s">
        <v>468</v>
      </c>
      <c r="BF3" s="258" t="s">
        <v>469</v>
      </c>
      <c r="BG3" s="258" t="s">
        <v>470</v>
      </c>
      <c r="BH3" s="258" t="s">
        <v>471</v>
      </c>
      <c r="BI3" s="258" t="s">
        <v>473</v>
      </c>
      <c r="BJ3" s="258" t="s">
        <v>474</v>
      </c>
      <c r="BK3" s="258" t="s">
        <v>475</v>
      </c>
      <c r="BL3" s="398" t="s">
        <v>661</v>
      </c>
      <c r="BM3" s="258" t="s">
        <v>547</v>
      </c>
      <c r="BN3" s="258" t="s">
        <v>548</v>
      </c>
      <c r="BO3" s="258" t="s">
        <v>549</v>
      </c>
      <c r="BP3" s="258" t="s">
        <v>550</v>
      </c>
      <c r="BQ3" s="258" t="s">
        <v>551</v>
      </c>
      <c r="BR3" s="258" t="s">
        <v>552</v>
      </c>
      <c r="BS3" s="258" t="s">
        <v>651</v>
      </c>
      <c r="BT3" s="258" t="s">
        <v>634</v>
      </c>
      <c r="BU3" s="258" t="s">
        <v>635</v>
      </c>
      <c r="BV3" s="258" t="s">
        <v>636</v>
      </c>
      <c r="BW3" s="258" t="s">
        <v>540</v>
      </c>
      <c r="BX3" s="258" t="s">
        <v>637</v>
      </c>
      <c r="BY3" s="258" t="s">
        <v>638</v>
      </c>
      <c r="BZ3" s="258" t="s">
        <v>543</v>
      </c>
      <c r="CA3" s="258" t="s">
        <v>639</v>
      </c>
      <c r="CB3" s="258" t="s">
        <v>640</v>
      </c>
      <c r="CC3" s="258" t="s">
        <v>641</v>
      </c>
      <c r="CD3" s="258" t="s">
        <v>546</v>
      </c>
      <c r="CE3" s="258" t="s">
        <v>642</v>
      </c>
      <c r="CF3" s="258" t="s">
        <v>554</v>
      </c>
      <c r="CG3" s="258" t="s">
        <v>555</v>
      </c>
      <c r="CH3" s="258" t="s">
        <v>643</v>
      </c>
      <c r="CI3" s="258" t="s">
        <v>644</v>
      </c>
      <c r="CJ3" s="258" t="s">
        <v>645</v>
      </c>
      <c r="CK3" s="259" t="s">
        <v>646</v>
      </c>
      <c r="CL3" s="258" t="s">
        <v>547</v>
      </c>
      <c r="CM3" s="258" t="s">
        <v>548</v>
      </c>
      <c r="CN3" s="258" t="s">
        <v>549</v>
      </c>
      <c r="CO3" s="258" t="s">
        <v>550</v>
      </c>
      <c r="CP3" s="258" t="s">
        <v>551</v>
      </c>
      <c r="CQ3" s="258" t="s">
        <v>552</v>
      </c>
      <c r="CR3" s="258" t="s">
        <v>651</v>
      </c>
      <c r="CS3" s="258" t="s">
        <v>634</v>
      </c>
      <c r="CT3" s="258" t="s">
        <v>635</v>
      </c>
      <c r="CU3" s="258" t="s">
        <v>636</v>
      </c>
      <c r="CV3" s="258" t="s">
        <v>540</v>
      </c>
      <c r="CW3" s="258" t="s">
        <v>637</v>
      </c>
      <c r="CX3" s="258" t="s">
        <v>638</v>
      </c>
      <c r="CY3" s="258" t="s">
        <v>543</v>
      </c>
      <c r="CZ3" s="258" t="s">
        <v>639</v>
      </c>
      <c r="DA3" s="258" t="s">
        <v>640</v>
      </c>
      <c r="DB3" s="258" t="s">
        <v>641</v>
      </c>
      <c r="DC3" s="258" t="s">
        <v>546</v>
      </c>
      <c r="DD3" s="258" t="s">
        <v>642</v>
      </c>
      <c r="DE3" s="258" t="s">
        <v>554</v>
      </c>
      <c r="DF3" s="258" t="s">
        <v>555</v>
      </c>
      <c r="DG3" s="258" t="s">
        <v>643</v>
      </c>
      <c r="DH3" s="258" t="s">
        <v>644</v>
      </c>
      <c r="DI3" s="258" t="s">
        <v>645</v>
      </c>
      <c r="DJ3" s="259" t="s">
        <v>646</v>
      </c>
      <c r="DK3" s="402" t="s">
        <v>664</v>
      </c>
      <c r="DL3" s="403" t="s">
        <v>665</v>
      </c>
      <c r="DM3" s="404" t="s">
        <v>666</v>
      </c>
      <c r="DN3" s="387" t="s">
        <v>547</v>
      </c>
      <c r="DO3" s="258" t="s">
        <v>548</v>
      </c>
      <c r="DP3" s="258" t="s">
        <v>549</v>
      </c>
      <c r="DQ3" s="258" t="s">
        <v>550</v>
      </c>
      <c r="DR3" s="258" t="s">
        <v>551</v>
      </c>
      <c r="DS3" s="258" t="s">
        <v>552</v>
      </c>
      <c r="DT3" s="258" t="s">
        <v>692</v>
      </c>
      <c r="DU3" s="258" t="s">
        <v>537</v>
      </c>
      <c r="DV3" s="258" t="s">
        <v>538</v>
      </c>
      <c r="DW3" s="258" t="s">
        <v>539</v>
      </c>
      <c r="DX3" s="258" t="s">
        <v>540</v>
      </c>
      <c r="DY3" s="258" t="s">
        <v>541</v>
      </c>
      <c r="DZ3" s="258" t="s">
        <v>542</v>
      </c>
      <c r="EA3" s="258" t="s">
        <v>543</v>
      </c>
      <c r="EB3" s="258" t="s">
        <v>290</v>
      </c>
      <c r="EC3" s="258" t="s">
        <v>544</v>
      </c>
      <c r="ED3" s="258" t="s">
        <v>545</v>
      </c>
      <c r="EE3" s="258" t="s">
        <v>546</v>
      </c>
      <c r="EF3" s="258" t="s">
        <v>553</v>
      </c>
      <c r="EG3" s="258" t="s">
        <v>554</v>
      </c>
      <c r="EH3" s="258" t="s">
        <v>555</v>
      </c>
      <c r="EI3" s="258" t="s">
        <v>556</v>
      </c>
      <c r="EJ3" s="258" t="s">
        <v>344</v>
      </c>
      <c r="EK3" s="258" t="s">
        <v>557</v>
      </c>
      <c r="EL3" s="259" t="s">
        <v>558</v>
      </c>
      <c r="EM3" s="387" t="s">
        <v>547</v>
      </c>
      <c r="EN3" s="258" t="s">
        <v>548</v>
      </c>
      <c r="EO3" s="258" t="s">
        <v>549</v>
      </c>
      <c r="EP3" s="258" t="s">
        <v>550</v>
      </c>
      <c r="EQ3" s="258" t="s">
        <v>551</v>
      </c>
      <c r="ER3" s="258" t="s">
        <v>552</v>
      </c>
      <c r="ES3" s="258" t="s">
        <v>691</v>
      </c>
      <c r="ET3" s="258" t="s">
        <v>537</v>
      </c>
      <c r="EU3" s="258" t="s">
        <v>538</v>
      </c>
      <c r="EV3" s="258" t="s">
        <v>539</v>
      </c>
      <c r="EW3" s="258" t="s">
        <v>540</v>
      </c>
      <c r="EX3" s="258" t="s">
        <v>541</v>
      </c>
      <c r="EY3" s="258" t="s">
        <v>542</v>
      </c>
      <c r="EZ3" s="258" t="s">
        <v>543</v>
      </c>
      <c r="FA3" s="258" t="s">
        <v>290</v>
      </c>
      <c r="FB3" s="258" t="s">
        <v>544</v>
      </c>
      <c r="FC3" s="258" t="s">
        <v>545</v>
      </c>
      <c r="FD3" s="258" t="s">
        <v>546</v>
      </c>
      <c r="FE3" s="258" t="s">
        <v>553</v>
      </c>
      <c r="FF3" s="258" t="s">
        <v>554</v>
      </c>
      <c r="FG3" s="258" t="s">
        <v>555</v>
      </c>
      <c r="FH3" s="258" t="s">
        <v>556</v>
      </c>
      <c r="FI3" s="258" t="s">
        <v>344</v>
      </c>
      <c r="FJ3" s="258" t="s">
        <v>557</v>
      </c>
      <c r="FK3" s="259" t="s">
        <v>558</v>
      </c>
      <c r="FL3" s="405" t="s">
        <v>671</v>
      </c>
      <c r="FM3" s="406" t="s">
        <v>672</v>
      </c>
      <c r="FN3" s="407" t="s">
        <v>673</v>
      </c>
      <c r="FO3" s="327" t="s">
        <v>486</v>
      </c>
      <c r="FP3" s="328"/>
      <c r="FQ3" s="328"/>
      <c r="FR3" s="338" t="s">
        <v>519</v>
      </c>
      <c r="FS3" s="412" t="s">
        <v>520</v>
      </c>
      <c r="FT3" s="267" t="s">
        <v>488</v>
      </c>
      <c r="FU3" s="268" t="s">
        <v>489</v>
      </c>
      <c r="FV3" s="269" t="s">
        <v>490</v>
      </c>
      <c r="FW3" s="533" t="s">
        <v>871</v>
      </c>
    </row>
    <row r="4" spans="2:179" s="432" customFormat="1" ht="24" customHeight="1">
      <c r="B4" s="387"/>
      <c r="C4" s="258"/>
      <c r="D4" s="387"/>
      <c r="E4" s="258"/>
      <c r="F4" s="258"/>
      <c r="G4" s="258"/>
      <c r="H4" s="258"/>
      <c r="I4" s="258"/>
      <c r="J4" s="259"/>
      <c r="K4" s="428"/>
      <c r="L4" s="428"/>
      <c r="M4" s="428"/>
      <c r="N4" s="428"/>
      <c r="O4" s="428"/>
      <c r="P4" s="428"/>
      <c r="Q4" s="428"/>
      <c r="R4" s="428"/>
      <c r="S4" s="428"/>
      <c r="T4" s="428"/>
      <c r="U4" s="428"/>
      <c r="V4" s="428"/>
      <c r="W4" s="428"/>
      <c r="X4" s="428"/>
      <c r="Y4" s="428"/>
      <c r="Z4" s="428"/>
      <c r="AA4" s="428"/>
      <c r="AB4" s="428"/>
      <c r="AC4" s="428"/>
      <c r="AD4" s="428"/>
      <c r="AE4" s="428"/>
      <c r="AF4" s="428"/>
      <c r="AG4" s="428"/>
      <c r="AH4" s="428"/>
      <c r="AI4" s="428"/>
      <c r="AJ4" s="428"/>
      <c r="AK4" s="428"/>
      <c r="AL4" s="428"/>
      <c r="AM4" s="428"/>
      <c r="AN4" s="428"/>
      <c r="AO4" s="428"/>
      <c r="AP4" s="428"/>
      <c r="AQ4" s="428"/>
      <c r="AR4" s="428"/>
      <c r="AS4" s="428"/>
      <c r="AT4" s="428"/>
      <c r="AU4" s="428"/>
      <c r="AV4" s="429"/>
      <c r="AW4" s="428"/>
      <c r="AX4" s="428"/>
      <c r="AY4" s="428"/>
      <c r="AZ4" s="428"/>
      <c r="BA4" s="428"/>
      <c r="BB4" s="428"/>
      <c r="BC4" s="428"/>
      <c r="BD4" s="428"/>
      <c r="BE4" s="427"/>
      <c r="BF4" s="428"/>
      <c r="BG4" s="428"/>
      <c r="BH4" s="428"/>
      <c r="BI4" s="428"/>
      <c r="BJ4" s="428"/>
      <c r="BK4" s="428"/>
      <c r="BL4" s="458"/>
      <c r="BM4" s="428"/>
      <c r="BN4" s="428"/>
      <c r="BO4" s="428"/>
      <c r="BP4" s="428"/>
      <c r="BQ4" s="428"/>
      <c r="BR4" s="428"/>
      <c r="BS4" s="428"/>
      <c r="BT4" s="428"/>
      <c r="BU4" s="428"/>
      <c r="BV4" s="428"/>
      <c r="BW4" s="428"/>
      <c r="BX4" s="428"/>
      <c r="BY4" s="428"/>
      <c r="BZ4" s="428"/>
      <c r="CA4" s="428"/>
      <c r="CB4" s="428"/>
      <c r="CC4" s="428"/>
      <c r="CD4" s="428"/>
      <c r="CE4" s="428"/>
      <c r="CF4" s="428"/>
      <c r="CG4" s="428"/>
      <c r="CH4" s="428"/>
      <c r="CI4" s="428"/>
      <c r="CJ4" s="428"/>
      <c r="CK4" s="429"/>
      <c r="CL4" s="428"/>
      <c r="CM4" s="428"/>
      <c r="CN4" s="428"/>
      <c r="CO4" s="428"/>
      <c r="CP4" s="428"/>
      <c r="CQ4" s="428"/>
      <c r="CR4" s="428"/>
      <c r="CS4" s="428"/>
      <c r="CT4" s="428"/>
      <c r="CU4" s="428"/>
      <c r="CV4" s="428"/>
      <c r="CW4" s="428"/>
      <c r="CX4" s="428"/>
      <c r="CY4" s="428"/>
      <c r="CZ4" s="428"/>
      <c r="DA4" s="428"/>
      <c r="DB4" s="428"/>
      <c r="DC4" s="428"/>
      <c r="DD4" s="428"/>
      <c r="DE4" s="428"/>
      <c r="DF4" s="428"/>
      <c r="DG4" s="428"/>
      <c r="DH4" s="428"/>
      <c r="DI4" s="428"/>
      <c r="DJ4" s="429"/>
      <c r="DK4" s="459"/>
      <c r="DL4" s="460"/>
      <c r="DM4" s="458"/>
      <c r="DN4" s="433" t="str">
        <f>INDEX(Mapping!$E:$E,MATCH(DN$3,Mapping!$B:$B,0))</f>
        <v>Nummerblokken alleen i.c.m. doorkiesfaciliteitVVA10 (in gebruik)1e blok</v>
      </c>
      <c r="DO4" s="430" t="str">
        <f>INDEX(Mapping!$E:$E,MATCH(DO$3,Mapping!$B:$B,0))</f>
        <v>Nummerblokken alleen i.c.m. doorkiesfaciliteitVVA10 (in gebruik)2e en volgende blok</v>
      </c>
      <c r="DP4" s="430" t="str">
        <f>INDEX(Mapping!$E:$E,MATCH(DP$3,Mapping!$B:$B,0))</f>
        <v>Nummerblokken alleen i.c.m. doorkiesfaciliteitVVA100 (in gebruik)1e blok</v>
      </c>
      <c r="DQ4" s="430" t="str">
        <f>INDEX(Mapping!$E:$E,MATCH(DQ$3,Mapping!$B:$B,0))</f>
        <v>Nummerblokken alleen i.c.m. doorkiesfaciliteitVVA100 (in gebruik)2e en volgende blok</v>
      </c>
      <c r="DR4" s="430" t="str">
        <f>INDEX(Mapping!$E:$E,MATCH(DR$3,Mapping!$B:$B,0))</f>
        <v>Nummerblokken alleen i.c.m. doorkiesfaciliteitVVA1000 (in gebruik)1e blok</v>
      </c>
      <c r="DS4" s="430" t="str">
        <f>INDEX(Mapping!$E:$E,MATCH(DS$3,Mapping!$B:$B,0))</f>
        <v>Nummerblokken alleen i.c.m. doorkiesfaciliteitVVA1000 (in gebruik)2e en volgende blok</v>
      </c>
      <c r="DT4" s="430" t="str">
        <f>INDEX(Mapping!$E:$E,MATCH(DT$3,Mapping!$B:$B,0))</f>
        <v>Nummerblokken alleen i.c.m. doorkiesfaciliteitVVA10000 (in gebruik)2e en volgende blok</v>
      </c>
      <c r="DU4" s="430" t="str">
        <f>INDEX(Mapping!$E:$E,MATCH(DU$3,Mapping!$B:$B,0))</f>
        <v>Direct aankiesbare onderlijnVVAPer netlijn</v>
      </c>
      <c r="DV4" s="430" t="str">
        <f>INDEX(Mapping!$E:$E,MATCH(DV$3,Mapping!$B:$B,0))</f>
        <v>CalamiteitenServiceVVA&lt;= 30 Kanalen</v>
      </c>
      <c r="DW4" s="430" t="str">
        <f>INDEX(Mapping!$E:$E,MATCH(DW$3,Mapping!$B:$B,0))</f>
        <v>CalamiteitenvoorzieningVVA&lt;= 60 Kanalenper aansluiting</v>
      </c>
      <c r="DX4" s="430" t="str">
        <f>INDEX(Mapping!$E:$E,MATCH(DX$3,Mapping!$B:$B,0))</f>
        <v>DoorkiesfaciliteitVVAPer lijngroep</v>
      </c>
      <c r="DY4" s="430" t="str">
        <f>INDEX(Mapping!$E:$E,MATCH(DY$3,Mapping!$B:$B,0))</f>
        <v>DoorschakeldienstVVAenkelvoudig en meervoudig =&lt; 6 kanalen</v>
      </c>
      <c r="DZ4" s="430" t="str">
        <f>INDEX(Mapping!$E:$E,MATCH(DZ$3,Mapping!$B:$B,0))</f>
        <v>DoorschakeldienstVVAmeervoudig &gt; 6 kanalen</v>
      </c>
      <c r="EA4" s="430" t="str">
        <f>INDEX(Mapping!$E:$E,MATCH(EA$3,Mapping!$B:$B,0))</f>
        <v>Aanvraag extra groeps/enkelvoudige nummeraanleg/VVA2e t/m 15 extra (mrop)nummersper nummer</v>
      </c>
      <c r="EB4" s="430" t="str">
        <f>INDEX(Mapping!$E:$E,MATCH(EB$3,Mapping!$B:$B,0))</f>
        <v>GroepsnummerVVAPer lijngroep</v>
      </c>
      <c r="EC4" s="430" t="str">
        <f>INDEX(Mapping!$E:$E,MATCH(EC$3,Mapping!$B:$B,0))</f>
        <v>GroepsnummerVVAPer lijngroep</v>
      </c>
      <c r="ED4" s="430" t="str">
        <f>INDEX(Mapping!$E:$E,MATCH(ED$3,Mapping!$B:$B,0))</f>
        <v>Kostenindicatie bij beëindigen communicatieVVA</v>
      </c>
      <c r="EE4" s="430" t="str">
        <f>INDEX(Mapping!$E:$E,MATCH(EE$3,Mapping!$B:$B,0))</f>
        <v>Extra ISDN nummer (eerste 4 standaard in ISDN 2)VVA</v>
      </c>
      <c r="EF4" s="430" t="str">
        <f>INDEX(Mapping!$E:$E,MATCH(EF$3,Mapping!$B:$B,0))</f>
        <v>Nummerweergave (alleen een tarief bij PSTN)VVA</v>
      </c>
      <c r="EG4" s="430" t="str">
        <f>INDEX(Mapping!$E:$E,MATCH(EG$3,Mapping!$B:$B,0))</f>
        <v>ServicecontractVVA</v>
      </c>
      <c r="EH4" s="430" t="str">
        <f>INDEX(Mapping!$E:$E,MATCH(EH$3,Mapping!$B:$B,0))</f>
        <v>ServicecontractVVA</v>
      </c>
      <c r="EI4" s="430" t="str">
        <f>INDEX(Mapping!$E:$E,MATCH(EI$3,Mapping!$B:$B,0))</f>
        <v>Subadressering; per nummerVVA</v>
      </c>
      <c r="EJ4" s="430" t="str">
        <f>INDEX(Mapping!$E:$E,MATCH(EJ$3,Mapping!$B:$B,0))</f>
        <v>VerwijsdienstVVAenkelvoudig en meervoudig =&lt; 6 kanalen</v>
      </c>
      <c r="EK4" s="430" t="str">
        <f>INDEX(Mapping!$E:$E,MATCH(EK$3,Mapping!$B:$B,0))</f>
        <v>VerwijsdienstVVAenkelvoudig en meervoudig =&lt; 6 kanalen</v>
      </c>
      <c r="EL4" s="431" t="str">
        <f>INDEX(Mapping!$E:$E,MATCH(EL$3,Mapping!$B:$B,0))</f>
        <v>Wisselgesprek (alleen een tarief bij PSTN)VVA</v>
      </c>
      <c r="EM4" s="433" t="str">
        <f>INDEX(Mapping!$F:$F,MATCH(EM$3,Mapping!$B:$B,0))</f>
        <v>Nummerblokken alleen i.c.m. doorkiesfaciliteitaanleg10 (in gebruik)1e blok</v>
      </c>
      <c r="EN4" s="430" t="str">
        <f>INDEX(Mapping!$F:$F,MATCH(EN$3,Mapping!$B:$B,0))</f>
        <v>Nummerblokken alleen i.c.m. doorkiesfaciliteitaanleg10 (in gebruik)2e en volgende blok</v>
      </c>
      <c r="EO4" s="430" t="str">
        <f>INDEX(Mapping!$F:$F,MATCH(EO$3,Mapping!$B:$B,0))</f>
        <v>Nummerblokken alleen i.c.m. doorkiesfaciliteitaanleg100 (in gebruik)1e blok</v>
      </c>
      <c r="EP4" s="430" t="str">
        <f>INDEX(Mapping!$F:$F,MATCH(EP$3,Mapping!$B:$B,0))</f>
        <v>Nummerblokken alleen i.c.m. doorkiesfaciliteitaanleg100 (in gebruik)2e en volgende blok</v>
      </c>
      <c r="EQ4" s="430" t="str">
        <f>INDEX(Mapping!$F:$F,MATCH(EQ$3,Mapping!$B:$B,0))</f>
        <v>Nummerblokken alleen i.c.m. doorkiesfaciliteitaanleg1000 (in gebruik)1e blok</v>
      </c>
      <c r="ER4" s="430" t="str">
        <f>INDEX(Mapping!$F:$F,MATCH(ER$3,Mapping!$B:$B,0))</f>
        <v>Nummerblokken alleen i.c.m. doorkiesfaciliteitaanleg1000 (in gebruik)2e en volgende blok</v>
      </c>
      <c r="ES4" s="430" t="str">
        <f>INDEX(Mapping!$F:$F,MATCH(ES$3,Mapping!$B:$B,0))</f>
        <v>Nummerblokken alleen i.c.m. doorkiesfaciliteitaanleg10000 (in gebruik)1e blok</v>
      </c>
      <c r="ET4" s="430" t="str">
        <f>INDEX(Mapping!$F:$F,MATCH(ET$3,Mapping!$B:$B,0))</f>
        <v>Direct aankiesbare onderlijnAanlegPer netlijn</v>
      </c>
      <c r="EU4" s="430" t="str">
        <f>INDEX(Mapping!$F:$F,MATCH(EU$3,Mapping!$B:$B,0))</f>
        <v>CalamiteitenServiceaanvraag&lt;= 30 Kanalen</v>
      </c>
      <c r="EV4" s="430" t="str">
        <f>INDEX(Mapping!$F:$F,MATCH(EV$3,Mapping!$B:$B,0))</f>
        <v>Calamiteitenvoorzieningaanvraagper aansluiting</v>
      </c>
      <c r="EW4" s="430" t="str">
        <f>INDEX(Mapping!$F:$F,MATCH(EW$3,Mapping!$B:$B,0))</f>
        <v>DoorkiesfaciliteitAanlegPer lijngroep</v>
      </c>
      <c r="EX4" s="430" t="str">
        <f>INDEX(Mapping!$F:$F,MATCH(EX$3,Mapping!$B:$B,0))</f>
        <v>Doorschakeldienstaanvraagenkelvoudig en meervoudig =&lt; 6 kanalen</v>
      </c>
      <c r="EY4" s="430" t="str">
        <f>INDEX(Mapping!$F:$F,MATCH(EY$3,Mapping!$B:$B,0))</f>
        <v>Doorschakeldienstaanvraagmeervoudig &gt; 6 kanalen</v>
      </c>
      <c r="EZ4" s="430" t="str">
        <f>INDEX(Mapping!$F:$F,MATCH(EZ$3,Mapping!$B:$B,0))</f>
        <v>Aanvraag extra groeps/enkelvoudige nummeraanleg/VVA2e t/m 15 extra (mrop)nummersper nummer</v>
      </c>
      <c r="FA4" s="430" t="str">
        <f>INDEX(Mapping!$F:$F,MATCH(FA$3,Mapping!$B:$B,0))</f>
        <v>GroepsnummerAanlegPer lijngroep</v>
      </c>
      <c r="FB4" s="430" t="str">
        <f>INDEX(Mapping!$F:$F,MATCH(FB$3,Mapping!$B:$B,0))</f>
        <v>GroepsnummerAanlegPer lijngroep</v>
      </c>
      <c r="FC4" s="430" t="str">
        <f>INDEX(Mapping!$F:$F,MATCH(FC$3,Mapping!$B:$B,0))</f>
        <v>Kostenindicatie bij beëindigen communicatieaanvraag</v>
      </c>
      <c r="FD4" s="430" t="str">
        <f>INDEX(Mapping!$F:$F,MATCH(FD$3,Mapping!$B:$B,0))</f>
        <v>Extra ISDN nummer(s) (ISDN 2),Aanleg</v>
      </c>
      <c r="FE4" s="430" t="str">
        <f>INDEX(Mapping!$F:$F,MATCH(FE$3,Mapping!$B:$B,0))</f>
        <v>Nummerweergave (alleen een tarief bij PSTN)VVA</v>
      </c>
      <c r="FF4" s="430" t="str">
        <f>INDEX(Mapping!$F:$F,MATCH(FF$3,Mapping!$B:$B,0))</f>
        <v>ServicecontractVVA</v>
      </c>
      <c r="FG4" s="430" t="str">
        <f>INDEX(Mapping!$F:$F,MATCH(FG$3,Mapping!$B:$B,0))</f>
        <v>ServicecontractVVA</v>
      </c>
      <c r="FH4" s="430" t="str">
        <f>INDEX(Mapping!$F:$F,MATCH(FH$3,Mapping!$B:$B,0))</f>
        <v>Subadressering (ISDN2)Aanleg</v>
      </c>
      <c r="FI4" s="430" t="str">
        <f>INDEX(Mapping!$F:$F,MATCH(FI$3,Mapping!$B:$B,0))</f>
        <v>Verwijsdienstaanvraagenkelvoudig en meervoudig =&lt; 6 kanalen</v>
      </c>
      <c r="FJ4" s="430" t="str">
        <f>INDEX(Mapping!$F:$F,MATCH(FJ$3,Mapping!$B:$B,0))</f>
        <v>Verwijsdienstaanvraagenkelvoudig en meervoudig =&lt; 6 kanalen</v>
      </c>
      <c r="FK4" s="431" t="str">
        <f>INDEX(Mapping!$F:$F,MATCH(FK$3,Mapping!$B:$B,0))</f>
        <v>Wisselgesprek (alleen een tarief bij PSTN)VVA</v>
      </c>
      <c r="FL4" s="459"/>
      <c r="FM4" s="460"/>
      <c r="FN4" s="458"/>
      <c r="FO4" s="461"/>
      <c r="FP4" s="462"/>
      <c r="FQ4" s="462"/>
      <c r="FR4" s="463"/>
      <c r="FS4" s="464"/>
      <c r="FT4" s="465"/>
      <c r="FU4" s="466"/>
      <c r="FV4" s="467"/>
      <c r="FW4" s="535"/>
    </row>
    <row r="5" spans="2:179" ht="15">
      <c r="B5" s="457"/>
      <c r="C5" s="263"/>
      <c r="D5" s="457" t="s">
        <v>653</v>
      </c>
      <c r="E5" s="278" t="s">
        <v>20</v>
      </c>
      <c r="F5" s="278" t="s">
        <v>470</v>
      </c>
      <c r="G5" s="278" t="s">
        <v>10</v>
      </c>
      <c r="H5" s="278" t="s">
        <v>463</v>
      </c>
      <c r="I5" s="278" t="str">
        <f>G5&amp;" "&amp;E5&amp;F5&amp;H5</f>
        <v>KPN Zakelijk BelBasisISDN2VVE nieuwe aanleg</v>
      </c>
      <c r="J5" s="263" t="str">
        <f>D5&amp;F5&amp;G5</f>
        <v>n1*ISDN2KPN</v>
      </c>
      <c r="K5" s="378">
        <f>INDEX(Facilitietenprofielen!D:D,MATCH($J5,Facilitietenprofielen!$A:$A,0))</f>
        <v>5</v>
      </c>
      <c r="L5" s="379">
        <f>INDEX(Facilitietenprofielen!E:E,MATCH($J5,Facilitietenprofielen!$A:$A,0))</f>
        <v>5</v>
      </c>
      <c r="M5" s="379">
        <f>INDEX(Facilitietenprofielen!F:F,MATCH($J5,Facilitietenprofielen!$A:$A,0))</f>
        <v>5</v>
      </c>
      <c r="N5" s="379">
        <f>INDEX(Facilitietenprofielen!G:G,MATCH($J5,Facilitietenprofielen!$A:$A,0))</f>
        <v>5</v>
      </c>
      <c r="O5" s="379">
        <f>INDEX(Facilitietenprofielen!H:H,MATCH($J5,Facilitietenprofielen!$A:$A,0))</f>
        <v>5</v>
      </c>
      <c r="P5" s="379">
        <f>INDEX(Facilitietenprofielen!I:I,MATCH($J5,Facilitietenprofielen!$A:$A,0))</f>
        <v>5</v>
      </c>
      <c r="Q5" s="379">
        <f>INDEX(Facilitietenprofielen!J:J,MATCH($J5,Facilitietenprofielen!$A:$A,0))</f>
        <v>5</v>
      </c>
      <c r="R5" s="379">
        <f>INDEX(Facilitietenprofielen!K:K,MATCH($J5,Facilitietenprofielen!$A:$A,0))</f>
        <v>5</v>
      </c>
      <c r="S5" s="379">
        <f>INDEX(Facilitietenprofielen!L:L,MATCH($J5,Facilitietenprofielen!$A:$A,0))</f>
        <v>5</v>
      </c>
      <c r="T5" s="379">
        <f>INDEX(Facilitietenprofielen!M:M,MATCH($J5,Facilitietenprofielen!$A:$A,0))</f>
        <v>510</v>
      </c>
      <c r="U5" s="379">
        <f>INDEX(Facilitietenprofielen!N:N,MATCH($J5,Facilitietenprofielen!$A:$A,0))</f>
        <v>102</v>
      </c>
      <c r="V5" s="379">
        <f>INDEX(Facilitietenprofielen!V:V,MATCH($J5,Facilitietenprofielen!$A:$A,0))</f>
        <v>1</v>
      </c>
      <c r="W5" s="379">
        <f>INDEX(Facilitietenprofielen!W:W,MATCH($J5,Facilitietenprofielen!$A:$A,0))</f>
        <v>1</v>
      </c>
      <c r="X5" s="379">
        <f>INDEX(Facilitietenprofielen!O:O,MATCH($J5,Facilitietenprofielen!$A:$A,0))</f>
        <v>1</v>
      </c>
      <c r="Y5" s="379">
        <f>INDEX(Facilitietenprofielen!P:P,MATCH($J5,Facilitietenprofielen!$A:$A,0))</f>
        <v>1</v>
      </c>
      <c r="Z5" s="379">
        <f>INDEX(Facilitietenprofielen!Q:Q,MATCH($J5,Facilitietenprofielen!$A:$A,0))</f>
        <v>1</v>
      </c>
      <c r="AA5" s="379">
        <f>INDEX(Facilitietenprofielen!R:R,MATCH($J5,Facilitietenprofielen!$A:$A,0))</f>
        <v>1</v>
      </c>
      <c r="AB5" s="379">
        <f>INDEX(Facilitietenprofielen!S:S,MATCH($J5,Facilitietenprofielen!$A:$A,0))</f>
        <v>1</v>
      </c>
      <c r="AC5" s="379">
        <f>INDEX(Facilitietenprofielen!T:T,MATCH($J5,Facilitietenprofielen!$A:$A,0))</f>
        <v>1</v>
      </c>
      <c r="AD5" s="379">
        <f>INDEX(Facilitietenprofielen!U:U,MATCH($J5,Facilitietenprofielen!$A:$A,0))</f>
        <v>1</v>
      </c>
      <c r="AE5" s="379">
        <f>INDEX(Facilitietenprofielen!Y:Y,MATCH($J5,Facilitietenprofielen!$A:$A,0))</f>
        <v>1</v>
      </c>
      <c r="AF5" s="379">
        <f>INDEX(Facilitietenprofielen!Z:Z,MATCH($J5,Facilitietenprofielen!$A:$A,0))</f>
        <v>1</v>
      </c>
      <c r="AG5" s="379">
        <f>INDEX(Facilitietenprofielen!AA:AA,MATCH($J5,Facilitietenprofielen!$A:$A,0))</f>
        <v>1</v>
      </c>
      <c r="AH5" s="379">
        <f>INDEX(Facilitietenprofielen!AB:AB,MATCH($J5,Facilitietenprofielen!$A:$A,0))</f>
        <v>1</v>
      </c>
      <c r="AI5" s="379">
        <f>INDEX(Facilitietenprofielen!AC:AC,MATCH($J5,Facilitietenprofielen!$A:$A,0))</f>
        <v>1</v>
      </c>
      <c r="AJ5" s="379">
        <f>INDEX(Facilitietenprofielen!AD:AD,MATCH($J5,Facilitietenprofielen!$A:$A,0))</f>
        <v>1</v>
      </c>
      <c r="AK5" s="379">
        <f>INDEX(Facilitietenprofielen!AE:AE,MATCH($J5,Facilitietenprofielen!$A:$A,0))</f>
        <v>1</v>
      </c>
      <c r="AL5" s="379">
        <f>INDEX(Facilitietenprofielen!AF:AF,MATCH($J5,Facilitietenprofielen!$A:$A,0))</f>
        <v>1</v>
      </c>
      <c r="AM5" s="379">
        <f>INDEX(Facilitietenprofielen!AG:AG,MATCH($J5,Facilitietenprofielen!$A:$A,0))</f>
        <v>1</v>
      </c>
      <c r="AN5" s="379">
        <f>INDEX(Facilitietenprofielen!AH:AH,MATCH($J5,Facilitietenprofielen!$A:$A,0))</f>
        <v>1</v>
      </c>
      <c r="AO5" s="379">
        <f>INDEX(Facilitietenprofielen!AI:AI,MATCH($J5,Facilitietenprofielen!$A:$A,0))</f>
        <v>1</v>
      </c>
      <c r="AP5" s="379">
        <f>INDEX(Facilitietenprofielen!AJ:AJ,MATCH($J5,Facilitietenprofielen!$A:$A,0))</f>
        <v>1</v>
      </c>
      <c r="AQ5" s="379">
        <f>INDEX(Facilitietenprofielen!AK:AK,MATCH($J5,Facilitietenprofielen!$A:$A,0))</f>
        <v>1</v>
      </c>
      <c r="AR5" s="379">
        <f>INDEX(Facilitietenprofielen!AL:AL,MATCH($J5,Facilitietenprofielen!$A:$A,0))</f>
        <v>1</v>
      </c>
      <c r="AS5" s="379">
        <f>INDEX(Facilitietenprofielen!AM:AM,MATCH($J5,Facilitietenprofielen!$A:$A,0))</f>
        <v>1</v>
      </c>
      <c r="AT5" s="379">
        <f>INDEX(Facilitietenprofielen!AN:AN,MATCH($J5,Facilitietenprofielen!$A:$A,0))</f>
        <v>1</v>
      </c>
      <c r="AU5" s="379">
        <f>INDEX(Facilitietenprofielen!AO:AO,MATCH($J5,Facilitietenprofielen!$A:$A,0))</f>
        <v>1</v>
      </c>
      <c r="AV5" s="380">
        <f>INDEX(Facilitietenprofielen!AP:AP,MATCH($J5,Facilitietenprofielen!$A:$A,0))</f>
        <v>1</v>
      </c>
      <c r="AW5" s="379">
        <f>INDEX('Rekenblad Aansluiting'!$O:$O,MATCH($G5&amp;" "&amp;$E5&amp;BE$3&amp;$H5,'Rekenblad Aansluiting'!$A:$A,0))</f>
        <v>27.777777777777779</v>
      </c>
      <c r="AX5" s="379">
        <f>INDEX('Rekenblad Aansluiting'!$O:$O,MATCH($G5&amp;" "&amp;$E5&amp;BF$3&amp;$H5,'Rekenblad Aansluiting'!$A:$A,0))</f>
        <v>27.777777777777779</v>
      </c>
      <c r="AY5" s="379">
        <f>INDEX('Rekenblad Aansluiting'!$O:$O,MATCH($G5&amp;" "&amp;$E5&amp;BG$3&amp;$H5,'Rekenblad Aansluiting'!$A:$A,0))</f>
        <v>32.777777777777779</v>
      </c>
      <c r="AZ5" s="379">
        <f>INDEX('Rekenblad Aansluiting'!$O:$O,MATCH($G5&amp;" "&amp;$E5&amp;BH$3&amp;$H5,'Rekenblad Aansluiting'!$A:$A,0))</f>
        <v>227.77777777777777</v>
      </c>
      <c r="BA5" s="379">
        <f>INDEX('Rekenblad Aansluiting'!$O:$O,MATCH($G5&amp;" "&amp;$E5&amp;BI$3&amp;$H5,'Rekenblad Aansluiting'!$A:$A,0))</f>
        <v>277.77777777777777</v>
      </c>
      <c r="BB5" s="379">
        <f>INDEX('Rekenblad Aansluiting'!$O:$O,MATCH($G5&amp;" "&amp;$E5&amp;BJ$3&amp;$H5,'Rekenblad Aansluiting'!$A:$A,0))</f>
        <v>327.77777777777777</v>
      </c>
      <c r="BC5" s="379">
        <f>INDEX('Rekenblad Aansluiting'!$O:$O,MATCH($G5&amp;" "&amp;$E5&amp;BK$3&amp;$H5,'Rekenblad Aansluiting'!$A:$A,0))</f>
        <v>127.77777777777777</v>
      </c>
      <c r="BD5" s="379">
        <f>(K5+L5)*AW5+AX5*M5+(N5+O5)*AY5+SUMPRODUCT(AZ5:BC5,P5:S5)</f>
        <v>5550</v>
      </c>
      <c r="BE5" s="392">
        <f>INDEX('Rekenblad Aansluiting'!$X:$X,MATCH($G5&amp;" "&amp;$E5&amp;BE$3&amp;$H5,'Rekenblad Aansluiting'!$A:$A,0))</f>
        <v>11.334465277777777</v>
      </c>
      <c r="BF5" s="393">
        <f>INDEX('Rekenblad Aansluiting'!$X:$X,MATCH($G5&amp;" "&amp;$E5&amp;BF$3&amp;$H5,'Rekenblad Aansluiting'!$A:$A,0))</f>
        <v>8.2854138888888897</v>
      </c>
      <c r="BG5" s="393">
        <f>INDEX('Rekenblad Aansluiting'!$X:$X,MATCH($G5&amp;" "&amp;$E5&amp;BG$3&amp;$H5,'Rekenblad Aansluiting'!$A:$A,0))</f>
        <v>8.8475638888888888</v>
      </c>
      <c r="BH5" s="393">
        <f>INDEX('Rekenblad Aansluiting'!$X:$X,MATCH($G5&amp;" "&amp;$E5&amp;BH$3&amp;$H5,'Rekenblad Aansluiting'!$A:$A,0))</f>
        <v>44.475908333333308</v>
      </c>
      <c r="BI5" s="393">
        <f>INDEX('Rekenblad Aansluiting'!$X:$X,MATCH($G5&amp;" "&amp;$E5&amp;BI$3&amp;$H5,'Rekenblad Aansluiting'!$A:$A,0))</f>
        <v>46.774065277777765</v>
      </c>
      <c r="BJ5" s="393">
        <f>INDEX('Rekenblad Aansluiting'!$X:$X,MATCH($G5&amp;" "&amp;$E5&amp;BJ$3&amp;$H5,'Rekenblad Aansluiting'!$A:$A,0))</f>
        <v>47.47092638888887</v>
      </c>
      <c r="BK5" s="393">
        <f>INDEX('Rekenblad Aansluiting'!$X:$X,MATCH($G5&amp;" "&amp;$E5&amp;BK$3&amp;$H5,'Rekenblad Aansluiting'!$A:$A,0))</f>
        <v>31.182026388888886</v>
      </c>
      <c r="BL5" s="399">
        <f t="shared" ref="BL5:BL20" si="0">BE5*(K5+L5)+BF5*M5+(N5+O5)*BG5+BH5*P5+Q5*BI5+BJ5*R5+S5*BK5</f>
        <v>1092.7619930555554</v>
      </c>
      <c r="BM5" s="273">
        <f>IF(ISNA(INDEX('Tarieven ZM'!$G:$G,MATCH($G5&amp;BM$3,'Tarieven ZM'!$B:$B,0))),0,INDEX('Tarieven ZM'!$G:$G,MATCH($G5&amp;BM$3,'Tarieven ZM'!$B:$B,0)))</f>
        <v>100</v>
      </c>
      <c r="BN5" s="277">
        <f>IF(ISNA(INDEX('Tarieven ZM'!$G:$G,MATCH($G5&amp;BN$3,'Tarieven ZM'!$B:$B,0))),0,INDEX('Tarieven ZM'!$G:$G,MATCH($G5&amp;BN$3,'Tarieven ZM'!$B:$B,0)))</f>
        <v>100</v>
      </c>
      <c r="BO5" s="277">
        <f>IF(ISNA(INDEX('Tarieven ZM'!$G:$G,MATCH($G5&amp;BO$3,'Tarieven ZM'!$B:$B,0))),0,INDEX('Tarieven ZM'!$G:$G,MATCH($G5&amp;BO$3,'Tarieven ZM'!$B:$B,0)))</f>
        <v>250</v>
      </c>
      <c r="BP5" s="277">
        <f>IF(ISNA(INDEX('Tarieven ZM'!$G:$G,MATCH($G5&amp;BP$3,'Tarieven ZM'!$B:$B,0))),0,INDEX('Tarieven ZM'!$G:$G,MATCH($G5&amp;BP$3,'Tarieven ZM'!$B:$B,0)))</f>
        <v>250</v>
      </c>
      <c r="BQ5" s="277">
        <f>IF(ISNA(INDEX('Tarieven ZM'!$G:$G,MATCH($G5&amp;BQ$3,'Tarieven ZM'!$B:$B,0))),0,INDEX('Tarieven ZM'!$G:$G,MATCH($G5&amp;BQ$3,'Tarieven ZM'!$B:$B,0)))</f>
        <v>500</v>
      </c>
      <c r="BR5" s="277">
        <f>IF(ISNA(INDEX('Tarieven ZM'!$G:$G,MATCH($G5&amp;BR$3,'Tarieven ZM'!$B:$B,0))),0,INDEX('Tarieven ZM'!$G:$G,MATCH($G5&amp;BR$3,'Tarieven ZM'!$B:$B,0)))</f>
        <v>500</v>
      </c>
      <c r="BS5" s="277">
        <f>IF(ISNA(INDEX('Tarieven ZM'!$G:$G,MATCH($G5&amp;BS$3,'Tarieven ZM'!$B:$B,0))),0,INDEX('Tarieven ZM'!$G:$G,MATCH($G5&amp;BS$3,'Tarieven ZM'!$B:$B,0)))</f>
        <v>0</v>
      </c>
      <c r="BT5" s="277">
        <f>IF(ISNA(INDEX('Tarieven ZM'!$G:$G,MATCH($G5&amp;BT$3,'Tarieven ZM'!$B:$B,0))),0,INDEX('Tarieven ZM'!$G:$G,MATCH($G5&amp;BT$3,'Tarieven ZM'!$B:$B,0)))</f>
        <v>0</v>
      </c>
      <c r="BU5" s="277">
        <f>IF(ISNA(INDEX('Tarieven ZM'!$G:$G,MATCH($G5&amp;BU$3,'Tarieven ZM'!$B:$B,0))),0,INDEX('Tarieven ZM'!$G:$G,MATCH($G5&amp;BU$3,'Tarieven ZM'!$B:$B,0)))</f>
        <v>0</v>
      </c>
      <c r="BV5" s="277">
        <f>IF(ISNA(INDEX('Tarieven ZM'!$G:$G,MATCH($G5&amp;BV$3,'Tarieven ZM'!$B:$B,0))),0,INDEX('Tarieven ZM'!$G:$G,MATCH($G5&amp;BV$3,'Tarieven ZM'!$B:$B,0)))</f>
        <v>0</v>
      </c>
      <c r="BW5" s="277">
        <f>IF(ISNA(INDEX('Tarieven ZM'!$G:$G,MATCH($G5&amp;BW$3,'Tarieven ZM'!$B:$B,0))),0,INDEX('Tarieven ZM'!$G:$G,MATCH($G5&amp;BW$3,'Tarieven ZM'!$B:$B,0)))</f>
        <v>0</v>
      </c>
      <c r="BX5" s="277">
        <f>IF(ISNA(INDEX('Tarieven ZM'!$G:$G,MATCH($G5&amp;BX$3,'Tarieven ZM'!$B:$B,0))),0,INDEX('Tarieven ZM'!$G:$G,MATCH($G5&amp;BX$3,'Tarieven ZM'!$B:$B,0)))</f>
        <v>0</v>
      </c>
      <c r="BY5" s="277">
        <f>IF(ISNA(INDEX('Tarieven ZM'!$G:$G,MATCH($G5&amp;BY$3,'Tarieven ZM'!$B:$B,0))),0,INDEX('Tarieven ZM'!$G:$G,MATCH($G5&amp;BY$3,'Tarieven ZM'!$B:$B,0)))</f>
        <v>0</v>
      </c>
      <c r="BZ5" s="277">
        <f>IF(ISNA(INDEX('Tarieven ZM'!$G:$G,MATCH($G5&amp;BZ$3,'Tarieven ZM'!$B:$B,0))),0,INDEX('Tarieven ZM'!$G:$G,MATCH($G5&amp;BZ$3,'Tarieven ZM'!$B:$B,0)))</f>
        <v>0</v>
      </c>
      <c r="CA5" s="277">
        <f>IF(ISNA(INDEX('Tarieven ZM'!$G:$G,MATCH($G5&amp;CA$3,'Tarieven ZM'!$B:$B,0))),0,INDEX('Tarieven ZM'!$G:$G,MATCH($G5&amp;CA$3,'Tarieven ZM'!$B:$B,0)))</f>
        <v>0</v>
      </c>
      <c r="CB5" s="277">
        <f>IF(ISNA(INDEX('Tarieven ZM'!$G:$G,MATCH($G5&amp;CB$3,'Tarieven ZM'!$B:$B,0))),0,INDEX('Tarieven ZM'!$G:$G,MATCH($G5&amp;CB$3,'Tarieven ZM'!$B:$B,0)))</f>
        <v>0</v>
      </c>
      <c r="CC5" s="277">
        <f>IF(ISNA(INDEX('Tarieven ZM'!$G:$G,MATCH($G5&amp;CC$3,'Tarieven ZM'!$B:$B,0))),0,INDEX('Tarieven ZM'!$G:$G,MATCH($G5&amp;CC$3,'Tarieven ZM'!$B:$B,0)))</f>
        <v>0</v>
      </c>
      <c r="CD5" s="277">
        <f>IF(ISNA(INDEX('Tarieven ZM'!$G:$G,MATCH($G5&amp;CD$3,'Tarieven ZM'!$B:$B,0))),0,INDEX('Tarieven ZM'!$G:$G,MATCH($G5&amp;CD$3,'Tarieven ZM'!$B:$B,0)))</f>
        <v>0</v>
      </c>
      <c r="CE5" s="277">
        <f>IF(ISNA(INDEX('Tarieven ZM'!$G:$G,MATCH($G5&amp;CE$3,'Tarieven ZM'!$B:$B,0))),0,INDEX('Tarieven ZM'!$G:$G,MATCH($G5&amp;CE$3,'Tarieven ZM'!$B:$B,0)))</f>
        <v>0</v>
      </c>
      <c r="CF5" s="277">
        <f>IF(ISNA(INDEX('Tarieven ZM'!$G:$G,MATCH($G5&amp;CF$3,'Tarieven ZM'!$B:$B,0))),0,INDEX('Tarieven ZM'!$G:$G,MATCH($G5&amp;CF$3,'Tarieven ZM'!$B:$B,0)))</f>
        <v>0</v>
      </c>
      <c r="CG5" s="277">
        <f>IF(ISNA(INDEX('Tarieven ZM'!$G:$G,MATCH($G5&amp;CG$3,'Tarieven ZM'!$B:$B,0))),0,INDEX('Tarieven ZM'!$G:$G,MATCH($G5&amp;CG$3,'Tarieven ZM'!$B:$B,0)))</f>
        <v>0</v>
      </c>
      <c r="CH5" s="277">
        <f>IF(ISNA(INDEX('Tarieven ZM'!$G:$G,MATCH($G5&amp;CH$3,'Tarieven ZM'!$B:$B,0))),0,INDEX('Tarieven ZM'!$G:$G,MATCH($G5&amp;CH$3,'Tarieven ZM'!$B:$B,0)))</f>
        <v>0</v>
      </c>
      <c r="CI5" s="277">
        <f>IF(ISNA(INDEX('Tarieven ZM'!$G:$G,MATCH($G5&amp;CI$3,'Tarieven ZM'!$B:$B,0))),0,INDEX('Tarieven ZM'!$G:$G,MATCH($G5&amp;CI$3,'Tarieven ZM'!$B:$B,0)))</f>
        <v>0</v>
      </c>
      <c r="CJ5" s="277">
        <f>IF(ISNA(INDEX('Tarieven ZM'!$G:$G,MATCH($G5&amp;CJ$3,'Tarieven ZM'!$B:$B,0))),0,INDEX('Tarieven ZM'!$G:$G,MATCH($G5&amp;CJ$3,'Tarieven ZM'!$B:$B,0)))</f>
        <v>0</v>
      </c>
      <c r="CK5" s="262">
        <f>IF(ISNA(INDEX('Tarieven ZM'!$G:$G,MATCH($G5&amp;CK$3,'Tarieven ZM'!$B:$B,0))),0,INDEX('Tarieven ZM'!$G:$G,MATCH($G5&amp;CK$3,'Tarieven ZM'!$B:$B,0)))</f>
        <v>0</v>
      </c>
      <c r="CL5" s="273">
        <f>IF(ISNA(INDEX('Tarieven ZM'!$H:$H,MATCH($G5&amp;CL$3,'Tarieven ZM'!$B:$B,0))),0,INDEX('Tarieven ZM'!$H:$H,MATCH($G5&amp;CL$3,'Tarieven ZM'!$B:$B,0)))</f>
        <v>100</v>
      </c>
      <c r="CM5" s="277">
        <f>IF(ISNA(INDEX('Tarieven ZM'!$H:$H,MATCH($G5&amp;CM$3,'Tarieven ZM'!$B:$B,0))),0,INDEX('Tarieven ZM'!$H:$H,MATCH($G5&amp;CM$3,'Tarieven ZM'!$B:$B,0)))</f>
        <v>100</v>
      </c>
      <c r="CN5" s="277">
        <f>IF(ISNA(INDEX('Tarieven ZM'!$H:$H,MATCH($G5&amp;CN$3,'Tarieven ZM'!$B:$B,0))),0,INDEX('Tarieven ZM'!$H:$H,MATCH($G5&amp;CN$3,'Tarieven ZM'!$B:$B,0)))</f>
        <v>100</v>
      </c>
      <c r="CO5" s="277">
        <f>IF(ISNA(INDEX('Tarieven ZM'!$H:$H,MATCH($G5&amp;CO$3,'Tarieven ZM'!$B:$B,0))),0,INDEX('Tarieven ZM'!$H:$H,MATCH($G5&amp;CO$3,'Tarieven ZM'!$B:$B,0)))</f>
        <v>100</v>
      </c>
      <c r="CP5" s="277">
        <f>IF(ISNA(INDEX('Tarieven ZM'!$H:$H,MATCH($G5&amp;CP$3,'Tarieven ZM'!$B:$B,0))),0,INDEX('Tarieven ZM'!$H:$H,MATCH($G5&amp;CP$3,'Tarieven ZM'!$B:$B,0)))</f>
        <v>100</v>
      </c>
      <c r="CQ5" s="277">
        <f>IF(ISNA(INDEX('Tarieven ZM'!$H:$H,MATCH($G5&amp;CQ$3,'Tarieven ZM'!$B:$B,0))),0,INDEX('Tarieven ZM'!$H:$H,MATCH($G5&amp;CQ$3,'Tarieven ZM'!$B:$B,0)))</f>
        <v>100</v>
      </c>
      <c r="CR5" s="277">
        <f>IF(ISNA(INDEX('Tarieven ZM'!$H:$H,MATCH($G5&amp;CR$3,'Tarieven ZM'!$B:$B,0))),0,INDEX('Tarieven ZM'!$H:$H,MATCH($G5&amp;CR$3,'Tarieven ZM'!$B:$B,0)))</f>
        <v>0</v>
      </c>
      <c r="CS5" s="277">
        <f>IF(ISNA(INDEX('Tarieven ZM'!$H:$H,MATCH($G5&amp;CS$3,'Tarieven ZM'!$B:$B,0))),0,INDEX('Tarieven ZM'!$H:$H,MATCH($G5&amp;CS$3,'Tarieven ZM'!$B:$B,0)))</f>
        <v>0</v>
      </c>
      <c r="CT5" s="277">
        <f>IF(ISNA(INDEX('Tarieven ZM'!$H:$H,MATCH($G5&amp;CT$3,'Tarieven ZM'!$B:$B,0))),0,INDEX('Tarieven ZM'!$H:$H,MATCH($G5&amp;CT$3,'Tarieven ZM'!$B:$B,0)))</f>
        <v>0</v>
      </c>
      <c r="CU5" s="277">
        <f>IF(ISNA(INDEX('Tarieven ZM'!$H:$H,MATCH($G5&amp;CU$3,'Tarieven ZM'!$B:$B,0))),0,INDEX('Tarieven ZM'!$H:$H,MATCH($G5&amp;CU$3,'Tarieven ZM'!$B:$B,0)))</f>
        <v>0</v>
      </c>
      <c r="CV5" s="277">
        <f>IF(ISNA(INDEX('Tarieven ZM'!$H:$H,MATCH($G5&amp;CV$3,'Tarieven ZM'!$B:$B,0))),0,INDEX('Tarieven ZM'!$H:$H,MATCH($G5&amp;CV$3,'Tarieven ZM'!$B:$B,0)))</f>
        <v>0</v>
      </c>
      <c r="CW5" s="277">
        <f>IF(ISNA(INDEX('Tarieven ZM'!$H:$H,MATCH($G5&amp;CW$3,'Tarieven ZM'!$B:$B,0))),0,INDEX('Tarieven ZM'!$H:$H,MATCH($G5&amp;CW$3,'Tarieven ZM'!$B:$B,0)))</f>
        <v>0</v>
      </c>
      <c r="CX5" s="277">
        <f>IF(ISNA(INDEX('Tarieven ZM'!$H:$H,MATCH($G5&amp;CX$3,'Tarieven ZM'!$B:$B,0))),0,INDEX('Tarieven ZM'!$H:$H,MATCH($G5&amp;CX$3,'Tarieven ZM'!$B:$B,0)))</f>
        <v>0</v>
      </c>
      <c r="CY5" s="277">
        <f>IF(ISNA(INDEX('Tarieven ZM'!$H:$H,MATCH($G5&amp;CY$3,'Tarieven ZM'!$B:$B,0))),0,INDEX('Tarieven ZM'!$H:$H,MATCH($G5&amp;CY$3,'Tarieven ZM'!$B:$B,0)))</f>
        <v>0</v>
      </c>
      <c r="CZ5" s="277">
        <f>IF(ISNA(INDEX('Tarieven ZM'!$H:$H,MATCH($G5&amp;CZ$3,'Tarieven ZM'!$B:$B,0))),0,INDEX('Tarieven ZM'!$H:$H,MATCH($G5&amp;CZ$3,'Tarieven ZM'!$B:$B,0)))</f>
        <v>0</v>
      </c>
      <c r="DA5" s="277">
        <f>IF(ISNA(INDEX('Tarieven ZM'!$H:$H,MATCH($G5&amp;DA$3,'Tarieven ZM'!$B:$B,0))),0,INDEX('Tarieven ZM'!$H:$H,MATCH($G5&amp;DA$3,'Tarieven ZM'!$B:$B,0)))</f>
        <v>0</v>
      </c>
      <c r="DB5" s="277">
        <f>IF(ISNA(INDEX('Tarieven ZM'!$H:$H,MATCH($G5&amp;DB$3,'Tarieven ZM'!$B:$B,0))),0,INDEX('Tarieven ZM'!$H:$H,MATCH($G5&amp;DB$3,'Tarieven ZM'!$B:$B,0)))</f>
        <v>0</v>
      </c>
      <c r="DC5" s="277">
        <f>IF(ISNA(INDEX('Tarieven ZM'!$H:$H,MATCH($G5&amp;DC$3,'Tarieven ZM'!$B:$B,0))),0,INDEX('Tarieven ZM'!$H:$H,MATCH($G5&amp;DC$3,'Tarieven ZM'!$B:$B,0)))</f>
        <v>0</v>
      </c>
      <c r="DD5" s="277">
        <f>IF(ISNA(INDEX('Tarieven ZM'!$H:$H,MATCH($G5&amp;DD$3,'Tarieven ZM'!$B:$B,0))),0,INDEX('Tarieven ZM'!$H:$H,MATCH($G5&amp;DD$3,'Tarieven ZM'!$B:$B,0)))</f>
        <v>0</v>
      </c>
      <c r="DE5" s="277">
        <f>IF(ISNA(INDEX('Tarieven ZM'!$H:$H,MATCH($G5&amp;DE$3,'Tarieven ZM'!$B:$B,0))),0,INDEX('Tarieven ZM'!$H:$H,MATCH($G5&amp;DE$3,'Tarieven ZM'!$B:$B,0)))</f>
        <v>0</v>
      </c>
      <c r="DF5" s="277">
        <f>IF(ISNA(INDEX('Tarieven ZM'!$H:$H,MATCH($G5&amp;DF$3,'Tarieven ZM'!$B:$B,0))),0,INDEX('Tarieven ZM'!$H:$H,MATCH($G5&amp;DF$3,'Tarieven ZM'!$B:$B,0)))</f>
        <v>0</v>
      </c>
      <c r="DG5" s="277">
        <f>IF(ISNA(INDEX('Tarieven ZM'!$H:$H,MATCH($G5&amp;DG$3,'Tarieven ZM'!$B:$B,0))),0,INDEX('Tarieven ZM'!$H:$H,MATCH($G5&amp;DG$3,'Tarieven ZM'!$B:$B,0)))</f>
        <v>0</v>
      </c>
      <c r="DH5" s="277">
        <f>IF(ISNA(INDEX('Tarieven ZM'!$H:$H,MATCH($G5&amp;DH$3,'Tarieven ZM'!$B:$B,0))),0,INDEX('Tarieven ZM'!$H:$H,MATCH($G5&amp;DH$3,'Tarieven ZM'!$B:$B,0)))</f>
        <v>0</v>
      </c>
      <c r="DI5" s="277">
        <f>IF(ISNA(INDEX('Tarieven ZM'!$H:$H,MATCH($G5&amp;DI$3,'Tarieven ZM'!$B:$B,0))),0,INDEX('Tarieven ZM'!$H:$H,MATCH($G5&amp;DI$3,'Tarieven ZM'!$B:$B,0)))</f>
        <v>0</v>
      </c>
      <c r="DJ5" s="262">
        <f>IF(ISNA(INDEX('Tarieven ZM'!$H:$H,MATCH($G5&amp;DJ$3,'Tarieven ZM'!$B:$B,0))),0,INDEX('Tarieven ZM'!$H:$H,MATCH($G5&amp;DJ$3,'Tarieven ZM'!$B:$B,0)))</f>
        <v>0</v>
      </c>
      <c r="DK5" s="392">
        <f>SUMPRODUCT($X5:$AV5,BM5:CK5)+V5</f>
        <v>1701</v>
      </c>
      <c r="DL5" s="287">
        <f>SUMPRODUCT($X5:$AV5,CL5:DJ5)/Parameters!$B$5</f>
        <v>16.666666666666668</v>
      </c>
      <c r="DM5" s="317">
        <f>DK5+DL5</f>
        <v>1717.6666666666667</v>
      </c>
      <c r="DN5" s="273">
        <f>INDEX(WLR!$J:$J,MATCH(DN$4,WLR!$A:$A,0))</f>
        <v>10.38</v>
      </c>
      <c r="DO5" s="277">
        <f>INDEX(WLR!$J:$J,MATCH(DO$4,WLR!$A:$A,0))</f>
        <v>10.38</v>
      </c>
      <c r="DP5" s="277">
        <f>INDEX(WLR!$J:$J,MATCH(DP$4,WLR!$A:$A,0))</f>
        <v>62.88</v>
      </c>
      <c r="DQ5" s="277">
        <f>INDEX(WLR!$J:$J,MATCH(DQ$4,WLR!$A:$A,0))</f>
        <v>62.88</v>
      </c>
      <c r="DR5" s="277">
        <f>INDEX(WLR!$J:$J,MATCH(DR$4,WLR!$A:$A,0))</f>
        <v>493.95</v>
      </c>
      <c r="DS5" s="277">
        <f>INDEX(WLR!$J:$J,MATCH(DS$4,WLR!$A:$A,0))</f>
        <v>493.95</v>
      </c>
      <c r="DT5" s="277">
        <f>INDEX(WLR!$J:$J,MATCH(DT$4,WLR!$A:$A,0))</f>
        <v>3506.77</v>
      </c>
      <c r="DU5" s="277">
        <f>INDEX(WLR!$J:$J,MATCH(DU$4,WLR!$A:$A,0))</f>
        <v>1.19</v>
      </c>
      <c r="DV5" s="277">
        <f>INDEX(WLR!$J:$J,MATCH(DV$4,WLR!$A:$A,0))</f>
        <v>29.4</v>
      </c>
      <c r="DW5" s="277">
        <f>INDEX(WLR!$J:$J,MATCH(DW$4,WLR!$A:$A,0))</f>
        <v>192.26</v>
      </c>
      <c r="DX5" s="277">
        <f>INDEX(WLR!$J:$J,MATCH(DX$4,WLR!$A:$A,0))</f>
        <v>9.7899999999999991</v>
      </c>
      <c r="DY5" s="277">
        <f>INDEX(WLR!$J:$J,MATCH(DY$4,WLR!$A:$A,0))</f>
        <v>34.92</v>
      </c>
      <c r="DZ5" s="277">
        <f>INDEX(WLR!$J:$J,MATCH(DZ$4,WLR!$A:$A,0))</f>
        <v>34.92</v>
      </c>
      <c r="EA5" s="277">
        <f>INDEX(WLR!$J:$J,MATCH(EA$4,WLR!$A:$A,0))</f>
        <v>2.08</v>
      </c>
      <c r="EB5" s="277">
        <f>INDEX(WLR!$J:$J,MATCH(EB$4,WLR!$A:$A,0))</f>
        <v>1.97</v>
      </c>
      <c r="EC5" s="277">
        <f>INDEX(WLR!$J:$J,MATCH(EC$4,WLR!$A:$A,0))</f>
        <v>1.97</v>
      </c>
      <c r="ED5" s="277">
        <f>INDEX(WLR!$J:$J,MATCH(ED$4,WLR!$A:$A,0))</f>
        <v>0</v>
      </c>
      <c r="EE5" s="277">
        <f>INDEX(WLR!$J:$J,MATCH(EE$4,WLR!$A:$A,0))</f>
        <v>0</v>
      </c>
      <c r="EF5" s="277">
        <f>INDEX(WLR!$J:$J,MATCH(EF$4,WLR!$A:$A,0))</f>
        <v>0.96</v>
      </c>
      <c r="EG5" s="277">
        <f>INDEX(WLR!$J:$J,MATCH(EG$4,WLR!$A:$A,0))</f>
        <v>4.53</v>
      </c>
      <c r="EH5" s="277">
        <f>INDEX(WLR!$J:$J,MATCH(EH$4,WLR!$A:$A,0))</f>
        <v>4.53</v>
      </c>
      <c r="EI5" s="277">
        <f>INDEX(WLR!$J:$J,MATCH(EI$4,WLR!$A:$A,0))</f>
        <v>7.57</v>
      </c>
      <c r="EJ5" s="277">
        <f>INDEX(WLR!$J:$J,MATCH(EJ$4,WLR!$A:$A,0))</f>
        <v>31.08</v>
      </c>
      <c r="EK5" s="277">
        <f>INDEX(WLR!$J:$J,MATCH(EK$4,WLR!$A:$A,0))</f>
        <v>31.08</v>
      </c>
      <c r="EL5" s="262">
        <f>INDEX(WLR!$J:$J,MATCH(EL$4,WLR!$A:$A,0))</f>
        <v>0.96</v>
      </c>
      <c r="EM5" s="273">
        <f>INDEX(WLR!$I:$I,MATCH(EM$4,WLR!$A:$A,0))</f>
        <v>0</v>
      </c>
      <c r="EN5" s="277">
        <f>INDEX(WLR!$I:$I,MATCH(EN$4,WLR!$A:$A,0))</f>
        <v>16.190000000000001</v>
      </c>
      <c r="EO5" s="277">
        <f>INDEX(WLR!$I:$I,MATCH(EO$4,WLR!$A:$A,0))</f>
        <v>0</v>
      </c>
      <c r="EP5" s="277">
        <f>INDEX(WLR!$I:$I,MATCH(EP$4,WLR!$A:$A,0))</f>
        <v>16.190000000000001</v>
      </c>
      <c r="EQ5" s="277">
        <f>INDEX(WLR!$I:$I,MATCH(EQ$4,WLR!$A:$A,0))</f>
        <v>0</v>
      </c>
      <c r="ER5" s="277">
        <f>INDEX(WLR!$I:$I,MATCH(ER$4,WLR!$A:$A,0))</f>
        <v>16.190000000000001</v>
      </c>
      <c r="ES5" s="277">
        <f>INDEX(WLR!$I:$I,MATCH(ES$4,WLR!$A:$A,0))</f>
        <v>0</v>
      </c>
      <c r="ET5" s="277">
        <f>INDEX(WLR!$I:$I,MATCH(ET$4,WLR!$A:$A,0))</f>
        <v>82.74</v>
      </c>
      <c r="EU5" s="277">
        <f>INDEX(WLR!$I:$I,MATCH(EU$4,WLR!$A:$A,0))</f>
        <v>747.67</v>
      </c>
      <c r="EV5" s="277">
        <f>INDEX(WLR!$I:$I,MATCH(EV$4,WLR!$A:$A,0))</f>
        <v>1281.71</v>
      </c>
      <c r="EW5" s="277">
        <f>INDEX(WLR!$I:$I,MATCH(EW$4,WLR!$A:$A,0))</f>
        <v>16.190000000000001</v>
      </c>
      <c r="EX5" s="277">
        <f>INDEX(WLR!$I:$I,MATCH(EX$4,WLR!$A:$A,0))</f>
        <v>79.86</v>
      </c>
      <c r="EY5" s="277">
        <f>INDEX(WLR!$I:$I,MATCH(EY$4,WLR!$A:$A,0))</f>
        <v>838.64</v>
      </c>
      <c r="EZ5" s="277">
        <f>INDEX(WLR!$I:$I,MATCH(EZ$4,WLR!$A:$A,0))</f>
        <v>32.92</v>
      </c>
      <c r="FA5" s="277">
        <f>INDEX(WLR!$I:$I,MATCH(FA$4,WLR!$A:$A,0))</f>
        <v>16.190000000000001</v>
      </c>
      <c r="FB5" s="277">
        <f>INDEX(WLR!$I:$I,MATCH(FB$4,WLR!$A:$A,0))</f>
        <v>16.190000000000001</v>
      </c>
      <c r="FC5" s="277">
        <f>INDEX(WLR!$I:$I,MATCH(FC$4,WLR!$A:$A,0))</f>
        <v>0</v>
      </c>
      <c r="FD5" s="277">
        <f>INDEX(WLR!$I:$I,MATCH(FD$4,WLR!$A:$A,0))</f>
        <v>15.71</v>
      </c>
      <c r="FE5" s="277">
        <f>INDEX(WLR!$I:$I,MATCH(FE$4,WLR!$A:$A,0))</f>
        <v>0</v>
      </c>
      <c r="FF5" s="277">
        <f>INDEX(WLR!$I:$I,MATCH(FF$4,WLR!$A:$A,0))</f>
        <v>0</v>
      </c>
      <c r="FG5" s="277">
        <f>INDEX(WLR!$I:$I,MATCH(FG$4,WLR!$A:$A,0))</f>
        <v>0</v>
      </c>
      <c r="FH5" s="277">
        <f>INDEX(WLR!$I:$I,MATCH(FH$4,WLR!$A:$A,0))</f>
        <v>15.71</v>
      </c>
      <c r="FI5" s="277">
        <f>INDEX(WLR!$I:$I,MATCH(FI$4,WLR!$A:$A,0))</f>
        <v>40.020000000000003</v>
      </c>
      <c r="FJ5" s="277">
        <f>INDEX(WLR!$I:$I,MATCH(FJ$4,WLR!$A:$A,0))</f>
        <v>40.020000000000003</v>
      </c>
      <c r="FK5" s="262">
        <f>INDEX(WLR!$I:$I,MATCH(FK$4,WLR!$A:$A,0))</f>
        <v>0</v>
      </c>
      <c r="FL5" s="392">
        <f>SUMPRODUCT(X5:AV5,DN5:EL5)+V5*(1-Parameters!$B$33)</f>
        <v>5031.2</v>
      </c>
      <c r="FM5" s="408">
        <f>SUMPRODUCT(X5:AV5,EM5:FK5)/Parameters!$B$5</f>
        <v>90.892777777777781</v>
      </c>
      <c r="FN5" s="280">
        <f>FL5+FM5</f>
        <v>5122.0927777777779</v>
      </c>
      <c r="FO5" s="295">
        <f>FN5*Parameters!$B$2</f>
        <v>691.48252500000001</v>
      </c>
      <c r="FP5" s="277"/>
      <c r="FQ5" s="277"/>
      <c r="FR5" s="317">
        <f>SUM(FO5:FQ5)</f>
        <v>691.48252500000001</v>
      </c>
      <c r="FS5" s="330">
        <f>FN5+FR5</f>
        <v>5813.5753027777782</v>
      </c>
      <c r="FT5" s="332">
        <f t="shared" ref="FT5:FT20" si="1">BL5+FN5-FS5</f>
        <v>401.2794680555553</v>
      </c>
      <c r="FU5" s="291">
        <f t="shared" ref="FU5:FU20" si="2">FT5/(DM5+BD5)</f>
        <v>5.5214346840648805E-2</v>
      </c>
      <c r="FV5" s="262" t="b">
        <f>FT5&lt;0</f>
        <v>0</v>
      </c>
      <c r="FW5" s="534" t="s">
        <v>872</v>
      </c>
    </row>
    <row r="6" spans="2:179" ht="15">
      <c r="B6" s="274"/>
      <c r="C6" s="263"/>
      <c r="D6" s="274" t="s">
        <v>654</v>
      </c>
      <c r="E6" s="278" t="s">
        <v>20</v>
      </c>
      <c r="F6" s="278" t="s">
        <v>471</v>
      </c>
      <c r="G6" s="278" t="s">
        <v>10</v>
      </c>
      <c r="H6" s="278" t="s">
        <v>463</v>
      </c>
      <c r="I6" s="278" t="str">
        <f t="shared" ref="I6:I20" si="3">G6&amp;" "&amp;E6&amp;F6&amp;H6</f>
        <v>KPN Zakelijk BelBasisISDN15VVE nieuwe aanleg</v>
      </c>
      <c r="J6" s="263" t="str">
        <f t="shared" ref="J6:J16" si="4">D6&amp;F6&amp;G6</f>
        <v>n2*ISDN15KPN</v>
      </c>
      <c r="K6" s="381">
        <f>INDEX(Facilitietenprofielen!D:D,MATCH($J6,Facilitietenprofielen!$A:$A,0))</f>
        <v>5</v>
      </c>
      <c r="L6" s="382">
        <f>INDEX(Facilitietenprofielen!E:E,MATCH($J6,Facilitietenprofielen!$A:$A,0))</f>
        <v>5</v>
      </c>
      <c r="M6" s="382">
        <f>INDEX(Facilitietenprofielen!F:F,MATCH($J6,Facilitietenprofielen!$A:$A,0))</f>
        <v>5</v>
      </c>
      <c r="N6" s="382">
        <f>INDEX(Facilitietenprofielen!G:G,MATCH($J6,Facilitietenprofielen!$A:$A,0))</f>
        <v>5</v>
      </c>
      <c r="O6" s="382">
        <f>INDEX(Facilitietenprofielen!H:H,MATCH($J6,Facilitietenprofielen!$A:$A,0))</f>
        <v>5</v>
      </c>
      <c r="P6" s="382">
        <f>INDEX(Facilitietenprofielen!I:I,MATCH($J6,Facilitietenprofielen!$A:$A,0))</f>
        <v>5</v>
      </c>
      <c r="Q6" s="382">
        <f>INDEX(Facilitietenprofielen!J:J,MATCH($J6,Facilitietenprofielen!$A:$A,0))</f>
        <v>5</v>
      </c>
      <c r="R6" s="382">
        <f>INDEX(Facilitietenprofielen!K:K,MATCH($J6,Facilitietenprofielen!$A:$A,0))</f>
        <v>5</v>
      </c>
      <c r="S6" s="382">
        <f>INDEX(Facilitietenprofielen!L:L,MATCH($J6,Facilitietenprofielen!$A:$A,0))</f>
        <v>5</v>
      </c>
      <c r="T6" s="382">
        <f>INDEX(Facilitietenprofielen!M:M,MATCH($J6,Facilitietenprofielen!$A:$A,0))</f>
        <v>510</v>
      </c>
      <c r="U6" s="382">
        <f>INDEX(Facilitietenprofielen!N:N,MATCH($J6,Facilitietenprofielen!$A:$A,0))</f>
        <v>102</v>
      </c>
      <c r="V6" s="382">
        <f>INDEX(Facilitietenprofielen!V:V,MATCH($J6,Facilitietenprofielen!$A:$A,0))</f>
        <v>1</v>
      </c>
      <c r="W6" s="382">
        <f>INDEX(Facilitietenprofielen!W:W,MATCH($J6,Facilitietenprofielen!$A:$A,0))</f>
        <v>1</v>
      </c>
      <c r="X6" s="382">
        <f>INDEX(Facilitietenprofielen!O:O,MATCH($J6,Facilitietenprofielen!$A:$A,0))</f>
        <v>1</v>
      </c>
      <c r="Y6" s="382">
        <f>INDEX(Facilitietenprofielen!P:P,MATCH($J6,Facilitietenprofielen!$A:$A,0))</f>
        <v>1</v>
      </c>
      <c r="Z6" s="382">
        <f>INDEX(Facilitietenprofielen!Q:Q,MATCH($J6,Facilitietenprofielen!$A:$A,0))</f>
        <v>1</v>
      </c>
      <c r="AA6" s="382">
        <f>INDEX(Facilitietenprofielen!R:R,MATCH($J6,Facilitietenprofielen!$A:$A,0))</f>
        <v>1</v>
      </c>
      <c r="AB6" s="382">
        <f>INDEX(Facilitietenprofielen!S:S,MATCH($J6,Facilitietenprofielen!$A:$A,0))</f>
        <v>1</v>
      </c>
      <c r="AC6" s="382">
        <f>INDEX(Facilitietenprofielen!T:T,MATCH($J6,Facilitietenprofielen!$A:$A,0))</f>
        <v>1</v>
      </c>
      <c r="AD6" s="382">
        <f>INDEX(Facilitietenprofielen!U:U,MATCH($J6,Facilitietenprofielen!$A:$A,0))</f>
        <v>1</v>
      </c>
      <c r="AE6" s="382">
        <f>INDEX(Facilitietenprofielen!Y:Y,MATCH($J6,Facilitietenprofielen!$A:$A,0))</f>
        <v>1</v>
      </c>
      <c r="AF6" s="382">
        <f>INDEX(Facilitietenprofielen!Z:Z,MATCH($J6,Facilitietenprofielen!$A:$A,0))</f>
        <v>1</v>
      </c>
      <c r="AG6" s="382">
        <f>INDEX(Facilitietenprofielen!AA:AA,MATCH($J6,Facilitietenprofielen!$A:$A,0))</f>
        <v>1</v>
      </c>
      <c r="AH6" s="382">
        <f>INDEX(Facilitietenprofielen!AB:AB,MATCH($J6,Facilitietenprofielen!$A:$A,0))</f>
        <v>1</v>
      </c>
      <c r="AI6" s="382">
        <f>INDEX(Facilitietenprofielen!AC:AC,MATCH($J6,Facilitietenprofielen!$A:$A,0))</f>
        <v>1</v>
      </c>
      <c r="AJ6" s="382">
        <f>INDEX(Facilitietenprofielen!AD:AD,MATCH($J6,Facilitietenprofielen!$A:$A,0))</f>
        <v>1</v>
      </c>
      <c r="AK6" s="382">
        <f>INDEX(Facilitietenprofielen!AE:AE,MATCH($J6,Facilitietenprofielen!$A:$A,0))</f>
        <v>1</v>
      </c>
      <c r="AL6" s="382">
        <f>INDEX(Facilitietenprofielen!AF:AF,MATCH($J6,Facilitietenprofielen!$A:$A,0))</f>
        <v>1</v>
      </c>
      <c r="AM6" s="382">
        <f>INDEX(Facilitietenprofielen!AG:AG,MATCH($J6,Facilitietenprofielen!$A:$A,0))</f>
        <v>1</v>
      </c>
      <c r="AN6" s="382">
        <f>INDEX(Facilitietenprofielen!AH:AH,MATCH($J6,Facilitietenprofielen!$A:$A,0))</f>
        <v>1</v>
      </c>
      <c r="AO6" s="382">
        <f>INDEX(Facilitietenprofielen!AI:AI,MATCH($J6,Facilitietenprofielen!$A:$A,0))</f>
        <v>1</v>
      </c>
      <c r="AP6" s="382">
        <f>INDEX(Facilitietenprofielen!AJ:AJ,MATCH($J6,Facilitietenprofielen!$A:$A,0))</f>
        <v>1</v>
      </c>
      <c r="AQ6" s="382">
        <f>INDEX(Facilitietenprofielen!AK:AK,MATCH($J6,Facilitietenprofielen!$A:$A,0))</f>
        <v>1</v>
      </c>
      <c r="AR6" s="382">
        <f>INDEX(Facilitietenprofielen!AL:AL,MATCH($J6,Facilitietenprofielen!$A:$A,0))</f>
        <v>1</v>
      </c>
      <c r="AS6" s="382">
        <f>INDEX(Facilitietenprofielen!AM:AM,MATCH($J6,Facilitietenprofielen!$A:$A,0))</f>
        <v>1</v>
      </c>
      <c r="AT6" s="382">
        <f>INDEX(Facilitietenprofielen!AN:AN,MATCH($J6,Facilitietenprofielen!$A:$A,0))</f>
        <v>1</v>
      </c>
      <c r="AU6" s="382">
        <f>INDEX(Facilitietenprofielen!AO:AO,MATCH($J6,Facilitietenprofielen!$A:$A,0))</f>
        <v>1</v>
      </c>
      <c r="AV6" s="383">
        <f>INDEX(Facilitietenprofielen!AP:AP,MATCH($J6,Facilitietenprofielen!$A:$A,0))</f>
        <v>1</v>
      </c>
      <c r="AW6" s="382">
        <f>INDEX('Rekenblad Aansluiting'!$O:$O,MATCH($G6&amp;" "&amp;$E6&amp;BE$3&amp;$H6,'Rekenblad Aansluiting'!$A:$A,0))</f>
        <v>27.777777777777779</v>
      </c>
      <c r="AX6" s="382">
        <f>INDEX('Rekenblad Aansluiting'!$O:$O,MATCH($G6&amp;" "&amp;$E6&amp;BF$3&amp;$H6,'Rekenblad Aansluiting'!$A:$A,0))</f>
        <v>27.777777777777779</v>
      </c>
      <c r="AY6" s="382">
        <f>INDEX('Rekenblad Aansluiting'!$O:$O,MATCH($G6&amp;" "&amp;$E6&amp;BG$3&amp;$H6,'Rekenblad Aansluiting'!$A:$A,0))</f>
        <v>32.777777777777779</v>
      </c>
      <c r="AZ6" s="382">
        <f>INDEX('Rekenblad Aansluiting'!$O:$O,MATCH($G6&amp;" "&amp;$E6&amp;BH$3&amp;$H6,'Rekenblad Aansluiting'!$A:$A,0))</f>
        <v>227.77777777777777</v>
      </c>
      <c r="BA6" s="382">
        <f>INDEX('Rekenblad Aansluiting'!$O:$O,MATCH($G6&amp;" "&amp;$E6&amp;BI$3&amp;$H6,'Rekenblad Aansluiting'!$A:$A,0))</f>
        <v>277.77777777777777</v>
      </c>
      <c r="BB6" s="382">
        <f>INDEX('Rekenblad Aansluiting'!$O:$O,MATCH($G6&amp;" "&amp;$E6&amp;BJ$3&amp;$H6,'Rekenblad Aansluiting'!$A:$A,0))</f>
        <v>327.77777777777777</v>
      </c>
      <c r="BC6" s="382">
        <f>INDEX('Rekenblad Aansluiting'!$O:$O,MATCH($G6&amp;" "&amp;$E6&amp;BK$3&amp;$H6,'Rekenblad Aansluiting'!$A:$A,0))</f>
        <v>127.77777777777777</v>
      </c>
      <c r="BD6" s="382">
        <f t="shared" ref="BD6:BD20" si="5">(K6+L6)*AW6+AX6*M6+(N6+O6)*AY6+SUMPRODUCT(AZ6:BC6,P6:S6)</f>
        <v>5550</v>
      </c>
      <c r="BE6" s="388">
        <f>INDEX('Rekenblad Aansluiting'!$X:$X,MATCH($G6&amp;" "&amp;$E6&amp;BE$3&amp;$H6,'Rekenblad Aansluiting'!$A:$A,0))</f>
        <v>11.334465277777777</v>
      </c>
      <c r="BF6" s="389">
        <f>INDEX('Rekenblad Aansluiting'!$X:$X,MATCH($G6&amp;" "&amp;$E6&amp;BF$3&amp;$H6,'Rekenblad Aansluiting'!$A:$A,0))</f>
        <v>8.2854138888888897</v>
      </c>
      <c r="BG6" s="389">
        <f>INDEX('Rekenblad Aansluiting'!$X:$X,MATCH($G6&amp;" "&amp;$E6&amp;BG$3&amp;$H6,'Rekenblad Aansluiting'!$A:$A,0))</f>
        <v>8.8475638888888888</v>
      </c>
      <c r="BH6" s="389">
        <f>INDEX('Rekenblad Aansluiting'!$X:$X,MATCH($G6&amp;" "&amp;$E6&amp;BH$3&amp;$H6,'Rekenblad Aansluiting'!$A:$A,0))</f>
        <v>44.475908333333308</v>
      </c>
      <c r="BI6" s="389">
        <f>INDEX('Rekenblad Aansluiting'!$X:$X,MATCH($G6&amp;" "&amp;$E6&amp;BI$3&amp;$H6,'Rekenblad Aansluiting'!$A:$A,0))</f>
        <v>46.774065277777765</v>
      </c>
      <c r="BJ6" s="389">
        <f>INDEX('Rekenblad Aansluiting'!$X:$X,MATCH($G6&amp;" "&amp;$E6&amp;BJ$3&amp;$H6,'Rekenblad Aansluiting'!$A:$A,0))</f>
        <v>47.47092638888887</v>
      </c>
      <c r="BK6" s="389">
        <f>INDEX('Rekenblad Aansluiting'!$X:$X,MATCH($G6&amp;" "&amp;$E6&amp;BK$3&amp;$H6,'Rekenblad Aansluiting'!$A:$A,0))</f>
        <v>31.182026388888886</v>
      </c>
      <c r="BL6" s="400">
        <f t="shared" si="0"/>
        <v>1092.7619930555554</v>
      </c>
      <c r="BM6" s="274">
        <f>IF(ISNA(INDEX('Tarieven ZM'!$G:$G,MATCH($G6&amp;BM$3,'Tarieven ZM'!$B:$B,0))),0,INDEX('Tarieven ZM'!$G:$G,MATCH($G6&amp;BM$3,'Tarieven ZM'!$B:$B,0)))</f>
        <v>100</v>
      </c>
      <c r="BN6" s="278">
        <f>IF(ISNA(INDEX('Tarieven ZM'!$G:$G,MATCH($G6&amp;BN$3,'Tarieven ZM'!$B:$B,0))),0,INDEX('Tarieven ZM'!$G:$G,MATCH($G6&amp;BN$3,'Tarieven ZM'!$B:$B,0)))</f>
        <v>100</v>
      </c>
      <c r="BO6" s="278">
        <f>IF(ISNA(INDEX('Tarieven ZM'!$G:$G,MATCH($G6&amp;BO$3,'Tarieven ZM'!$B:$B,0))),0,INDEX('Tarieven ZM'!$G:$G,MATCH($G6&amp;BO$3,'Tarieven ZM'!$B:$B,0)))</f>
        <v>250</v>
      </c>
      <c r="BP6" s="278">
        <f>IF(ISNA(INDEX('Tarieven ZM'!$G:$G,MATCH($G6&amp;BP$3,'Tarieven ZM'!$B:$B,0))),0,INDEX('Tarieven ZM'!$G:$G,MATCH($G6&amp;BP$3,'Tarieven ZM'!$B:$B,0)))</f>
        <v>250</v>
      </c>
      <c r="BQ6" s="278">
        <f>IF(ISNA(INDEX('Tarieven ZM'!$G:$G,MATCH($G6&amp;BQ$3,'Tarieven ZM'!$B:$B,0))),0,INDEX('Tarieven ZM'!$G:$G,MATCH($G6&amp;BQ$3,'Tarieven ZM'!$B:$B,0)))</f>
        <v>500</v>
      </c>
      <c r="BR6" s="278">
        <f>IF(ISNA(INDEX('Tarieven ZM'!$G:$G,MATCH($G6&amp;BR$3,'Tarieven ZM'!$B:$B,0))),0,INDEX('Tarieven ZM'!$G:$G,MATCH($G6&amp;BR$3,'Tarieven ZM'!$B:$B,0)))</f>
        <v>500</v>
      </c>
      <c r="BS6" s="278">
        <f>IF(ISNA(INDEX('Tarieven ZM'!$G:$G,MATCH($G6&amp;BS$3,'Tarieven ZM'!$B:$B,0))),0,INDEX('Tarieven ZM'!$G:$G,MATCH($G6&amp;BS$3,'Tarieven ZM'!$B:$B,0)))</f>
        <v>0</v>
      </c>
      <c r="BT6" s="278">
        <f>IF(ISNA(INDEX('Tarieven ZM'!$G:$G,MATCH($G6&amp;BT$3,'Tarieven ZM'!$B:$B,0))),0,INDEX('Tarieven ZM'!$G:$G,MATCH($G6&amp;BT$3,'Tarieven ZM'!$B:$B,0)))</f>
        <v>0</v>
      </c>
      <c r="BU6" s="278">
        <f>IF(ISNA(INDEX('Tarieven ZM'!$G:$G,MATCH($G6&amp;BU$3,'Tarieven ZM'!$B:$B,0))),0,INDEX('Tarieven ZM'!$G:$G,MATCH($G6&amp;BU$3,'Tarieven ZM'!$B:$B,0)))</f>
        <v>0</v>
      </c>
      <c r="BV6" s="278">
        <f>IF(ISNA(INDEX('Tarieven ZM'!$G:$G,MATCH($G6&amp;BV$3,'Tarieven ZM'!$B:$B,0))),0,INDEX('Tarieven ZM'!$G:$G,MATCH($G6&amp;BV$3,'Tarieven ZM'!$B:$B,0)))</f>
        <v>0</v>
      </c>
      <c r="BW6" s="278">
        <f>IF(ISNA(INDEX('Tarieven ZM'!$G:$G,MATCH($G6&amp;BW$3,'Tarieven ZM'!$B:$B,0))),0,INDEX('Tarieven ZM'!$G:$G,MATCH($G6&amp;BW$3,'Tarieven ZM'!$B:$B,0)))</f>
        <v>0</v>
      </c>
      <c r="BX6" s="278">
        <f>IF(ISNA(INDEX('Tarieven ZM'!$G:$G,MATCH($G6&amp;BX$3,'Tarieven ZM'!$B:$B,0))),0,INDEX('Tarieven ZM'!$G:$G,MATCH($G6&amp;BX$3,'Tarieven ZM'!$B:$B,0)))</f>
        <v>0</v>
      </c>
      <c r="BY6" s="278">
        <f>IF(ISNA(INDEX('Tarieven ZM'!$G:$G,MATCH($G6&amp;BY$3,'Tarieven ZM'!$B:$B,0))),0,INDEX('Tarieven ZM'!$G:$G,MATCH($G6&amp;BY$3,'Tarieven ZM'!$B:$B,0)))</f>
        <v>0</v>
      </c>
      <c r="BZ6" s="278">
        <f>IF(ISNA(INDEX('Tarieven ZM'!$G:$G,MATCH($G6&amp;BZ$3,'Tarieven ZM'!$B:$B,0))),0,INDEX('Tarieven ZM'!$G:$G,MATCH($G6&amp;BZ$3,'Tarieven ZM'!$B:$B,0)))</f>
        <v>0</v>
      </c>
      <c r="CA6" s="278">
        <f>IF(ISNA(INDEX('Tarieven ZM'!$G:$G,MATCH($G6&amp;CA$3,'Tarieven ZM'!$B:$B,0))),0,INDEX('Tarieven ZM'!$G:$G,MATCH($G6&amp;CA$3,'Tarieven ZM'!$B:$B,0)))</f>
        <v>0</v>
      </c>
      <c r="CB6" s="278">
        <f>IF(ISNA(INDEX('Tarieven ZM'!$G:$G,MATCH($G6&amp;CB$3,'Tarieven ZM'!$B:$B,0))),0,INDEX('Tarieven ZM'!$G:$G,MATCH($G6&amp;CB$3,'Tarieven ZM'!$B:$B,0)))</f>
        <v>0</v>
      </c>
      <c r="CC6" s="278">
        <f>IF(ISNA(INDEX('Tarieven ZM'!$G:$G,MATCH($G6&amp;CC$3,'Tarieven ZM'!$B:$B,0))),0,INDEX('Tarieven ZM'!$G:$G,MATCH($G6&amp;CC$3,'Tarieven ZM'!$B:$B,0)))</f>
        <v>0</v>
      </c>
      <c r="CD6" s="278">
        <f>IF(ISNA(INDEX('Tarieven ZM'!$G:$G,MATCH($G6&amp;CD$3,'Tarieven ZM'!$B:$B,0))),0,INDEX('Tarieven ZM'!$G:$G,MATCH($G6&amp;CD$3,'Tarieven ZM'!$B:$B,0)))</f>
        <v>0</v>
      </c>
      <c r="CE6" s="278">
        <f>IF(ISNA(INDEX('Tarieven ZM'!$G:$G,MATCH($G6&amp;CE$3,'Tarieven ZM'!$B:$B,0))),0,INDEX('Tarieven ZM'!$G:$G,MATCH($G6&amp;CE$3,'Tarieven ZM'!$B:$B,0)))</f>
        <v>0</v>
      </c>
      <c r="CF6" s="278">
        <f>IF(ISNA(INDEX('Tarieven ZM'!$G:$G,MATCH($G6&amp;CF$3,'Tarieven ZM'!$B:$B,0))),0,INDEX('Tarieven ZM'!$G:$G,MATCH($G6&amp;CF$3,'Tarieven ZM'!$B:$B,0)))</f>
        <v>0</v>
      </c>
      <c r="CG6" s="278">
        <f>IF(ISNA(INDEX('Tarieven ZM'!$G:$G,MATCH($G6&amp;CG$3,'Tarieven ZM'!$B:$B,0))),0,INDEX('Tarieven ZM'!$G:$G,MATCH($G6&amp;CG$3,'Tarieven ZM'!$B:$B,0)))</f>
        <v>0</v>
      </c>
      <c r="CH6" s="278">
        <f>IF(ISNA(INDEX('Tarieven ZM'!$G:$G,MATCH($G6&amp;CH$3,'Tarieven ZM'!$B:$B,0))),0,INDEX('Tarieven ZM'!$G:$G,MATCH($G6&amp;CH$3,'Tarieven ZM'!$B:$B,0)))</f>
        <v>0</v>
      </c>
      <c r="CI6" s="278">
        <f>IF(ISNA(INDEX('Tarieven ZM'!$G:$G,MATCH($G6&amp;CI$3,'Tarieven ZM'!$B:$B,0))),0,INDEX('Tarieven ZM'!$G:$G,MATCH($G6&amp;CI$3,'Tarieven ZM'!$B:$B,0)))</f>
        <v>0</v>
      </c>
      <c r="CJ6" s="278">
        <f>IF(ISNA(INDEX('Tarieven ZM'!$G:$G,MATCH($G6&amp;CJ$3,'Tarieven ZM'!$B:$B,0))),0,INDEX('Tarieven ZM'!$G:$G,MATCH($G6&amp;CJ$3,'Tarieven ZM'!$B:$B,0)))</f>
        <v>0</v>
      </c>
      <c r="CK6" s="263">
        <f>IF(ISNA(INDEX('Tarieven ZM'!$G:$G,MATCH($G6&amp;CK$3,'Tarieven ZM'!$B:$B,0))),0,INDEX('Tarieven ZM'!$G:$G,MATCH($G6&amp;CK$3,'Tarieven ZM'!$B:$B,0)))</f>
        <v>0</v>
      </c>
      <c r="CL6" s="274">
        <f>IF(ISNA(INDEX('Tarieven ZM'!$H:$H,MATCH($G6&amp;CL$3,'Tarieven ZM'!$B:$B,0))),0,INDEX('Tarieven ZM'!$H:$H,MATCH($G6&amp;CL$3,'Tarieven ZM'!$B:$B,0)))</f>
        <v>100</v>
      </c>
      <c r="CM6" s="278">
        <f>IF(ISNA(INDEX('Tarieven ZM'!$H:$H,MATCH($G6&amp;CM$3,'Tarieven ZM'!$B:$B,0))),0,INDEX('Tarieven ZM'!$H:$H,MATCH($G6&amp;CM$3,'Tarieven ZM'!$B:$B,0)))</f>
        <v>100</v>
      </c>
      <c r="CN6" s="278">
        <f>IF(ISNA(INDEX('Tarieven ZM'!$H:$H,MATCH($G6&amp;CN$3,'Tarieven ZM'!$B:$B,0))),0,INDEX('Tarieven ZM'!$H:$H,MATCH($G6&amp;CN$3,'Tarieven ZM'!$B:$B,0)))</f>
        <v>100</v>
      </c>
      <c r="CO6" s="278">
        <f>IF(ISNA(INDEX('Tarieven ZM'!$H:$H,MATCH($G6&amp;CO$3,'Tarieven ZM'!$B:$B,0))),0,INDEX('Tarieven ZM'!$H:$H,MATCH($G6&amp;CO$3,'Tarieven ZM'!$B:$B,0)))</f>
        <v>100</v>
      </c>
      <c r="CP6" s="278">
        <f>IF(ISNA(INDEX('Tarieven ZM'!$H:$H,MATCH($G6&amp;CP$3,'Tarieven ZM'!$B:$B,0))),0,INDEX('Tarieven ZM'!$H:$H,MATCH($G6&amp;CP$3,'Tarieven ZM'!$B:$B,0)))</f>
        <v>100</v>
      </c>
      <c r="CQ6" s="278">
        <f>IF(ISNA(INDEX('Tarieven ZM'!$H:$H,MATCH($G6&amp;CQ$3,'Tarieven ZM'!$B:$B,0))),0,INDEX('Tarieven ZM'!$H:$H,MATCH($G6&amp;CQ$3,'Tarieven ZM'!$B:$B,0)))</f>
        <v>100</v>
      </c>
      <c r="CR6" s="278">
        <f>IF(ISNA(INDEX('Tarieven ZM'!$H:$H,MATCH($G6&amp;CR$3,'Tarieven ZM'!$B:$B,0))),0,INDEX('Tarieven ZM'!$H:$H,MATCH($G6&amp;CR$3,'Tarieven ZM'!$B:$B,0)))</f>
        <v>0</v>
      </c>
      <c r="CS6" s="278">
        <f>IF(ISNA(INDEX('Tarieven ZM'!$H:$H,MATCH($G6&amp;CS$3,'Tarieven ZM'!$B:$B,0))),0,INDEX('Tarieven ZM'!$H:$H,MATCH($G6&amp;CS$3,'Tarieven ZM'!$B:$B,0)))</f>
        <v>0</v>
      </c>
      <c r="CT6" s="278">
        <f>IF(ISNA(INDEX('Tarieven ZM'!$H:$H,MATCH($G6&amp;CT$3,'Tarieven ZM'!$B:$B,0))),0,INDEX('Tarieven ZM'!$H:$H,MATCH($G6&amp;CT$3,'Tarieven ZM'!$B:$B,0)))</f>
        <v>0</v>
      </c>
      <c r="CU6" s="278">
        <f>IF(ISNA(INDEX('Tarieven ZM'!$H:$H,MATCH($G6&amp;CU$3,'Tarieven ZM'!$B:$B,0))),0,INDEX('Tarieven ZM'!$H:$H,MATCH($G6&amp;CU$3,'Tarieven ZM'!$B:$B,0)))</f>
        <v>0</v>
      </c>
      <c r="CV6" s="278">
        <f>IF(ISNA(INDEX('Tarieven ZM'!$H:$H,MATCH($G6&amp;CV$3,'Tarieven ZM'!$B:$B,0))),0,INDEX('Tarieven ZM'!$H:$H,MATCH($G6&amp;CV$3,'Tarieven ZM'!$B:$B,0)))</f>
        <v>0</v>
      </c>
      <c r="CW6" s="278">
        <f>IF(ISNA(INDEX('Tarieven ZM'!$H:$H,MATCH($G6&amp;CW$3,'Tarieven ZM'!$B:$B,0))),0,INDEX('Tarieven ZM'!$H:$H,MATCH($G6&amp;CW$3,'Tarieven ZM'!$B:$B,0)))</f>
        <v>0</v>
      </c>
      <c r="CX6" s="278">
        <f>IF(ISNA(INDEX('Tarieven ZM'!$H:$H,MATCH($G6&amp;CX$3,'Tarieven ZM'!$B:$B,0))),0,INDEX('Tarieven ZM'!$H:$H,MATCH($G6&amp;CX$3,'Tarieven ZM'!$B:$B,0)))</f>
        <v>0</v>
      </c>
      <c r="CY6" s="278">
        <f>IF(ISNA(INDEX('Tarieven ZM'!$H:$H,MATCH($G6&amp;CY$3,'Tarieven ZM'!$B:$B,0))),0,INDEX('Tarieven ZM'!$H:$H,MATCH($G6&amp;CY$3,'Tarieven ZM'!$B:$B,0)))</f>
        <v>0</v>
      </c>
      <c r="CZ6" s="278">
        <f>IF(ISNA(INDEX('Tarieven ZM'!$H:$H,MATCH($G6&amp;CZ$3,'Tarieven ZM'!$B:$B,0))),0,INDEX('Tarieven ZM'!$H:$H,MATCH($G6&amp;CZ$3,'Tarieven ZM'!$B:$B,0)))</f>
        <v>0</v>
      </c>
      <c r="DA6" s="278">
        <f>IF(ISNA(INDEX('Tarieven ZM'!$H:$H,MATCH($G6&amp;DA$3,'Tarieven ZM'!$B:$B,0))),0,INDEX('Tarieven ZM'!$H:$H,MATCH($G6&amp;DA$3,'Tarieven ZM'!$B:$B,0)))</f>
        <v>0</v>
      </c>
      <c r="DB6" s="278">
        <f>IF(ISNA(INDEX('Tarieven ZM'!$H:$H,MATCH($G6&amp;DB$3,'Tarieven ZM'!$B:$B,0))),0,INDEX('Tarieven ZM'!$H:$H,MATCH($G6&amp;DB$3,'Tarieven ZM'!$B:$B,0)))</f>
        <v>0</v>
      </c>
      <c r="DC6" s="278">
        <f>IF(ISNA(INDEX('Tarieven ZM'!$H:$H,MATCH($G6&amp;DC$3,'Tarieven ZM'!$B:$B,0))),0,INDEX('Tarieven ZM'!$H:$H,MATCH($G6&amp;DC$3,'Tarieven ZM'!$B:$B,0)))</f>
        <v>0</v>
      </c>
      <c r="DD6" s="278">
        <f>IF(ISNA(INDEX('Tarieven ZM'!$H:$H,MATCH($G6&amp;DD$3,'Tarieven ZM'!$B:$B,0))),0,INDEX('Tarieven ZM'!$H:$H,MATCH($G6&amp;DD$3,'Tarieven ZM'!$B:$B,0)))</f>
        <v>0</v>
      </c>
      <c r="DE6" s="278">
        <f>IF(ISNA(INDEX('Tarieven ZM'!$H:$H,MATCH($G6&amp;DE$3,'Tarieven ZM'!$B:$B,0))),0,INDEX('Tarieven ZM'!$H:$H,MATCH($G6&amp;DE$3,'Tarieven ZM'!$B:$B,0)))</f>
        <v>0</v>
      </c>
      <c r="DF6" s="278">
        <f>IF(ISNA(INDEX('Tarieven ZM'!$H:$H,MATCH($G6&amp;DF$3,'Tarieven ZM'!$B:$B,0))),0,INDEX('Tarieven ZM'!$H:$H,MATCH($G6&amp;DF$3,'Tarieven ZM'!$B:$B,0)))</f>
        <v>0</v>
      </c>
      <c r="DG6" s="278">
        <f>IF(ISNA(INDEX('Tarieven ZM'!$H:$H,MATCH($G6&amp;DG$3,'Tarieven ZM'!$B:$B,0))),0,INDEX('Tarieven ZM'!$H:$H,MATCH($G6&amp;DG$3,'Tarieven ZM'!$B:$B,0)))</f>
        <v>0</v>
      </c>
      <c r="DH6" s="278">
        <f>IF(ISNA(INDEX('Tarieven ZM'!$H:$H,MATCH($G6&amp;DH$3,'Tarieven ZM'!$B:$B,0))),0,INDEX('Tarieven ZM'!$H:$H,MATCH($G6&amp;DH$3,'Tarieven ZM'!$B:$B,0)))</f>
        <v>0</v>
      </c>
      <c r="DI6" s="278">
        <f>IF(ISNA(INDEX('Tarieven ZM'!$H:$H,MATCH($G6&amp;DI$3,'Tarieven ZM'!$B:$B,0))),0,INDEX('Tarieven ZM'!$H:$H,MATCH($G6&amp;DI$3,'Tarieven ZM'!$B:$B,0)))</f>
        <v>0</v>
      </c>
      <c r="DJ6" s="263">
        <f>IF(ISNA(INDEX('Tarieven ZM'!$H:$H,MATCH($G6&amp;DJ$3,'Tarieven ZM'!$B:$B,0))),0,INDEX('Tarieven ZM'!$H:$H,MATCH($G6&amp;DJ$3,'Tarieven ZM'!$B:$B,0)))</f>
        <v>0</v>
      </c>
      <c r="DK6" s="388">
        <f t="shared" ref="DK6:DK20" si="6">SUMPRODUCT($X6:$AV6,BM6:CK6)+V6</f>
        <v>1701</v>
      </c>
      <c r="DL6" s="288">
        <f>SUMPRODUCT($X6:$AV6,CL6:DJ6)/Parameters!$B$5</f>
        <v>16.666666666666668</v>
      </c>
      <c r="DM6" s="318">
        <f t="shared" ref="DM6:DM20" si="7">DK6+DL6</f>
        <v>1717.6666666666667</v>
      </c>
      <c r="DN6" s="274">
        <f>INDEX(WLR!$J:$J,MATCH(DN$4,WLR!$A:$A,0))</f>
        <v>10.38</v>
      </c>
      <c r="DO6" s="278">
        <f>INDEX(WLR!$J:$J,MATCH(DO$4,WLR!$A:$A,0))</f>
        <v>10.38</v>
      </c>
      <c r="DP6" s="278">
        <f>INDEX(WLR!$J:$J,MATCH(DP$4,WLR!$A:$A,0))</f>
        <v>62.88</v>
      </c>
      <c r="DQ6" s="278">
        <f>INDEX(WLR!$J:$J,MATCH(DQ$4,WLR!$A:$A,0))</f>
        <v>62.88</v>
      </c>
      <c r="DR6" s="278">
        <f>INDEX(WLR!$J:$J,MATCH(DR$4,WLR!$A:$A,0))</f>
        <v>493.95</v>
      </c>
      <c r="DS6" s="278">
        <f>INDEX(WLR!$J:$J,MATCH(DS$4,WLR!$A:$A,0))</f>
        <v>493.95</v>
      </c>
      <c r="DT6" s="278">
        <f>INDEX(WLR!$J:$J,MATCH(DT$4,WLR!$A:$A,0))</f>
        <v>3506.77</v>
      </c>
      <c r="DU6" s="278">
        <f>INDEX(WLR!$J:$J,MATCH(DU$4,WLR!$A:$A,0))</f>
        <v>1.19</v>
      </c>
      <c r="DV6" s="278">
        <f>INDEX(WLR!$J:$J,MATCH(DV$4,WLR!$A:$A,0))</f>
        <v>29.4</v>
      </c>
      <c r="DW6" s="278">
        <f>INDEX(WLR!$J:$J,MATCH(DW$4,WLR!$A:$A,0))</f>
        <v>192.26</v>
      </c>
      <c r="DX6" s="278">
        <f>INDEX(WLR!$J:$J,MATCH(DX$4,WLR!$A:$A,0))</f>
        <v>9.7899999999999991</v>
      </c>
      <c r="DY6" s="278">
        <f>INDEX(WLR!$J:$J,MATCH(DY$4,WLR!$A:$A,0))</f>
        <v>34.92</v>
      </c>
      <c r="DZ6" s="278">
        <f>INDEX(WLR!$J:$J,MATCH(DZ$4,WLR!$A:$A,0))</f>
        <v>34.92</v>
      </c>
      <c r="EA6" s="278">
        <f>INDEX(WLR!$J:$J,MATCH(EA$4,WLR!$A:$A,0))</f>
        <v>2.08</v>
      </c>
      <c r="EB6" s="278">
        <f>INDEX(WLR!$J:$J,MATCH(EB$4,WLR!$A:$A,0))</f>
        <v>1.97</v>
      </c>
      <c r="EC6" s="278">
        <f>INDEX(WLR!$J:$J,MATCH(EC$4,WLR!$A:$A,0))</f>
        <v>1.97</v>
      </c>
      <c r="ED6" s="278">
        <f>INDEX(WLR!$J:$J,MATCH(ED$4,WLR!$A:$A,0))</f>
        <v>0</v>
      </c>
      <c r="EE6" s="278">
        <f>INDEX(WLR!$J:$J,MATCH(EE$4,WLR!$A:$A,0))</f>
        <v>0</v>
      </c>
      <c r="EF6" s="278">
        <f>INDEX(WLR!$J:$J,MATCH(EF$4,WLR!$A:$A,0))</f>
        <v>0.96</v>
      </c>
      <c r="EG6" s="278">
        <f>INDEX(WLR!$J:$J,MATCH(EG$4,WLR!$A:$A,0))</f>
        <v>4.53</v>
      </c>
      <c r="EH6" s="278">
        <f>INDEX(WLR!$J:$J,MATCH(EH$4,WLR!$A:$A,0))</f>
        <v>4.53</v>
      </c>
      <c r="EI6" s="278">
        <f>INDEX(WLR!$J:$J,MATCH(EI$4,WLR!$A:$A,0))</f>
        <v>7.57</v>
      </c>
      <c r="EJ6" s="278">
        <f>INDEX(WLR!$J:$J,MATCH(EJ$4,WLR!$A:$A,0))</f>
        <v>31.08</v>
      </c>
      <c r="EK6" s="278">
        <f>INDEX(WLR!$J:$J,MATCH(EK$4,WLR!$A:$A,0))</f>
        <v>31.08</v>
      </c>
      <c r="EL6" s="263">
        <f>INDEX(WLR!$J:$J,MATCH(EL$4,WLR!$A:$A,0))</f>
        <v>0.96</v>
      </c>
      <c r="EM6" s="274">
        <f>INDEX(WLR!$I:$I,MATCH(EM$4,WLR!$A:$A,0))</f>
        <v>0</v>
      </c>
      <c r="EN6" s="278">
        <f>INDEX(WLR!$I:$I,MATCH(EN$4,WLR!$A:$A,0))</f>
        <v>16.190000000000001</v>
      </c>
      <c r="EO6" s="278">
        <f>INDEX(WLR!$I:$I,MATCH(EO$4,WLR!$A:$A,0))</f>
        <v>0</v>
      </c>
      <c r="EP6" s="278">
        <f>INDEX(WLR!$I:$I,MATCH(EP$4,WLR!$A:$A,0))</f>
        <v>16.190000000000001</v>
      </c>
      <c r="EQ6" s="278">
        <f>INDEX(WLR!$I:$I,MATCH(EQ$4,WLR!$A:$A,0))</f>
        <v>0</v>
      </c>
      <c r="ER6" s="278">
        <f>INDEX(WLR!$I:$I,MATCH(ER$4,WLR!$A:$A,0))</f>
        <v>16.190000000000001</v>
      </c>
      <c r="ES6" s="278">
        <f>INDEX(WLR!$I:$I,MATCH(ES$4,WLR!$A:$A,0))</f>
        <v>0</v>
      </c>
      <c r="ET6" s="278">
        <f>INDEX(WLR!$I:$I,MATCH(ET$4,WLR!$A:$A,0))</f>
        <v>82.74</v>
      </c>
      <c r="EU6" s="278">
        <f>INDEX(WLR!$I:$I,MATCH(EU$4,WLR!$A:$A,0))</f>
        <v>747.67</v>
      </c>
      <c r="EV6" s="278">
        <f>INDEX(WLR!$I:$I,MATCH(EV$4,WLR!$A:$A,0))</f>
        <v>1281.71</v>
      </c>
      <c r="EW6" s="278">
        <f>INDEX(WLR!$I:$I,MATCH(EW$4,WLR!$A:$A,0))</f>
        <v>16.190000000000001</v>
      </c>
      <c r="EX6" s="278">
        <f>INDEX(WLR!$I:$I,MATCH(EX$4,WLR!$A:$A,0))</f>
        <v>79.86</v>
      </c>
      <c r="EY6" s="278">
        <f>INDEX(WLR!$I:$I,MATCH(EY$4,WLR!$A:$A,0))</f>
        <v>838.64</v>
      </c>
      <c r="EZ6" s="278">
        <f>INDEX(WLR!$I:$I,MATCH(EZ$4,WLR!$A:$A,0))</f>
        <v>32.92</v>
      </c>
      <c r="FA6" s="278">
        <f>INDEX(WLR!$I:$I,MATCH(FA$4,WLR!$A:$A,0))</f>
        <v>16.190000000000001</v>
      </c>
      <c r="FB6" s="278">
        <f>INDEX(WLR!$I:$I,MATCH(FB$4,WLR!$A:$A,0))</f>
        <v>16.190000000000001</v>
      </c>
      <c r="FC6" s="278">
        <f>INDEX(WLR!$I:$I,MATCH(FC$4,WLR!$A:$A,0))</f>
        <v>0</v>
      </c>
      <c r="FD6" s="278">
        <f>INDEX(WLR!$I:$I,MATCH(FD$4,WLR!$A:$A,0))</f>
        <v>15.71</v>
      </c>
      <c r="FE6" s="278">
        <f>INDEX(WLR!$I:$I,MATCH(FE$4,WLR!$A:$A,0))</f>
        <v>0</v>
      </c>
      <c r="FF6" s="278">
        <f>INDEX(WLR!$I:$I,MATCH(FF$4,WLR!$A:$A,0))</f>
        <v>0</v>
      </c>
      <c r="FG6" s="278">
        <f>INDEX(WLR!$I:$I,MATCH(FG$4,WLR!$A:$A,0))</f>
        <v>0</v>
      </c>
      <c r="FH6" s="278">
        <f>INDEX(WLR!$I:$I,MATCH(FH$4,WLR!$A:$A,0))</f>
        <v>15.71</v>
      </c>
      <c r="FI6" s="278">
        <f>INDEX(WLR!$I:$I,MATCH(FI$4,WLR!$A:$A,0))</f>
        <v>40.020000000000003</v>
      </c>
      <c r="FJ6" s="278">
        <f>INDEX(WLR!$I:$I,MATCH(FJ$4,WLR!$A:$A,0))</f>
        <v>40.020000000000003</v>
      </c>
      <c r="FK6" s="263">
        <f>INDEX(WLR!$I:$I,MATCH(FK$4,WLR!$A:$A,0))</f>
        <v>0</v>
      </c>
      <c r="FL6" s="333">
        <f>SUMPRODUCT(X6:AV6,DN6:EL6)+V6*(1-Parameters!$B$33)</f>
        <v>5031.2</v>
      </c>
      <c r="FM6" s="389">
        <f>SUMPRODUCT(X6:AV6,EM6:FK6)/Parameters!$B$5</f>
        <v>90.892777777777781</v>
      </c>
      <c r="FN6" s="281">
        <f t="shared" ref="FN6:FN20" si="8">FL6+FM6</f>
        <v>5122.0927777777779</v>
      </c>
      <c r="FO6" s="298">
        <f>FN6*Parameters!$B$2</f>
        <v>691.48252500000001</v>
      </c>
      <c r="FP6" s="278"/>
      <c r="FQ6" s="278"/>
      <c r="FR6" s="318">
        <f t="shared" ref="FR6:FR20" si="9">SUM(FO6:FQ6)</f>
        <v>691.48252500000001</v>
      </c>
      <c r="FS6" s="331">
        <f t="shared" ref="FS6:FS20" si="10">FN6+FR6</f>
        <v>5813.5753027777782</v>
      </c>
      <c r="FT6" s="333">
        <f t="shared" si="1"/>
        <v>401.2794680555553</v>
      </c>
      <c r="FU6" s="292">
        <f t="shared" si="2"/>
        <v>5.5214346840648805E-2</v>
      </c>
      <c r="FV6" s="263" t="b">
        <f t="shared" ref="FV6:FV20" si="11">FT6&lt;0</f>
        <v>0</v>
      </c>
      <c r="FW6" s="534" t="s">
        <v>872</v>
      </c>
    </row>
    <row r="7" spans="2:179" ht="15">
      <c r="B7" s="274"/>
      <c r="C7" s="263"/>
      <c r="D7" s="274" t="s">
        <v>655</v>
      </c>
      <c r="E7" s="278" t="s">
        <v>20</v>
      </c>
      <c r="F7" s="278" t="s">
        <v>473</v>
      </c>
      <c r="G7" s="278" t="s">
        <v>10</v>
      </c>
      <c r="H7" s="278" t="s">
        <v>463</v>
      </c>
      <c r="I7" s="278" t="str">
        <f t="shared" si="3"/>
        <v>KPN Zakelijk BelBasisISDN20VVE nieuwe aanleg</v>
      </c>
      <c r="J7" s="263" t="str">
        <f t="shared" si="4"/>
        <v>n3*ISDN20KPN</v>
      </c>
      <c r="K7" s="381">
        <f>INDEX(Facilitietenprofielen!D:D,MATCH($J7,Facilitietenprofielen!$A:$A,0))</f>
        <v>5</v>
      </c>
      <c r="L7" s="382">
        <f>INDEX(Facilitietenprofielen!E:E,MATCH($J7,Facilitietenprofielen!$A:$A,0))</f>
        <v>5</v>
      </c>
      <c r="M7" s="382">
        <f>INDEX(Facilitietenprofielen!F:F,MATCH($J7,Facilitietenprofielen!$A:$A,0))</f>
        <v>5</v>
      </c>
      <c r="N7" s="382">
        <f>INDEX(Facilitietenprofielen!G:G,MATCH($J7,Facilitietenprofielen!$A:$A,0))</f>
        <v>5</v>
      </c>
      <c r="O7" s="382">
        <f>INDEX(Facilitietenprofielen!H:H,MATCH($J7,Facilitietenprofielen!$A:$A,0))</f>
        <v>5</v>
      </c>
      <c r="P7" s="382">
        <f>INDEX(Facilitietenprofielen!I:I,MATCH($J7,Facilitietenprofielen!$A:$A,0))</f>
        <v>5</v>
      </c>
      <c r="Q7" s="382">
        <f>INDEX(Facilitietenprofielen!J:J,MATCH($J7,Facilitietenprofielen!$A:$A,0))</f>
        <v>5</v>
      </c>
      <c r="R7" s="382">
        <f>INDEX(Facilitietenprofielen!K:K,MATCH($J7,Facilitietenprofielen!$A:$A,0))</f>
        <v>5</v>
      </c>
      <c r="S7" s="382">
        <f>INDEX(Facilitietenprofielen!L:L,MATCH($J7,Facilitietenprofielen!$A:$A,0))</f>
        <v>5</v>
      </c>
      <c r="T7" s="382">
        <f>INDEX(Facilitietenprofielen!M:M,MATCH($J7,Facilitietenprofielen!$A:$A,0))</f>
        <v>510</v>
      </c>
      <c r="U7" s="382">
        <f>INDEX(Facilitietenprofielen!N:N,MATCH($J7,Facilitietenprofielen!$A:$A,0))</f>
        <v>102</v>
      </c>
      <c r="V7" s="382">
        <f>INDEX(Facilitietenprofielen!V:V,MATCH($J7,Facilitietenprofielen!$A:$A,0))</f>
        <v>1</v>
      </c>
      <c r="W7" s="382">
        <f>INDEX(Facilitietenprofielen!W:W,MATCH($J7,Facilitietenprofielen!$A:$A,0))</f>
        <v>1</v>
      </c>
      <c r="X7" s="382">
        <f>INDEX(Facilitietenprofielen!O:O,MATCH($J7,Facilitietenprofielen!$A:$A,0))</f>
        <v>1</v>
      </c>
      <c r="Y7" s="382">
        <f>INDEX(Facilitietenprofielen!P:P,MATCH($J7,Facilitietenprofielen!$A:$A,0))</f>
        <v>1</v>
      </c>
      <c r="Z7" s="382">
        <f>INDEX(Facilitietenprofielen!Q:Q,MATCH($J7,Facilitietenprofielen!$A:$A,0))</f>
        <v>1</v>
      </c>
      <c r="AA7" s="382">
        <f>INDEX(Facilitietenprofielen!R:R,MATCH($J7,Facilitietenprofielen!$A:$A,0))</f>
        <v>1</v>
      </c>
      <c r="AB7" s="382">
        <f>INDEX(Facilitietenprofielen!S:S,MATCH($J7,Facilitietenprofielen!$A:$A,0))</f>
        <v>1</v>
      </c>
      <c r="AC7" s="382">
        <f>INDEX(Facilitietenprofielen!T:T,MATCH($J7,Facilitietenprofielen!$A:$A,0))</f>
        <v>1</v>
      </c>
      <c r="AD7" s="382">
        <f>INDEX(Facilitietenprofielen!U:U,MATCH($J7,Facilitietenprofielen!$A:$A,0))</f>
        <v>1</v>
      </c>
      <c r="AE7" s="382">
        <f>INDEX(Facilitietenprofielen!Y:Y,MATCH($J7,Facilitietenprofielen!$A:$A,0))</f>
        <v>1</v>
      </c>
      <c r="AF7" s="382">
        <f>INDEX(Facilitietenprofielen!Z:Z,MATCH($J7,Facilitietenprofielen!$A:$A,0))</f>
        <v>1</v>
      </c>
      <c r="AG7" s="382">
        <f>INDEX(Facilitietenprofielen!AA:AA,MATCH($J7,Facilitietenprofielen!$A:$A,0))</f>
        <v>1</v>
      </c>
      <c r="AH7" s="382">
        <f>INDEX(Facilitietenprofielen!AB:AB,MATCH($J7,Facilitietenprofielen!$A:$A,0))</f>
        <v>1</v>
      </c>
      <c r="AI7" s="382">
        <f>INDEX(Facilitietenprofielen!AC:AC,MATCH($J7,Facilitietenprofielen!$A:$A,0))</f>
        <v>1</v>
      </c>
      <c r="AJ7" s="382">
        <f>INDEX(Facilitietenprofielen!AD:AD,MATCH($J7,Facilitietenprofielen!$A:$A,0))</f>
        <v>1</v>
      </c>
      <c r="AK7" s="382">
        <f>INDEX(Facilitietenprofielen!AE:AE,MATCH($J7,Facilitietenprofielen!$A:$A,0))</f>
        <v>1</v>
      </c>
      <c r="AL7" s="382">
        <f>INDEX(Facilitietenprofielen!AF:AF,MATCH($J7,Facilitietenprofielen!$A:$A,0))</f>
        <v>1</v>
      </c>
      <c r="AM7" s="382">
        <f>INDEX(Facilitietenprofielen!AG:AG,MATCH($J7,Facilitietenprofielen!$A:$A,0))</f>
        <v>1</v>
      </c>
      <c r="AN7" s="382">
        <f>INDEX(Facilitietenprofielen!AH:AH,MATCH($J7,Facilitietenprofielen!$A:$A,0))</f>
        <v>1</v>
      </c>
      <c r="AO7" s="382">
        <f>INDEX(Facilitietenprofielen!AI:AI,MATCH($J7,Facilitietenprofielen!$A:$A,0))</f>
        <v>1</v>
      </c>
      <c r="AP7" s="382">
        <f>INDEX(Facilitietenprofielen!AJ:AJ,MATCH($J7,Facilitietenprofielen!$A:$A,0))</f>
        <v>1</v>
      </c>
      <c r="AQ7" s="382">
        <f>INDEX(Facilitietenprofielen!AK:AK,MATCH($J7,Facilitietenprofielen!$A:$A,0))</f>
        <v>1</v>
      </c>
      <c r="AR7" s="382">
        <f>INDEX(Facilitietenprofielen!AL:AL,MATCH($J7,Facilitietenprofielen!$A:$A,0))</f>
        <v>1</v>
      </c>
      <c r="AS7" s="382">
        <f>INDEX(Facilitietenprofielen!AM:AM,MATCH($J7,Facilitietenprofielen!$A:$A,0))</f>
        <v>1</v>
      </c>
      <c r="AT7" s="382">
        <f>INDEX(Facilitietenprofielen!AN:AN,MATCH($J7,Facilitietenprofielen!$A:$A,0))</f>
        <v>1</v>
      </c>
      <c r="AU7" s="382">
        <f>INDEX(Facilitietenprofielen!AO:AO,MATCH($J7,Facilitietenprofielen!$A:$A,0))</f>
        <v>1</v>
      </c>
      <c r="AV7" s="383">
        <f>INDEX(Facilitietenprofielen!AP:AP,MATCH($J7,Facilitietenprofielen!$A:$A,0))</f>
        <v>1</v>
      </c>
      <c r="AW7" s="382">
        <f>INDEX('Rekenblad Aansluiting'!$O:$O,MATCH($G7&amp;" "&amp;$E7&amp;BE$3&amp;$H7,'Rekenblad Aansluiting'!$A:$A,0))</f>
        <v>27.777777777777779</v>
      </c>
      <c r="AX7" s="382">
        <f>INDEX('Rekenblad Aansluiting'!$O:$O,MATCH($G7&amp;" "&amp;$E7&amp;BF$3&amp;$H7,'Rekenblad Aansluiting'!$A:$A,0))</f>
        <v>27.777777777777779</v>
      </c>
      <c r="AY7" s="382">
        <f>INDEX('Rekenblad Aansluiting'!$O:$O,MATCH($G7&amp;" "&amp;$E7&amp;BG$3&amp;$H7,'Rekenblad Aansluiting'!$A:$A,0))</f>
        <v>32.777777777777779</v>
      </c>
      <c r="AZ7" s="382">
        <f>INDEX('Rekenblad Aansluiting'!$O:$O,MATCH($G7&amp;" "&amp;$E7&amp;BH$3&amp;$H7,'Rekenblad Aansluiting'!$A:$A,0))</f>
        <v>227.77777777777777</v>
      </c>
      <c r="BA7" s="382">
        <f>INDEX('Rekenblad Aansluiting'!$O:$O,MATCH($G7&amp;" "&amp;$E7&amp;BI$3&amp;$H7,'Rekenblad Aansluiting'!$A:$A,0))</f>
        <v>277.77777777777777</v>
      </c>
      <c r="BB7" s="382">
        <f>INDEX('Rekenblad Aansluiting'!$O:$O,MATCH($G7&amp;" "&amp;$E7&amp;BJ$3&amp;$H7,'Rekenblad Aansluiting'!$A:$A,0))</f>
        <v>327.77777777777777</v>
      </c>
      <c r="BC7" s="382">
        <f>INDEX('Rekenblad Aansluiting'!$O:$O,MATCH($G7&amp;" "&amp;$E7&amp;BK$3&amp;$H7,'Rekenblad Aansluiting'!$A:$A,0))</f>
        <v>127.77777777777777</v>
      </c>
      <c r="BD7" s="382">
        <f t="shared" si="5"/>
        <v>5550</v>
      </c>
      <c r="BE7" s="388">
        <f>INDEX('Rekenblad Aansluiting'!$X:$X,MATCH($G7&amp;" "&amp;$E7&amp;BE$3&amp;$H7,'Rekenblad Aansluiting'!$A:$A,0))</f>
        <v>11.334465277777777</v>
      </c>
      <c r="BF7" s="389">
        <f>INDEX('Rekenblad Aansluiting'!$X:$X,MATCH($G7&amp;" "&amp;$E7&amp;BF$3&amp;$H7,'Rekenblad Aansluiting'!$A:$A,0))</f>
        <v>8.2854138888888897</v>
      </c>
      <c r="BG7" s="389">
        <f>INDEX('Rekenblad Aansluiting'!$X:$X,MATCH($G7&amp;" "&amp;$E7&amp;BG$3&amp;$H7,'Rekenblad Aansluiting'!$A:$A,0))</f>
        <v>8.8475638888888888</v>
      </c>
      <c r="BH7" s="389">
        <f>INDEX('Rekenblad Aansluiting'!$X:$X,MATCH($G7&amp;" "&amp;$E7&amp;BH$3&amp;$H7,'Rekenblad Aansluiting'!$A:$A,0))</f>
        <v>44.475908333333308</v>
      </c>
      <c r="BI7" s="389">
        <f>INDEX('Rekenblad Aansluiting'!$X:$X,MATCH($G7&amp;" "&amp;$E7&amp;BI$3&amp;$H7,'Rekenblad Aansluiting'!$A:$A,0))</f>
        <v>46.774065277777765</v>
      </c>
      <c r="BJ7" s="389">
        <f>INDEX('Rekenblad Aansluiting'!$X:$X,MATCH($G7&amp;" "&amp;$E7&amp;BJ$3&amp;$H7,'Rekenblad Aansluiting'!$A:$A,0))</f>
        <v>47.47092638888887</v>
      </c>
      <c r="BK7" s="389">
        <f>INDEX('Rekenblad Aansluiting'!$X:$X,MATCH($G7&amp;" "&amp;$E7&amp;BK$3&amp;$H7,'Rekenblad Aansluiting'!$A:$A,0))</f>
        <v>31.182026388888886</v>
      </c>
      <c r="BL7" s="400">
        <f t="shared" si="0"/>
        <v>1092.7619930555554</v>
      </c>
      <c r="BM7" s="274">
        <f>IF(ISNA(INDEX('Tarieven ZM'!$G:$G,MATCH($G7&amp;BM$3,'Tarieven ZM'!$B:$B,0))),0,INDEX('Tarieven ZM'!$G:$G,MATCH($G7&amp;BM$3,'Tarieven ZM'!$B:$B,0)))</f>
        <v>100</v>
      </c>
      <c r="BN7" s="278">
        <f>IF(ISNA(INDEX('Tarieven ZM'!$G:$G,MATCH($G7&amp;BN$3,'Tarieven ZM'!$B:$B,0))),0,INDEX('Tarieven ZM'!$G:$G,MATCH($G7&amp;BN$3,'Tarieven ZM'!$B:$B,0)))</f>
        <v>100</v>
      </c>
      <c r="BO7" s="278">
        <f>IF(ISNA(INDEX('Tarieven ZM'!$G:$G,MATCH($G7&amp;BO$3,'Tarieven ZM'!$B:$B,0))),0,INDEX('Tarieven ZM'!$G:$G,MATCH($G7&amp;BO$3,'Tarieven ZM'!$B:$B,0)))</f>
        <v>250</v>
      </c>
      <c r="BP7" s="278">
        <f>IF(ISNA(INDEX('Tarieven ZM'!$G:$G,MATCH($G7&amp;BP$3,'Tarieven ZM'!$B:$B,0))),0,INDEX('Tarieven ZM'!$G:$G,MATCH($G7&amp;BP$3,'Tarieven ZM'!$B:$B,0)))</f>
        <v>250</v>
      </c>
      <c r="BQ7" s="278">
        <f>IF(ISNA(INDEX('Tarieven ZM'!$G:$G,MATCH($G7&amp;BQ$3,'Tarieven ZM'!$B:$B,0))),0,INDEX('Tarieven ZM'!$G:$G,MATCH($G7&amp;BQ$3,'Tarieven ZM'!$B:$B,0)))</f>
        <v>500</v>
      </c>
      <c r="BR7" s="278">
        <f>IF(ISNA(INDEX('Tarieven ZM'!$G:$G,MATCH($G7&amp;BR$3,'Tarieven ZM'!$B:$B,0))),0,INDEX('Tarieven ZM'!$G:$G,MATCH($G7&amp;BR$3,'Tarieven ZM'!$B:$B,0)))</f>
        <v>500</v>
      </c>
      <c r="BS7" s="278">
        <f>IF(ISNA(INDEX('Tarieven ZM'!$G:$G,MATCH($G7&amp;BS$3,'Tarieven ZM'!$B:$B,0))),0,INDEX('Tarieven ZM'!$G:$G,MATCH($G7&amp;BS$3,'Tarieven ZM'!$B:$B,0)))</f>
        <v>0</v>
      </c>
      <c r="BT7" s="278">
        <f>IF(ISNA(INDEX('Tarieven ZM'!$G:$G,MATCH($G7&amp;BT$3,'Tarieven ZM'!$B:$B,0))),0,INDEX('Tarieven ZM'!$G:$G,MATCH($G7&amp;BT$3,'Tarieven ZM'!$B:$B,0)))</f>
        <v>0</v>
      </c>
      <c r="BU7" s="278">
        <f>IF(ISNA(INDEX('Tarieven ZM'!$G:$G,MATCH($G7&amp;BU$3,'Tarieven ZM'!$B:$B,0))),0,INDEX('Tarieven ZM'!$G:$G,MATCH($G7&amp;BU$3,'Tarieven ZM'!$B:$B,0)))</f>
        <v>0</v>
      </c>
      <c r="BV7" s="278">
        <f>IF(ISNA(INDEX('Tarieven ZM'!$G:$G,MATCH($G7&amp;BV$3,'Tarieven ZM'!$B:$B,0))),0,INDEX('Tarieven ZM'!$G:$G,MATCH($G7&amp;BV$3,'Tarieven ZM'!$B:$B,0)))</f>
        <v>0</v>
      </c>
      <c r="BW7" s="278">
        <f>IF(ISNA(INDEX('Tarieven ZM'!$G:$G,MATCH($G7&amp;BW$3,'Tarieven ZM'!$B:$B,0))),0,INDEX('Tarieven ZM'!$G:$G,MATCH($G7&amp;BW$3,'Tarieven ZM'!$B:$B,0)))</f>
        <v>0</v>
      </c>
      <c r="BX7" s="278">
        <f>IF(ISNA(INDEX('Tarieven ZM'!$G:$G,MATCH($G7&amp;BX$3,'Tarieven ZM'!$B:$B,0))),0,INDEX('Tarieven ZM'!$G:$G,MATCH($G7&amp;BX$3,'Tarieven ZM'!$B:$B,0)))</f>
        <v>0</v>
      </c>
      <c r="BY7" s="278">
        <f>IF(ISNA(INDEX('Tarieven ZM'!$G:$G,MATCH($G7&amp;BY$3,'Tarieven ZM'!$B:$B,0))),0,INDEX('Tarieven ZM'!$G:$G,MATCH($G7&amp;BY$3,'Tarieven ZM'!$B:$B,0)))</f>
        <v>0</v>
      </c>
      <c r="BZ7" s="278">
        <f>IF(ISNA(INDEX('Tarieven ZM'!$G:$G,MATCH($G7&amp;BZ$3,'Tarieven ZM'!$B:$B,0))),0,INDEX('Tarieven ZM'!$G:$G,MATCH($G7&amp;BZ$3,'Tarieven ZM'!$B:$B,0)))</f>
        <v>0</v>
      </c>
      <c r="CA7" s="278">
        <f>IF(ISNA(INDEX('Tarieven ZM'!$G:$G,MATCH($G7&amp;CA$3,'Tarieven ZM'!$B:$B,0))),0,INDEX('Tarieven ZM'!$G:$G,MATCH($G7&amp;CA$3,'Tarieven ZM'!$B:$B,0)))</f>
        <v>0</v>
      </c>
      <c r="CB7" s="278">
        <f>IF(ISNA(INDEX('Tarieven ZM'!$G:$G,MATCH($G7&amp;CB$3,'Tarieven ZM'!$B:$B,0))),0,INDEX('Tarieven ZM'!$G:$G,MATCH($G7&amp;CB$3,'Tarieven ZM'!$B:$B,0)))</f>
        <v>0</v>
      </c>
      <c r="CC7" s="278">
        <f>IF(ISNA(INDEX('Tarieven ZM'!$G:$G,MATCH($G7&amp;CC$3,'Tarieven ZM'!$B:$B,0))),0,INDEX('Tarieven ZM'!$G:$G,MATCH($G7&amp;CC$3,'Tarieven ZM'!$B:$B,0)))</f>
        <v>0</v>
      </c>
      <c r="CD7" s="278">
        <f>IF(ISNA(INDEX('Tarieven ZM'!$G:$G,MATCH($G7&amp;CD$3,'Tarieven ZM'!$B:$B,0))),0,INDEX('Tarieven ZM'!$G:$G,MATCH($G7&amp;CD$3,'Tarieven ZM'!$B:$B,0)))</f>
        <v>0</v>
      </c>
      <c r="CE7" s="278">
        <f>IF(ISNA(INDEX('Tarieven ZM'!$G:$G,MATCH($G7&amp;CE$3,'Tarieven ZM'!$B:$B,0))),0,INDEX('Tarieven ZM'!$G:$G,MATCH($G7&amp;CE$3,'Tarieven ZM'!$B:$B,0)))</f>
        <v>0</v>
      </c>
      <c r="CF7" s="278">
        <f>IF(ISNA(INDEX('Tarieven ZM'!$G:$G,MATCH($G7&amp;CF$3,'Tarieven ZM'!$B:$B,0))),0,INDEX('Tarieven ZM'!$G:$G,MATCH($G7&amp;CF$3,'Tarieven ZM'!$B:$B,0)))</f>
        <v>0</v>
      </c>
      <c r="CG7" s="278">
        <f>IF(ISNA(INDEX('Tarieven ZM'!$G:$G,MATCH($G7&amp;CG$3,'Tarieven ZM'!$B:$B,0))),0,INDEX('Tarieven ZM'!$G:$G,MATCH($G7&amp;CG$3,'Tarieven ZM'!$B:$B,0)))</f>
        <v>0</v>
      </c>
      <c r="CH7" s="278">
        <f>IF(ISNA(INDEX('Tarieven ZM'!$G:$G,MATCH($G7&amp;CH$3,'Tarieven ZM'!$B:$B,0))),0,INDEX('Tarieven ZM'!$G:$G,MATCH($G7&amp;CH$3,'Tarieven ZM'!$B:$B,0)))</f>
        <v>0</v>
      </c>
      <c r="CI7" s="278">
        <f>IF(ISNA(INDEX('Tarieven ZM'!$G:$G,MATCH($G7&amp;CI$3,'Tarieven ZM'!$B:$B,0))),0,INDEX('Tarieven ZM'!$G:$G,MATCH($G7&amp;CI$3,'Tarieven ZM'!$B:$B,0)))</f>
        <v>0</v>
      </c>
      <c r="CJ7" s="278">
        <f>IF(ISNA(INDEX('Tarieven ZM'!$G:$G,MATCH($G7&amp;CJ$3,'Tarieven ZM'!$B:$B,0))),0,INDEX('Tarieven ZM'!$G:$G,MATCH($G7&amp;CJ$3,'Tarieven ZM'!$B:$B,0)))</f>
        <v>0</v>
      </c>
      <c r="CK7" s="263">
        <f>IF(ISNA(INDEX('Tarieven ZM'!$G:$G,MATCH($G7&amp;CK$3,'Tarieven ZM'!$B:$B,0))),0,INDEX('Tarieven ZM'!$G:$G,MATCH($G7&amp;CK$3,'Tarieven ZM'!$B:$B,0)))</f>
        <v>0</v>
      </c>
      <c r="CL7" s="274">
        <f>IF(ISNA(INDEX('Tarieven ZM'!$H:$H,MATCH($G7&amp;CL$3,'Tarieven ZM'!$B:$B,0))),0,INDEX('Tarieven ZM'!$H:$H,MATCH($G7&amp;CL$3,'Tarieven ZM'!$B:$B,0)))</f>
        <v>100</v>
      </c>
      <c r="CM7" s="278">
        <f>IF(ISNA(INDEX('Tarieven ZM'!$H:$H,MATCH($G7&amp;CM$3,'Tarieven ZM'!$B:$B,0))),0,INDEX('Tarieven ZM'!$H:$H,MATCH($G7&amp;CM$3,'Tarieven ZM'!$B:$B,0)))</f>
        <v>100</v>
      </c>
      <c r="CN7" s="278">
        <f>IF(ISNA(INDEX('Tarieven ZM'!$H:$H,MATCH($G7&amp;CN$3,'Tarieven ZM'!$B:$B,0))),0,INDEX('Tarieven ZM'!$H:$H,MATCH($G7&amp;CN$3,'Tarieven ZM'!$B:$B,0)))</f>
        <v>100</v>
      </c>
      <c r="CO7" s="278">
        <f>IF(ISNA(INDEX('Tarieven ZM'!$H:$H,MATCH($G7&amp;CO$3,'Tarieven ZM'!$B:$B,0))),0,INDEX('Tarieven ZM'!$H:$H,MATCH($G7&amp;CO$3,'Tarieven ZM'!$B:$B,0)))</f>
        <v>100</v>
      </c>
      <c r="CP7" s="278">
        <f>IF(ISNA(INDEX('Tarieven ZM'!$H:$H,MATCH($G7&amp;CP$3,'Tarieven ZM'!$B:$B,0))),0,INDEX('Tarieven ZM'!$H:$H,MATCH($G7&amp;CP$3,'Tarieven ZM'!$B:$B,0)))</f>
        <v>100</v>
      </c>
      <c r="CQ7" s="278">
        <f>IF(ISNA(INDEX('Tarieven ZM'!$H:$H,MATCH($G7&amp;CQ$3,'Tarieven ZM'!$B:$B,0))),0,INDEX('Tarieven ZM'!$H:$H,MATCH($G7&amp;CQ$3,'Tarieven ZM'!$B:$B,0)))</f>
        <v>100</v>
      </c>
      <c r="CR7" s="278">
        <f>IF(ISNA(INDEX('Tarieven ZM'!$H:$H,MATCH($G7&amp;CR$3,'Tarieven ZM'!$B:$B,0))),0,INDEX('Tarieven ZM'!$H:$H,MATCH($G7&amp;CR$3,'Tarieven ZM'!$B:$B,0)))</f>
        <v>0</v>
      </c>
      <c r="CS7" s="278">
        <f>IF(ISNA(INDEX('Tarieven ZM'!$H:$H,MATCH($G7&amp;CS$3,'Tarieven ZM'!$B:$B,0))),0,INDEX('Tarieven ZM'!$H:$H,MATCH($G7&amp;CS$3,'Tarieven ZM'!$B:$B,0)))</f>
        <v>0</v>
      </c>
      <c r="CT7" s="278">
        <f>IF(ISNA(INDEX('Tarieven ZM'!$H:$H,MATCH($G7&amp;CT$3,'Tarieven ZM'!$B:$B,0))),0,INDEX('Tarieven ZM'!$H:$H,MATCH($G7&amp;CT$3,'Tarieven ZM'!$B:$B,0)))</f>
        <v>0</v>
      </c>
      <c r="CU7" s="278">
        <f>IF(ISNA(INDEX('Tarieven ZM'!$H:$H,MATCH($G7&amp;CU$3,'Tarieven ZM'!$B:$B,0))),0,INDEX('Tarieven ZM'!$H:$H,MATCH($G7&amp;CU$3,'Tarieven ZM'!$B:$B,0)))</f>
        <v>0</v>
      </c>
      <c r="CV7" s="278">
        <f>IF(ISNA(INDEX('Tarieven ZM'!$H:$H,MATCH($G7&amp;CV$3,'Tarieven ZM'!$B:$B,0))),0,INDEX('Tarieven ZM'!$H:$H,MATCH($G7&amp;CV$3,'Tarieven ZM'!$B:$B,0)))</f>
        <v>0</v>
      </c>
      <c r="CW7" s="278">
        <f>IF(ISNA(INDEX('Tarieven ZM'!$H:$H,MATCH($G7&amp;CW$3,'Tarieven ZM'!$B:$B,0))),0,INDEX('Tarieven ZM'!$H:$H,MATCH($G7&amp;CW$3,'Tarieven ZM'!$B:$B,0)))</f>
        <v>0</v>
      </c>
      <c r="CX7" s="278">
        <f>IF(ISNA(INDEX('Tarieven ZM'!$H:$H,MATCH($G7&amp;CX$3,'Tarieven ZM'!$B:$B,0))),0,INDEX('Tarieven ZM'!$H:$H,MATCH($G7&amp;CX$3,'Tarieven ZM'!$B:$B,0)))</f>
        <v>0</v>
      </c>
      <c r="CY7" s="278">
        <f>IF(ISNA(INDEX('Tarieven ZM'!$H:$H,MATCH($G7&amp;CY$3,'Tarieven ZM'!$B:$B,0))),0,INDEX('Tarieven ZM'!$H:$H,MATCH($G7&amp;CY$3,'Tarieven ZM'!$B:$B,0)))</f>
        <v>0</v>
      </c>
      <c r="CZ7" s="278">
        <f>IF(ISNA(INDEX('Tarieven ZM'!$H:$H,MATCH($G7&amp;CZ$3,'Tarieven ZM'!$B:$B,0))),0,INDEX('Tarieven ZM'!$H:$H,MATCH($G7&amp;CZ$3,'Tarieven ZM'!$B:$B,0)))</f>
        <v>0</v>
      </c>
      <c r="DA7" s="278">
        <f>IF(ISNA(INDEX('Tarieven ZM'!$H:$H,MATCH($G7&amp;DA$3,'Tarieven ZM'!$B:$B,0))),0,INDEX('Tarieven ZM'!$H:$H,MATCH($G7&amp;DA$3,'Tarieven ZM'!$B:$B,0)))</f>
        <v>0</v>
      </c>
      <c r="DB7" s="278">
        <f>IF(ISNA(INDEX('Tarieven ZM'!$H:$H,MATCH($G7&amp;DB$3,'Tarieven ZM'!$B:$B,0))),0,INDEX('Tarieven ZM'!$H:$H,MATCH($G7&amp;DB$3,'Tarieven ZM'!$B:$B,0)))</f>
        <v>0</v>
      </c>
      <c r="DC7" s="278">
        <f>IF(ISNA(INDEX('Tarieven ZM'!$H:$H,MATCH($G7&amp;DC$3,'Tarieven ZM'!$B:$B,0))),0,INDEX('Tarieven ZM'!$H:$H,MATCH($G7&amp;DC$3,'Tarieven ZM'!$B:$B,0)))</f>
        <v>0</v>
      </c>
      <c r="DD7" s="278">
        <f>IF(ISNA(INDEX('Tarieven ZM'!$H:$H,MATCH($G7&amp;DD$3,'Tarieven ZM'!$B:$B,0))),0,INDEX('Tarieven ZM'!$H:$H,MATCH($G7&amp;DD$3,'Tarieven ZM'!$B:$B,0)))</f>
        <v>0</v>
      </c>
      <c r="DE7" s="278">
        <f>IF(ISNA(INDEX('Tarieven ZM'!$H:$H,MATCH($G7&amp;DE$3,'Tarieven ZM'!$B:$B,0))),0,INDEX('Tarieven ZM'!$H:$H,MATCH($G7&amp;DE$3,'Tarieven ZM'!$B:$B,0)))</f>
        <v>0</v>
      </c>
      <c r="DF7" s="278">
        <f>IF(ISNA(INDEX('Tarieven ZM'!$H:$H,MATCH($G7&amp;DF$3,'Tarieven ZM'!$B:$B,0))),0,INDEX('Tarieven ZM'!$H:$H,MATCH($G7&amp;DF$3,'Tarieven ZM'!$B:$B,0)))</f>
        <v>0</v>
      </c>
      <c r="DG7" s="278">
        <f>IF(ISNA(INDEX('Tarieven ZM'!$H:$H,MATCH($G7&amp;DG$3,'Tarieven ZM'!$B:$B,0))),0,INDEX('Tarieven ZM'!$H:$H,MATCH($G7&amp;DG$3,'Tarieven ZM'!$B:$B,0)))</f>
        <v>0</v>
      </c>
      <c r="DH7" s="278">
        <f>IF(ISNA(INDEX('Tarieven ZM'!$H:$H,MATCH($G7&amp;DH$3,'Tarieven ZM'!$B:$B,0))),0,INDEX('Tarieven ZM'!$H:$H,MATCH($G7&amp;DH$3,'Tarieven ZM'!$B:$B,0)))</f>
        <v>0</v>
      </c>
      <c r="DI7" s="278">
        <f>IF(ISNA(INDEX('Tarieven ZM'!$H:$H,MATCH($G7&amp;DI$3,'Tarieven ZM'!$B:$B,0))),0,INDEX('Tarieven ZM'!$H:$H,MATCH($G7&amp;DI$3,'Tarieven ZM'!$B:$B,0)))</f>
        <v>0</v>
      </c>
      <c r="DJ7" s="263">
        <f>IF(ISNA(INDEX('Tarieven ZM'!$H:$H,MATCH($G7&amp;DJ$3,'Tarieven ZM'!$B:$B,0))),0,INDEX('Tarieven ZM'!$H:$H,MATCH($G7&amp;DJ$3,'Tarieven ZM'!$B:$B,0)))</f>
        <v>0</v>
      </c>
      <c r="DK7" s="388">
        <f t="shared" si="6"/>
        <v>1701</v>
      </c>
      <c r="DL7" s="288">
        <f>SUMPRODUCT($X7:$AV7,CL7:DJ7)/Parameters!$B$5</f>
        <v>16.666666666666668</v>
      </c>
      <c r="DM7" s="318">
        <f t="shared" si="7"/>
        <v>1717.6666666666667</v>
      </c>
      <c r="DN7" s="274">
        <f>INDEX(WLR!$J:$J,MATCH(DN$4,WLR!$A:$A,0))</f>
        <v>10.38</v>
      </c>
      <c r="DO7" s="278">
        <f>INDEX(WLR!$J:$J,MATCH(DO$4,WLR!$A:$A,0))</f>
        <v>10.38</v>
      </c>
      <c r="DP7" s="278">
        <f>INDEX(WLR!$J:$J,MATCH(DP$4,WLR!$A:$A,0))</f>
        <v>62.88</v>
      </c>
      <c r="DQ7" s="278">
        <f>INDEX(WLR!$J:$J,MATCH(DQ$4,WLR!$A:$A,0))</f>
        <v>62.88</v>
      </c>
      <c r="DR7" s="278">
        <f>INDEX(WLR!$J:$J,MATCH(DR$4,WLR!$A:$A,0))</f>
        <v>493.95</v>
      </c>
      <c r="DS7" s="278">
        <f>INDEX(WLR!$J:$J,MATCH(DS$4,WLR!$A:$A,0))</f>
        <v>493.95</v>
      </c>
      <c r="DT7" s="278">
        <f>INDEX(WLR!$J:$J,MATCH(DT$4,WLR!$A:$A,0))</f>
        <v>3506.77</v>
      </c>
      <c r="DU7" s="278">
        <f>INDEX(WLR!$J:$J,MATCH(DU$4,WLR!$A:$A,0))</f>
        <v>1.19</v>
      </c>
      <c r="DV7" s="278">
        <f>INDEX(WLR!$J:$J,MATCH(DV$4,WLR!$A:$A,0))</f>
        <v>29.4</v>
      </c>
      <c r="DW7" s="278">
        <f>INDEX(WLR!$J:$J,MATCH(DW$4,WLR!$A:$A,0))</f>
        <v>192.26</v>
      </c>
      <c r="DX7" s="278">
        <f>INDEX(WLR!$J:$J,MATCH(DX$4,WLR!$A:$A,0))</f>
        <v>9.7899999999999991</v>
      </c>
      <c r="DY7" s="278">
        <f>INDEX(WLR!$J:$J,MATCH(DY$4,WLR!$A:$A,0))</f>
        <v>34.92</v>
      </c>
      <c r="DZ7" s="278">
        <f>INDEX(WLR!$J:$J,MATCH(DZ$4,WLR!$A:$A,0))</f>
        <v>34.92</v>
      </c>
      <c r="EA7" s="278">
        <f>INDEX(WLR!$J:$J,MATCH(EA$4,WLR!$A:$A,0))</f>
        <v>2.08</v>
      </c>
      <c r="EB7" s="278">
        <f>INDEX(WLR!$J:$J,MATCH(EB$4,WLR!$A:$A,0))</f>
        <v>1.97</v>
      </c>
      <c r="EC7" s="278">
        <f>INDEX(WLR!$J:$J,MATCH(EC$4,WLR!$A:$A,0))</f>
        <v>1.97</v>
      </c>
      <c r="ED7" s="278">
        <f>INDEX(WLR!$J:$J,MATCH(ED$4,WLR!$A:$A,0))</f>
        <v>0</v>
      </c>
      <c r="EE7" s="278">
        <f>INDEX(WLR!$J:$J,MATCH(EE$4,WLR!$A:$A,0))</f>
        <v>0</v>
      </c>
      <c r="EF7" s="278">
        <f>INDEX(WLR!$J:$J,MATCH(EF$4,WLR!$A:$A,0))</f>
        <v>0.96</v>
      </c>
      <c r="EG7" s="278">
        <f>INDEX(WLR!$J:$J,MATCH(EG$4,WLR!$A:$A,0))</f>
        <v>4.53</v>
      </c>
      <c r="EH7" s="278">
        <f>INDEX(WLR!$J:$J,MATCH(EH$4,WLR!$A:$A,0))</f>
        <v>4.53</v>
      </c>
      <c r="EI7" s="278">
        <f>INDEX(WLR!$J:$J,MATCH(EI$4,WLR!$A:$A,0))</f>
        <v>7.57</v>
      </c>
      <c r="EJ7" s="278">
        <f>INDEX(WLR!$J:$J,MATCH(EJ$4,WLR!$A:$A,0))</f>
        <v>31.08</v>
      </c>
      <c r="EK7" s="278">
        <f>INDEX(WLR!$J:$J,MATCH(EK$4,WLR!$A:$A,0))</f>
        <v>31.08</v>
      </c>
      <c r="EL7" s="263">
        <f>INDEX(WLR!$J:$J,MATCH(EL$4,WLR!$A:$A,0))</f>
        <v>0.96</v>
      </c>
      <c r="EM7" s="274">
        <f>INDEX(WLR!$I:$I,MATCH(EM$4,WLR!$A:$A,0))</f>
        <v>0</v>
      </c>
      <c r="EN7" s="278">
        <f>INDEX(WLR!$I:$I,MATCH(EN$4,WLR!$A:$A,0))</f>
        <v>16.190000000000001</v>
      </c>
      <c r="EO7" s="278">
        <f>INDEX(WLR!$I:$I,MATCH(EO$4,WLR!$A:$A,0))</f>
        <v>0</v>
      </c>
      <c r="EP7" s="278">
        <f>INDEX(WLR!$I:$I,MATCH(EP$4,WLR!$A:$A,0))</f>
        <v>16.190000000000001</v>
      </c>
      <c r="EQ7" s="278">
        <f>INDEX(WLR!$I:$I,MATCH(EQ$4,WLR!$A:$A,0))</f>
        <v>0</v>
      </c>
      <c r="ER7" s="278">
        <f>INDEX(WLR!$I:$I,MATCH(ER$4,WLR!$A:$A,0))</f>
        <v>16.190000000000001</v>
      </c>
      <c r="ES7" s="278">
        <f>INDEX(WLR!$I:$I,MATCH(ES$4,WLR!$A:$A,0))</f>
        <v>0</v>
      </c>
      <c r="ET7" s="278">
        <f>INDEX(WLR!$I:$I,MATCH(ET$4,WLR!$A:$A,0))</f>
        <v>82.74</v>
      </c>
      <c r="EU7" s="278">
        <f>INDEX(WLR!$I:$I,MATCH(EU$4,WLR!$A:$A,0))</f>
        <v>747.67</v>
      </c>
      <c r="EV7" s="278">
        <f>INDEX(WLR!$I:$I,MATCH(EV$4,WLR!$A:$A,0))</f>
        <v>1281.71</v>
      </c>
      <c r="EW7" s="278">
        <f>INDEX(WLR!$I:$I,MATCH(EW$4,WLR!$A:$A,0))</f>
        <v>16.190000000000001</v>
      </c>
      <c r="EX7" s="278">
        <f>INDEX(WLR!$I:$I,MATCH(EX$4,WLR!$A:$A,0))</f>
        <v>79.86</v>
      </c>
      <c r="EY7" s="278">
        <f>INDEX(WLR!$I:$I,MATCH(EY$4,WLR!$A:$A,0))</f>
        <v>838.64</v>
      </c>
      <c r="EZ7" s="278">
        <f>INDEX(WLR!$I:$I,MATCH(EZ$4,WLR!$A:$A,0))</f>
        <v>32.92</v>
      </c>
      <c r="FA7" s="278">
        <f>INDEX(WLR!$I:$I,MATCH(FA$4,WLR!$A:$A,0))</f>
        <v>16.190000000000001</v>
      </c>
      <c r="FB7" s="278">
        <f>INDEX(WLR!$I:$I,MATCH(FB$4,WLR!$A:$A,0))</f>
        <v>16.190000000000001</v>
      </c>
      <c r="FC7" s="278">
        <f>INDEX(WLR!$I:$I,MATCH(FC$4,WLR!$A:$A,0))</f>
        <v>0</v>
      </c>
      <c r="FD7" s="278">
        <f>INDEX(WLR!$I:$I,MATCH(FD$4,WLR!$A:$A,0))</f>
        <v>15.71</v>
      </c>
      <c r="FE7" s="278">
        <f>INDEX(WLR!$I:$I,MATCH(FE$4,WLR!$A:$A,0))</f>
        <v>0</v>
      </c>
      <c r="FF7" s="278">
        <f>INDEX(WLR!$I:$I,MATCH(FF$4,WLR!$A:$A,0))</f>
        <v>0</v>
      </c>
      <c r="FG7" s="278">
        <f>INDEX(WLR!$I:$I,MATCH(FG$4,WLR!$A:$A,0))</f>
        <v>0</v>
      </c>
      <c r="FH7" s="278">
        <f>INDEX(WLR!$I:$I,MATCH(FH$4,WLR!$A:$A,0))</f>
        <v>15.71</v>
      </c>
      <c r="FI7" s="278">
        <f>INDEX(WLR!$I:$I,MATCH(FI$4,WLR!$A:$A,0))</f>
        <v>40.020000000000003</v>
      </c>
      <c r="FJ7" s="278">
        <f>INDEX(WLR!$I:$I,MATCH(FJ$4,WLR!$A:$A,0))</f>
        <v>40.020000000000003</v>
      </c>
      <c r="FK7" s="263">
        <f>INDEX(WLR!$I:$I,MATCH(FK$4,WLR!$A:$A,0))</f>
        <v>0</v>
      </c>
      <c r="FL7" s="333">
        <f>SUMPRODUCT(X7:AV7,DN7:EL7)+V7*(1-Parameters!$B$33)</f>
        <v>5031.2</v>
      </c>
      <c r="FM7" s="389">
        <f>SUMPRODUCT(X7:AV7,EM7:FK7)/Parameters!$B$5</f>
        <v>90.892777777777781</v>
      </c>
      <c r="FN7" s="281">
        <f t="shared" si="8"/>
        <v>5122.0927777777779</v>
      </c>
      <c r="FO7" s="298">
        <f>FN7*Parameters!$B$2</f>
        <v>691.48252500000001</v>
      </c>
      <c r="FP7" s="278"/>
      <c r="FQ7" s="278"/>
      <c r="FR7" s="318">
        <f t="shared" si="9"/>
        <v>691.48252500000001</v>
      </c>
      <c r="FS7" s="331">
        <f t="shared" si="10"/>
        <v>5813.5753027777782</v>
      </c>
      <c r="FT7" s="333">
        <f t="shared" si="1"/>
        <v>401.2794680555553</v>
      </c>
      <c r="FU7" s="292">
        <f t="shared" si="2"/>
        <v>5.5214346840648805E-2</v>
      </c>
      <c r="FV7" s="263" t="b">
        <f t="shared" si="11"/>
        <v>0</v>
      </c>
      <c r="FW7" s="534" t="s">
        <v>872</v>
      </c>
    </row>
    <row r="8" spans="2:179" ht="15">
      <c r="B8" s="274"/>
      <c r="C8" s="263"/>
      <c r="D8" s="274" t="s">
        <v>656</v>
      </c>
      <c r="E8" s="278" t="s">
        <v>20</v>
      </c>
      <c r="F8" s="278" t="s">
        <v>474</v>
      </c>
      <c r="G8" s="278" t="s">
        <v>10</v>
      </c>
      <c r="H8" s="278" t="s">
        <v>463</v>
      </c>
      <c r="I8" s="278" t="str">
        <f t="shared" si="3"/>
        <v>KPN Zakelijk BelBasisISDN30VVE nieuwe aanleg</v>
      </c>
      <c r="J8" s="263" t="str">
        <f t="shared" si="4"/>
        <v>n4*ISDN30KPN</v>
      </c>
      <c r="K8" s="381">
        <f>INDEX(Facilitietenprofielen!D:D,MATCH($J8,Facilitietenprofielen!$A:$A,0))</f>
        <v>5</v>
      </c>
      <c r="L8" s="382">
        <f>INDEX(Facilitietenprofielen!E:E,MATCH($J8,Facilitietenprofielen!$A:$A,0))</f>
        <v>5</v>
      </c>
      <c r="M8" s="382">
        <f>INDEX(Facilitietenprofielen!F:F,MATCH($J8,Facilitietenprofielen!$A:$A,0))</f>
        <v>5</v>
      </c>
      <c r="N8" s="382">
        <f>INDEX(Facilitietenprofielen!G:G,MATCH($J8,Facilitietenprofielen!$A:$A,0))</f>
        <v>5</v>
      </c>
      <c r="O8" s="382">
        <f>INDEX(Facilitietenprofielen!H:H,MATCH($J8,Facilitietenprofielen!$A:$A,0))</f>
        <v>5</v>
      </c>
      <c r="P8" s="382">
        <f>INDEX(Facilitietenprofielen!I:I,MATCH($J8,Facilitietenprofielen!$A:$A,0))</f>
        <v>5</v>
      </c>
      <c r="Q8" s="382">
        <f>INDEX(Facilitietenprofielen!J:J,MATCH($J8,Facilitietenprofielen!$A:$A,0))</f>
        <v>5</v>
      </c>
      <c r="R8" s="382">
        <f>INDEX(Facilitietenprofielen!K:K,MATCH($J8,Facilitietenprofielen!$A:$A,0))</f>
        <v>5</v>
      </c>
      <c r="S8" s="382">
        <f>INDEX(Facilitietenprofielen!L:L,MATCH($J8,Facilitietenprofielen!$A:$A,0))</f>
        <v>5</v>
      </c>
      <c r="T8" s="382">
        <f>INDEX(Facilitietenprofielen!M:M,MATCH($J8,Facilitietenprofielen!$A:$A,0))</f>
        <v>510</v>
      </c>
      <c r="U8" s="382">
        <f>INDEX(Facilitietenprofielen!N:N,MATCH($J8,Facilitietenprofielen!$A:$A,0))</f>
        <v>102</v>
      </c>
      <c r="V8" s="382">
        <f>INDEX(Facilitietenprofielen!V:V,MATCH($J8,Facilitietenprofielen!$A:$A,0))</f>
        <v>1</v>
      </c>
      <c r="W8" s="382">
        <f>INDEX(Facilitietenprofielen!W:W,MATCH($J8,Facilitietenprofielen!$A:$A,0))</f>
        <v>1</v>
      </c>
      <c r="X8" s="382">
        <f>INDEX(Facilitietenprofielen!O:O,MATCH($J8,Facilitietenprofielen!$A:$A,0))</f>
        <v>1</v>
      </c>
      <c r="Y8" s="382">
        <f>INDEX(Facilitietenprofielen!P:P,MATCH($J8,Facilitietenprofielen!$A:$A,0))</f>
        <v>1</v>
      </c>
      <c r="Z8" s="382">
        <f>INDEX(Facilitietenprofielen!Q:Q,MATCH($J8,Facilitietenprofielen!$A:$A,0))</f>
        <v>1</v>
      </c>
      <c r="AA8" s="382">
        <f>INDEX(Facilitietenprofielen!R:R,MATCH($J8,Facilitietenprofielen!$A:$A,0))</f>
        <v>1</v>
      </c>
      <c r="AB8" s="382">
        <f>INDEX(Facilitietenprofielen!S:S,MATCH($J8,Facilitietenprofielen!$A:$A,0))</f>
        <v>1</v>
      </c>
      <c r="AC8" s="382">
        <f>INDEX(Facilitietenprofielen!T:T,MATCH($J8,Facilitietenprofielen!$A:$A,0))</f>
        <v>1</v>
      </c>
      <c r="AD8" s="382">
        <f>INDEX(Facilitietenprofielen!U:U,MATCH($J8,Facilitietenprofielen!$A:$A,0))</f>
        <v>1</v>
      </c>
      <c r="AE8" s="382">
        <f>INDEX(Facilitietenprofielen!Y:Y,MATCH($J8,Facilitietenprofielen!$A:$A,0))</f>
        <v>1</v>
      </c>
      <c r="AF8" s="382">
        <f>INDEX(Facilitietenprofielen!Z:Z,MATCH($J8,Facilitietenprofielen!$A:$A,0))</f>
        <v>1</v>
      </c>
      <c r="AG8" s="382">
        <f>INDEX(Facilitietenprofielen!AA:AA,MATCH($J8,Facilitietenprofielen!$A:$A,0))</f>
        <v>1</v>
      </c>
      <c r="AH8" s="382">
        <f>INDEX(Facilitietenprofielen!AB:AB,MATCH($J8,Facilitietenprofielen!$A:$A,0))</f>
        <v>1</v>
      </c>
      <c r="AI8" s="382">
        <f>INDEX(Facilitietenprofielen!AC:AC,MATCH($J8,Facilitietenprofielen!$A:$A,0))</f>
        <v>1</v>
      </c>
      <c r="AJ8" s="382">
        <f>INDEX(Facilitietenprofielen!AD:AD,MATCH($J8,Facilitietenprofielen!$A:$A,0))</f>
        <v>1</v>
      </c>
      <c r="AK8" s="382">
        <f>INDEX(Facilitietenprofielen!AE:AE,MATCH($J8,Facilitietenprofielen!$A:$A,0))</f>
        <v>1</v>
      </c>
      <c r="AL8" s="382">
        <f>INDEX(Facilitietenprofielen!AF:AF,MATCH($J8,Facilitietenprofielen!$A:$A,0))</f>
        <v>1</v>
      </c>
      <c r="AM8" s="382">
        <f>INDEX(Facilitietenprofielen!AG:AG,MATCH($J8,Facilitietenprofielen!$A:$A,0))</f>
        <v>1</v>
      </c>
      <c r="AN8" s="382">
        <f>INDEX(Facilitietenprofielen!AH:AH,MATCH($J8,Facilitietenprofielen!$A:$A,0))</f>
        <v>1</v>
      </c>
      <c r="AO8" s="382">
        <f>INDEX(Facilitietenprofielen!AI:AI,MATCH($J8,Facilitietenprofielen!$A:$A,0))</f>
        <v>1</v>
      </c>
      <c r="AP8" s="382">
        <f>INDEX(Facilitietenprofielen!AJ:AJ,MATCH($J8,Facilitietenprofielen!$A:$A,0))</f>
        <v>1</v>
      </c>
      <c r="AQ8" s="382">
        <f>INDEX(Facilitietenprofielen!AK:AK,MATCH($J8,Facilitietenprofielen!$A:$A,0))</f>
        <v>1</v>
      </c>
      <c r="AR8" s="382">
        <f>INDEX(Facilitietenprofielen!AL:AL,MATCH($J8,Facilitietenprofielen!$A:$A,0))</f>
        <v>1</v>
      </c>
      <c r="AS8" s="382">
        <f>INDEX(Facilitietenprofielen!AM:AM,MATCH($J8,Facilitietenprofielen!$A:$A,0))</f>
        <v>1</v>
      </c>
      <c r="AT8" s="382">
        <f>INDEX(Facilitietenprofielen!AN:AN,MATCH($J8,Facilitietenprofielen!$A:$A,0))</f>
        <v>1</v>
      </c>
      <c r="AU8" s="382">
        <f>INDEX(Facilitietenprofielen!AO:AO,MATCH($J8,Facilitietenprofielen!$A:$A,0))</f>
        <v>1</v>
      </c>
      <c r="AV8" s="383">
        <f>INDEX(Facilitietenprofielen!AP:AP,MATCH($J8,Facilitietenprofielen!$A:$A,0))</f>
        <v>1</v>
      </c>
      <c r="AW8" s="382">
        <f>INDEX('Rekenblad Aansluiting'!$O:$O,MATCH($G8&amp;" "&amp;$E8&amp;BE$3&amp;$H8,'Rekenblad Aansluiting'!$A:$A,0))</f>
        <v>27.777777777777779</v>
      </c>
      <c r="AX8" s="382">
        <f>INDEX('Rekenblad Aansluiting'!$O:$O,MATCH($G8&amp;" "&amp;$E8&amp;BF$3&amp;$H8,'Rekenblad Aansluiting'!$A:$A,0))</f>
        <v>27.777777777777779</v>
      </c>
      <c r="AY8" s="382">
        <f>INDEX('Rekenblad Aansluiting'!$O:$O,MATCH($G8&amp;" "&amp;$E8&amp;BG$3&amp;$H8,'Rekenblad Aansluiting'!$A:$A,0))</f>
        <v>32.777777777777779</v>
      </c>
      <c r="AZ8" s="382">
        <f>INDEX('Rekenblad Aansluiting'!$O:$O,MATCH($G8&amp;" "&amp;$E8&amp;BH$3&amp;$H8,'Rekenblad Aansluiting'!$A:$A,0))</f>
        <v>227.77777777777777</v>
      </c>
      <c r="BA8" s="382">
        <f>INDEX('Rekenblad Aansluiting'!$O:$O,MATCH($G8&amp;" "&amp;$E8&amp;BI$3&amp;$H8,'Rekenblad Aansluiting'!$A:$A,0))</f>
        <v>277.77777777777777</v>
      </c>
      <c r="BB8" s="382">
        <f>INDEX('Rekenblad Aansluiting'!$O:$O,MATCH($G8&amp;" "&amp;$E8&amp;BJ$3&amp;$H8,'Rekenblad Aansluiting'!$A:$A,0))</f>
        <v>327.77777777777777</v>
      </c>
      <c r="BC8" s="382">
        <f>INDEX('Rekenblad Aansluiting'!$O:$O,MATCH($G8&amp;" "&amp;$E8&amp;BK$3&amp;$H8,'Rekenblad Aansluiting'!$A:$A,0))</f>
        <v>127.77777777777777</v>
      </c>
      <c r="BD8" s="382">
        <f t="shared" si="5"/>
        <v>5550</v>
      </c>
      <c r="BE8" s="388">
        <f>INDEX('Rekenblad Aansluiting'!$X:$X,MATCH($G8&amp;" "&amp;$E8&amp;BE$3&amp;$H8,'Rekenblad Aansluiting'!$A:$A,0))</f>
        <v>11.334465277777777</v>
      </c>
      <c r="BF8" s="389">
        <f>INDEX('Rekenblad Aansluiting'!$X:$X,MATCH($G8&amp;" "&amp;$E8&amp;BF$3&amp;$H8,'Rekenblad Aansluiting'!$A:$A,0))</f>
        <v>8.2854138888888897</v>
      </c>
      <c r="BG8" s="389">
        <f>INDEX('Rekenblad Aansluiting'!$X:$X,MATCH($G8&amp;" "&amp;$E8&amp;BG$3&amp;$H8,'Rekenblad Aansluiting'!$A:$A,0))</f>
        <v>8.8475638888888888</v>
      </c>
      <c r="BH8" s="389">
        <f>INDEX('Rekenblad Aansluiting'!$X:$X,MATCH($G8&amp;" "&amp;$E8&amp;BH$3&amp;$H8,'Rekenblad Aansluiting'!$A:$A,0))</f>
        <v>44.475908333333308</v>
      </c>
      <c r="BI8" s="389">
        <f>INDEX('Rekenblad Aansluiting'!$X:$X,MATCH($G8&amp;" "&amp;$E8&amp;BI$3&amp;$H8,'Rekenblad Aansluiting'!$A:$A,0))</f>
        <v>46.774065277777765</v>
      </c>
      <c r="BJ8" s="389">
        <f>INDEX('Rekenblad Aansluiting'!$X:$X,MATCH($G8&amp;" "&amp;$E8&amp;BJ$3&amp;$H8,'Rekenblad Aansluiting'!$A:$A,0))</f>
        <v>47.47092638888887</v>
      </c>
      <c r="BK8" s="389">
        <f>INDEX('Rekenblad Aansluiting'!$X:$X,MATCH($G8&amp;" "&amp;$E8&amp;BK$3&amp;$H8,'Rekenblad Aansluiting'!$A:$A,0))</f>
        <v>31.182026388888886</v>
      </c>
      <c r="BL8" s="400">
        <f t="shared" si="0"/>
        <v>1092.7619930555554</v>
      </c>
      <c r="BM8" s="274">
        <f>IF(ISNA(INDEX('Tarieven ZM'!$G:$G,MATCH($G8&amp;BM$3,'Tarieven ZM'!$B:$B,0))),0,INDEX('Tarieven ZM'!$G:$G,MATCH($G8&amp;BM$3,'Tarieven ZM'!$B:$B,0)))</f>
        <v>100</v>
      </c>
      <c r="BN8" s="278">
        <f>IF(ISNA(INDEX('Tarieven ZM'!$G:$G,MATCH($G8&amp;BN$3,'Tarieven ZM'!$B:$B,0))),0,INDEX('Tarieven ZM'!$G:$G,MATCH($G8&amp;BN$3,'Tarieven ZM'!$B:$B,0)))</f>
        <v>100</v>
      </c>
      <c r="BO8" s="278">
        <f>IF(ISNA(INDEX('Tarieven ZM'!$G:$G,MATCH($G8&amp;BO$3,'Tarieven ZM'!$B:$B,0))),0,INDEX('Tarieven ZM'!$G:$G,MATCH($G8&amp;BO$3,'Tarieven ZM'!$B:$B,0)))</f>
        <v>250</v>
      </c>
      <c r="BP8" s="278">
        <f>IF(ISNA(INDEX('Tarieven ZM'!$G:$G,MATCH($G8&amp;BP$3,'Tarieven ZM'!$B:$B,0))),0,INDEX('Tarieven ZM'!$G:$G,MATCH($G8&amp;BP$3,'Tarieven ZM'!$B:$B,0)))</f>
        <v>250</v>
      </c>
      <c r="BQ8" s="278">
        <f>IF(ISNA(INDEX('Tarieven ZM'!$G:$G,MATCH($G8&amp;BQ$3,'Tarieven ZM'!$B:$B,0))),0,INDEX('Tarieven ZM'!$G:$G,MATCH($G8&amp;BQ$3,'Tarieven ZM'!$B:$B,0)))</f>
        <v>500</v>
      </c>
      <c r="BR8" s="278">
        <f>IF(ISNA(INDEX('Tarieven ZM'!$G:$G,MATCH($G8&amp;BR$3,'Tarieven ZM'!$B:$B,0))),0,INDEX('Tarieven ZM'!$G:$G,MATCH($G8&amp;BR$3,'Tarieven ZM'!$B:$B,0)))</f>
        <v>500</v>
      </c>
      <c r="BS8" s="278">
        <f>IF(ISNA(INDEX('Tarieven ZM'!$G:$G,MATCH($G8&amp;BS$3,'Tarieven ZM'!$B:$B,0))),0,INDEX('Tarieven ZM'!$G:$G,MATCH($G8&amp;BS$3,'Tarieven ZM'!$B:$B,0)))</f>
        <v>0</v>
      </c>
      <c r="BT8" s="278">
        <f>IF(ISNA(INDEX('Tarieven ZM'!$G:$G,MATCH($G8&amp;BT$3,'Tarieven ZM'!$B:$B,0))),0,INDEX('Tarieven ZM'!$G:$G,MATCH($G8&amp;BT$3,'Tarieven ZM'!$B:$B,0)))</f>
        <v>0</v>
      </c>
      <c r="BU8" s="278">
        <f>IF(ISNA(INDEX('Tarieven ZM'!$G:$G,MATCH($G8&amp;BU$3,'Tarieven ZM'!$B:$B,0))),0,INDEX('Tarieven ZM'!$G:$G,MATCH($G8&amp;BU$3,'Tarieven ZM'!$B:$B,0)))</f>
        <v>0</v>
      </c>
      <c r="BV8" s="278">
        <f>IF(ISNA(INDEX('Tarieven ZM'!$G:$G,MATCH($G8&amp;BV$3,'Tarieven ZM'!$B:$B,0))),0,INDEX('Tarieven ZM'!$G:$G,MATCH($G8&amp;BV$3,'Tarieven ZM'!$B:$B,0)))</f>
        <v>0</v>
      </c>
      <c r="BW8" s="278">
        <f>IF(ISNA(INDEX('Tarieven ZM'!$G:$G,MATCH($G8&amp;BW$3,'Tarieven ZM'!$B:$B,0))),0,INDEX('Tarieven ZM'!$G:$G,MATCH($G8&amp;BW$3,'Tarieven ZM'!$B:$B,0)))</f>
        <v>0</v>
      </c>
      <c r="BX8" s="278">
        <f>IF(ISNA(INDEX('Tarieven ZM'!$G:$G,MATCH($G8&amp;BX$3,'Tarieven ZM'!$B:$B,0))),0,INDEX('Tarieven ZM'!$G:$G,MATCH($G8&amp;BX$3,'Tarieven ZM'!$B:$B,0)))</f>
        <v>0</v>
      </c>
      <c r="BY8" s="278">
        <f>IF(ISNA(INDEX('Tarieven ZM'!$G:$G,MATCH($G8&amp;BY$3,'Tarieven ZM'!$B:$B,0))),0,INDEX('Tarieven ZM'!$G:$G,MATCH($G8&amp;BY$3,'Tarieven ZM'!$B:$B,0)))</f>
        <v>0</v>
      </c>
      <c r="BZ8" s="278">
        <f>IF(ISNA(INDEX('Tarieven ZM'!$G:$G,MATCH($G8&amp;BZ$3,'Tarieven ZM'!$B:$B,0))),0,INDEX('Tarieven ZM'!$G:$G,MATCH($G8&amp;BZ$3,'Tarieven ZM'!$B:$B,0)))</f>
        <v>0</v>
      </c>
      <c r="CA8" s="278">
        <f>IF(ISNA(INDEX('Tarieven ZM'!$G:$G,MATCH($G8&amp;CA$3,'Tarieven ZM'!$B:$B,0))),0,INDEX('Tarieven ZM'!$G:$G,MATCH($G8&amp;CA$3,'Tarieven ZM'!$B:$B,0)))</f>
        <v>0</v>
      </c>
      <c r="CB8" s="278">
        <f>IF(ISNA(INDEX('Tarieven ZM'!$G:$G,MATCH($G8&amp;CB$3,'Tarieven ZM'!$B:$B,0))),0,INDEX('Tarieven ZM'!$G:$G,MATCH($G8&amp;CB$3,'Tarieven ZM'!$B:$B,0)))</f>
        <v>0</v>
      </c>
      <c r="CC8" s="278">
        <f>IF(ISNA(INDEX('Tarieven ZM'!$G:$G,MATCH($G8&amp;CC$3,'Tarieven ZM'!$B:$B,0))),0,INDEX('Tarieven ZM'!$G:$G,MATCH($G8&amp;CC$3,'Tarieven ZM'!$B:$B,0)))</f>
        <v>0</v>
      </c>
      <c r="CD8" s="278">
        <f>IF(ISNA(INDEX('Tarieven ZM'!$G:$G,MATCH($G8&amp;CD$3,'Tarieven ZM'!$B:$B,0))),0,INDEX('Tarieven ZM'!$G:$G,MATCH($G8&amp;CD$3,'Tarieven ZM'!$B:$B,0)))</f>
        <v>0</v>
      </c>
      <c r="CE8" s="278">
        <f>IF(ISNA(INDEX('Tarieven ZM'!$G:$G,MATCH($G8&amp;CE$3,'Tarieven ZM'!$B:$B,0))),0,INDEX('Tarieven ZM'!$G:$G,MATCH($G8&amp;CE$3,'Tarieven ZM'!$B:$B,0)))</f>
        <v>0</v>
      </c>
      <c r="CF8" s="278">
        <f>IF(ISNA(INDEX('Tarieven ZM'!$G:$G,MATCH($G8&amp;CF$3,'Tarieven ZM'!$B:$B,0))),0,INDEX('Tarieven ZM'!$G:$G,MATCH($G8&amp;CF$3,'Tarieven ZM'!$B:$B,0)))</f>
        <v>0</v>
      </c>
      <c r="CG8" s="278">
        <f>IF(ISNA(INDEX('Tarieven ZM'!$G:$G,MATCH($G8&amp;CG$3,'Tarieven ZM'!$B:$B,0))),0,INDEX('Tarieven ZM'!$G:$G,MATCH($G8&amp;CG$3,'Tarieven ZM'!$B:$B,0)))</f>
        <v>0</v>
      </c>
      <c r="CH8" s="278">
        <f>IF(ISNA(INDEX('Tarieven ZM'!$G:$G,MATCH($G8&amp;CH$3,'Tarieven ZM'!$B:$B,0))),0,INDEX('Tarieven ZM'!$G:$G,MATCH($G8&amp;CH$3,'Tarieven ZM'!$B:$B,0)))</f>
        <v>0</v>
      </c>
      <c r="CI8" s="278">
        <f>IF(ISNA(INDEX('Tarieven ZM'!$G:$G,MATCH($G8&amp;CI$3,'Tarieven ZM'!$B:$B,0))),0,INDEX('Tarieven ZM'!$G:$G,MATCH($G8&amp;CI$3,'Tarieven ZM'!$B:$B,0)))</f>
        <v>0</v>
      </c>
      <c r="CJ8" s="278">
        <f>IF(ISNA(INDEX('Tarieven ZM'!$G:$G,MATCH($G8&amp;CJ$3,'Tarieven ZM'!$B:$B,0))),0,INDEX('Tarieven ZM'!$G:$G,MATCH($G8&amp;CJ$3,'Tarieven ZM'!$B:$B,0)))</f>
        <v>0</v>
      </c>
      <c r="CK8" s="263">
        <f>IF(ISNA(INDEX('Tarieven ZM'!$G:$G,MATCH($G8&amp;CK$3,'Tarieven ZM'!$B:$B,0))),0,INDEX('Tarieven ZM'!$G:$G,MATCH($G8&amp;CK$3,'Tarieven ZM'!$B:$B,0)))</f>
        <v>0</v>
      </c>
      <c r="CL8" s="274">
        <f>IF(ISNA(INDEX('Tarieven ZM'!$H:$H,MATCH($G8&amp;CL$3,'Tarieven ZM'!$B:$B,0))),0,INDEX('Tarieven ZM'!$H:$H,MATCH($G8&amp;CL$3,'Tarieven ZM'!$B:$B,0)))</f>
        <v>100</v>
      </c>
      <c r="CM8" s="278">
        <f>IF(ISNA(INDEX('Tarieven ZM'!$H:$H,MATCH($G8&amp;CM$3,'Tarieven ZM'!$B:$B,0))),0,INDEX('Tarieven ZM'!$H:$H,MATCH($G8&amp;CM$3,'Tarieven ZM'!$B:$B,0)))</f>
        <v>100</v>
      </c>
      <c r="CN8" s="278">
        <f>IF(ISNA(INDEX('Tarieven ZM'!$H:$H,MATCH($G8&amp;CN$3,'Tarieven ZM'!$B:$B,0))),0,INDEX('Tarieven ZM'!$H:$H,MATCH($G8&amp;CN$3,'Tarieven ZM'!$B:$B,0)))</f>
        <v>100</v>
      </c>
      <c r="CO8" s="278">
        <f>IF(ISNA(INDEX('Tarieven ZM'!$H:$H,MATCH($G8&amp;CO$3,'Tarieven ZM'!$B:$B,0))),0,INDEX('Tarieven ZM'!$H:$H,MATCH($G8&amp;CO$3,'Tarieven ZM'!$B:$B,0)))</f>
        <v>100</v>
      </c>
      <c r="CP8" s="278">
        <f>IF(ISNA(INDEX('Tarieven ZM'!$H:$H,MATCH($G8&amp;CP$3,'Tarieven ZM'!$B:$B,0))),0,INDEX('Tarieven ZM'!$H:$H,MATCH($G8&amp;CP$3,'Tarieven ZM'!$B:$B,0)))</f>
        <v>100</v>
      </c>
      <c r="CQ8" s="278">
        <f>IF(ISNA(INDEX('Tarieven ZM'!$H:$H,MATCH($G8&amp;CQ$3,'Tarieven ZM'!$B:$B,0))),0,INDEX('Tarieven ZM'!$H:$H,MATCH($G8&amp;CQ$3,'Tarieven ZM'!$B:$B,0)))</f>
        <v>100</v>
      </c>
      <c r="CR8" s="278">
        <f>IF(ISNA(INDEX('Tarieven ZM'!$H:$H,MATCH($G8&amp;CR$3,'Tarieven ZM'!$B:$B,0))),0,INDEX('Tarieven ZM'!$H:$H,MATCH($G8&amp;CR$3,'Tarieven ZM'!$B:$B,0)))</f>
        <v>0</v>
      </c>
      <c r="CS8" s="278">
        <f>IF(ISNA(INDEX('Tarieven ZM'!$H:$H,MATCH($G8&amp;CS$3,'Tarieven ZM'!$B:$B,0))),0,INDEX('Tarieven ZM'!$H:$H,MATCH($G8&amp;CS$3,'Tarieven ZM'!$B:$B,0)))</f>
        <v>0</v>
      </c>
      <c r="CT8" s="278">
        <f>IF(ISNA(INDEX('Tarieven ZM'!$H:$H,MATCH($G8&amp;CT$3,'Tarieven ZM'!$B:$B,0))),0,INDEX('Tarieven ZM'!$H:$H,MATCH($G8&amp;CT$3,'Tarieven ZM'!$B:$B,0)))</f>
        <v>0</v>
      </c>
      <c r="CU8" s="278">
        <f>IF(ISNA(INDEX('Tarieven ZM'!$H:$H,MATCH($G8&amp;CU$3,'Tarieven ZM'!$B:$B,0))),0,INDEX('Tarieven ZM'!$H:$H,MATCH($G8&amp;CU$3,'Tarieven ZM'!$B:$B,0)))</f>
        <v>0</v>
      </c>
      <c r="CV8" s="278">
        <f>IF(ISNA(INDEX('Tarieven ZM'!$H:$H,MATCH($G8&amp;CV$3,'Tarieven ZM'!$B:$B,0))),0,INDEX('Tarieven ZM'!$H:$H,MATCH($G8&amp;CV$3,'Tarieven ZM'!$B:$B,0)))</f>
        <v>0</v>
      </c>
      <c r="CW8" s="278">
        <f>IF(ISNA(INDEX('Tarieven ZM'!$H:$H,MATCH($G8&amp;CW$3,'Tarieven ZM'!$B:$B,0))),0,INDEX('Tarieven ZM'!$H:$H,MATCH($G8&amp;CW$3,'Tarieven ZM'!$B:$B,0)))</f>
        <v>0</v>
      </c>
      <c r="CX8" s="278">
        <f>IF(ISNA(INDEX('Tarieven ZM'!$H:$H,MATCH($G8&amp;CX$3,'Tarieven ZM'!$B:$B,0))),0,INDEX('Tarieven ZM'!$H:$H,MATCH($G8&amp;CX$3,'Tarieven ZM'!$B:$B,0)))</f>
        <v>0</v>
      </c>
      <c r="CY8" s="278">
        <f>IF(ISNA(INDEX('Tarieven ZM'!$H:$H,MATCH($G8&amp;CY$3,'Tarieven ZM'!$B:$B,0))),0,INDEX('Tarieven ZM'!$H:$H,MATCH($G8&amp;CY$3,'Tarieven ZM'!$B:$B,0)))</f>
        <v>0</v>
      </c>
      <c r="CZ8" s="278">
        <f>IF(ISNA(INDEX('Tarieven ZM'!$H:$H,MATCH($G8&amp;CZ$3,'Tarieven ZM'!$B:$B,0))),0,INDEX('Tarieven ZM'!$H:$H,MATCH($G8&amp;CZ$3,'Tarieven ZM'!$B:$B,0)))</f>
        <v>0</v>
      </c>
      <c r="DA8" s="278">
        <f>IF(ISNA(INDEX('Tarieven ZM'!$H:$H,MATCH($G8&amp;DA$3,'Tarieven ZM'!$B:$B,0))),0,INDEX('Tarieven ZM'!$H:$H,MATCH($G8&amp;DA$3,'Tarieven ZM'!$B:$B,0)))</f>
        <v>0</v>
      </c>
      <c r="DB8" s="278">
        <f>IF(ISNA(INDEX('Tarieven ZM'!$H:$H,MATCH($G8&amp;DB$3,'Tarieven ZM'!$B:$B,0))),0,INDEX('Tarieven ZM'!$H:$H,MATCH($G8&amp;DB$3,'Tarieven ZM'!$B:$B,0)))</f>
        <v>0</v>
      </c>
      <c r="DC8" s="278">
        <f>IF(ISNA(INDEX('Tarieven ZM'!$H:$H,MATCH($G8&amp;DC$3,'Tarieven ZM'!$B:$B,0))),0,INDEX('Tarieven ZM'!$H:$H,MATCH($G8&amp;DC$3,'Tarieven ZM'!$B:$B,0)))</f>
        <v>0</v>
      </c>
      <c r="DD8" s="278">
        <f>IF(ISNA(INDEX('Tarieven ZM'!$H:$H,MATCH($G8&amp;DD$3,'Tarieven ZM'!$B:$B,0))),0,INDEX('Tarieven ZM'!$H:$H,MATCH($G8&amp;DD$3,'Tarieven ZM'!$B:$B,0)))</f>
        <v>0</v>
      </c>
      <c r="DE8" s="278">
        <f>IF(ISNA(INDEX('Tarieven ZM'!$H:$H,MATCH($G8&amp;DE$3,'Tarieven ZM'!$B:$B,0))),0,INDEX('Tarieven ZM'!$H:$H,MATCH($G8&amp;DE$3,'Tarieven ZM'!$B:$B,0)))</f>
        <v>0</v>
      </c>
      <c r="DF8" s="278">
        <f>IF(ISNA(INDEX('Tarieven ZM'!$H:$H,MATCH($G8&amp;DF$3,'Tarieven ZM'!$B:$B,0))),0,INDEX('Tarieven ZM'!$H:$H,MATCH($G8&amp;DF$3,'Tarieven ZM'!$B:$B,0)))</f>
        <v>0</v>
      </c>
      <c r="DG8" s="278">
        <f>IF(ISNA(INDEX('Tarieven ZM'!$H:$H,MATCH($G8&amp;DG$3,'Tarieven ZM'!$B:$B,0))),0,INDEX('Tarieven ZM'!$H:$H,MATCH($G8&amp;DG$3,'Tarieven ZM'!$B:$B,0)))</f>
        <v>0</v>
      </c>
      <c r="DH8" s="278">
        <f>IF(ISNA(INDEX('Tarieven ZM'!$H:$H,MATCH($G8&amp;DH$3,'Tarieven ZM'!$B:$B,0))),0,INDEX('Tarieven ZM'!$H:$H,MATCH($G8&amp;DH$3,'Tarieven ZM'!$B:$B,0)))</f>
        <v>0</v>
      </c>
      <c r="DI8" s="278">
        <f>IF(ISNA(INDEX('Tarieven ZM'!$H:$H,MATCH($G8&amp;DI$3,'Tarieven ZM'!$B:$B,0))),0,INDEX('Tarieven ZM'!$H:$H,MATCH($G8&amp;DI$3,'Tarieven ZM'!$B:$B,0)))</f>
        <v>0</v>
      </c>
      <c r="DJ8" s="263">
        <f>IF(ISNA(INDEX('Tarieven ZM'!$H:$H,MATCH($G8&amp;DJ$3,'Tarieven ZM'!$B:$B,0))),0,INDEX('Tarieven ZM'!$H:$H,MATCH($G8&amp;DJ$3,'Tarieven ZM'!$B:$B,0)))</f>
        <v>0</v>
      </c>
      <c r="DK8" s="388">
        <f t="shared" si="6"/>
        <v>1701</v>
      </c>
      <c r="DL8" s="288">
        <f>SUMPRODUCT($X8:$AV8,CL8:DJ8)/Parameters!$B$5</f>
        <v>16.666666666666668</v>
      </c>
      <c r="DM8" s="318">
        <f t="shared" si="7"/>
        <v>1717.6666666666667</v>
      </c>
      <c r="DN8" s="274">
        <f>INDEX(WLR!$J:$J,MATCH(DN$4,WLR!$A:$A,0))</f>
        <v>10.38</v>
      </c>
      <c r="DO8" s="278">
        <f>INDEX(WLR!$J:$J,MATCH(DO$4,WLR!$A:$A,0))</f>
        <v>10.38</v>
      </c>
      <c r="DP8" s="278">
        <f>INDEX(WLR!$J:$J,MATCH(DP$4,WLR!$A:$A,0))</f>
        <v>62.88</v>
      </c>
      <c r="DQ8" s="278">
        <f>INDEX(WLR!$J:$J,MATCH(DQ$4,WLR!$A:$A,0))</f>
        <v>62.88</v>
      </c>
      <c r="DR8" s="278">
        <f>INDEX(WLR!$J:$J,MATCH(DR$4,WLR!$A:$A,0))</f>
        <v>493.95</v>
      </c>
      <c r="DS8" s="278">
        <f>INDEX(WLR!$J:$J,MATCH(DS$4,WLR!$A:$A,0))</f>
        <v>493.95</v>
      </c>
      <c r="DT8" s="278">
        <f>INDEX(WLR!$J:$J,MATCH(DT$4,WLR!$A:$A,0))</f>
        <v>3506.77</v>
      </c>
      <c r="DU8" s="278">
        <f>INDEX(WLR!$J:$J,MATCH(DU$4,WLR!$A:$A,0))</f>
        <v>1.19</v>
      </c>
      <c r="DV8" s="278">
        <f>INDEX(WLR!$J:$J,MATCH(DV$4,WLR!$A:$A,0))</f>
        <v>29.4</v>
      </c>
      <c r="DW8" s="278">
        <f>INDEX(WLR!$J:$J,MATCH(DW$4,WLR!$A:$A,0))</f>
        <v>192.26</v>
      </c>
      <c r="DX8" s="278">
        <f>INDEX(WLR!$J:$J,MATCH(DX$4,WLR!$A:$A,0))</f>
        <v>9.7899999999999991</v>
      </c>
      <c r="DY8" s="278">
        <f>INDEX(WLR!$J:$J,MATCH(DY$4,WLR!$A:$A,0))</f>
        <v>34.92</v>
      </c>
      <c r="DZ8" s="278">
        <f>INDEX(WLR!$J:$J,MATCH(DZ$4,WLR!$A:$A,0))</f>
        <v>34.92</v>
      </c>
      <c r="EA8" s="278">
        <f>INDEX(WLR!$J:$J,MATCH(EA$4,WLR!$A:$A,0))</f>
        <v>2.08</v>
      </c>
      <c r="EB8" s="278">
        <f>INDEX(WLR!$J:$J,MATCH(EB$4,WLR!$A:$A,0))</f>
        <v>1.97</v>
      </c>
      <c r="EC8" s="278">
        <f>INDEX(WLR!$J:$J,MATCH(EC$4,WLR!$A:$A,0))</f>
        <v>1.97</v>
      </c>
      <c r="ED8" s="278">
        <f>INDEX(WLR!$J:$J,MATCH(ED$4,WLR!$A:$A,0))</f>
        <v>0</v>
      </c>
      <c r="EE8" s="278">
        <f>INDEX(WLR!$J:$J,MATCH(EE$4,WLR!$A:$A,0))</f>
        <v>0</v>
      </c>
      <c r="EF8" s="278">
        <f>INDEX(WLR!$J:$J,MATCH(EF$4,WLR!$A:$A,0))</f>
        <v>0.96</v>
      </c>
      <c r="EG8" s="278">
        <f>INDEX(WLR!$J:$J,MATCH(EG$4,WLR!$A:$A,0))</f>
        <v>4.53</v>
      </c>
      <c r="EH8" s="278">
        <f>INDEX(WLR!$J:$J,MATCH(EH$4,WLR!$A:$A,0))</f>
        <v>4.53</v>
      </c>
      <c r="EI8" s="278">
        <f>INDEX(WLR!$J:$J,MATCH(EI$4,WLR!$A:$A,0))</f>
        <v>7.57</v>
      </c>
      <c r="EJ8" s="278">
        <f>INDEX(WLR!$J:$J,MATCH(EJ$4,WLR!$A:$A,0))</f>
        <v>31.08</v>
      </c>
      <c r="EK8" s="278">
        <f>INDEX(WLR!$J:$J,MATCH(EK$4,WLR!$A:$A,0))</f>
        <v>31.08</v>
      </c>
      <c r="EL8" s="263">
        <f>INDEX(WLR!$J:$J,MATCH(EL$4,WLR!$A:$A,0))</f>
        <v>0.96</v>
      </c>
      <c r="EM8" s="274">
        <f>INDEX(WLR!$I:$I,MATCH(EM$4,WLR!$A:$A,0))</f>
        <v>0</v>
      </c>
      <c r="EN8" s="278">
        <f>INDEX(WLR!$I:$I,MATCH(EN$4,WLR!$A:$A,0))</f>
        <v>16.190000000000001</v>
      </c>
      <c r="EO8" s="278">
        <f>INDEX(WLR!$I:$I,MATCH(EO$4,WLR!$A:$A,0))</f>
        <v>0</v>
      </c>
      <c r="EP8" s="278">
        <f>INDEX(WLR!$I:$I,MATCH(EP$4,WLR!$A:$A,0))</f>
        <v>16.190000000000001</v>
      </c>
      <c r="EQ8" s="278">
        <f>INDEX(WLR!$I:$I,MATCH(EQ$4,WLR!$A:$A,0))</f>
        <v>0</v>
      </c>
      <c r="ER8" s="278">
        <f>INDEX(WLR!$I:$I,MATCH(ER$4,WLR!$A:$A,0))</f>
        <v>16.190000000000001</v>
      </c>
      <c r="ES8" s="278">
        <f>INDEX(WLR!$I:$I,MATCH(ES$4,WLR!$A:$A,0))</f>
        <v>0</v>
      </c>
      <c r="ET8" s="278">
        <f>INDEX(WLR!$I:$I,MATCH(ET$4,WLR!$A:$A,0))</f>
        <v>82.74</v>
      </c>
      <c r="EU8" s="278">
        <f>INDEX(WLR!$I:$I,MATCH(EU$4,WLR!$A:$A,0))</f>
        <v>747.67</v>
      </c>
      <c r="EV8" s="278">
        <f>INDEX(WLR!$I:$I,MATCH(EV$4,WLR!$A:$A,0))</f>
        <v>1281.71</v>
      </c>
      <c r="EW8" s="278">
        <f>INDEX(WLR!$I:$I,MATCH(EW$4,WLR!$A:$A,0))</f>
        <v>16.190000000000001</v>
      </c>
      <c r="EX8" s="278">
        <f>INDEX(WLR!$I:$I,MATCH(EX$4,WLR!$A:$A,0))</f>
        <v>79.86</v>
      </c>
      <c r="EY8" s="278">
        <f>INDEX(WLR!$I:$I,MATCH(EY$4,WLR!$A:$A,0))</f>
        <v>838.64</v>
      </c>
      <c r="EZ8" s="278">
        <f>INDEX(WLR!$I:$I,MATCH(EZ$4,WLR!$A:$A,0))</f>
        <v>32.92</v>
      </c>
      <c r="FA8" s="278">
        <f>INDEX(WLR!$I:$I,MATCH(FA$4,WLR!$A:$A,0))</f>
        <v>16.190000000000001</v>
      </c>
      <c r="FB8" s="278">
        <f>INDEX(WLR!$I:$I,MATCH(FB$4,WLR!$A:$A,0))</f>
        <v>16.190000000000001</v>
      </c>
      <c r="FC8" s="278">
        <f>INDEX(WLR!$I:$I,MATCH(FC$4,WLR!$A:$A,0))</f>
        <v>0</v>
      </c>
      <c r="FD8" s="278">
        <f>INDEX(WLR!$I:$I,MATCH(FD$4,WLR!$A:$A,0))</f>
        <v>15.71</v>
      </c>
      <c r="FE8" s="278">
        <f>INDEX(WLR!$I:$I,MATCH(FE$4,WLR!$A:$A,0))</f>
        <v>0</v>
      </c>
      <c r="FF8" s="278">
        <f>INDEX(WLR!$I:$I,MATCH(FF$4,WLR!$A:$A,0))</f>
        <v>0</v>
      </c>
      <c r="FG8" s="278">
        <f>INDEX(WLR!$I:$I,MATCH(FG$4,WLR!$A:$A,0))</f>
        <v>0</v>
      </c>
      <c r="FH8" s="278">
        <f>INDEX(WLR!$I:$I,MATCH(FH$4,WLR!$A:$A,0))</f>
        <v>15.71</v>
      </c>
      <c r="FI8" s="278">
        <f>INDEX(WLR!$I:$I,MATCH(FI$4,WLR!$A:$A,0))</f>
        <v>40.020000000000003</v>
      </c>
      <c r="FJ8" s="278">
        <f>INDEX(WLR!$I:$I,MATCH(FJ$4,WLR!$A:$A,0))</f>
        <v>40.020000000000003</v>
      </c>
      <c r="FK8" s="263">
        <f>INDEX(WLR!$I:$I,MATCH(FK$4,WLR!$A:$A,0))</f>
        <v>0</v>
      </c>
      <c r="FL8" s="333">
        <f>SUMPRODUCT(X8:AV8,DN8:EL8)+V8*(1-Parameters!$B$33)</f>
        <v>5031.2</v>
      </c>
      <c r="FM8" s="389">
        <f>SUMPRODUCT(X8:AV8,EM8:FK8)/Parameters!$B$5</f>
        <v>90.892777777777781</v>
      </c>
      <c r="FN8" s="281">
        <f t="shared" si="8"/>
        <v>5122.0927777777779</v>
      </c>
      <c r="FO8" s="298">
        <f>FN8*Parameters!$B$2</f>
        <v>691.48252500000001</v>
      </c>
      <c r="FP8" s="278"/>
      <c r="FQ8" s="278"/>
      <c r="FR8" s="318">
        <f t="shared" si="9"/>
        <v>691.48252500000001</v>
      </c>
      <c r="FS8" s="331">
        <f t="shared" si="10"/>
        <v>5813.5753027777782</v>
      </c>
      <c r="FT8" s="333">
        <f t="shared" si="1"/>
        <v>401.2794680555553</v>
      </c>
      <c r="FU8" s="292">
        <f t="shared" si="2"/>
        <v>5.5214346840648805E-2</v>
      </c>
      <c r="FV8" s="263" t="b">
        <f t="shared" si="11"/>
        <v>0</v>
      </c>
      <c r="FW8" s="534" t="s">
        <v>872</v>
      </c>
    </row>
    <row r="9" spans="2:179" ht="15">
      <c r="B9" s="274"/>
      <c r="C9" s="263"/>
      <c r="D9" s="274" t="s">
        <v>653</v>
      </c>
      <c r="E9" s="278" t="s">
        <v>20</v>
      </c>
      <c r="F9" s="278" t="s">
        <v>470</v>
      </c>
      <c r="G9" s="278" t="s">
        <v>10</v>
      </c>
      <c r="H9" s="278" t="s">
        <v>464</v>
      </c>
      <c r="I9" s="278" t="str">
        <f t="shared" si="3"/>
        <v>KPN Zakelijk BelBasisISDN2VVE overstap</v>
      </c>
      <c r="J9" s="263" t="str">
        <f>D9&amp;F9&amp;G9</f>
        <v>n1*ISDN2KPN</v>
      </c>
      <c r="K9" s="381">
        <f>INDEX(Facilitietenprofielen!D:D,MATCH($J9,Facilitietenprofielen!$A:$A,0))</f>
        <v>5</v>
      </c>
      <c r="L9" s="382">
        <f>INDEX(Facilitietenprofielen!E:E,MATCH($J9,Facilitietenprofielen!$A:$A,0))</f>
        <v>5</v>
      </c>
      <c r="M9" s="382">
        <f>INDEX(Facilitietenprofielen!F:F,MATCH($J9,Facilitietenprofielen!$A:$A,0))</f>
        <v>5</v>
      </c>
      <c r="N9" s="382">
        <f>INDEX(Facilitietenprofielen!G:G,MATCH($J9,Facilitietenprofielen!$A:$A,0))</f>
        <v>5</v>
      </c>
      <c r="O9" s="382">
        <f>INDEX(Facilitietenprofielen!H:H,MATCH($J9,Facilitietenprofielen!$A:$A,0))</f>
        <v>5</v>
      </c>
      <c r="P9" s="382">
        <f>INDEX(Facilitietenprofielen!I:I,MATCH($J9,Facilitietenprofielen!$A:$A,0))</f>
        <v>5</v>
      </c>
      <c r="Q9" s="382">
        <f>INDEX(Facilitietenprofielen!J:J,MATCH($J9,Facilitietenprofielen!$A:$A,0))</f>
        <v>5</v>
      </c>
      <c r="R9" s="382">
        <f>INDEX(Facilitietenprofielen!K:K,MATCH($J9,Facilitietenprofielen!$A:$A,0))</f>
        <v>5</v>
      </c>
      <c r="S9" s="382">
        <f>INDEX(Facilitietenprofielen!L:L,MATCH($J9,Facilitietenprofielen!$A:$A,0))</f>
        <v>5</v>
      </c>
      <c r="T9" s="382">
        <f>INDEX(Facilitietenprofielen!M:M,MATCH($J9,Facilitietenprofielen!$A:$A,0))</f>
        <v>510</v>
      </c>
      <c r="U9" s="382">
        <f>INDEX(Facilitietenprofielen!N:N,MATCH($J9,Facilitietenprofielen!$A:$A,0))</f>
        <v>102</v>
      </c>
      <c r="V9" s="382">
        <f>INDEX(Facilitietenprofielen!V:V,MATCH($J9,Facilitietenprofielen!$A:$A,0))</f>
        <v>1</v>
      </c>
      <c r="W9" s="382">
        <f>INDEX(Facilitietenprofielen!W:W,MATCH($J9,Facilitietenprofielen!$A:$A,0))</f>
        <v>1</v>
      </c>
      <c r="X9" s="382">
        <f>INDEX(Facilitietenprofielen!O:O,MATCH($J9,Facilitietenprofielen!$A:$A,0))</f>
        <v>1</v>
      </c>
      <c r="Y9" s="382">
        <f>INDEX(Facilitietenprofielen!P:P,MATCH($J9,Facilitietenprofielen!$A:$A,0))</f>
        <v>1</v>
      </c>
      <c r="Z9" s="382">
        <f>INDEX(Facilitietenprofielen!Q:Q,MATCH($J9,Facilitietenprofielen!$A:$A,0))</f>
        <v>1</v>
      </c>
      <c r="AA9" s="382">
        <f>INDEX(Facilitietenprofielen!R:R,MATCH($J9,Facilitietenprofielen!$A:$A,0))</f>
        <v>1</v>
      </c>
      <c r="AB9" s="382">
        <f>INDEX(Facilitietenprofielen!S:S,MATCH($J9,Facilitietenprofielen!$A:$A,0))</f>
        <v>1</v>
      </c>
      <c r="AC9" s="382">
        <f>INDEX(Facilitietenprofielen!T:T,MATCH($J9,Facilitietenprofielen!$A:$A,0))</f>
        <v>1</v>
      </c>
      <c r="AD9" s="382">
        <f>INDEX(Facilitietenprofielen!U:U,MATCH($J9,Facilitietenprofielen!$A:$A,0))</f>
        <v>1</v>
      </c>
      <c r="AE9" s="382">
        <f>INDEX(Facilitietenprofielen!Y:Y,MATCH($J9,Facilitietenprofielen!$A:$A,0))</f>
        <v>1</v>
      </c>
      <c r="AF9" s="382">
        <f>INDEX(Facilitietenprofielen!Z:Z,MATCH($J9,Facilitietenprofielen!$A:$A,0))</f>
        <v>1</v>
      </c>
      <c r="AG9" s="382">
        <f>INDEX(Facilitietenprofielen!AA:AA,MATCH($J9,Facilitietenprofielen!$A:$A,0))</f>
        <v>1</v>
      </c>
      <c r="AH9" s="382">
        <f>INDEX(Facilitietenprofielen!AB:AB,MATCH($J9,Facilitietenprofielen!$A:$A,0))</f>
        <v>1</v>
      </c>
      <c r="AI9" s="382">
        <f>INDEX(Facilitietenprofielen!AC:AC,MATCH($J9,Facilitietenprofielen!$A:$A,0))</f>
        <v>1</v>
      </c>
      <c r="AJ9" s="382">
        <f>INDEX(Facilitietenprofielen!AD:AD,MATCH($J9,Facilitietenprofielen!$A:$A,0))</f>
        <v>1</v>
      </c>
      <c r="AK9" s="382">
        <f>INDEX(Facilitietenprofielen!AE:AE,MATCH($J9,Facilitietenprofielen!$A:$A,0))</f>
        <v>1</v>
      </c>
      <c r="AL9" s="382">
        <f>INDEX(Facilitietenprofielen!AF:AF,MATCH($J9,Facilitietenprofielen!$A:$A,0))</f>
        <v>1</v>
      </c>
      <c r="AM9" s="382">
        <f>INDEX(Facilitietenprofielen!AG:AG,MATCH($J9,Facilitietenprofielen!$A:$A,0))</f>
        <v>1</v>
      </c>
      <c r="AN9" s="382">
        <f>INDEX(Facilitietenprofielen!AH:AH,MATCH($J9,Facilitietenprofielen!$A:$A,0))</f>
        <v>1</v>
      </c>
      <c r="AO9" s="382">
        <f>INDEX(Facilitietenprofielen!AI:AI,MATCH($J9,Facilitietenprofielen!$A:$A,0))</f>
        <v>1</v>
      </c>
      <c r="AP9" s="382">
        <f>INDEX(Facilitietenprofielen!AJ:AJ,MATCH($J9,Facilitietenprofielen!$A:$A,0))</f>
        <v>1</v>
      </c>
      <c r="AQ9" s="382">
        <f>INDEX(Facilitietenprofielen!AK:AK,MATCH($J9,Facilitietenprofielen!$A:$A,0))</f>
        <v>1</v>
      </c>
      <c r="AR9" s="382">
        <f>INDEX(Facilitietenprofielen!AL:AL,MATCH($J9,Facilitietenprofielen!$A:$A,0))</f>
        <v>1</v>
      </c>
      <c r="AS9" s="382">
        <f>INDEX(Facilitietenprofielen!AM:AM,MATCH($J9,Facilitietenprofielen!$A:$A,0))</f>
        <v>1</v>
      </c>
      <c r="AT9" s="382">
        <f>INDEX(Facilitietenprofielen!AN:AN,MATCH($J9,Facilitietenprofielen!$A:$A,0))</f>
        <v>1</v>
      </c>
      <c r="AU9" s="382">
        <f>INDEX(Facilitietenprofielen!AO:AO,MATCH($J9,Facilitietenprofielen!$A:$A,0))</f>
        <v>1</v>
      </c>
      <c r="AV9" s="383">
        <f>INDEX(Facilitietenprofielen!AP:AP,MATCH($J9,Facilitietenprofielen!$A:$A,0))</f>
        <v>1</v>
      </c>
      <c r="AW9" s="382">
        <f>INDEX('Rekenblad Aansluiting'!$O:$O,MATCH($G9&amp;" "&amp;$E9&amp;BE$3&amp;$H9,'Rekenblad Aansluiting'!$A:$A,0))</f>
        <v>27.777777777777779</v>
      </c>
      <c r="AX9" s="382">
        <f>INDEX('Rekenblad Aansluiting'!$O:$O,MATCH($G9&amp;" "&amp;$E9&amp;BF$3&amp;$H9,'Rekenblad Aansluiting'!$A:$A,0))</f>
        <v>27.777777777777779</v>
      </c>
      <c r="AY9" s="382">
        <f>INDEX('Rekenblad Aansluiting'!$O:$O,MATCH($G9&amp;" "&amp;$E9&amp;BG$3&amp;$H9,'Rekenblad Aansluiting'!$A:$A,0))</f>
        <v>32.777777777777779</v>
      </c>
      <c r="AZ9" s="382">
        <f>INDEX('Rekenblad Aansluiting'!$O:$O,MATCH($G9&amp;" "&amp;$E9&amp;BH$3&amp;$H9,'Rekenblad Aansluiting'!$A:$A,0))</f>
        <v>213.88888888888889</v>
      </c>
      <c r="BA9" s="382">
        <f>INDEX('Rekenblad Aansluiting'!$O:$O,MATCH($G9&amp;" "&amp;$E9&amp;BI$3&amp;$H9,'Rekenblad Aansluiting'!$A:$A,0))</f>
        <v>263.88888888888891</v>
      </c>
      <c r="BB9" s="382">
        <f>INDEX('Rekenblad Aansluiting'!$O:$O,MATCH($G9&amp;" "&amp;$E9&amp;BJ$3&amp;$H9,'Rekenblad Aansluiting'!$A:$A,0))</f>
        <v>313.88888888888891</v>
      </c>
      <c r="BC9" s="382">
        <f>INDEX('Rekenblad Aansluiting'!$O:$O,MATCH($G9&amp;" "&amp;$E9&amp;BK$3&amp;$H9,'Rekenblad Aansluiting'!$A:$A,0))</f>
        <v>113.88888888888889</v>
      </c>
      <c r="BD9" s="382">
        <f t="shared" si="5"/>
        <v>5272.2222222222217</v>
      </c>
      <c r="BE9" s="388">
        <f>INDEX('Rekenblad Aansluiting'!$X:$X,MATCH($G9&amp;" "&amp;$E9&amp;BE$3&amp;$H9,'Rekenblad Aansluiting'!$A:$A,0))</f>
        <v>11.771125000000001</v>
      </c>
      <c r="BF9" s="389">
        <f>INDEX('Rekenblad Aansluiting'!$X:$X,MATCH($G9&amp;" "&amp;$E9&amp;BF$3&amp;$H9,'Rekenblad Aansluiting'!$A:$A,0))</f>
        <v>8.7860750000000003</v>
      </c>
      <c r="BG9" s="389">
        <f>INDEX('Rekenblad Aansluiting'!$X:$X,MATCH($G9&amp;" "&amp;$E9&amp;BG$3&amp;$H9,'Rekenblad Aansluiting'!$A:$A,0))</f>
        <v>9.3482250000000029</v>
      </c>
      <c r="BH9" s="389">
        <f>INDEX('Rekenblad Aansluiting'!$X:$X,MATCH($G9&amp;" "&amp;$E9&amp;BH$3&amp;$H9,'Rekenblad Aansluiting'!$A:$A,0))</f>
        <v>52.872429166666677</v>
      </c>
      <c r="BI9" s="389">
        <f>INDEX('Rekenblad Aansluiting'!$X:$X,MATCH($G9&amp;" "&amp;$E9&amp;BI$3&amp;$H9,'Rekenblad Aansluiting'!$A:$A,0))</f>
        <v>62.591279166666681</v>
      </c>
      <c r="BJ9" s="389">
        <f>INDEX('Rekenblad Aansluiting'!$X:$X,MATCH($G9&amp;" "&amp;$E9&amp;BJ$3&amp;$H9,'Rekenblad Aansluiting'!$A:$A,0))</f>
        <v>76.645829166666715</v>
      </c>
      <c r="BK9" s="389">
        <f>INDEX('Rekenblad Aansluiting'!$X:$X,MATCH($G9&amp;" "&amp;$E9&amp;BK$3&amp;$H9,'Rekenblad Aansluiting'!$A:$A,0))</f>
        <v>60.35692916666666</v>
      </c>
      <c r="BL9" s="400">
        <f t="shared" si="0"/>
        <v>1517.4562083333337</v>
      </c>
      <c r="BM9" s="274">
        <f>IF(ISNA(INDEX('Tarieven ZM'!$G:$G,MATCH($G9&amp;BM$3,'Tarieven ZM'!$B:$B,0))),0,INDEX('Tarieven ZM'!$G:$G,MATCH($G9&amp;BM$3,'Tarieven ZM'!$B:$B,0)))</f>
        <v>100</v>
      </c>
      <c r="BN9" s="278">
        <f>IF(ISNA(INDEX('Tarieven ZM'!$G:$G,MATCH($G9&amp;BN$3,'Tarieven ZM'!$B:$B,0))),0,INDEX('Tarieven ZM'!$G:$G,MATCH($G9&amp;BN$3,'Tarieven ZM'!$B:$B,0)))</f>
        <v>100</v>
      </c>
      <c r="BO9" s="278">
        <f>IF(ISNA(INDEX('Tarieven ZM'!$G:$G,MATCH($G9&amp;BO$3,'Tarieven ZM'!$B:$B,0))),0,INDEX('Tarieven ZM'!$G:$G,MATCH($G9&amp;BO$3,'Tarieven ZM'!$B:$B,0)))</f>
        <v>250</v>
      </c>
      <c r="BP9" s="278">
        <f>IF(ISNA(INDEX('Tarieven ZM'!$G:$G,MATCH($G9&amp;BP$3,'Tarieven ZM'!$B:$B,0))),0,INDEX('Tarieven ZM'!$G:$G,MATCH($G9&amp;BP$3,'Tarieven ZM'!$B:$B,0)))</f>
        <v>250</v>
      </c>
      <c r="BQ9" s="278">
        <f>IF(ISNA(INDEX('Tarieven ZM'!$G:$G,MATCH($G9&amp;BQ$3,'Tarieven ZM'!$B:$B,0))),0,INDEX('Tarieven ZM'!$G:$G,MATCH($G9&amp;BQ$3,'Tarieven ZM'!$B:$B,0)))</f>
        <v>500</v>
      </c>
      <c r="BR9" s="278">
        <f>IF(ISNA(INDEX('Tarieven ZM'!$G:$G,MATCH($G9&amp;BR$3,'Tarieven ZM'!$B:$B,0))),0,INDEX('Tarieven ZM'!$G:$G,MATCH($G9&amp;BR$3,'Tarieven ZM'!$B:$B,0)))</f>
        <v>500</v>
      </c>
      <c r="BS9" s="278">
        <f>IF(ISNA(INDEX('Tarieven ZM'!$G:$G,MATCH($G9&amp;BS$3,'Tarieven ZM'!$B:$B,0))),0,INDEX('Tarieven ZM'!$G:$G,MATCH($G9&amp;BS$3,'Tarieven ZM'!$B:$B,0)))</f>
        <v>0</v>
      </c>
      <c r="BT9" s="278">
        <f>IF(ISNA(INDEX('Tarieven ZM'!$G:$G,MATCH($G9&amp;BT$3,'Tarieven ZM'!$B:$B,0))),0,INDEX('Tarieven ZM'!$G:$G,MATCH($G9&amp;BT$3,'Tarieven ZM'!$B:$B,0)))</f>
        <v>0</v>
      </c>
      <c r="BU9" s="278">
        <f>IF(ISNA(INDEX('Tarieven ZM'!$G:$G,MATCH($G9&amp;BU$3,'Tarieven ZM'!$B:$B,0))),0,INDEX('Tarieven ZM'!$G:$G,MATCH($G9&amp;BU$3,'Tarieven ZM'!$B:$B,0)))</f>
        <v>0</v>
      </c>
      <c r="BV9" s="278">
        <f>IF(ISNA(INDEX('Tarieven ZM'!$G:$G,MATCH($G9&amp;BV$3,'Tarieven ZM'!$B:$B,0))),0,INDEX('Tarieven ZM'!$G:$G,MATCH($G9&amp;BV$3,'Tarieven ZM'!$B:$B,0)))</f>
        <v>0</v>
      </c>
      <c r="BW9" s="278">
        <f>IF(ISNA(INDEX('Tarieven ZM'!$G:$G,MATCH($G9&amp;BW$3,'Tarieven ZM'!$B:$B,0))),0,INDEX('Tarieven ZM'!$G:$G,MATCH($G9&amp;BW$3,'Tarieven ZM'!$B:$B,0)))</f>
        <v>0</v>
      </c>
      <c r="BX9" s="278">
        <f>IF(ISNA(INDEX('Tarieven ZM'!$G:$G,MATCH($G9&amp;BX$3,'Tarieven ZM'!$B:$B,0))),0,INDEX('Tarieven ZM'!$G:$G,MATCH($G9&amp;BX$3,'Tarieven ZM'!$B:$B,0)))</f>
        <v>0</v>
      </c>
      <c r="BY9" s="278">
        <f>IF(ISNA(INDEX('Tarieven ZM'!$G:$G,MATCH($G9&amp;BY$3,'Tarieven ZM'!$B:$B,0))),0,INDEX('Tarieven ZM'!$G:$G,MATCH($G9&amp;BY$3,'Tarieven ZM'!$B:$B,0)))</f>
        <v>0</v>
      </c>
      <c r="BZ9" s="278">
        <f>IF(ISNA(INDEX('Tarieven ZM'!$G:$G,MATCH($G9&amp;BZ$3,'Tarieven ZM'!$B:$B,0))),0,INDEX('Tarieven ZM'!$G:$G,MATCH($G9&amp;BZ$3,'Tarieven ZM'!$B:$B,0)))</f>
        <v>0</v>
      </c>
      <c r="CA9" s="278">
        <f>IF(ISNA(INDEX('Tarieven ZM'!$G:$G,MATCH($G9&amp;CA$3,'Tarieven ZM'!$B:$B,0))),0,INDEX('Tarieven ZM'!$G:$G,MATCH($G9&amp;CA$3,'Tarieven ZM'!$B:$B,0)))</f>
        <v>0</v>
      </c>
      <c r="CB9" s="278">
        <f>IF(ISNA(INDEX('Tarieven ZM'!$G:$G,MATCH($G9&amp;CB$3,'Tarieven ZM'!$B:$B,0))),0,INDEX('Tarieven ZM'!$G:$G,MATCH($G9&amp;CB$3,'Tarieven ZM'!$B:$B,0)))</f>
        <v>0</v>
      </c>
      <c r="CC9" s="278">
        <f>IF(ISNA(INDEX('Tarieven ZM'!$G:$G,MATCH($G9&amp;CC$3,'Tarieven ZM'!$B:$B,0))),0,INDEX('Tarieven ZM'!$G:$G,MATCH($G9&amp;CC$3,'Tarieven ZM'!$B:$B,0)))</f>
        <v>0</v>
      </c>
      <c r="CD9" s="278">
        <f>IF(ISNA(INDEX('Tarieven ZM'!$G:$G,MATCH($G9&amp;CD$3,'Tarieven ZM'!$B:$B,0))),0,INDEX('Tarieven ZM'!$G:$G,MATCH($G9&amp;CD$3,'Tarieven ZM'!$B:$B,0)))</f>
        <v>0</v>
      </c>
      <c r="CE9" s="278">
        <f>IF(ISNA(INDEX('Tarieven ZM'!$G:$G,MATCH($G9&amp;CE$3,'Tarieven ZM'!$B:$B,0))),0,INDEX('Tarieven ZM'!$G:$G,MATCH($G9&amp;CE$3,'Tarieven ZM'!$B:$B,0)))</f>
        <v>0</v>
      </c>
      <c r="CF9" s="278">
        <f>IF(ISNA(INDEX('Tarieven ZM'!$G:$G,MATCH($G9&amp;CF$3,'Tarieven ZM'!$B:$B,0))),0,INDEX('Tarieven ZM'!$G:$G,MATCH($G9&amp;CF$3,'Tarieven ZM'!$B:$B,0)))</f>
        <v>0</v>
      </c>
      <c r="CG9" s="278">
        <f>IF(ISNA(INDEX('Tarieven ZM'!$G:$G,MATCH($G9&amp;CG$3,'Tarieven ZM'!$B:$B,0))),0,INDEX('Tarieven ZM'!$G:$G,MATCH($G9&amp;CG$3,'Tarieven ZM'!$B:$B,0)))</f>
        <v>0</v>
      </c>
      <c r="CH9" s="278">
        <f>IF(ISNA(INDEX('Tarieven ZM'!$G:$G,MATCH($G9&amp;CH$3,'Tarieven ZM'!$B:$B,0))),0,INDEX('Tarieven ZM'!$G:$G,MATCH($G9&amp;CH$3,'Tarieven ZM'!$B:$B,0)))</f>
        <v>0</v>
      </c>
      <c r="CI9" s="278">
        <f>IF(ISNA(INDEX('Tarieven ZM'!$G:$G,MATCH($G9&amp;CI$3,'Tarieven ZM'!$B:$B,0))),0,INDEX('Tarieven ZM'!$G:$G,MATCH($G9&amp;CI$3,'Tarieven ZM'!$B:$B,0)))</f>
        <v>0</v>
      </c>
      <c r="CJ9" s="278">
        <f>IF(ISNA(INDEX('Tarieven ZM'!$G:$G,MATCH($G9&amp;CJ$3,'Tarieven ZM'!$B:$B,0))),0,INDEX('Tarieven ZM'!$G:$G,MATCH($G9&amp;CJ$3,'Tarieven ZM'!$B:$B,0)))</f>
        <v>0</v>
      </c>
      <c r="CK9" s="263">
        <f>IF(ISNA(INDEX('Tarieven ZM'!$G:$G,MATCH($G9&amp;CK$3,'Tarieven ZM'!$B:$B,0))),0,INDEX('Tarieven ZM'!$G:$G,MATCH($G9&amp;CK$3,'Tarieven ZM'!$B:$B,0)))</f>
        <v>0</v>
      </c>
      <c r="CL9" s="274">
        <f>IF(ISNA(INDEX('Tarieven ZM'!$H:$H,MATCH($G9&amp;CL$3,'Tarieven ZM'!$B:$B,0))),0,INDEX('Tarieven ZM'!$H:$H,MATCH($G9&amp;CL$3,'Tarieven ZM'!$B:$B,0)))</f>
        <v>100</v>
      </c>
      <c r="CM9" s="278">
        <f>IF(ISNA(INDEX('Tarieven ZM'!$H:$H,MATCH($G9&amp;CM$3,'Tarieven ZM'!$B:$B,0))),0,INDEX('Tarieven ZM'!$H:$H,MATCH($G9&amp;CM$3,'Tarieven ZM'!$B:$B,0)))</f>
        <v>100</v>
      </c>
      <c r="CN9" s="278">
        <f>IF(ISNA(INDEX('Tarieven ZM'!$H:$H,MATCH($G9&amp;CN$3,'Tarieven ZM'!$B:$B,0))),0,INDEX('Tarieven ZM'!$H:$H,MATCH($G9&amp;CN$3,'Tarieven ZM'!$B:$B,0)))</f>
        <v>100</v>
      </c>
      <c r="CO9" s="278">
        <f>IF(ISNA(INDEX('Tarieven ZM'!$H:$H,MATCH($G9&amp;CO$3,'Tarieven ZM'!$B:$B,0))),0,INDEX('Tarieven ZM'!$H:$H,MATCH($G9&amp;CO$3,'Tarieven ZM'!$B:$B,0)))</f>
        <v>100</v>
      </c>
      <c r="CP9" s="278">
        <f>IF(ISNA(INDEX('Tarieven ZM'!$H:$H,MATCH($G9&amp;CP$3,'Tarieven ZM'!$B:$B,0))),0,INDEX('Tarieven ZM'!$H:$H,MATCH($G9&amp;CP$3,'Tarieven ZM'!$B:$B,0)))</f>
        <v>100</v>
      </c>
      <c r="CQ9" s="278">
        <f>IF(ISNA(INDEX('Tarieven ZM'!$H:$H,MATCH($G9&amp;CQ$3,'Tarieven ZM'!$B:$B,0))),0,INDEX('Tarieven ZM'!$H:$H,MATCH($G9&amp;CQ$3,'Tarieven ZM'!$B:$B,0)))</f>
        <v>100</v>
      </c>
      <c r="CR9" s="278">
        <f>IF(ISNA(INDEX('Tarieven ZM'!$H:$H,MATCH($G9&amp;CR$3,'Tarieven ZM'!$B:$B,0))),0,INDEX('Tarieven ZM'!$H:$H,MATCH($G9&amp;CR$3,'Tarieven ZM'!$B:$B,0)))</f>
        <v>0</v>
      </c>
      <c r="CS9" s="278">
        <f>IF(ISNA(INDEX('Tarieven ZM'!$H:$H,MATCH($G9&amp;CS$3,'Tarieven ZM'!$B:$B,0))),0,INDEX('Tarieven ZM'!$H:$H,MATCH($G9&amp;CS$3,'Tarieven ZM'!$B:$B,0)))</f>
        <v>0</v>
      </c>
      <c r="CT9" s="278">
        <f>IF(ISNA(INDEX('Tarieven ZM'!$H:$H,MATCH($G9&amp;CT$3,'Tarieven ZM'!$B:$B,0))),0,INDEX('Tarieven ZM'!$H:$H,MATCH($G9&amp;CT$3,'Tarieven ZM'!$B:$B,0)))</f>
        <v>0</v>
      </c>
      <c r="CU9" s="278">
        <f>IF(ISNA(INDEX('Tarieven ZM'!$H:$H,MATCH($G9&amp;CU$3,'Tarieven ZM'!$B:$B,0))),0,INDEX('Tarieven ZM'!$H:$H,MATCH($G9&amp;CU$3,'Tarieven ZM'!$B:$B,0)))</f>
        <v>0</v>
      </c>
      <c r="CV9" s="278">
        <f>IF(ISNA(INDEX('Tarieven ZM'!$H:$H,MATCH($G9&amp;CV$3,'Tarieven ZM'!$B:$B,0))),0,INDEX('Tarieven ZM'!$H:$H,MATCH($G9&amp;CV$3,'Tarieven ZM'!$B:$B,0)))</f>
        <v>0</v>
      </c>
      <c r="CW9" s="278">
        <f>IF(ISNA(INDEX('Tarieven ZM'!$H:$H,MATCH($G9&amp;CW$3,'Tarieven ZM'!$B:$B,0))),0,INDEX('Tarieven ZM'!$H:$H,MATCH($G9&amp;CW$3,'Tarieven ZM'!$B:$B,0)))</f>
        <v>0</v>
      </c>
      <c r="CX9" s="278">
        <f>IF(ISNA(INDEX('Tarieven ZM'!$H:$H,MATCH($G9&amp;CX$3,'Tarieven ZM'!$B:$B,0))),0,INDEX('Tarieven ZM'!$H:$H,MATCH($G9&amp;CX$3,'Tarieven ZM'!$B:$B,0)))</f>
        <v>0</v>
      </c>
      <c r="CY9" s="278">
        <f>IF(ISNA(INDEX('Tarieven ZM'!$H:$H,MATCH($G9&amp;CY$3,'Tarieven ZM'!$B:$B,0))),0,INDEX('Tarieven ZM'!$H:$H,MATCH($G9&amp;CY$3,'Tarieven ZM'!$B:$B,0)))</f>
        <v>0</v>
      </c>
      <c r="CZ9" s="278">
        <f>IF(ISNA(INDEX('Tarieven ZM'!$H:$H,MATCH($G9&amp;CZ$3,'Tarieven ZM'!$B:$B,0))),0,INDEX('Tarieven ZM'!$H:$H,MATCH($G9&amp;CZ$3,'Tarieven ZM'!$B:$B,0)))</f>
        <v>0</v>
      </c>
      <c r="DA9" s="278">
        <f>IF(ISNA(INDEX('Tarieven ZM'!$H:$H,MATCH($G9&amp;DA$3,'Tarieven ZM'!$B:$B,0))),0,INDEX('Tarieven ZM'!$H:$H,MATCH($G9&amp;DA$3,'Tarieven ZM'!$B:$B,0)))</f>
        <v>0</v>
      </c>
      <c r="DB9" s="278">
        <f>IF(ISNA(INDEX('Tarieven ZM'!$H:$H,MATCH($G9&amp;DB$3,'Tarieven ZM'!$B:$B,0))),0,INDEX('Tarieven ZM'!$H:$H,MATCH($G9&amp;DB$3,'Tarieven ZM'!$B:$B,0)))</f>
        <v>0</v>
      </c>
      <c r="DC9" s="278">
        <f>IF(ISNA(INDEX('Tarieven ZM'!$H:$H,MATCH($G9&amp;DC$3,'Tarieven ZM'!$B:$B,0))),0,INDEX('Tarieven ZM'!$H:$H,MATCH($G9&amp;DC$3,'Tarieven ZM'!$B:$B,0)))</f>
        <v>0</v>
      </c>
      <c r="DD9" s="278">
        <f>IF(ISNA(INDEX('Tarieven ZM'!$H:$H,MATCH($G9&amp;DD$3,'Tarieven ZM'!$B:$B,0))),0,INDEX('Tarieven ZM'!$H:$H,MATCH($G9&amp;DD$3,'Tarieven ZM'!$B:$B,0)))</f>
        <v>0</v>
      </c>
      <c r="DE9" s="278">
        <f>IF(ISNA(INDEX('Tarieven ZM'!$H:$H,MATCH($G9&amp;DE$3,'Tarieven ZM'!$B:$B,0))),0,INDEX('Tarieven ZM'!$H:$H,MATCH($G9&amp;DE$3,'Tarieven ZM'!$B:$B,0)))</f>
        <v>0</v>
      </c>
      <c r="DF9" s="278">
        <f>IF(ISNA(INDEX('Tarieven ZM'!$H:$H,MATCH($G9&amp;DF$3,'Tarieven ZM'!$B:$B,0))),0,INDEX('Tarieven ZM'!$H:$H,MATCH($G9&amp;DF$3,'Tarieven ZM'!$B:$B,0)))</f>
        <v>0</v>
      </c>
      <c r="DG9" s="278">
        <f>IF(ISNA(INDEX('Tarieven ZM'!$H:$H,MATCH($G9&amp;DG$3,'Tarieven ZM'!$B:$B,0))),0,INDEX('Tarieven ZM'!$H:$H,MATCH($G9&amp;DG$3,'Tarieven ZM'!$B:$B,0)))</f>
        <v>0</v>
      </c>
      <c r="DH9" s="278">
        <f>IF(ISNA(INDEX('Tarieven ZM'!$H:$H,MATCH($G9&amp;DH$3,'Tarieven ZM'!$B:$B,0))),0,INDEX('Tarieven ZM'!$H:$H,MATCH($G9&amp;DH$3,'Tarieven ZM'!$B:$B,0)))</f>
        <v>0</v>
      </c>
      <c r="DI9" s="278">
        <f>IF(ISNA(INDEX('Tarieven ZM'!$H:$H,MATCH($G9&amp;DI$3,'Tarieven ZM'!$B:$B,0))),0,INDEX('Tarieven ZM'!$H:$H,MATCH($G9&amp;DI$3,'Tarieven ZM'!$B:$B,0)))</f>
        <v>0</v>
      </c>
      <c r="DJ9" s="263">
        <f>IF(ISNA(INDEX('Tarieven ZM'!$H:$H,MATCH($G9&amp;DJ$3,'Tarieven ZM'!$B:$B,0))),0,INDEX('Tarieven ZM'!$H:$H,MATCH($G9&amp;DJ$3,'Tarieven ZM'!$B:$B,0)))</f>
        <v>0</v>
      </c>
      <c r="DK9" s="388">
        <f t="shared" si="6"/>
        <v>1701</v>
      </c>
      <c r="DL9" s="288">
        <f>SUMPRODUCT($X9:$AV9,CL9:DJ9)/Parameters!$B$5</f>
        <v>16.666666666666668</v>
      </c>
      <c r="DM9" s="318">
        <f t="shared" si="7"/>
        <v>1717.6666666666667</v>
      </c>
      <c r="DN9" s="274">
        <f>INDEX(WLR!$J:$J,MATCH(DN$4,WLR!$A:$A,0))</f>
        <v>10.38</v>
      </c>
      <c r="DO9" s="278">
        <f>INDEX(WLR!$J:$J,MATCH(DO$4,WLR!$A:$A,0))</f>
        <v>10.38</v>
      </c>
      <c r="DP9" s="278">
        <f>INDEX(WLR!$J:$J,MATCH(DP$4,WLR!$A:$A,0))</f>
        <v>62.88</v>
      </c>
      <c r="DQ9" s="278">
        <f>INDEX(WLR!$J:$J,MATCH(DQ$4,WLR!$A:$A,0))</f>
        <v>62.88</v>
      </c>
      <c r="DR9" s="278">
        <f>INDEX(WLR!$J:$J,MATCH(DR$4,WLR!$A:$A,0))</f>
        <v>493.95</v>
      </c>
      <c r="DS9" s="278">
        <f>INDEX(WLR!$J:$J,MATCH(DS$4,WLR!$A:$A,0))</f>
        <v>493.95</v>
      </c>
      <c r="DT9" s="278">
        <f>INDEX(WLR!$J:$J,MATCH(DT$4,WLR!$A:$A,0))</f>
        <v>3506.77</v>
      </c>
      <c r="DU9" s="278">
        <f>INDEX(WLR!$J:$J,MATCH(DU$4,WLR!$A:$A,0))</f>
        <v>1.19</v>
      </c>
      <c r="DV9" s="278">
        <f>INDEX(WLR!$J:$J,MATCH(DV$4,WLR!$A:$A,0))</f>
        <v>29.4</v>
      </c>
      <c r="DW9" s="278">
        <f>INDEX(WLR!$J:$J,MATCH(DW$4,WLR!$A:$A,0))</f>
        <v>192.26</v>
      </c>
      <c r="DX9" s="278">
        <f>INDEX(WLR!$J:$J,MATCH(DX$4,WLR!$A:$A,0))</f>
        <v>9.7899999999999991</v>
      </c>
      <c r="DY9" s="278">
        <f>INDEX(WLR!$J:$J,MATCH(DY$4,WLR!$A:$A,0))</f>
        <v>34.92</v>
      </c>
      <c r="DZ9" s="278">
        <f>INDEX(WLR!$J:$J,MATCH(DZ$4,WLR!$A:$A,0))</f>
        <v>34.92</v>
      </c>
      <c r="EA9" s="278">
        <f>INDEX(WLR!$J:$J,MATCH(EA$4,WLR!$A:$A,0))</f>
        <v>2.08</v>
      </c>
      <c r="EB9" s="278">
        <f>INDEX(WLR!$J:$J,MATCH(EB$4,WLR!$A:$A,0))</f>
        <v>1.97</v>
      </c>
      <c r="EC9" s="278">
        <f>INDEX(WLR!$J:$J,MATCH(EC$4,WLR!$A:$A,0))</f>
        <v>1.97</v>
      </c>
      <c r="ED9" s="278">
        <f>INDEX(WLR!$J:$J,MATCH(ED$4,WLR!$A:$A,0))</f>
        <v>0</v>
      </c>
      <c r="EE9" s="278">
        <f>INDEX(WLR!$J:$J,MATCH(EE$4,WLR!$A:$A,0))</f>
        <v>0</v>
      </c>
      <c r="EF9" s="278">
        <f>INDEX(WLR!$J:$J,MATCH(EF$4,WLR!$A:$A,0))</f>
        <v>0.96</v>
      </c>
      <c r="EG9" s="278">
        <f>INDEX(WLR!$J:$J,MATCH(EG$4,WLR!$A:$A,0))</f>
        <v>4.53</v>
      </c>
      <c r="EH9" s="278">
        <f>INDEX(WLR!$J:$J,MATCH(EH$4,WLR!$A:$A,0))</f>
        <v>4.53</v>
      </c>
      <c r="EI9" s="278">
        <f>INDEX(WLR!$J:$J,MATCH(EI$4,WLR!$A:$A,0))</f>
        <v>7.57</v>
      </c>
      <c r="EJ9" s="278">
        <f>INDEX(WLR!$J:$J,MATCH(EJ$4,WLR!$A:$A,0))</f>
        <v>31.08</v>
      </c>
      <c r="EK9" s="278">
        <f>INDEX(WLR!$J:$J,MATCH(EK$4,WLR!$A:$A,0))</f>
        <v>31.08</v>
      </c>
      <c r="EL9" s="263">
        <f>INDEX(WLR!$J:$J,MATCH(EL$4,WLR!$A:$A,0))</f>
        <v>0.96</v>
      </c>
      <c r="EM9" s="274">
        <f>INDEX(WLR!$I:$I,MATCH(EM$4,WLR!$A:$A,0))</f>
        <v>0</v>
      </c>
      <c r="EN9" s="278">
        <f>INDEX(WLR!$I:$I,MATCH(EN$4,WLR!$A:$A,0))</f>
        <v>16.190000000000001</v>
      </c>
      <c r="EO9" s="278">
        <f>INDEX(WLR!$I:$I,MATCH(EO$4,WLR!$A:$A,0))</f>
        <v>0</v>
      </c>
      <c r="EP9" s="278">
        <f>INDEX(WLR!$I:$I,MATCH(EP$4,WLR!$A:$A,0))</f>
        <v>16.190000000000001</v>
      </c>
      <c r="EQ9" s="278">
        <f>INDEX(WLR!$I:$I,MATCH(EQ$4,WLR!$A:$A,0))</f>
        <v>0</v>
      </c>
      <c r="ER9" s="278">
        <f>INDEX(WLR!$I:$I,MATCH(ER$4,WLR!$A:$A,0))</f>
        <v>16.190000000000001</v>
      </c>
      <c r="ES9" s="278">
        <f>INDEX(WLR!$I:$I,MATCH(ES$4,WLR!$A:$A,0))</f>
        <v>0</v>
      </c>
      <c r="ET9" s="278">
        <f>INDEX(WLR!$I:$I,MATCH(ET$4,WLR!$A:$A,0))</f>
        <v>82.74</v>
      </c>
      <c r="EU9" s="278">
        <f>INDEX(WLR!$I:$I,MATCH(EU$4,WLR!$A:$A,0))</f>
        <v>747.67</v>
      </c>
      <c r="EV9" s="278">
        <f>INDEX(WLR!$I:$I,MATCH(EV$4,WLR!$A:$A,0))</f>
        <v>1281.71</v>
      </c>
      <c r="EW9" s="278">
        <f>INDEX(WLR!$I:$I,MATCH(EW$4,WLR!$A:$A,0))</f>
        <v>16.190000000000001</v>
      </c>
      <c r="EX9" s="278">
        <f>INDEX(WLR!$I:$I,MATCH(EX$4,WLR!$A:$A,0))</f>
        <v>79.86</v>
      </c>
      <c r="EY9" s="278">
        <f>INDEX(WLR!$I:$I,MATCH(EY$4,WLR!$A:$A,0))</f>
        <v>838.64</v>
      </c>
      <c r="EZ9" s="278">
        <f>INDEX(WLR!$I:$I,MATCH(EZ$4,WLR!$A:$A,0))</f>
        <v>32.92</v>
      </c>
      <c r="FA9" s="278">
        <f>INDEX(WLR!$I:$I,MATCH(FA$4,WLR!$A:$A,0))</f>
        <v>16.190000000000001</v>
      </c>
      <c r="FB9" s="278">
        <f>INDEX(WLR!$I:$I,MATCH(FB$4,WLR!$A:$A,0))</f>
        <v>16.190000000000001</v>
      </c>
      <c r="FC9" s="278">
        <f>INDEX(WLR!$I:$I,MATCH(FC$4,WLR!$A:$A,0))</f>
        <v>0</v>
      </c>
      <c r="FD9" s="278">
        <f>INDEX(WLR!$I:$I,MATCH(FD$4,WLR!$A:$A,0))</f>
        <v>15.71</v>
      </c>
      <c r="FE9" s="278">
        <f>INDEX(WLR!$I:$I,MATCH(FE$4,WLR!$A:$A,0))</f>
        <v>0</v>
      </c>
      <c r="FF9" s="278">
        <f>INDEX(WLR!$I:$I,MATCH(FF$4,WLR!$A:$A,0))</f>
        <v>0</v>
      </c>
      <c r="FG9" s="278">
        <f>INDEX(WLR!$I:$I,MATCH(FG$4,WLR!$A:$A,0))</f>
        <v>0</v>
      </c>
      <c r="FH9" s="278">
        <f>INDEX(WLR!$I:$I,MATCH(FH$4,WLR!$A:$A,0))</f>
        <v>15.71</v>
      </c>
      <c r="FI9" s="278">
        <f>INDEX(WLR!$I:$I,MATCH(FI$4,WLR!$A:$A,0))</f>
        <v>40.020000000000003</v>
      </c>
      <c r="FJ9" s="278">
        <f>INDEX(WLR!$I:$I,MATCH(FJ$4,WLR!$A:$A,0))</f>
        <v>40.020000000000003</v>
      </c>
      <c r="FK9" s="263">
        <f>INDEX(WLR!$I:$I,MATCH(FK$4,WLR!$A:$A,0))</f>
        <v>0</v>
      </c>
      <c r="FL9" s="333">
        <f>SUMPRODUCT(X9:AV9,DN9:EL9)+V9*(1-Parameters!$B$33)</f>
        <v>5031.2</v>
      </c>
      <c r="FM9" s="389">
        <f>SUMPRODUCT(X9:AV9,EM9:FK9)/Parameters!$B$5</f>
        <v>90.892777777777781</v>
      </c>
      <c r="FN9" s="281">
        <f t="shared" si="8"/>
        <v>5122.0927777777779</v>
      </c>
      <c r="FO9" s="298">
        <f>FN9*Parameters!$B$2</f>
        <v>691.48252500000001</v>
      </c>
      <c r="FP9" s="278"/>
      <c r="FQ9" s="278"/>
      <c r="FR9" s="318">
        <f t="shared" si="9"/>
        <v>691.48252500000001</v>
      </c>
      <c r="FS9" s="331">
        <f t="shared" si="10"/>
        <v>5813.5753027777782</v>
      </c>
      <c r="FT9" s="333">
        <f t="shared" si="1"/>
        <v>825.97368333333361</v>
      </c>
      <c r="FU9" s="292">
        <f t="shared" si="2"/>
        <v>0.11816692603602033</v>
      </c>
      <c r="FV9" s="263" t="b">
        <f t="shared" si="11"/>
        <v>0</v>
      </c>
      <c r="FW9" s="534" t="s">
        <v>872</v>
      </c>
    </row>
    <row r="10" spans="2:179" ht="15">
      <c r="B10" s="274"/>
      <c r="C10" s="263"/>
      <c r="D10" s="274" t="s">
        <v>654</v>
      </c>
      <c r="E10" s="278" t="s">
        <v>20</v>
      </c>
      <c r="F10" s="278" t="s">
        <v>471</v>
      </c>
      <c r="G10" s="278" t="s">
        <v>10</v>
      </c>
      <c r="H10" s="278" t="s">
        <v>464</v>
      </c>
      <c r="I10" s="278" t="str">
        <f t="shared" si="3"/>
        <v>KPN Zakelijk BelBasisISDN15VVE overstap</v>
      </c>
      <c r="J10" s="263" t="str">
        <f t="shared" ref="J10:J12" si="12">D10&amp;F10&amp;G10</f>
        <v>n2*ISDN15KPN</v>
      </c>
      <c r="K10" s="381">
        <f>INDEX(Facilitietenprofielen!D:D,MATCH($J10,Facilitietenprofielen!$A:$A,0))</f>
        <v>5</v>
      </c>
      <c r="L10" s="382">
        <f>INDEX(Facilitietenprofielen!E:E,MATCH($J10,Facilitietenprofielen!$A:$A,0))</f>
        <v>5</v>
      </c>
      <c r="M10" s="382">
        <f>INDEX(Facilitietenprofielen!F:F,MATCH($J10,Facilitietenprofielen!$A:$A,0))</f>
        <v>5</v>
      </c>
      <c r="N10" s="382">
        <f>INDEX(Facilitietenprofielen!G:G,MATCH($J10,Facilitietenprofielen!$A:$A,0))</f>
        <v>5</v>
      </c>
      <c r="O10" s="382">
        <f>INDEX(Facilitietenprofielen!H:H,MATCH($J10,Facilitietenprofielen!$A:$A,0))</f>
        <v>5</v>
      </c>
      <c r="P10" s="382">
        <f>INDEX(Facilitietenprofielen!I:I,MATCH($J10,Facilitietenprofielen!$A:$A,0))</f>
        <v>5</v>
      </c>
      <c r="Q10" s="382">
        <f>INDEX(Facilitietenprofielen!J:J,MATCH($J10,Facilitietenprofielen!$A:$A,0))</f>
        <v>5</v>
      </c>
      <c r="R10" s="382">
        <f>INDEX(Facilitietenprofielen!K:K,MATCH($J10,Facilitietenprofielen!$A:$A,0))</f>
        <v>5</v>
      </c>
      <c r="S10" s="382">
        <f>INDEX(Facilitietenprofielen!L:L,MATCH($J10,Facilitietenprofielen!$A:$A,0))</f>
        <v>5</v>
      </c>
      <c r="T10" s="382">
        <f>INDEX(Facilitietenprofielen!M:M,MATCH($J10,Facilitietenprofielen!$A:$A,0))</f>
        <v>510</v>
      </c>
      <c r="U10" s="382">
        <f>INDEX(Facilitietenprofielen!N:N,MATCH($J10,Facilitietenprofielen!$A:$A,0))</f>
        <v>102</v>
      </c>
      <c r="V10" s="382">
        <f>INDEX(Facilitietenprofielen!V:V,MATCH($J10,Facilitietenprofielen!$A:$A,0))</f>
        <v>1</v>
      </c>
      <c r="W10" s="382">
        <f>INDEX(Facilitietenprofielen!W:W,MATCH($J10,Facilitietenprofielen!$A:$A,0))</f>
        <v>1</v>
      </c>
      <c r="X10" s="382">
        <f>INDEX(Facilitietenprofielen!O:O,MATCH($J10,Facilitietenprofielen!$A:$A,0))</f>
        <v>1</v>
      </c>
      <c r="Y10" s="382">
        <f>INDEX(Facilitietenprofielen!P:P,MATCH($J10,Facilitietenprofielen!$A:$A,0))</f>
        <v>1</v>
      </c>
      <c r="Z10" s="382">
        <f>INDEX(Facilitietenprofielen!Q:Q,MATCH($J10,Facilitietenprofielen!$A:$A,0))</f>
        <v>1</v>
      </c>
      <c r="AA10" s="382">
        <f>INDEX(Facilitietenprofielen!R:R,MATCH($J10,Facilitietenprofielen!$A:$A,0))</f>
        <v>1</v>
      </c>
      <c r="AB10" s="382">
        <f>INDEX(Facilitietenprofielen!S:S,MATCH($J10,Facilitietenprofielen!$A:$A,0))</f>
        <v>1</v>
      </c>
      <c r="AC10" s="382">
        <f>INDEX(Facilitietenprofielen!T:T,MATCH($J10,Facilitietenprofielen!$A:$A,0))</f>
        <v>1</v>
      </c>
      <c r="AD10" s="382">
        <f>INDEX(Facilitietenprofielen!U:U,MATCH($J10,Facilitietenprofielen!$A:$A,0))</f>
        <v>1</v>
      </c>
      <c r="AE10" s="382">
        <f>INDEX(Facilitietenprofielen!Y:Y,MATCH($J10,Facilitietenprofielen!$A:$A,0))</f>
        <v>1</v>
      </c>
      <c r="AF10" s="382">
        <f>INDEX(Facilitietenprofielen!Z:Z,MATCH($J10,Facilitietenprofielen!$A:$A,0))</f>
        <v>1</v>
      </c>
      <c r="AG10" s="382">
        <f>INDEX(Facilitietenprofielen!AA:AA,MATCH($J10,Facilitietenprofielen!$A:$A,0))</f>
        <v>1</v>
      </c>
      <c r="AH10" s="382">
        <f>INDEX(Facilitietenprofielen!AB:AB,MATCH($J10,Facilitietenprofielen!$A:$A,0))</f>
        <v>1</v>
      </c>
      <c r="AI10" s="382">
        <f>INDEX(Facilitietenprofielen!AC:AC,MATCH($J10,Facilitietenprofielen!$A:$A,0))</f>
        <v>1</v>
      </c>
      <c r="AJ10" s="382">
        <f>INDEX(Facilitietenprofielen!AD:AD,MATCH($J10,Facilitietenprofielen!$A:$A,0))</f>
        <v>1</v>
      </c>
      <c r="AK10" s="382">
        <f>INDEX(Facilitietenprofielen!AE:AE,MATCH($J10,Facilitietenprofielen!$A:$A,0))</f>
        <v>1</v>
      </c>
      <c r="AL10" s="382">
        <f>INDEX(Facilitietenprofielen!AF:AF,MATCH($J10,Facilitietenprofielen!$A:$A,0))</f>
        <v>1</v>
      </c>
      <c r="AM10" s="382">
        <f>INDEX(Facilitietenprofielen!AG:AG,MATCH($J10,Facilitietenprofielen!$A:$A,0))</f>
        <v>1</v>
      </c>
      <c r="AN10" s="382">
        <f>INDEX(Facilitietenprofielen!AH:AH,MATCH($J10,Facilitietenprofielen!$A:$A,0))</f>
        <v>1</v>
      </c>
      <c r="AO10" s="382">
        <f>INDEX(Facilitietenprofielen!AI:AI,MATCH($J10,Facilitietenprofielen!$A:$A,0))</f>
        <v>1</v>
      </c>
      <c r="AP10" s="382">
        <f>INDEX(Facilitietenprofielen!AJ:AJ,MATCH($J10,Facilitietenprofielen!$A:$A,0))</f>
        <v>1</v>
      </c>
      <c r="AQ10" s="382">
        <f>INDEX(Facilitietenprofielen!AK:AK,MATCH($J10,Facilitietenprofielen!$A:$A,0))</f>
        <v>1</v>
      </c>
      <c r="AR10" s="382">
        <f>INDEX(Facilitietenprofielen!AL:AL,MATCH($J10,Facilitietenprofielen!$A:$A,0))</f>
        <v>1</v>
      </c>
      <c r="AS10" s="382">
        <f>INDEX(Facilitietenprofielen!AM:AM,MATCH($J10,Facilitietenprofielen!$A:$A,0))</f>
        <v>1</v>
      </c>
      <c r="AT10" s="382">
        <f>INDEX(Facilitietenprofielen!AN:AN,MATCH($J10,Facilitietenprofielen!$A:$A,0))</f>
        <v>1</v>
      </c>
      <c r="AU10" s="382">
        <f>INDEX(Facilitietenprofielen!AO:AO,MATCH($J10,Facilitietenprofielen!$A:$A,0))</f>
        <v>1</v>
      </c>
      <c r="AV10" s="383">
        <f>INDEX(Facilitietenprofielen!AP:AP,MATCH($J10,Facilitietenprofielen!$A:$A,0))</f>
        <v>1</v>
      </c>
      <c r="AW10" s="382">
        <f>INDEX('Rekenblad Aansluiting'!$O:$O,MATCH($G10&amp;" "&amp;$E10&amp;BE$3&amp;$H10,'Rekenblad Aansluiting'!$A:$A,0))</f>
        <v>27.777777777777779</v>
      </c>
      <c r="AX10" s="382">
        <f>INDEX('Rekenblad Aansluiting'!$O:$O,MATCH($G10&amp;" "&amp;$E10&amp;BF$3&amp;$H10,'Rekenblad Aansluiting'!$A:$A,0))</f>
        <v>27.777777777777779</v>
      </c>
      <c r="AY10" s="382">
        <f>INDEX('Rekenblad Aansluiting'!$O:$O,MATCH($G10&amp;" "&amp;$E10&amp;BG$3&amp;$H10,'Rekenblad Aansluiting'!$A:$A,0))</f>
        <v>32.777777777777779</v>
      </c>
      <c r="AZ10" s="382">
        <f>INDEX('Rekenblad Aansluiting'!$O:$O,MATCH($G10&amp;" "&amp;$E10&amp;BH$3&amp;$H10,'Rekenblad Aansluiting'!$A:$A,0))</f>
        <v>213.88888888888889</v>
      </c>
      <c r="BA10" s="382">
        <f>INDEX('Rekenblad Aansluiting'!$O:$O,MATCH($G10&amp;" "&amp;$E10&amp;BI$3&amp;$H10,'Rekenblad Aansluiting'!$A:$A,0))</f>
        <v>263.88888888888891</v>
      </c>
      <c r="BB10" s="382">
        <f>INDEX('Rekenblad Aansluiting'!$O:$O,MATCH($G10&amp;" "&amp;$E10&amp;BJ$3&amp;$H10,'Rekenblad Aansluiting'!$A:$A,0))</f>
        <v>313.88888888888891</v>
      </c>
      <c r="BC10" s="382">
        <f>INDEX('Rekenblad Aansluiting'!$O:$O,MATCH($G10&amp;" "&amp;$E10&amp;BK$3&amp;$H10,'Rekenblad Aansluiting'!$A:$A,0))</f>
        <v>113.88888888888889</v>
      </c>
      <c r="BD10" s="382">
        <f t="shared" si="5"/>
        <v>5272.2222222222217</v>
      </c>
      <c r="BE10" s="388">
        <f>INDEX('Rekenblad Aansluiting'!$X:$X,MATCH($G10&amp;" "&amp;$E10&amp;BE$3&amp;$H10,'Rekenblad Aansluiting'!$A:$A,0))</f>
        <v>11.771125000000001</v>
      </c>
      <c r="BF10" s="389">
        <f>INDEX('Rekenblad Aansluiting'!$X:$X,MATCH($G10&amp;" "&amp;$E10&amp;BF$3&amp;$H10,'Rekenblad Aansluiting'!$A:$A,0))</f>
        <v>8.7860750000000003</v>
      </c>
      <c r="BG10" s="389">
        <f>INDEX('Rekenblad Aansluiting'!$X:$X,MATCH($G10&amp;" "&amp;$E10&amp;BG$3&amp;$H10,'Rekenblad Aansluiting'!$A:$A,0))</f>
        <v>9.3482250000000029</v>
      </c>
      <c r="BH10" s="389">
        <f>INDEX('Rekenblad Aansluiting'!$X:$X,MATCH($G10&amp;" "&amp;$E10&amp;BH$3&amp;$H10,'Rekenblad Aansluiting'!$A:$A,0))</f>
        <v>52.872429166666677</v>
      </c>
      <c r="BI10" s="389">
        <f>INDEX('Rekenblad Aansluiting'!$X:$X,MATCH($G10&amp;" "&amp;$E10&amp;BI$3&amp;$H10,'Rekenblad Aansluiting'!$A:$A,0))</f>
        <v>62.591279166666681</v>
      </c>
      <c r="BJ10" s="389">
        <f>INDEX('Rekenblad Aansluiting'!$X:$X,MATCH($G10&amp;" "&amp;$E10&amp;BJ$3&amp;$H10,'Rekenblad Aansluiting'!$A:$A,0))</f>
        <v>76.645829166666715</v>
      </c>
      <c r="BK10" s="389">
        <f>INDEX('Rekenblad Aansluiting'!$X:$X,MATCH($G10&amp;" "&amp;$E10&amp;BK$3&amp;$H10,'Rekenblad Aansluiting'!$A:$A,0))</f>
        <v>60.35692916666666</v>
      </c>
      <c r="BL10" s="400">
        <f t="shared" si="0"/>
        <v>1517.4562083333337</v>
      </c>
      <c r="BM10" s="274">
        <f>IF(ISNA(INDEX('Tarieven ZM'!$G:$G,MATCH($G10&amp;BM$3,'Tarieven ZM'!$B:$B,0))),0,INDEX('Tarieven ZM'!$G:$G,MATCH($G10&amp;BM$3,'Tarieven ZM'!$B:$B,0)))</f>
        <v>100</v>
      </c>
      <c r="BN10" s="278">
        <f>IF(ISNA(INDEX('Tarieven ZM'!$G:$G,MATCH($G10&amp;BN$3,'Tarieven ZM'!$B:$B,0))),0,INDEX('Tarieven ZM'!$G:$G,MATCH($G10&amp;BN$3,'Tarieven ZM'!$B:$B,0)))</f>
        <v>100</v>
      </c>
      <c r="BO10" s="278">
        <f>IF(ISNA(INDEX('Tarieven ZM'!$G:$G,MATCH($G10&amp;BO$3,'Tarieven ZM'!$B:$B,0))),0,INDEX('Tarieven ZM'!$G:$G,MATCH($G10&amp;BO$3,'Tarieven ZM'!$B:$B,0)))</f>
        <v>250</v>
      </c>
      <c r="BP10" s="278">
        <f>IF(ISNA(INDEX('Tarieven ZM'!$G:$G,MATCH($G10&amp;BP$3,'Tarieven ZM'!$B:$B,0))),0,INDEX('Tarieven ZM'!$G:$G,MATCH($G10&amp;BP$3,'Tarieven ZM'!$B:$B,0)))</f>
        <v>250</v>
      </c>
      <c r="BQ10" s="278">
        <f>IF(ISNA(INDEX('Tarieven ZM'!$G:$G,MATCH($G10&amp;BQ$3,'Tarieven ZM'!$B:$B,0))),0,INDEX('Tarieven ZM'!$G:$G,MATCH($G10&amp;BQ$3,'Tarieven ZM'!$B:$B,0)))</f>
        <v>500</v>
      </c>
      <c r="BR10" s="278">
        <f>IF(ISNA(INDEX('Tarieven ZM'!$G:$G,MATCH($G10&amp;BR$3,'Tarieven ZM'!$B:$B,0))),0,INDEX('Tarieven ZM'!$G:$G,MATCH($G10&amp;BR$3,'Tarieven ZM'!$B:$B,0)))</f>
        <v>500</v>
      </c>
      <c r="BS10" s="278">
        <f>IF(ISNA(INDEX('Tarieven ZM'!$G:$G,MATCH($G10&amp;BS$3,'Tarieven ZM'!$B:$B,0))),0,INDEX('Tarieven ZM'!$G:$G,MATCH($G10&amp;BS$3,'Tarieven ZM'!$B:$B,0)))</f>
        <v>0</v>
      </c>
      <c r="BT10" s="278">
        <f>IF(ISNA(INDEX('Tarieven ZM'!$G:$G,MATCH($G10&amp;BT$3,'Tarieven ZM'!$B:$B,0))),0,INDEX('Tarieven ZM'!$G:$G,MATCH($G10&amp;BT$3,'Tarieven ZM'!$B:$B,0)))</f>
        <v>0</v>
      </c>
      <c r="BU10" s="278">
        <f>IF(ISNA(INDEX('Tarieven ZM'!$G:$G,MATCH($G10&amp;BU$3,'Tarieven ZM'!$B:$B,0))),0,INDEX('Tarieven ZM'!$G:$G,MATCH($G10&amp;BU$3,'Tarieven ZM'!$B:$B,0)))</f>
        <v>0</v>
      </c>
      <c r="BV10" s="278">
        <f>IF(ISNA(INDEX('Tarieven ZM'!$G:$G,MATCH($G10&amp;BV$3,'Tarieven ZM'!$B:$B,0))),0,INDEX('Tarieven ZM'!$G:$G,MATCH($G10&amp;BV$3,'Tarieven ZM'!$B:$B,0)))</f>
        <v>0</v>
      </c>
      <c r="BW10" s="278">
        <f>IF(ISNA(INDEX('Tarieven ZM'!$G:$G,MATCH($G10&amp;BW$3,'Tarieven ZM'!$B:$B,0))),0,INDEX('Tarieven ZM'!$G:$G,MATCH($G10&amp;BW$3,'Tarieven ZM'!$B:$B,0)))</f>
        <v>0</v>
      </c>
      <c r="BX10" s="278">
        <f>IF(ISNA(INDEX('Tarieven ZM'!$G:$G,MATCH($G10&amp;BX$3,'Tarieven ZM'!$B:$B,0))),0,INDEX('Tarieven ZM'!$G:$G,MATCH($G10&amp;BX$3,'Tarieven ZM'!$B:$B,0)))</f>
        <v>0</v>
      </c>
      <c r="BY10" s="278">
        <f>IF(ISNA(INDEX('Tarieven ZM'!$G:$G,MATCH($G10&amp;BY$3,'Tarieven ZM'!$B:$B,0))),0,INDEX('Tarieven ZM'!$G:$G,MATCH($G10&amp;BY$3,'Tarieven ZM'!$B:$B,0)))</f>
        <v>0</v>
      </c>
      <c r="BZ10" s="278">
        <f>IF(ISNA(INDEX('Tarieven ZM'!$G:$G,MATCH($G10&amp;BZ$3,'Tarieven ZM'!$B:$B,0))),0,INDEX('Tarieven ZM'!$G:$G,MATCH($G10&amp;BZ$3,'Tarieven ZM'!$B:$B,0)))</f>
        <v>0</v>
      </c>
      <c r="CA10" s="278">
        <f>IF(ISNA(INDEX('Tarieven ZM'!$G:$G,MATCH($G10&amp;CA$3,'Tarieven ZM'!$B:$B,0))),0,INDEX('Tarieven ZM'!$G:$G,MATCH($G10&amp;CA$3,'Tarieven ZM'!$B:$B,0)))</f>
        <v>0</v>
      </c>
      <c r="CB10" s="278">
        <f>IF(ISNA(INDEX('Tarieven ZM'!$G:$G,MATCH($G10&amp;CB$3,'Tarieven ZM'!$B:$B,0))),0,INDEX('Tarieven ZM'!$G:$G,MATCH($G10&amp;CB$3,'Tarieven ZM'!$B:$B,0)))</f>
        <v>0</v>
      </c>
      <c r="CC10" s="278">
        <f>IF(ISNA(INDEX('Tarieven ZM'!$G:$G,MATCH($G10&amp;CC$3,'Tarieven ZM'!$B:$B,0))),0,INDEX('Tarieven ZM'!$G:$G,MATCH($G10&amp;CC$3,'Tarieven ZM'!$B:$B,0)))</f>
        <v>0</v>
      </c>
      <c r="CD10" s="278">
        <f>IF(ISNA(INDEX('Tarieven ZM'!$G:$G,MATCH($G10&amp;CD$3,'Tarieven ZM'!$B:$B,0))),0,INDEX('Tarieven ZM'!$G:$G,MATCH($G10&amp;CD$3,'Tarieven ZM'!$B:$B,0)))</f>
        <v>0</v>
      </c>
      <c r="CE10" s="278">
        <f>IF(ISNA(INDEX('Tarieven ZM'!$G:$G,MATCH($G10&amp;CE$3,'Tarieven ZM'!$B:$B,0))),0,INDEX('Tarieven ZM'!$G:$G,MATCH($G10&amp;CE$3,'Tarieven ZM'!$B:$B,0)))</f>
        <v>0</v>
      </c>
      <c r="CF10" s="278">
        <f>IF(ISNA(INDEX('Tarieven ZM'!$G:$G,MATCH($G10&amp;CF$3,'Tarieven ZM'!$B:$B,0))),0,INDEX('Tarieven ZM'!$G:$G,MATCH($G10&amp;CF$3,'Tarieven ZM'!$B:$B,0)))</f>
        <v>0</v>
      </c>
      <c r="CG10" s="278">
        <f>IF(ISNA(INDEX('Tarieven ZM'!$G:$G,MATCH($G10&amp;CG$3,'Tarieven ZM'!$B:$B,0))),0,INDEX('Tarieven ZM'!$G:$G,MATCH($G10&amp;CG$3,'Tarieven ZM'!$B:$B,0)))</f>
        <v>0</v>
      </c>
      <c r="CH10" s="278">
        <f>IF(ISNA(INDEX('Tarieven ZM'!$G:$G,MATCH($G10&amp;CH$3,'Tarieven ZM'!$B:$B,0))),0,INDEX('Tarieven ZM'!$G:$G,MATCH($G10&amp;CH$3,'Tarieven ZM'!$B:$B,0)))</f>
        <v>0</v>
      </c>
      <c r="CI10" s="278">
        <f>IF(ISNA(INDEX('Tarieven ZM'!$G:$G,MATCH($G10&amp;CI$3,'Tarieven ZM'!$B:$B,0))),0,INDEX('Tarieven ZM'!$G:$G,MATCH($G10&amp;CI$3,'Tarieven ZM'!$B:$B,0)))</f>
        <v>0</v>
      </c>
      <c r="CJ10" s="278">
        <f>IF(ISNA(INDEX('Tarieven ZM'!$G:$G,MATCH($G10&amp;CJ$3,'Tarieven ZM'!$B:$B,0))),0,INDEX('Tarieven ZM'!$G:$G,MATCH($G10&amp;CJ$3,'Tarieven ZM'!$B:$B,0)))</f>
        <v>0</v>
      </c>
      <c r="CK10" s="263">
        <f>IF(ISNA(INDEX('Tarieven ZM'!$G:$G,MATCH($G10&amp;CK$3,'Tarieven ZM'!$B:$B,0))),0,INDEX('Tarieven ZM'!$G:$G,MATCH($G10&amp;CK$3,'Tarieven ZM'!$B:$B,0)))</f>
        <v>0</v>
      </c>
      <c r="CL10" s="274">
        <f>IF(ISNA(INDEX('Tarieven ZM'!$H:$H,MATCH($G10&amp;CL$3,'Tarieven ZM'!$B:$B,0))),0,INDEX('Tarieven ZM'!$H:$H,MATCH($G10&amp;CL$3,'Tarieven ZM'!$B:$B,0)))</f>
        <v>100</v>
      </c>
      <c r="CM10" s="278">
        <f>IF(ISNA(INDEX('Tarieven ZM'!$H:$H,MATCH($G10&amp;CM$3,'Tarieven ZM'!$B:$B,0))),0,INDEX('Tarieven ZM'!$H:$H,MATCH($G10&amp;CM$3,'Tarieven ZM'!$B:$B,0)))</f>
        <v>100</v>
      </c>
      <c r="CN10" s="278">
        <f>IF(ISNA(INDEX('Tarieven ZM'!$H:$H,MATCH($G10&amp;CN$3,'Tarieven ZM'!$B:$B,0))),0,INDEX('Tarieven ZM'!$H:$H,MATCH($G10&amp;CN$3,'Tarieven ZM'!$B:$B,0)))</f>
        <v>100</v>
      </c>
      <c r="CO10" s="278">
        <f>IF(ISNA(INDEX('Tarieven ZM'!$H:$H,MATCH($G10&amp;CO$3,'Tarieven ZM'!$B:$B,0))),0,INDEX('Tarieven ZM'!$H:$H,MATCH($G10&amp;CO$3,'Tarieven ZM'!$B:$B,0)))</f>
        <v>100</v>
      </c>
      <c r="CP10" s="278">
        <f>IF(ISNA(INDEX('Tarieven ZM'!$H:$H,MATCH($G10&amp;CP$3,'Tarieven ZM'!$B:$B,0))),0,INDEX('Tarieven ZM'!$H:$H,MATCH($G10&amp;CP$3,'Tarieven ZM'!$B:$B,0)))</f>
        <v>100</v>
      </c>
      <c r="CQ10" s="278">
        <f>IF(ISNA(INDEX('Tarieven ZM'!$H:$H,MATCH($G10&amp;CQ$3,'Tarieven ZM'!$B:$B,0))),0,INDEX('Tarieven ZM'!$H:$H,MATCH($G10&amp;CQ$3,'Tarieven ZM'!$B:$B,0)))</f>
        <v>100</v>
      </c>
      <c r="CR10" s="278">
        <f>IF(ISNA(INDEX('Tarieven ZM'!$H:$H,MATCH($G10&amp;CR$3,'Tarieven ZM'!$B:$B,0))),0,INDEX('Tarieven ZM'!$H:$H,MATCH($G10&amp;CR$3,'Tarieven ZM'!$B:$B,0)))</f>
        <v>0</v>
      </c>
      <c r="CS10" s="278">
        <f>IF(ISNA(INDEX('Tarieven ZM'!$H:$H,MATCH($G10&amp;CS$3,'Tarieven ZM'!$B:$B,0))),0,INDEX('Tarieven ZM'!$H:$H,MATCH($G10&amp;CS$3,'Tarieven ZM'!$B:$B,0)))</f>
        <v>0</v>
      </c>
      <c r="CT10" s="278">
        <f>IF(ISNA(INDEX('Tarieven ZM'!$H:$H,MATCH($G10&amp;CT$3,'Tarieven ZM'!$B:$B,0))),0,INDEX('Tarieven ZM'!$H:$H,MATCH($G10&amp;CT$3,'Tarieven ZM'!$B:$B,0)))</f>
        <v>0</v>
      </c>
      <c r="CU10" s="278">
        <f>IF(ISNA(INDEX('Tarieven ZM'!$H:$H,MATCH($G10&amp;CU$3,'Tarieven ZM'!$B:$B,0))),0,INDEX('Tarieven ZM'!$H:$H,MATCH($G10&amp;CU$3,'Tarieven ZM'!$B:$B,0)))</f>
        <v>0</v>
      </c>
      <c r="CV10" s="278">
        <f>IF(ISNA(INDEX('Tarieven ZM'!$H:$H,MATCH($G10&amp;CV$3,'Tarieven ZM'!$B:$B,0))),0,INDEX('Tarieven ZM'!$H:$H,MATCH($G10&amp;CV$3,'Tarieven ZM'!$B:$B,0)))</f>
        <v>0</v>
      </c>
      <c r="CW10" s="278">
        <f>IF(ISNA(INDEX('Tarieven ZM'!$H:$H,MATCH($G10&amp;CW$3,'Tarieven ZM'!$B:$B,0))),0,INDEX('Tarieven ZM'!$H:$H,MATCH($G10&amp;CW$3,'Tarieven ZM'!$B:$B,0)))</f>
        <v>0</v>
      </c>
      <c r="CX10" s="278">
        <f>IF(ISNA(INDEX('Tarieven ZM'!$H:$H,MATCH($G10&amp;CX$3,'Tarieven ZM'!$B:$B,0))),0,INDEX('Tarieven ZM'!$H:$H,MATCH($G10&amp;CX$3,'Tarieven ZM'!$B:$B,0)))</f>
        <v>0</v>
      </c>
      <c r="CY10" s="278">
        <f>IF(ISNA(INDEX('Tarieven ZM'!$H:$H,MATCH($G10&amp;CY$3,'Tarieven ZM'!$B:$B,0))),0,INDEX('Tarieven ZM'!$H:$H,MATCH($G10&amp;CY$3,'Tarieven ZM'!$B:$B,0)))</f>
        <v>0</v>
      </c>
      <c r="CZ10" s="278">
        <f>IF(ISNA(INDEX('Tarieven ZM'!$H:$H,MATCH($G10&amp;CZ$3,'Tarieven ZM'!$B:$B,0))),0,INDEX('Tarieven ZM'!$H:$H,MATCH($G10&amp;CZ$3,'Tarieven ZM'!$B:$B,0)))</f>
        <v>0</v>
      </c>
      <c r="DA10" s="278">
        <f>IF(ISNA(INDEX('Tarieven ZM'!$H:$H,MATCH($G10&amp;DA$3,'Tarieven ZM'!$B:$B,0))),0,INDEX('Tarieven ZM'!$H:$H,MATCH($G10&amp;DA$3,'Tarieven ZM'!$B:$B,0)))</f>
        <v>0</v>
      </c>
      <c r="DB10" s="278">
        <f>IF(ISNA(INDEX('Tarieven ZM'!$H:$H,MATCH($G10&amp;DB$3,'Tarieven ZM'!$B:$B,0))),0,INDEX('Tarieven ZM'!$H:$H,MATCH($G10&amp;DB$3,'Tarieven ZM'!$B:$B,0)))</f>
        <v>0</v>
      </c>
      <c r="DC10" s="278">
        <f>IF(ISNA(INDEX('Tarieven ZM'!$H:$H,MATCH($G10&amp;DC$3,'Tarieven ZM'!$B:$B,0))),0,INDEX('Tarieven ZM'!$H:$H,MATCH($G10&amp;DC$3,'Tarieven ZM'!$B:$B,0)))</f>
        <v>0</v>
      </c>
      <c r="DD10" s="278">
        <f>IF(ISNA(INDEX('Tarieven ZM'!$H:$H,MATCH($G10&amp;DD$3,'Tarieven ZM'!$B:$B,0))),0,INDEX('Tarieven ZM'!$H:$H,MATCH($G10&amp;DD$3,'Tarieven ZM'!$B:$B,0)))</f>
        <v>0</v>
      </c>
      <c r="DE10" s="278">
        <f>IF(ISNA(INDEX('Tarieven ZM'!$H:$H,MATCH($G10&amp;DE$3,'Tarieven ZM'!$B:$B,0))),0,INDEX('Tarieven ZM'!$H:$H,MATCH($G10&amp;DE$3,'Tarieven ZM'!$B:$B,0)))</f>
        <v>0</v>
      </c>
      <c r="DF10" s="278">
        <f>IF(ISNA(INDEX('Tarieven ZM'!$H:$H,MATCH($G10&amp;DF$3,'Tarieven ZM'!$B:$B,0))),0,INDEX('Tarieven ZM'!$H:$H,MATCH($G10&amp;DF$3,'Tarieven ZM'!$B:$B,0)))</f>
        <v>0</v>
      </c>
      <c r="DG10" s="278">
        <f>IF(ISNA(INDEX('Tarieven ZM'!$H:$H,MATCH($G10&amp;DG$3,'Tarieven ZM'!$B:$B,0))),0,INDEX('Tarieven ZM'!$H:$H,MATCH($G10&amp;DG$3,'Tarieven ZM'!$B:$B,0)))</f>
        <v>0</v>
      </c>
      <c r="DH10" s="278">
        <f>IF(ISNA(INDEX('Tarieven ZM'!$H:$H,MATCH($G10&amp;DH$3,'Tarieven ZM'!$B:$B,0))),0,INDEX('Tarieven ZM'!$H:$H,MATCH($G10&amp;DH$3,'Tarieven ZM'!$B:$B,0)))</f>
        <v>0</v>
      </c>
      <c r="DI10" s="278">
        <f>IF(ISNA(INDEX('Tarieven ZM'!$H:$H,MATCH($G10&amp;DI$3,'Tarieven ZM'!$B:$B,0))),0,INDEX('Tarieven ZM'!$H:$H,MATCH($G10&amp;DI$3,'Tarieven ZM'!$B:$B,0)))</f>
        <v>0</v>
      </c>
      <c r="DJ10" s="263">
        <f>IF(ISNA(INDEX('Tarieven ZM'!$H:$H,MATCH($G10&amp;DJ$3,'Tarieven ZM'!$B:$B,0))),0,INDEX('Tarieven ZM'!$H:$H,MATCH($G10&amp;DJ$3,'Tarieven ZM'!$B:$B,0)))</f>
        <v>0</v>
      </c>
      <c r="DK10" s="388">
        <f t="shared" si="6"/>
        <v>1701</v>
      </c>
      <c r="DL10" s="288">
        <f>SUMPRODUCT($X10:$AV10,CL10:DJ10)/Parameters!$B$5</f>
        <v>16.666666666666668</v>
      </c>
      <c r="DM10" s="318">
        <f t="shared" si="7"/>
        <v>1717.6666666666667</v>
      </c>
      <c r="DN10" s="274">
        <f>INDEX(WLR!$J:$J,MATCH(DN$4,WLR!$A:$A,0))</f>
        <v>10.38</v>
      </c>
      <c r="DO10" s="278">
        <f>INDEX(WLR!$J:$J,MATCH(DO$4,WLR!$A:$A,0))</f>
        <v>10.38</v>
      </c>
      <c r="DP10" s="278">
        <f>INDEX(WLR!$J:$J,MATCH(DP$4,WLR!$A:$A,0))</f>
        <v>62.88</v>
      </c>
      <c r="DQ10" s="278">
        <f>INDEX(WLR!$J:$J,MATCH(DQ$4,WLR!$A:$A,0))</f>
        <v>62.88</v>
      </c>
      <c r="DR10" s="278">
        <f>INDEX(WLR!$J:$J,MATCH(DR$4,WLR!$A:$A,0))</f>
        <v>493.95</v>
      </c>
      <c r="DS10" s="278">
        <f>INDEX(WLR!$J:$J,MATCH(DS$4,WLR!$A:$A,0))</f>
        <v>493.95</v>
      </c>
      <c r="DT10" s="278">
        <f>INDEX(WLR!$J:$J,MATCH(DT$4,WLR!$A:$A,0))</f>
        <v>3506.77</v>
      </c>
      <c r="DU10" s="278">
        <f>INDEX(WLR!$J:$J,MATCH(DU$4,WLR!$A:$A,0))</f>
        <v>1.19</v>
      </c>
      <c r="DV10" s="278">
        <f>INDEX(WLR!$J:$J,MATCH(DV$4,WLR!$A:$A,0))</f>
        <v>29.4</v>
      </c>
      <c r="DW10" s="278">
        <f>INDEX(WLR!$J:$J,MATCH(DW$4,WLR!$A:$A,0))</f>
        <v>192.26</v>
      </c>
      <c r="DX10" s="278">
        <f>INDEX(WLR!$J:$J,MATCH(DX$4,WLR!$A:$A,0))</f>
        <v>9.7899999999999991</v>
      </c>
      <c r="DY10" s="278">
        <f>INDEX(WLR!$J:$J,MATCH(DY$4,WLR!$A:$A,0))</f>
        <v>34.92</v>
      </c>
      <c r="DZ10" s="278">
        <f>INDEX(WLR!$J:$J,MATCH(DZ$4,WLR!$A:$A,0))</f>
        <v>34.92</v>
      </c>
      <c r="EA10" s="278">
        <f>INDEX(WLR!$J:$J,MATCH(EA$4,WLR!$A:$A,0))</f>
        <v>2.08</v>
      </c>
      <c r="EB10" s="278">
        <f>INDEX(WLR!$J:$J,MATCH(EB$4,WLR!$A:$A,0))</f>
        <v>1.97</v>
      </c>
      <c r="EC10" s="278">
        <f>INDEX(WLR!$J:$J,MATCH(EC$4,WLR!$A:$A,0))</f>
        <v>1.97</v>
      </c>
      <c r="ED10" s="278">
        <f>INDEX(WLR!$J:$J,MATCH(ED$4,WLR!$A:$A,0))</f>
        <v>0</v>
      </c>
      <c r="EE10" s="278">
        <f>INDEX(WLR!$J:$J,MATCH(EE$4,WLR!$A:$A,0))</f>
        <v>0</v>
      </c>
      <c r="EF10" s="278">
        <f>INDEX(WLR!$J:$J,MATCH(EF$4,WLR!$A:$A,0))</f>
        <v>0.96</v>
      </c>
      <c r="EG10" s="278">
        <f>INDEX(WLR!$J:$J,MATCH(EG$4,WLR!$A:$A,0))</f>
        <v>4.53</v>
      </c>
      <c r="EH10" s="278">
        <f>INDEX(WLR!$J:$J,MATCH(EH$4,WLR!$A:$A,0))</f>
        <v>4.53</v>
      </c>
      <c r="EI10" s="278">
        <f>INDEX(WLR!$J:$J,MATCH(EI$4,WLR!$A:$A,0))</f>
        <v>7.57</v>
      </c>
      <c r="EJ10" s="278">
        <f>INDEX(WLR!$J:$J,MATCH(EJ$4,WLR!$A:$A,0))</f>
        <v>31.08</v>
      </c>
      <c r="EK10" s="278">
        <f>INDEX(WLR!$J:$J,MATCH(EK$4,WLR!$A:$A,0))</f>
        <v>31.08</v>
      </c>
      <c r="EL10" s="263">
        <f>INDEX(WLR!$J:$J,MATCH(EL$4,WLR!$A:$A,0))</f>
        <v>0.96</v>
      </c>
      <c r="EM10" s="274">
        <f>INDEX(WLR!$I:$I,MATCH(EM$4,WLR!$A:$A,0))</f>
        <v>0</v>
      </c>
      <c r="EN10" s="278">
        <f>INDEX(WLR!$I:$I,MATCH(EN$4,WLR!$A:$A,0))</f>
        <v>16.190000000000001</v>
      </c>
      <c r="EO10" s="278">
        <f>INDEX(WLR!$I:$I,MATCH(EO$4,WLR!$A:$A,0))</f>
        <v>0</v>
      </c>
      <c r="EP10" s="278">
        <f>INDEX(WLR!$I:$I,MATCH(EP$4,WLR!$A:$A,0))</f>
        <v>16.190000000000001</v>
      </c>
      <c r="EQ10" s="278">
        <f>INDEX(WLR!$I:$I,MATCH(EQ$4,WLR!$A:$A,0))</f>
        <v>0</v>
      </c>
      <c r="ER10" s="278">
        <f>INDEX(WLR!$I:$I,MATCH(ER$4,WLR!$A:$A,0))</f>
        <v>16.190000000000001</v>
      </c>
      <c r="ES10" s="278">
        <f>INDEX(WLR!$I:$I,MATCH(ES$4,WLR!$A:$A,0))</f>
        <v>0</v>
      </c>
      <c r="ET10" s="278">
        <f>INDEX(WLR!$I:$I,MATCH(ET$4,WLR!$A:$A,0))</f>
        <v>82.74</v>
      </c>
      <c r="EU10" s="278">
        <f>INDEX(WLR!$I:$I,MATCH(EU$4,WLR!$A:$A,0))</f>
        <v>747.67</v>
      </c>
      <c r="EV10" s="278">
        <f>INDEX(WLR!$I:$I,MATCH(EV$4,WLR!$A:$A,0))</f>
        <v>1281.71</v>
      </c>
      <c r="EW10" s="278">
        <f>INDEX(WLR!$I:$I,MATCH(EW$4,WLR!$A:$A,0))</f>
        <v>16.190000000000001</v>
      </c>
      <c r="EX10" s="278">
        <f>INDEX(WLR!$I:$I,MATCH(EX$4,WLR!$A:$A,0))</f>
        <v>79.86</v>
      </c>
      <c r="EY10" s="278">
        <f>INDEX(WLR!$I:$I,MATCH(EY$4,WLR!$A:$A,0))</f>
        <v>838.64</v>
      </c>
      <c r="EZ10" s="278">
        <f>INDEX(WLR!$I:$I,MATCH(EZ$4,WLR!$A:$A,0))</f>
        <v>32.92</v>
      </c>
      <c r="FA10" s="278">
        <f>INDEX(WLR!$I:$I,MATCH(FA$4,WLR!$A:$A,0))</f>
        <v>16.190000000000001</v>
      </c>
      <c r="FB10" s="278">
        <f>INDEX(WLR!$I:$I,MATCH(FB$4,WLR!$A:$A,0))</f>
        <v>16.190000000000001</v>
      </c>
      <c r="FC10" s="278">
        <f>INDEX(WLR!$I:$I,MATCH(FC$4,WLR!$A:$A,0))</f>
        <v>0</v>
      </c>
      <c r="FD10" s="278">
        <f>INDEX(WLR!$I:$I,MATCH(FD$4,WLR!$A:$A,0))</f>
        <v>15.71</v>
      </c>
      <c r="FE10" s="278">
        <f>INDEX(WLR!$I:$I,MATCH(FE$4,WLR!$A:$A,0))</f>
        <v>0</v>
      </c>
      <c r="FF10" s="278">
        <f>INDEX(WLR!$I:$I,MATCH(FF$4,WLR!$A:$A,0))</f>
        <v>0</v>
      </c>
      <c r="FG10" s="278">
        <f>INDEX(WLR!$I:$I,MATCH(FG$4,WLR!$A:$A,0))</f>
        <v>0</v>
      </c>
      <c r="FH10" s="278">
        <f>INDEX(WLR!$I:$I,MATCH(FH$4,WLR!$A:$A,0))</f>
        <v>15.71</v>
      </c>
      <c r="FI10" s="278">
        <f>INDEX(WLR!$I:$I,MATCH(FI$4,WLR!$A:$A,0))</f>
        <v>40.020000000000003</v>
      </c>
      <c r="FJ10" s="278">
        <f>INDEX(WLR!$I:$I,MATCH(FJ$4,WLR!$A:$A,0))</f>
        <v>40.020000000000003</v>
      </c>
      <c r="FK10" s="263">
        <f>INDEX(WLR!$I:$I,MATCH(FK$4,WLR!$A:$A,0))</f>
        <v>0</v>
      </c>
      <c r="FL10" s="333">
        <f>SUMPRODUCT(X10:AV10,DN10:EL10)+V10*(1-Parameters!$B$33)</f>
        <v>5031.2</v>
      </c>
      <c r="FM10" s="389">
        <f>SUMPRODUCT(X10:AV10,EM10:FK10)/Parameters!$B$5</f>
        <v>90.892777777777781</v>
      </c>
      <c r="FN10" s="281">
        <f t="shared" si="8"/>
        <v>5122.0927777777779</v>
      </c>
      <c r="FO10" s="298">
        <f>FN10*Parameters!$B$2</f>
        <v>691.48252500000001</v>
      </c>
      <c r="FP10" s="278"/>
      <c r="FQ10" s="278"/>
      <c r="FR10" s="318">
        <f t="shared" si="9"/>
        <v>691.48252500000001</v>
      </c>
      <c r="FS10" s="331">
        <f t="shared" si="10"/>
        <v>5813.5753027777782</v>
      </c>
      <c r="FT10" s="333">
        <f t="shared" si="1"/>
        <v>825.97368333333361</v>
      </c>
      <c r="FU10" s="292">
        <f t="shared" si="2"/>
        <v>0.11816692603602033</v>
      </c>
      <c r="FV10" s="263" t="b">
        <f t="shared" si="11"/>
        <v>0</v>
      </c>
      <c r="FW10" s="534" t="s">
        <v>872</v>
      </c>
    </row>
    <row r="11" spans="2:179" ht="15">
      <c r="B11" s="274"/>
      <c r="C11" s="263"/>
      <c r="D11" s="274" t="s">
        <v>655</v>
      </c>
      <c r="E11" s="278" t="s">
        <v>20</v>
      </c>
      <c r="F11" s="278" t="s">
        <v>473</v>
      </c>
      <c r="G11" s="278" t="s">
        <v>10</v>
      </c>
      <c r="H11" s="278" t="s">
        <v>464</v>
      </c>
      <c r="I11" s="278" t="str">
        <f t="shared" si="3"/>
        <v>KPN Zakelijk BelBasisISDN20VVE overstap</v>
      </c>
      <c r="J11" s="263" t="str">
        <f t="shared" si="12"/>
        <v>n3*ISDN20KPN</v>
      </c>
      <c r="K11" s="381">
        <f>INDEX(Facilitietenprofielen!D:D,MATCH($J11,Facilitietenprofielen!$A:$A,0))</f>
        <v>5</v>
      </c>
      <c r="L11" s="382">
        <f>INDEX(Facilitietenprofielen!E:E,MATCH($J11,Facilitietenprofielen!$A:$A,0))</f>
        <v>5</v>
      </c>
      <c r="M11" s="382">
        <f>INDEX(Facilitietenprofielen!F:F,MATCH($J11,Facilitietenprofielen!$A:$A,0))</f>
        <v>5</v>
      </c>
      <c r="N11" s="382">
        <f>INDEX(Facilitietenprofielen!G:G,MATCH($J11,Facilitietenprofielen!$A:$A,0))</f>
        <v>5</v>
      </c>
      <c r="O11" s="382">
        <f>INDEX(Facilitietenprofielen!H:H,MATCH($J11,Facilitietenprofielen!$A:$A,0))</f>
        <v>5</v>
      </c>
      <c r="P11" s="382">
        <f>INDEX(Facilitietenprofielen!I:I,MATCH($J11,Facilitietenprofielen!$A:$A,0))</f>
        <v>5</v>
      </c>
      <c r="Q11" s="382">
        <f>INDEX(Facilitietenprofielen!J:J,MATCH($J11,Facilitietenprofielen!$A:$A,0))</f>
        <v>5</v>
      </c>
      <c r="R11" s="382">
        <f>INDEX(Facilitietenprofielen!K:K,MATCH($J11,Facilitietenprofielen!$A:$A,0))</f>
        <v>5</v>
      </c>
      <c r="S11" s="382">
        <f>INDEX(Facilitietenprofielen!L:L,MATCH($J11,Facilitietenprofielen!$A:$A,0))</f>
        <v>5</v>
      </c>
      <c r="T11" s="382">
        <f>INDEX(Facilitietenprofielen!M:M,MATCH($J11,Facilitietenprofielen!$A:$A,0))</f>
        <v>510</v>
      </c>
      <c r="U11" s="382">
        <f>INDEX(Facilitietenprofielen!N:N,MATCH($J11,Facilitietenprofielen!$A:$A,0))</f>
        <v>102</v>
      </c>
      <c r="V11" s="382">
        <f>INDEX(Facilitietenprofielen!V:V,MATCH($J11,Facilitietenprofielen!$A:$A,0))</f>
        <v>1</v>
      </c>
      <c r="W11" s="382">
        <f>INDEX(Facilitietenprofielen!W:W,MATCH($J11,Facilitietenprofielen!$A:$A,0))</f>
        <v>1</v>
      </c>
      <c r="X11" s="382">
        <f>INDEX(Facilitietenprofielen!O:O,MATCH($J11,Facilitietenprofielen!$A:$A,0))</f>
        <v>1</v>
      </c>
      <c r="Y11" s="382">
        <f>INDEX(Facilitietenprofielen!P:P,MATCH($J11,Facilitietenprofielen!$A:$A,0))</f>
        <v>1</v>
      </c>
      <c r="Z11" s="382">
        <f>INDEX(Facilitietenprofielen!Q:Q,MATCH($J11,Facilitietenprofielen!$A:$A,0))</f>
        <v>1</v>
      </c>
      <c r="AA11" s="382">
        <f>INDEX(Facilitietenprofielen!R:R,MATCH($J11,Facilitietenprofielen!$A:$A,0))</f>
        <v>1</v>
      </c>
      <c r="AB11" s="382">
        <f>INDEX(Facilitietenprofielen!S:S,MATCH($J11,Facilitietenprofielen!$A:$A,0))</f>
        <v>1</v>
      </c>
      <c r="AC11" s="382">
        <f>INDEX(Facilitietenprofielen!T:T,MATCH($J11,Facilitietenprofielen!$A:$A,0))</f>
        <v>1</v>
      </c>
      <c r="AD11" s="382">
        <f>INDEX(Facilitietenprofielen!U:U,MATCH($J11,Facilitietenprofielen!$A:$A,0))</f>
        <v>1</v>
      </c>
      <c r="AE11" s="382">
        <f>INDEX(Facilitietenprofielen!Y:Y,MATCH($J11,Facilitietenprofielen!$A:$A,0))</f>
        <v>1</v>
      </c>
      <c r="AF11" s="382">
        <f>INDEX(Facilitietenprofielen!Z:Z,MATCH($J11,Facilitietenprofielen!$A:$A,0))</f>
        <v>1</v>
      </c>
      <c r="AG11" s="382">
        <f>INDEX(Facilitietenprofielen!AA:AA,MATCH($J11,Facilitietenprofielen!$A:$A,0))</f>
        <v>1</v>
      </c>
      <c r="AH11" s="382">
        <f>INDEX(Facilitietenprofielen!AB:AB,MATCH($J11,Facilitietenprofielen!$A:$A,0))</f>
        <v>1</v>
      </c>
      <c r="AI11" s="382">
        <f>INDEX(Facilitietenprofielen!AC:AC,MATCH($J11,Facilitietenprofielen!$A:$A,0))</f>
        <v>1</v>
      </c>
      <c r="AJ11" s="382">
        <f>INDEX(Facilitietenprofielen!AD:AD,MATCH($J11,Facilitietenprofielen!$A:$A,0))</f>
        <v>1</v>
      </c>
      <c r="AK11" s="382">
        <f>INDEX(Facilitietenprofielen!AE:AE,MATCH($J11,Facilitietenprofielen!$A:$A,0))</f>
        <v>1</v>
      </c>
      <c r="AL11" s="382">
        <f>INDEX(Facilitietenprofielen!AF:AF,MATCH($J11,Facilitietenprofielen!$A:$A,0))</f>
        <v>1</v>
      </c>
      <c r="AM11" s="382">
        <f>INDEX(Facilitietenprofielen!AG:AG,MATCH($J11,Facilitietenprofielen!$A:$A,0))</f>
        <v>1</v>
      </c>
      <c r="AN11" s="382">
        <f>INDEX(Facilitietenprofielen!AH:AH,MATCH($J11,Facilitietenprofielen!$A:$A,0))</f>
        <v>1</v>
      </c>
      <c r="AO11" s="382">
        <f>INDEX(Facilitietenprofielen!AI:AI,MATCH($J11,Facilitietenprofielen!$A:$A,0))</f>
        <v>1</v>
      </c>
      <c r="AP11" s="382">
        <f>INDEX(Facilitietenprofielen!AJ:AJ,MATCH($J11,Facilitietenprofielen!$A:$A,0))</f>
        <v>1</v>
      </c>
      <c r="AQ11" s="382">
        <f>INDEX(Facilitietenprofielen!AK:AK,MATCH($J11,Facilitietenprofielen!$A:$A,0))</f>
        <v>1</v>
      </c>
      <c r="AR11" s="382">
        <f>INDEX(Facilitietenprofielen!AL:AL,MATCH($J11,Facilitietenprofielen!$A:$A,0))</f>
        <v>1</v>
      </c>
      <c r="AS11" s="382">
        <f>INDEX(Facilitietenprofielen!AM:AM,MATCH($J11,Facilitietenprofielen!$A:$A,0))</f>
        <v>1</v>
      </c>
      <c r="AT11" s="382">
        <f>INDEX(Facilitietenprofielen!AN:AN,MATCH($J11,Facilitietenprofielen!$A:$A,0))</f>
        <v>1</v>
      </c>
      <c r="AU11" s="382">
        <f>INDEX(Facilitietenprofielen!AO:AO,MATCH($J11,Facilitietenprofielen!$A:$A,0))</f>
        <v>1</v>
      </c>
      <c r="AV11" s="383">
        <f>INDEX(Facilitietenprofielen!AP:AP,MATCH($J11,Facilitietenprofielen!$A:$A,0))</f>
        <v>1</v>
      </c>
      <c r="AW11" s="382">
        <f>INDEX('Rekenblad Aansluiting'!$O:$O,MATCH($G11&amp;" "&amp;$E11&amp;BE$3&amp;$H11,'Rekenblad Aansluiting'!$A:$A,0))</f>
        <v>27.777777777777779</v>
      </c>
      <c r="AX11" s="382">
        <f>INDEX('Rekenblad Aansluiting'!$O:$O,MATCH($G11&amp;" "&amp;$E11&amp;BF$3&amp;$H11,'Rekenblad Aansluiting'!$A:$A,0))</f>
        <v>27.777777777777779</v>
      </c>
      <c r="AY11" s="382">
        <f>INDEX('Rekenblad Aansluiting'!$O:$O,MATCH($G11&amp;" "&amp;$E11&amp;BG$3&amp;$H11,'Rekenblad Aansluiting'!$A:$A,0))</f>
        <v>32.777777777777779</v>
      </c>
      <c r="AZ11" s="382">
        <f>INDEX('Rekenblad Aansluiting'!$O:$O,MATCH($G11&amp;" "&amp;$E11&amp;BH$3&amp;$H11,'Rekenblad Aansluiting'!$A:$A,0))</f>
        <v>213.88888888888889</v>
      </c>
      <c r="BA11" s="382">
        <f>INDEX('Rekenblad Aansluiting'!$O:$O,MATCH($G11&amp;" "&amp;$E11&amp;BI$3&amp;$H11,'Rekenblad Aansluiting'!$A:$A,0))</f>
        <v>263.88888888888891</v>
      </c>
      <c r="BB11" s="382">
        <f>INDEX('Rekenblad Aansluiting'!$O:$O,MATCH($G11&amp;" "&amp;$E11&amp;BJ$3&amp;$H11,'Rekenblad Aansluiting'!$A:$A,0))</f>
        <v>313.88888888888891</v>
      </c>
      <c r="BC11" s="382">
        <f>INDEX('Rekenblad Aansluiting'!$O:$O,MATCH($G11&amp;" "&amp;$E11&amp;BK$3&amp;$H11,'Rekenblad Aansluiting'!$A:$A,0))</f>
        <v>113.88888888888889</v>
      </c>
      <c r="BD11" s="382">
        <f t="shared" si="5"/>
        <v>5272.2222222222217</v>
      </c>
      <c r="BE11" s="388">
        <f>INDEX('Rekenblad Aansluiting'!$X:$X,MATCH($G11&amp;" "&amp;$E11&amp;BE$3&amp;$H11,'Rekenblad Aansluiting'!$A:$A,0))</f>
        <v>11.771125000000001</v>
      </c>
      <c r="BF11" s="389">
        <f>INDEX('Rekenblad Aansluiting'!$X:$X,MATCH($G11&amp;" "&amp;$E11&amp;BF$3&amp;$H11,'Rekenblad Aansluiting'!$A:$A,0))</f>
        <v>8.7860750000000003</v>
      </c>
      <c r="BG11" s="389">
        <f>INDEX('Rekenblad Aansluiting'!$X:$X,MATCH($G11&amp;" "&amp;$E11&amp;BG$3&amp;$H11,'Rekenblad Aansluiting'!$A:$A,0))</f>
        <v>9.3482250000000029</v>
      </c>
      <c r="BH11" s="389">
        <f>INDEX('Rekenblad Aansluiting'!$X:$X,MATCH($G11&amp;" "&amp;$E11&amp;BH$3&amp;$H11,'Rekenblad Aansluiting'!$A:$A,0))</f>
        <v>52.872429166666677</v>
      </c>
      <c r="BI11" s="389">
        <f>INDEX('Rekenblad Aansluiting'!$X:$X,MATCH($G11&amp;" "&amp;$E11&amp;BI$3&amp;$H11,'Rekenblad Aansluiting'!$A:$A,0))</f>
        <v>62.591279166666681</v>
      </c>
      <c r="BJ11" s="389">
        <f>INDEX('Rekenblad Aansluiting'!$X:$X,MATCH($G11&amp;" "&amp;$E11&amp;BJ$3&amp;$H11,'Rekenblad Aansluiting'!$A:$A,0))</f>
        <v>76.645829166666715</v>
      </c>
      <c r="BK11" s="389">
        <f>INDEX('Rekenblad Aansluiting'!$X:$X,MATCH($G11&amp;" "&amp;$E11&amp;BK$3&amp;$H11,'Rekenblad Aansluiting'!$A:$A,0))</f>
        <v>60.35692916666666</v>
      </c>
      <c r="BL11" s="400">
        <f t="shared" si="0"/>
        <v>1517.4562083333337</v>
      </c>
      <c r="BM11" s="274">
        <f>IF(ISNA(INDEX('Tarieven ZM'!$G:$G,MATCH($G11&amp;BM$3,'Tarieven ZM'!$B:$B,0))),0,INDEX('Tarieven ZM'!$G:$G,MATCH($G11&amp;BM$3,'Tarieven ZM'!$B:$B,0)))</f>
        <v>100</v>
      </c>
      <c r="BN11" s="278">
        <f>IF(ISNA(INDEX('Tarieven ZM'!$G:$G,MATCH($G11&amp;BN$3,'Tarieven ZM'!$B:$B,0))),0,INDEX('Tarieven ZM'!$G:$G,MATCH($G11&amp;BN$3,'Tarieven ZM'!$B:$B,0)))</f>
        <v>100</v>
      </c>
      <c r="BO11" s="278">
        <f>IF(ISNA(INDEX('Tarieven ZM'!$G:$G,MATCH($G11&amp;BO$3,'Tarieven ZM'!$B:$B,0))),0,INDEX('Tarieven ZM'!$G:$G,MATCH($G11&amp;BO$3,'Tarieven ZM'!$B:$B,0)))</f>
        <v>250</v>
      </c>
      <c r="BP11" s="278">
        <f>IF(ISNA(INDEX('Tarieven ZM'!$G:$G,MATCH($G11&amp;BP$3,'Tarieven ZM'!$B:$B,0))),0,INDEX('Tarieven ZM'!$G:$G,MATCH($G11&amp;BP$3,'Tarieven ZM'!$B:$B,0)))</f>
        <v>250</v>
      </c>
      <c r="BQ11" s="278">
        <f>IF(ISNA(INDEX('Tarieven ZM'!$G:$G,MATCH($G11&amp;BQ$3,'Tarieven ZM'!$B:$B,0))),0,INDEX('Tarieven ZM'!$G:$G,MATCH($G11&amp;BQ$3,'Tarieven ZM'!$B:$B,0)))</f>
        <v>500</v>
      </c>
      <c r="BR11" s="278">
        <f>IF(ISNA(INDEX('Tarieven ZM'!$G:$G,MATCH($G11&amp;BR$3,'Tarieven ZM'!$B:$B,0))),0,INDEX('Tarieven ZM'!$G:$G,MATCH($G11&amp;BR$3,'Tarieven ZM'!$B:$B,0)))</f>
        <v>500</v>
      </c>
      <c r="BS11" s="278">
        <f>IF(ISNA(INDEX('Tarieven ZM'!$G:$G,MATCH($G11&amp;BS$3,'Tarieven ZM'!$B:$B,0))),0,INDEX('Tarieven ZM'!$G:$G,MATCH($G11&amp;BS$3,'Tarieven ZM'!$B:$B,0)))</f>
        <v>0</v>
      </c>
      <c r="BT11" s="278">
        <f>IF(ISNA(INDEX('Tarieven ZM'!$G:$G,MATCH($G11&amp;BT$3,'Tarieven ZM'!$B:$B,0))),0,INDEX('Tarieven ZM'!$G:$G,MATCH($G11&amp;BT$3,'Tarieven ZM'!$B:$B,0)))</f>
        <v>0</v>
      </c>
      <c r="BU11" s="278">
        <f>IF(ISNA(INDEX('Tarieven ZM'!$G:$G,MATCH($G11&amp;BU$3,'Tarieven ZM'!$B:$B,0))),0,INDEX('Tarieven ZM'!$G:$G,MATCH($G11&amp;BU$3,'Tarieven ZM'!$B:$B,0)))</f>
        <v>0</v>
      </c>
      <c r="BV11" s="278">
        <f>IF(ISNA(INDEX('Tarieven ZM'!$G:$G,MATCH($G11&amp;BV$3,'Tarieven ZM'!$B:$B,0))),0,INDEX('Tarieven ZM'!$G:$G,MATCH($G11&amp;BV$3,'Tarieven ZM'!$B:$B,0)))</f>
        <v>0</v>
      </c>
      <c r="BW11" s="278">
        <f>IF(ISNA(INDEX('Tarieven ZM'!$G:$G,MATCH($G11&amp;BW$3,'Tarieven ZM'!$B:$B,0))),0,INDEX('Tarieven ZM'!$G:$G,MATCH($G11&amp;BW$3,'Tarieven ZM'!$B:$B,0)))</f>
        <v>0</v>
      </c>
      <c r="BX11" s="278">
        <f>IF(ISNA(INDEX('Tarieven ZM'!$G:$G,MATCH($G11&amp;BX$3,'Tarieven ZM'!$B:$B,0))),0,INDEX('Tarieven ZM'!$G:$G,MATCH($G11&amp;BX$3,'Tarieven ZM'!$B:$B,0)))</f>
        <v>0</v>
      </c>
      <c r="BY11" s="278">
        <f>IF(ISNA(INDEX('Tarieven ZM'!$G:$G,MATCH($G11&amp;BY$3,'Tarieven ZM'!$B:$B,0))),0,INDEX('Tarieven ZM'!$G:$G,MATCH($G11&amp;BY$3,'Tarieven ZM'!$B:$B,0)))</f>
        <v>0</v>
      </c>
      <c r="BZ11" s="278">
        <f>IF(ISNA(INDEX('Tarieven ZM'!$G:$G,MATCH($G11&amp;BZ$3,'Tarieven ZM'!$B:$B,0))),0,INDEX('Tarieven ZM'!$G:$G,MATCH($G11&amp;BZ$3,'Tarieven ZM'!$B:$B,0)))</f>
        <v>0</v>
      </c>
      <c r="CA11" s="278">
        <f>IF(ISNA(INDEX('Tarieven ZM'!$G:$G,MATCH($G11&amp;CA$3,'Tarieven ZM'!$B:$B,0))),0,INDEX('Tarieven ZM'!$G:$G,MATCH($G11&amp;CA$3,'Tarieven ZM'!$B:$B,0)))</f>
        <v>0</v>
      </c>
      <c r="CB11" s="278">
        <f>IF(ISNA(INDEX('Tarieven ZM'!$G:$G,MATCH($G11&amp;CB$3,'Tarieven ZM'!$B:$B,0))),0,INDEX('Tarieven ZM'!$G:$G,MATCH($G11&amp;CB$3,'Tarieven ZM'!$B:$B,0)))</f>
        <v>0</v>
      </c>
      <c r="CC11" s="278">
        <f>IF(ISNA(INDEX('Tarieven ZM'!$G:$G,MATCH($G11&amp;CC$3,'Tarieven ZM'!$B:$B,0))),0,INDEX('Tarieven ZM'!$G:$G,MATCH($G11&amp;CC$3,'Tarieven ZM'!$B:$B,0)))</f>
        <v>0</v>
      </c>
      <c r="CD11" s="278">
        <f>IF(ISNA(INDEX('Tarieven ZM'!$G:$G,MATCH($G11&amp;CD$3,'Tarieven ZM'!$B:$B,0))),0,INDEX('Tarieven ZM'!$G:$G,MATCH($G11&amp;CD$3,'Tarieven ZM'!$B:$B,0)))</f>
        <v>0</v>
      </c>
      <c r="CE11" s="278">
        <f>IF(ISNA(INDEX('Tarieven ZM'!$G:$G,MATCH($G11&amp;CE$3,'Tarieven ZM'!$B:$B,0))),0,INDEX('Tarieven ZM'!$G:$G,MATCH($G11&amp;CE$3,'Tarieven ZM'!$B:$B,0)))</f>
        <v>0</v>
      </c>
      <c r="CF11" s="278">
        <f>IF(ISNA(INDEX('Tarieven ZM'!$G:$G,MATCH($G11&amp;CF$3,'Tarieven ZM'!$B:$B,0))),0,INDEX('Tarieven ZM'!$G:$G,MATCH($G11&amp;CF$3,'Tarieven ZM'!$B:$B,0)))</f>
        <v>0</v>
      </c>
      <c r="CG11" s="278">
        <f>IF(ISNA(INDEX('Tarieven ZM'!$G:$G,MATCH($G11&amp;CG$3,'Tarieven ZM'!$B:$B,0))),0,INDEX('Tarieven ZM'!$G:$G,MATCH($G11&amp;CG$3,'Tarieven ZM'!$B:$B,0)))</f>
        <v>0</v>
      </c>
      <c r="CH11" s="278">
        <f>IF(ISNA(INDEX('Tarieven ZM'!$G:$G,MATCH($G11&amp;CH$3,'Tarieven ZM'!$B:$B,0))),0,INDEX('Tarieven ZM'!$G:$G,MATCH($G11&amp;CH$3,'Tarieven ZM'!$B:$B,0)))</f>
        <v>0</v>
      </c>
      <c r="CI11" s="278">
        <f>IF(ISNA(INDEX('Tarieven ZM'!$G:$G,MATCH($G11&amp;CI$3,'Tarieven ZM'!$B:$B,0))),0,INDEX('Tarieven ZM'!$G:$G,MATCH($G11&amp;CI$3,'Tarieven ZM'!$B:$B,0)))</f>
        <v>0</v>
      </c>
      <c r="CJ11" s="278">
        <f>IF(ISNA(INDEX('Tarieven ZM'!$G:$G,MATCH($G11&amp;CJ$3,'Tarieven ZM'!$B:$B,0))),0,INDEX('Tarieven ZM'!$G:$G,MATCH($G11&amp;CJ$3,'Tarieven ZM'!$B:$B,0)))</f>
        <v>0</v>
      </c>
      <c r="CK11" s="263">
        <f>IF(ISNA(INDEX('Tarieven ZM'!$G:$G,MATCH($G11&amp;CK$3,'Tarieven ZM'!$B:$B,0))),0,INDEX('Tarieven ZM'!$G:$G,MATCH($G11&amp;CK$3,'Tarieven ZM'!$B:$B,0)))</f>
        <v>0</v>
      </c>
      <c r="CL11" s="274">
        <f>IF(ISNA(INDEX('Tarieven ZM'!$H:$H,MATCH($G11&amp;CL$3,'Tarieven ZM'!$B:$B,0))),0,INDEX('Tarieven ZM'!$H:$H,MATCH($G11&amp;CL$3,'Tarieven ZM'!$B:$B,0)))</f>
        <v>100</v>
      </c>
      <c r="CM11" s="278">
        <f>IF(ISNA(INDEX('Tarieven ZM'!$H:$H,MATCH($G11&amp;CM$3,'Tarieven ZM'!$B:$B,0))),0,INDEX('Tarieven ZM'!$H:$H,MATCH($G11&amp;CM$3,'Tarieven ZM'!$B:$B,0)))</f>
        <v>100</v>
      </c>
      <c r="CN11" s="278">
        <f>IF(ISNA(INDEX('Tarieven ZM'!$H:$H,MATCH($G11&amp;CN$3,'Tarieven ZM'!$B:$B,0))),0,INDEX('Tarieven ZM'!$H:$H,MATCH($G11&amp;CN$3,'Tarieven ZM'!$B:$B,0)))</f>
        <v>100</v>
      </c>
      <c r="CO11" s="278">
        <f>IF(ISNA(INDEX('Tarieven ZM'!$H:$H,MATCH($G11&amp;CO$3,'Tarieven ZM'!$B:$B,0))),0,INDEX('Tarieven ZM'!$H:$H,MATCH($G11&amp;CO$3,'Tarieven ZM'!$B:$B,0)))</f>
        <v>100</v>
      </c>
      <c r="CP11" s="278">
        <f>IF(ISNA(INDEX('Tarieven ZM'!$H:$H,MATCH($G11&amp;CP$3,'Tarieven ZM'!$B:$B,0))),0,INDEX('Tarieven ZM'!$H:$H,MATCH($G11&amp;CP$3,'Tarieven ZM'!$B:$B,0)))</f>
        <v>100</v>
      </c>
      <c r="CQ11" s="278">
        <f>IF(ISNA(INDEX('Tarieven ZM'!$H:$H,MATCH($G11&amp;CQ$3,'Tarieven ZM'!$B:$B,0))),0,INDEX('Tarieven ZM'!$H:$H,MATCH($G11&amp;CQ$3,'Tarieven ZM'!$B:$B,0)))</f>
        <v>100</v>
      </c>
      <c r="CR11" s="278">
        <f>IF(ISNA(INDEX('Tarieven ZM'!$H:$H,MATCH($G11&amp;CR$3,'Tarieven ZM'!$B:$B,0))),0,INDEX('Tarieven ZM'!$H:$H,MATCH($G11&amp;CR$3,'Tarieven ZM'!$B:$B,0)))</f>
        <v>0</v>
      </c>
      <c r="CS11" s="278">
        <f>IF(ISNA(INDEX('Tarieven ZM'!$H:$H,MATCH($G11&amp;CS$3,'Tarieven ZM'!$B:$B,0))),0,INDEX('Tarieven ZM'!$H:$H,MATCH($G11&amp;CS$3,'Tarieven ZM'!$B:$B,0)))</f>
        <v>0</v>
      </c>
      <c r="CT11" s="278">
        <f>IF(ISNA(INDEX('Tarieven ZM'!$H:$H,MATCH($G11&amp;CT$3,'Tarieven ZM'!$B:$B,0))),0,INDEX('Tarieven ZM'!$H:$H,MATCH($G11&amp;CT$3,'Tarieven ZM'!$B:$B,0)))</f>
        <v>0</v>
      </c>
      <c r="CU11" s="278">
        <f>IF(ISNA(INDEX('Tarieven ZM'!$H:$H,MATCH($G11&amp;CU$3,'Tarieven ZM'!$B:$B,0))),0,INDEX('Tarieven ZM'!$H:$H,MATCH($G11&amp;CU$3,'Tarieven ZM'!$B:$B,0)))</f>
        <v>0</v>
      </c>
      <c r="CV11" s="278">
        <f>IF(ISNA(INDEX('Tarieven ZM'!$H:$H,MATCH($G11&amp;CV$3,'Tarieven ZM'!$B:$B,0))),0,INDEX('Tarieven ZM'!$H:$H,MATCH($G11&amp;CV$3,'Tarieven ZM'!$B:$B,0)))</f>
        <v>0</v>
      </c>
      <c r="CW11" s="278">
        <f>IF(ISNA(INDEX('Tarieven ZM'!$H:$H,MATCH($G11&amp;CW$3,'Tarieven ZM'!$B:$B,0))),0,INDEX('Tarieven ZM'!$H:$H,MATCH($G11&amp;CW$3,'Tarieven ZM'!$B:$B,0)))</f>
        <v>0</v>
      </c>
      <c r="CX11" s="278">
        <f>IF(ISNA(INDEX('Tarieven ZM'!$H:$H,MATCH($G11&amp;CX$3,'Tarieven ZM'!$B:$B,0))),0,INDEX('Tarieven ZM'!$H:$H,MATCH($G11&amp;CX$3,'Tarieven ZM'!$B:$B,0)))</f>
        <v>0</v>
      </c>
      <c r="CY11" s="278">
        <f>IF(ISNA(INDEX('Tarieven ZM'!$H:$H,MATCH($G11&amp;CY$3,'Tarieven ZM'!$B:$B,0))),0,INDEX('Tarieven ZM'!$H:$H,MATCH($G11&amp;CY$3,'Tarieven ZM'!$B:$B,0)))</f>
        <v>0</v>
      </c>
      <c r="CZ11" s="278">
        <f>IF(ISNA(INDEX('Tarieven ZM'!$H:$H,MATCH($G11&amp;CZ$3,'Tarieven ZM'!$B:$B,0))),0,INDEX('Tarieven ZM'!$H:$H,MATCH($G11&amp;CZ$3,'Tarieven ZM'!$B:$B,0)))</f>
        <v>0</v>
      </c>
      <c r="DA11" s="278">
        <f>IF(ISNA(INDEX('Tarieven ZM'!$H:$H,MATCH($G11&amp;DA$3,'Tarieven ZM'!$B:$B,0))),0,INDEX('Tarieven ZM'!$H:$H,MATCH($G11&amp;DA$3,'Tarieven ZM'!$B:$B,0)))</f>
        <v>0</v>
      </c>
      <c r="DB11" s="278">
        <f>IF(ISNA(INDEX('Tarieven ZM'!$H:$H,MATCH($G11&amp;DB$3,'Tarieven ZM'!$B:$B,0))),0,INDEX('Tarieven ZM'!$H:$H,MATCH($G11&amp;DB$3,'Tarieven ZM'!$B:$B,0)))</f>
        <v>0</v>
      </c>
      <c r="DC11" s="278">
        <f>IF(ISNA(INDEX('Tarieven ZM'!$H:$H,MATCH($G11&amp;DC$3,'Tarieven ZM'!$B:$B,0))),0,INDEX('Tarieven ZM'!$H:$H,MATCH($G11&amp;DC$3,'Tarieven ZM'!$B:$B,0)))</f>
        <v>0</v>
      </c>
      <c r="DD11" s="278">
        <f>IF(ISNA(INDEX('Tarieven ZM'!$H:$H,MATCH($G11&amp;DD$3,'Tarieven ZM'!$B:$B,0))),0,INDEX('Tarieven ZM'!$H:$H,MATCH($G11&amp;DD$3,'Tarieven ZM'!$B:$B,0)))</f>
        <v>0</v>
      </c>
      <c r="DE11" s="278">
        <f>IF(ISNA(INDEX('Tarieven ZM'!$H:$H,MATCH($G11&amp;DE$3,'Tarieven ZM'!$B:$B,0))),0,INDEX('Tarieven ZM'!$H:$H,MATCH($G11&amp;DE$3,'Tarieven ZM'!$B:$B,0)))</f>
        <v>0</v>
      </c>
      <c r="DF11" s="278">
        <f>IF(ISNA(INDEX('Tarieven ZM'!$H:$H,MATCH($G11&amp;DF$3,'Tarieven ZM'!$B:$B,0))),0,INDEX('Tarieven ZM'!$H:$H,MATCH($G11&amp;DF$3,'Tarieven ZM'!$B:$B,0)))</f>
        <v>0</v>
      </c>
      <c r="DG11" s="278">
        <f>IF(ISNA(INDEX('Tarieven ZM'!$H:$H,MATCH($G11&amp;DG$3,'Tarieven ZM'!$B:$B,0))),0,INDEX('Tarieven ZM'!$H:$H,MATCH($G11&amp;DG$3,'Tarieven ZM'!$B:$B,0)))</f>
        <v>0</v>
      </c>
      <c r="DH11" s="278">
        <f>IF(ISNA(INDEX('Tarieven ZM'!$H:$H,MATCH($G11&amp;DH$3,'Tarieven ZM'!$B:$B,0))),0,INDEX('Tarieven ZM'!$H:$H,MATCH($G11&amp;DH$3,'Tarieven ZM'!$B:$B,0)))</f>
        <v>0</v>
      </c>
      <c r="DI11" s="278">
        <f>IF(ISNA(INDEX('Tarieven ZM'!$H:$H,MATCH($G11&amp;DI$3,'Tarieven ZM'!$B:$B,0))),0,INDEX('Tarieven ZM'!$H:$H,MATCH($G11&amp;DI$3,'Tarieven ZM'!$B:$B,0)))</f>
        <v>0</v>
      </c>
      <c r="DJ11" s="263">
        <f>IF(ISNA(INDEX('Tarieven ZM'!$H:$H,MATCH($G11&amp;DJ$3,'Tarieven ZM'!$B:$B,0))),0,INDEX('Tarieven ZM'!$H:$H,MATCH($G11&amp;DJ$3,'Tarieven ZM'!$B:$B,0)))</f>
        <v>0</v>
      </c>
      <c r="DK11" s="388">
        <f t="shared" si="6"/>
        <v>1701</v>
      </c>
      <c r="DL11" s="288">
        <f>SUMPRODUCT($X11:$AV11,CL11:DJ11)/Parameters!$B$5</f>
        <v>16.666666666666668</v>
      </c>
      <c r="DM11" s="318">
        <f t="shared" si="7"/>
        <v>1717.6666666666667</v>
      </c>
      <c r="DN11" s="274">
        <f>INDEX(WLR!$J:$J,MATCH(DN$4,WLR!$A:$A,0))</f>
        <v>10.38</v>
      </c>
      <c r="DO11" s="278">
        <f>INDEX(WLR!$J:$J,MATCH(DO$4,WLR!$A:$A,0))</f>
        <v>10.38</v>
      </c>
      <c r="DP11" s="278">
        <f>INDEX(WLR!$J:$J,MATCH(DP$4,WLR!$A:$A,0))</f>
        <v>62.88</v>
      </c>
      <c r="DQ11" s="278">
        <f>INDEX(WLR!$J:$J,MATCH(DQ$4,WLR!$A:$A,0))</f>
        <v>62.88</v>
      </c>
      <c r="DR11" s="278">
        <f>INDEX(WLR!$J:$J,MATCH(DR$4,WLR!$A:$A,0))</f>
        <v>493.95</v>
      </c>
      <c r="DS11" s="278">
        <f>INDEX(WLR!$J:$J,MATCH(DS$4,WLR!$A:$A,0))</f>
        <v>493.95</v>
      </c>
      <c r="DT11" s="278">
        <f>INDEX(WLR!$J:$J,MATCH(DT$4,WLR!$A:$A,0))</f>
        <v>3506.77</v>
      </c>
      <c r="DU11" s="278">
        <f>INDEX(WLR!$J:$J,MATCH(DU$4,WLR!$A:$A,0))</f>
        <v>1.19</v>
      </c>
      <c r="DV11" s="278">
        <f>INDEX(WLR!$J:$J,MATCH(DV$4,WLR!$A:$A,0))</f>
        <v>29.4</v>
      </c>
      <c r="DW11" s="278">
        <f>INDEX(WLR!$J:$J,MATCH(DW$4,WLR!$A:$A,0))</f>
        <v>192.26</v>
      </c>
      <c r="DX11" s="278">
        <f>INDEX(WLR!$J:$J,MATCH(DX$4,WLR!$A:$A,0))</f>
        <v>9.7899999999999991</v>
      </c>
      <c r="DY11" s="278">
        <f>INDEX(WLR!$J:$J,MATCH(DY$4,WLR!$A:$A,0))</f>
        <v>34.92</v>
      </c>
      <c r="DZ11" s="278">
        <f>INDEX(WLR!$J:$J,MATCH(DZ$4,WLR!$A:$A,0))</f>
        <v>34.92</v>
      </c>
      <c r="EA11" s="278">
        <f>INDEX(WLR!$J:$J,MATCH(EA$4,WLR!$A:$A,0))</f>
        <v>2.08</v>
      </c>
      <c r="EB11" s="278">
        <f>INDEX(WLR!$J:$J,MATCH(EB$4,WLR!$A:$A,0))</f>
        <v>1.97</v>
      </c>
      <c r="EC11" s="278">
        <f>INDEX(WLR!$J:$J,MATCH(EC$4,WLR!$A:$A,0))</f>
        <v>1.97</v>
      </c>
      <c r="ED11" s="278">
        <f>INDEX(WLR!$J:$J,MATCH(ED$4,WLR!$A:$A,0))</f>
        <v>0</v>
      </c>
      <c r="EE11" s="278">
        <f>INDEX(WLR!$J:$J,MATCH(EE$4,WLR!$A:$A,0))</f>
        <v>0</v>
      </c>
      <c r="EF11" s="278">
        <f>INDEX(WLR!$J:$J,MATCH(EF$4,WLR!$A:$A,0))</f>
        <v>0.96</v>
      </c>
      <c r="EG11" s="278">
        <f>INDEX(WLR!$J:$J,MATCH(EG$4,WLR!$A:$A,0))</f>
        <v>4.53</v>
      </c>
      <c r="EH11" s="278">
        <f>INDEX(WLR!$J:$J,MATCH(EH$4,WLR!$A:$A,0))</f>
        <v>4.53</v>
      </c>
      <c r="EI11" s="278">
        <f>INDEX(WLR!$J:$J,MATCH(EI$4,WLR!$A:$A,0))</f>
        <v>7.57</v>
      </c>
      <c r="EJ11" s="278">
        <f>INDEX(WLR!$J:$J,MATCH(EJ$4,WLR!$A:$A,0))</f>
        <v>31.08</v>
      </c>
      <c r="EK11" s="278">
        <f>INDEX(WLR!$J:$J,MATCH(EK$4,WLR!$A:$A,0))</f>
        <v>31.08</v>
      </c>
      <c r="EL11" s="263">
        <f>INDEX(WLR!$J:$J,MATCH(EL$4,WLR!$A:$A,0))</f>
        <v>0.96</v>
      </c>
      <c r="EM11" s="274">
        <f>INDEX(WLR!$I:$I,MATCH(EM$4,WLR!$A:$A,0))</f>
        <v>0</v>
      </c>
      <c r="EN11" s="278">
        <f>INDEX(WLR!$I:$I,MATCH(EN$4,WLR!$A:$A,0))</f>
        <v>16.190000000000001</v>
      </c>
      <c r="EO11" s="278">
        <f>INDEX(WLR!$I:$I,MATCH(EO$4,WLR!$A:$A,0))</f>
        <v>0</v>
      </c>
      <c r="EP11" s="278">
        <f>INDEX(WLR!$I:$I,MATCH(EP$4,WLR!$A:$A,0))</f>
        <v>16.190000000000001</v>
      </c>
      <c r="EQ11" s="278">
        <f>INDEX(WLR!$I:$I,MATCH(EQ$4,WLR!$A:$A,0))</f>
        <v>0</v>
      </c>
      <c r="ER11" s="278">
        <f>INDEX(WLR!$I:$I,MATCH(ER$4,WLR!$A:$A,0))</f>
        <v>16.190000000000001</v>
      </c>
      <c r="ES11" s="278">
        <f>INDEX(WLR!$I:$I,MATCH(ES$4,WLR!$A:$A,0))</f>
        <v>0</v>
      </c>
      <c r="ET11" s="278">
        <f>INDEX(WLR!$I:$I,MATCH(ET$4,WLR!$A:$A,0))</f>
        <v>82.74</v>
      </c>
      <c r="EU11" s="278">
        <f>INDEX(WLR!$I:$I,MATCH(EU$4,WLR!$A:$A,0))</f>
        <v>747.67</v>
      </c>
      <c r="EV11" s="278">
        <f>INDEX(WLR!$I:$I,MATCH(EV$4,WLR!$A:$A,0))</f>
        <v>1281.71</v>
      </c>
      <c r="EW11" s="278">
        <f>INDEX(WLR!$I:$I,MATCH(EW$4,WLR!$A:$A,0))</f>
        <v>16.190000000000001</v>
      </c>
      <c r="EX11" s="278">
        <f>INDEX(WLR!$I:$I,MATCH(EX$4,WLR!$A:$A,0))</f>
        <v>79.86</v>
      </c>
      <c r="EY11" s="278">
        <f>INDEX(WLR!$I:$I,MATCH(EY$4,WLR!$A:$A,0))</f>
        <v>838.64</v>
      </c>
      <c r="EZ11" s="278">
        <f>INDEX(WLR!$I:$I,MATCH(EZ$4,WLR!$A:$A,0))</f>
        <v>32.92</v>
      </c>
      <c r="FA11" s="278">
        <f>INDEX(WLR!$I:$I,MATCH(FA$4,WLR!$A:$A,0))</f>
        <v>16.190000000000001</v>
      </c>
      <c r="FB11" s="278">
        <f>INDEX(WLR!$I:$I,MATCH(FB$4,WLR!$A:$A,0))</f>
        <v>16.190000000000001</v>
      </c>
      <c r="FC11" s="278">
        <f>INDEX(WLR!$I:$I,MATCH(FC$4,WLR!$A:$A,0))</f>
        <v>0</v>
      </c>
      <c r="FD11" s="278">
        <f>INDEX(WLR!$I:$I,MATCH(FD$4,WLR!$A:$A,0))</f>
        <v>15.71</v>
      </c>
      <c r="FE11" s="278">
        <f>INDEX(WLR!$I:$I,MATCH(FE$4,WLR!$A:$A,0))</f>
        <v>0</v>
      </c>
      <c r="FF11" s="278">
        <f>INDEX(WLR!$I:$I,MATCH(FF$4,WLR!$A:$A,0))</f>
        <v>0</v>
      </c>
      <c r="FG11" s="278">
        <f>INDEX(WLR!$I:$I,MATCH(FG$4,WLR!$A:$A,0))</f>
        <v>0</v>
      </c>
      <c r="FH11" s="278">
        <f>INDEX(WLR!$I:$I,MATCH(FH$4,WLR!$A:$A,0))</f>
        <v>15.71</v>
      </c>
      <c r="FI11" s="278">
        <f>INDEX(WLR!$I:$I,MATCH(FI$4,WLR!$A:$A,0))</f>
        <v>40.020000000000003</v>
      </c>
      <c r="FJ11" s="278">
        <f>INDEX(WLR!$I:$I,MATCH(FJ$4,WLR!$A:$A,0))</f>
        <v>40.020000000000003</v>
      </c>
      <c r="FK11" s="263">
        <f>INDEX(WLR!$I:$I,MATCH(FK$4,WLR!$A:$A,0))</f>
        <v>0</v>
      </c>
      <c r="FL11" s="333">
        <f>SUMPRODUCT(X11:AV11,DN11:EL11)+V11*(1-Parameters!$B$33)</f>
        <v>5031.2</v>
      </c>
      <c r="FM11" s="389">
        <f>SUMPRODUCT(X11:AV11,EM11:FK11)/Parameters!$B$5</f>
        <v>90.892777777777781</v>
      </c>
      <c r="FN11" s="281">
        <f t="shared" si="8"/>
        <v>5122.0927777777779</v>
      </c>
      <c r="FO11" s="298">
        <f>FN11*Parameters!$B$2</f>
        <v>691.48252500000001</v>
      </c>
      <c r="FP11" s="278"/>
      <c r="FQ11" s="278"/>
      <c r="FR11" s="318">
        <f t="shared" si="9"/>
        <v>691.48252500000001</v>
      </c>
      <c r="FS11" s="331">
        <f t="shared" si="10"/>
        <v>5813.5753027777782</v>
      </c>
      <c r="FT11" s="333">
        <f t="shared" si="1"/>
        <v>825.97368333333361</v>
      </c>
      <c r="FU11" s="292">
        <f t="shared" si="2"/>
        <v>0.11816692603602033</v>
      </c>
      <c r="FV11" s="263" t="b">
        <f t="shared" si="11"/>
        <v>0</v>
      </c>
      <c r="FW11" s="534" t="s">
        <v>872</v>
      </c>
    </row>
    <row r="12" spans="2:179" ht="15">
      <c r="B12" s="274"/>
      <c r="C12" s="263"/>
      <c r="D12" s="274" t="s">
        <v>656</v>
      </c>
      <c r="E12" s="278" t="s">
        <v>20</v>
      </c>
      <c r="F12" s="278" t="s">
        <v>474</v>
      </c>
      <c r="G12" s="278" t="s">
        <v>10</v>
      </c>
      <c r="H12" s="278" t="s">
        <v>464</v>
      </c>
      <c r="I12" s="278" t="str">
        <f t="shared" si="3"/>
        <v>KPN Zakelijk BelBasisISDN30VVE overstap</v>
      </c>
      <c r="J12" s="263" t="str">
        <f t="shared" si="12"/>
        <v>n4*ISDN30KPN</v>
      </c>
      <c r="K12" s="381">
        <f>INDEX(Facilitietenprofielen!D:D,MATCH($J12,Facilitietenprofielen!$A:$A,0))</f>
        <v>5</v>
      </c>
      <c r="L12" s="382">
        <f>INDEX(Facilitietenprofielen!E:E,MATCH($J12,Facilitietenprofielen!$A:$A,0))</f>
        <v>5</v>
      </c>
      <c r="M12" s="382">
        <f>INDEX(Facilitietenprofielen!F:F,MATCH($J12,Facilitietenprofielen!$A:$A,0))</f>
        <v>5</v>
      </c>
      <c r="N12" s="382">
        <f>INDEX(Facilitietenprofielen!G:G,MATCH($J12,Facilitietenprofielen!$A:$A,0))</f>
        <v>5</v>
      </c>
      <c r="O12" s="382">
        <f>INDEX(Facilitietenprofielen!H:H,MATCH($J12,Facilitietenprofielen!$A:$A,0))</f>
        <v>5</v>
      </c>
      <c r="P12" s="382">
        <f>INDEX(Facilitietenprofielen!I:I,MATCH($J12,Facilitietenprofielen!$A:$A,0))</f>
        <v>5</v>
      </c>
      <c r="Q12" s="382">
        <f>INDEX(Facilitietenprofielen!J:J,MATCH($J12,Facilitietenprofielen!$A:$A,0))</f>
        <v>5</v>
      </c>
      <c r="R12" s="382">
        <f>INDEX(Facilitietenprofielen!K:K,MATCH($J12,Facilitietenprofielen!$A:$A,0))</f>
        <v>5</v>
      </c>
      <c r="S12" s="382">
        <f>INDEX(Facilitietenprofielen!L:L,MATCH($J12,Facilitietenprofielen!$A:$A,0))</f>
        <v>5</v>
      </c>
      <c r="T12" s="382">
        <f>INDEX(Facilitietenprofielen!M:M,MATCH($J12,Facilitietenprofielen!$A:$A,0))</f>
        <v>510</v>
      </c>
      <c r="U12" s="382">
        <f>INDEX(Facilitietenprofielen!N:N,MATCH($J12,Facilitietenprofielen!$A:$A,0))</f>
        <v>102</v>
      </c>
      <c r="V12" s="382">
        <f>INDEX(Facilitietenprofielen!V:V,MATCH($J12,Facilitietenprofielen!$A:$A,0))</f>
        <v>1</v>
      </c>
      <c r="W12" s="382">
        <f>INDEX(Facilitietenprofielen!W:W,MATCH($J12,Facilitietenprofielen!$A:$A,0))</f>
        <v>1</v>
      </c>
      <c r="X12" s="382">
        <f>INDEX(Facilitietenprofielen!O:O,MATCH($J12,Facilitietenprofielen!$A:$A,0))</f>
        <v>1</v>
      </c>
      <c r="Y12" s="382">
        <f>INDEX(Facilitietenprofielen!P:P,MATCH($J12,Facilitietenprofielen!$A:$A,0))</f>
        <v>1</v>
      </c>
      <c r="Z12" s="382">
        <f>INDEX(Facilitietenprofielen!Q:Q,MATCH($J12,Facilitietenprofielen!$A:$A,0))</f>
        <v>1</v>
      </c>
      <c r="AA12" s="382">
        <f>INDEX(Facilitietenprofielen!R:R,MATCH($J12,Facilitietenprofielen!$A:$A,0))</f>
        <v>1</v>
      </c>
      <c r="AB12" s="382">
        <f>INDEX(Facilitietenprofielen!S:S,MATCH($J12,Facilitietenprofielen!$A:$A,0))</f>
        <v>1</v>
      </c>
      <c r="AC12" s="382">
        <f>INDEX(Facilitietenprofielen!T:T,MATCH($J12,Facilitietenprofielen!$A:$A,0))</f>
        <v>1</v>
      </c>
      <c r="AD12" s="382">
        <f>INDEX(Facilitietenprofielen!U:U,MATCH($J12,Facilitietenprofielen!$A:$A,0))</f>
        <v>1</v>
      </c>
      <c r="AE12" s="382">
        <f>INDEX(Facilitietenprofielen!Y:Y,MATCH($J12,Facilitietenprofielen!$A:$A,0))</f>
        <v>1</v>
      </c>
      <c r="AF12" s="382">
        <f>INDEX(Facilitietenprofielen!Z:Z,MATCH($J12,Facilitietenprofielen!$A:$A,0))</f>
        <v>1</v>
      </c>
      <c r="AG12" s="382">
        <f>INDEX(Facilitietenprofielen!AA:AA,MATCH($J12,Facilitietenprofielen!$A:$A,0))</f>
        <v>1</v>
      </c>
      <c r="AH12" s="382">
        <f>INDEX(Facilitietenprofielen!AB:AB,MATCH($J12,Facilitietenprofielen!$A:$A,0))</f>
        <v>1</v>
      </c>
      <c r="AI12" s="382">
        <f>INDEX(Facilitietenprofielen!AC:AC,MATCH($J12,Facilitietenprofielen!$A:$A,0))</f>
        <v>1</v>
      </c>
      <c r="AJ12" s="382">
        <f>INDEX(Facilitietenprofielen!AD:AD,MATCH($J12,Facilitietenprofielen!$A:$A,0))</f>
        <v>1</v>
      </c>
      <c r="AK12" s="382">
        <f>INDEX(Facilitietenprofielen!AE:AE,MATCH($J12,Facilitietenprofielen!$A:$A,0))</f>
        <v>1</v>
      </c>
      <c r="AL12" s="382">
        <f>INDEX(Facilitietenprofielen!AF:AF,MATCH($J12,Facilitietenprofielen!$A:$A,0))</f>
        <v>1</v>
      </c>
      <c r="AM12" s="382">
        <f>INDEX(Facilitietenprofielen!AG:AG,MATCH($J12,Facilitietenprofielen!$A:$A,0))</f>
        <v>1</v>
      </c>
      <c r="AN12" s="382">
        <f>INDEX(Facilitietenprofielen!AH:AH,MATCH($J12,Facilitietenprofielen!$A:$A,0))</f>
        <v>1</v>
      </c>
      <c r="AO12" s="382">
        <f>INDEX(Facilitietenprofielen!AI:AI,MATCH($J12,Facilitietenprofielen!$A:$A,0))</f>
        <v>1</v>
      </c>
      <c r="AP12" s="382">
        <f>INDEX(Facilitietenprofielen!AJ:AJ,MATCH($J12,Facilitietenprofielen!$A:$A,0))</f>
        <v>1</v>
      </c>
      <c r="AQ12" s="382">
        <f>INDEX(Facilitietenprofielen!AK:AK,MATCH($J12,Facilitietenprofielen!$A:$A,0))</f>
        <v>1</v>
      </c>
      <c r="AR12" s="382">
        <f>INDEX(Facilitietenprofielen!AL:AL,MATCH($J12,Facilitietenprofielen!$A:$A,0))</f>
        <v>1</v>
      </c>
      <c r="AS12" s="382">
        <f>INDEX(Facilitietenprofielen!AM:AM,MATCH($J12,Facilitietenprofielen!$A:$A,0))</f>
        <v>1</v>
      </c>
      <c r="AT12" s="382">
        <f>INDEX(Facilitietenprofielen!AN:AN,MATCH($J12,Facilitietenprofielen!$A:$A,0))</f>
        <v>1</v>
      </c>
      <c r="AU12" s="382">
        <f>INDEX(Facilitietenprofielen!AO:AO,MATCH($J12,Facilitietenprofielen!$A:$A,0))</f>
        <v>1</v>
      </c>
      <c r="AV12" s="383">
        <f>INDEX(Facilitietenprofielen!AP:AP,MATCH($J12,Facilitietenprofielen!$A:$A,0))</f>
        <v>1</v>
      </c>
      <c r="AW12" s="382">
        <f>INDEX('Rekenblad Aansluiting'!$O:$O,MATCH($G12&amp;" "&amp;$E12&amp;BE$3&amp;$H12,'Rekenblad Aansluiting'!$A:$A,0))</f>
        <v>27.777777777777779</v>
      </c>
      <c r="AX12" s="382">
        <f>INDEX('Rekenblad Aansluiting'!$O:$O,MATCH($G12&amp;" "&amp;$E12&amp;BF$3&amp;$H12,'Rekenblad Aansluiting'!$A:$A,0))</f>
        <v>27.777777777777779</v>
      </c>
      <c r="AY12" s="382">
        <f>INDEX('Rekenblad Aansluiting'!$O:$O,MATCH($G12&amp;" "&amp;$E12&amp;BG$3&amp;$H12,'Rekenblad Aansluiting'!$A:$A,0))</f>
        <v>32.777777777777779</v>
      </c>
      <c r="AZ12" s="382">
        <f>INDEX('Rekenblad Aansluiting'!$O:$O,MATCH($G12&amp;" "&amp;$E12&amp;BH$3&amp;$H12,'Rekenblad Aansluiting'!$A:$A,0))</f>
        <v>213.88888888888889</v>
      </c>
      <c r="BA12" s="382">
        <f>INDEX('Rekenblad Aansluiting'!$O:$O,MATCH($G12&amp;" "&amp;$E12&amp;BI$3&amp;$H12,'Rekenblad Aansluiting'!$A:$A,0))</f>
        <v>263.88888888888891</v>
      </c>
      <c r="BB12" s="382">
        <f>INDEX('Rekenblad Aansluiting'!$O:$O,MATCH($G12&amp;" "&amp;$E12&amp;BJ$3&amp;$H12,'Rekenblad Aansluiting'!$A:$A,0))</f>
        <v>313.88888888888891</v>
      </c>
      <c r="BC12" s="382">
        <f>INDEX('Rekenblad Aansluiting'!$O:$O,MATCH($G12&amp;" "&amp;$E12&amp;BK$3&amp;$H12,'Rekenblad Aansluiting'!$A:$A,0))</f>
        <v>113.88888888888889</v>
      </c>
      <c r="BD12" s="382">
        <f>(K12+L12)*AW12+AX12*M12+(N12+O12)*AY12+SUMPRODUCT(AZ12:BC12,P12:S12)</f>
        <v>5272.2222222222217</v>
      </c>
      <c r="BE12" s="388">
        <f>INDEX('Rekenblad Aansluiting'!$X:$X,MATCH($G12&amp;" "&amp;$E12&amp;BE$3&amp;$H12,'Rekenblad Aansluiting'!$A:$A,0))</f>
        <v>11.771125000000001</v>
      </c>
      <c r="BF12" s="389">
        <f>INDEX('Rekenblad Aansluiting'!$X:$X,MATCH($G12&amp;" "&amp;$E12&amp;BF$3&amp;$H12,'Rekenblad Aansluiting'!$A:$A,0))</f>
        <v>8.7860750000000003</v>
      </c>
      <c r="BG12" s="389">
        <f>INDEX('Rekenblad Aansluiting'!$X:$X,MATCH($G12&amp;" "&amp;$E12&amp;BG$3&amp;$H12,'Rekenblad Aansluiting'!$A:$A,0))</f>
        <v>9.3482250000000029</v>
      </c>
      <c r="BH12" s="389">
        <f>INDEX('Rekenblad Aansluiting'!$X:$X,MATCH($G12&amp;" "&amp;$E12&amp;BH$3&amp;$H12,'Rekenblad Aansluiting'!$A:$A,0))</f>
        <v>52.872429166666677</v>
      </c>
      <c r="BI12" s="389">
        <f>INDEX('Rekenblad Aansluiting'!$X:$X,MATCH($G12&amp;" "&amp;$E12&amp;BI$3&amp;$H12,'Rekenblad Aansluiting'!$A:$A,0))</f>
        <v>62.591279166666681</v>
      </c>
      <c r="BJ12" s="389">
        <f>INDEX('Rekenblad Aansluiting'!$X:$X,MATCH($G12&amp;" "&amp;$E12&amp;BJ$3&amp;$H12,'Rekenblad Aansluiting'!$A:$A,0))</f>
        <v>76.645829166666715</v>
      </c>
      <c r="BK12" s="389">
        <f>INDEX('Rekenblad Aansluiting'!$X:$X,MATCH($G12&amp;" "&amp;$E12&amp;BK$3&amp;$H12,'Rekenblad Aansluiting'!$A:$A,0))</f>
        <v>60.35692916666666</v>
      </c>
      <c r="BL12" s="400">
        <f t="shared" si="0"/>
        <v>1517.4562083333337</v>
      </c>
      <c r="BM12" s="274">
        <f>IF(ISNA(INDEX('Tarieven ZM'!$G:$G,MATCH($G12&amp;BM$3,'Tarieven ZM'!$B:$B,0))),0,INDEX('Tarieven ZM'!$G:$G,MATCH($G12&amp;BM$3,'Tarieven ZM'!$B:$B,0)))</f>
        <v>100</v>
      </c>
      <c r="BN12" s="278">
        <f>IF(ISNA(INDEX('Tarieven ZM'!$G:$G,MATCH($G12&amp;BN$3,'Tarieven ZM'!$B:$B,0))),0,INDEX('Tarieven ZM'!$G:$G,MATCH($G12&amp;BN$3,'Tarieven ZM'!$B:$B,0)))</f>
        <v>100</v>
      </c>
      <c r="BO12" s="278">
        <f>IF(ISNA(INDEX('Tarieven ZM'!$G:$G,MATCH($G12&amp;BO$3,'Tarieven ZM'!$B:$B,0))),0,INDEX('Tarieven ZM'!$G:$G,MATCH($G12&amp;BO$3,'Tarieven ZM'!$B:$B,0)))</f>
        <v>250</v>
      </c>
      <c r="BP12" s="278">
        <f>IF(ISNA(INDEX('Tarieven ZM'!$G:$G,MATCH($G12&amp;BP$3,'Tarieven ZM'!$B:$B,0))),0,INDEX('Tarieven ZM'!$G:$G,MATCH($G12&amp;BP$3,'Tarieven ZM'!$B:$B,0)))</f>
        <v>250</v>
      </c>
      <c r="BQ12" s="278">
        <f>IF(ISNA(INDEX('Tarieven ZM'!$G:$G,MATCH($G12&amp;BQ$3,'Tarieven ZM'!$B:$B,0))),0,INDEX('Tarieven ZM'!$G:$G,MATCH($G12&amp;BQ$3,'Tarieven ZM'!$B:$B,0)))</f>
        <v>500</v>
      </c>
      <c r="BR12" s="278">
        <f>IF(ISNA(INDEX('Tarieven ZM'!$G:$G,MATCH($G12&amp;BR$3,'Tarieven ZM'!$B:$B,0))),0,INDEX('Tarieven ZM'!$G:$G,MATCH($G12&amp;BR$3,'Tarieven ZM'!$B:$B,0)))</f>
        <v>500</v>
      </c>
      <c r="BS12" s="278">
        <f>IF(ISNA(INDEX('Tarieven ZM'!$G:$G,MATCH($G12&amp;BS$3,'Tarieven ZM'!$B:$B,0))),0,INDEX('Tarieven ZM'!$G:$G,MATCH($G12&amp;BS$3,'Tarieven ZM'!$B:$B,0)))</f>
        <v>0</v>
      </c>
      <c r="BT12" s="278">
        <f>IF(ISNA(INDEX('Tarieven ZM'!$G:$G,MATCH($G12&amp;BT$3,'Tarieven ZM'!$B:$B,0))),0,INDEX('Tarieven ZM'!$G:$G,MATCH($G12&amp;BT$3,'Tarieven ZM'!$B:$B,0)))</f>
        <v>0</v>
      </c>
      <c r="BU12" s="278">
        <f>IF(ISNA(INDEX('Tarieven ZM'!$G:$G,MATCH($G12&amp;BU$3,'Tarieven ZM'!$B:$B,0))),0,INDEX('Tarieven ZM'!$G:$G,MATCH($G12&amp;BU$3,'Tarieven ZM'!$B:$B,0)))</f>
        <v>0</v>
      </c>
      <c r="BV12" s="278">
        <f>IF(ISNA(INDEX('Tarieven ZM'!$G:$G,MATCH($G12&amp;BV$3,'Tarieven ZM'!$B:$B,0))),0,INDEX('Tarieven ZM'!$G:$G,MATCH($G12&amp;BV$3,'Tarieven ZM'!$B:$B,0)))</f>
        <v>0</v>
      </c>
      <c r="BW12" s="278">
        <f>IF(ISNA(INDEX('Tarieven ZM'!$G:$G,MATCH($G12&amp;BW$3,'Tarieven ZM'!$B:$B,0))),0,INDEX('Tarieven ZM'!$G:$G,MATCH($G12&amp;BW$3,'Tarieven ZM'!$B:$B,0)))</f>
        <v>0</v>
      </c>
      <c r="BX12" s="278">
        <f>IF(ISNA(INDEX('Tarieven ZM'!$G:$G,MATCH($G12&amp;BX$3,'Tarieven ZM'!$B:$B,0))),0,INDEX('Tarieven ZM'!$G:$G,MATCH($G12&amp;BX$3,'Tarieven ZM'!$B:$B,0)))</f>
        <v>0</v>
      </c>
      <c r="BY12" s="278">
        <f>IF(ISNA(INDEX('Tarieven ZM'!$G:$G,MATCH($G12&amp;BY$3,'Tarieven ZM'!$B:$B,0))),0,INDEX('Tarieven ZM'!$G:$G,MATCH($G12&amp;BY$3,'Tarieven ZM'!$B:$B,0)))</f>
        <v>0</v>
      </c>
      <c r="BZ12" s="278">
        <f>IF(ISNA(INDEX('Tarieven ZM'!$G:$G,MATCH($G12&amp;BZ$3,'Tarieven ZM'!$B:$B,0))),0,INDEX('Tarieven ZM'!$G:$G,MATCH($G12&amp;BZ$3,'Tarieven ZM'!$B:$B,0)))</f>
        <v>0</v>
      </c>
      <c r="CA12" s="278">
        <f>IF(ISNA(INDEX('Tarieven ZM'!$G:$G,MATCH($G12&amp;CA$3,'Tarieven ZM'!$B:$B,0))),0,INDEX('Tarieven ZM'!$G:$G,MATCH($G12&amp;CA$3,'Tarieven ZM'!$B:$B,0)))</f>
        <v>0</v>
      </c>
      <c r="CB12" s="278">
        <f>IF(ISNA(INDEX('Tarieven ZM'!$G:$G,MATCH($G12&amp;CB$3,'Tarieven ZM'!$B:$B,0))),0,INDEX('Tarieven ZM'!$G:$G,MATCH($G12&amp;CB$3,'Tarieven ZM'!$B:$B,0)))</f>
        <v>0</v>
      </c>
      <c r="CC12" s="278">
        <f>IF(ISNA(INDEX('Tarieven ZM'!$G:$G,MATCH($G12&amp;CC$3,'Tarieven ZM'!$B:$B,0))),0,INDEX('Tarieven ZM'!$G:$G,MATCH($G12&amp;CC$3,'Tarieven ZM'!$B:$B,0)))</f>
        <v>0</v>
      </c>
      <c r="CD12" s="278">
        <f>IF(ISNA(INDEX('Tarieven ZM'!$G:$G,MATCH($G12&amp;CD$3,'Tarieven ZM'!$B:$B,0))),0,INDEX('Tarieven ZM'!$G:$G,MATCH($G12&amp;CD$3,'Tarieven ZM'!$B:$B,0)))</f>
        <v>0</v>
      </c>
      <c r="CE12" s="278">
        <f>IF(ISNA(INDEX('Tarieven ZM'!$G:$G,MATCH($G12&amp;CE$3,'Tarieven ZM'!$B:$B,0))),0,INDEX('Tarieven ZM'!$G:$G,MATCH($G12&amp;CE$3,'Tarieven ZM'!$B:$B,0)))</f>
        <v>0</v>
      </c>
      <c r="CF12" s="278">
        <f>IF(ISNA(INDEX('Tarieven ZM'!$G:$G,MATCH($G12&amp;CF$3,'Tarieven ZM'!$B:$B,0))),0,INDEX('Tarieven ZM'!$G:$G,MATCH($G12&amp;CF$3,'Tarieven ZM'!$B:$B,0)))</f>
        <v>0</v>
      </c>
      <c r="CG12" s="278">
        <f>IF(ISNA(INDEX('Tarieven ZM'!$G:$G,MATCH($G12&amp;CG$3,'Tarieven ZM'!$B:$B,0))),0,INDEX('Tarieven ZM'!$G:$G,MATCH($G12&amp;CG$3,'Tarieven ZM'!$B:$B,0)))</f>
        <v>0</v>
      </c>
      <c r="CH12" s="278">
        <f>IF(ISNA(INDEX('Tarieven ZM'!$G:$G,MATCH($G12&amp;CH$3,'Tarieven ZM'!$B:$B,0))),0,INDEX('Tarieven ZM'!$G:$G,MATCH($G12&amp;CH$3,'Tarieven ZM'!$B:$B,0)))</f>
        <v>0</v>
      </c>
      <c r="CI12" s="278">
        <f>IF(ISNA(INDEX('Tarieven ZM'!$G:$G,MATCH($G12&amp;CI$3,'Tarieven ZM'!$B:$B,0))),0,INDEX('Tarieven ZM'!$G:$G,MATCH($G12&amp;CI$3,'Tarieven ZM'!$B:$B,0)))</f>
        <v>0</v>
      </c>
      <c r="CJ12" s="278">
        <f>IF(ISNA(INDEX('Tarieven ZM'!$G:$G,MATCH($G12&amp;CJ$3,'Tarieven ZM'!$B:$B,0))),0,INDEX('Tarieven ZM'!$G:$G,MATCH($G12&amp;CJ$3,'Tarieven ZM'!$B:$B,0)))</f>
        <v>0</v>
      </c>
      <c r="CK12" s="263">
        <f>IF(ISNA(INDEX('Tarieven ZM'!$G:$G,MATCH($G12&amp;CK$3,'Tarieven ZM'!$B:$B,0))),0,INDEX('Tarieven ZM'!$G:$G,MATCH($G12&amp;CK$3,'Tarieven ZM'!$B:$B,0)))</f>
        <v>0</v>
      </c>
      <c r="CL12" s="274">
        <f>IF(ISNA(INDEX('Tarieven ZM'!$H:$H,MATCH($G12&amp;CL$3,'Tarieven ZM'!$B:$B,0))),0,INDEX('Tarieven ZM'!$H:$H,MATCH($G12&amp;CL$3,'Tarieven ZM'!$B:$B,0)))</f>
        <v>100</v>
      </c>
      <c r="CM12" s="278">
        <f>IF(ISNA(INDEX('Tarieven ZM'!$H:$H,MATCH($G12&amp;CM$3,'Tarieven ZM'!$B:$B,0))),0,INDEX('Tarieven ZM'!$H:$H,MATCH($G12&amp;CM$3,'Tarieven ZM'!$B:$B,0)))</f>
        <v>100</v>
      </c>
      <c r="CN12" s="278">
        <f>IF(ISNA(INDEX('Tarieven ZM'!$H:$H,MATCH($G12&amp;CN$3,'Tarieven ZM'!$B:$B,0))),0,INDEX('Tarieven ZM'!$H:$H,MATCH($G12&amp;CN$3,'Tarieven ZM'!$B:$B,0)))</f>
        <v>100</v>
      </c>
      <c r="CO12" s="278">
        <f>IF(ISNA(INDEX('Tarieven ZM'!$H:$H,MATCH($G12&amp;CO$3,'Tarieven ZM'!$B:$B,0))),0,INDEX('Tarieven ZM'!$H:$H,MATCH($G12&amp;CO$3,'Tarieven ZM'!$B:$B,0)))</f>
        <v>100</v>
      </c>
      <c r="CP12" s="278">
        <f>IF(ISNA(INDEX('Tarieven ZM'!$H:$H,MATCH($G12&amp;CP$3,'Tarieven ZM'!$B:$B,0))),0,INDEX('Tarieven ZM'!$H:$H,MATCH($G12&amp;CP$3,'Tarieven ZM'!$B:$B,0)))</f>
        <v>100</v>
      </c>
      <c r="CQ12" s="278">
        <f>IF(ISNA(INDEX('Tarieven ZM'!$H:$H,MATCH($G12&amp;CQ$3,'Tarieven ZM'!$B:$B,0))),0,INDEX('Tarieven ZM'!$H:$H,MATCH($G12&amp;CQ$3,'Tarieven ZM'!$B:$B,0)))</f>
        <v>100</v>
      </c>
      <c r="CR12" s="278">
        <f>IF(ISNA(INDEX('Tarieven ZM'!$H:$H,MATCH($G12&amp;CR$3,'Tarieven ZM'!$B:$B,0))),0,INDEX('Tarieven ZM'!$H:$H,MATCH($G12&amp;CR$3,'Tarieven ZM'!$B:$B,0)))</f>
        <v>0</v>
      </c>
      <c r="CS12" s="278">
        <f>IF(ISNA(INDEX('Tarieven ZM'!$H:$H,MATCH($G12&amp;CS$3,'Tarieven ZM'!$B:$B,0))),0,INDEX('Tarieven ZM'!$H:$H,MATCH($G12&amp;CS$3,'Tarieven ZM'!$B:$B,0)))</f>
        <v>0</v>
      </c>
      <c r="CT12" s="278">
        <f>IF(ISNA(INDEX('Tarieven ZM'!$H:$H,MATCH($G12&amp;CT$3,'Tarieven ZM'!$B:$B,0))),0,INDEX('Tarieven ZM'!$H:$H,MATCH($G12&amp;CT$3,'Tarieven ZM'!$B:$B,0)))</f>
        <v>0</v>
      </c>
      <c r="CU12" s="278">
        <f>IF(ISNA(INDEX('Tarieven ZM'!$H:$H,MATCH($G12&amp;CU$3,'Tarieven ZM'!$B:$B,0))),0,INDEX('Tarieven ZM'!$H:$H,MATCH($G12&amp;CU$3,'Tarieven ZM'!$B:$B,0)))</f>
        <v>0</v>
      </c>
      <c r="CV12" s="278">
        <f>IF(ISNA(INDEX('Tarieven ZM'!$H:$H,MATCH($G12&amp;CV$3,'Tarieven ZM'!$B:$B,0))),0,INDEX('Tarieven ZM'!$H:$H,MATCH($G12&amp;CV$3,'Tarieven ZM'!$B:$B,0)))</f>
        <v>0</v>
      </c>
      <c r="CW12" s="278">
        <f>IF(ISNA(INDEX('Tarieven ZM'!$H:$H,MATCH($G12&amp;CW$3,'Tarieven ZM'!$B:$B,0))),0,INDEX('Tarieven ZM'!$H:$H,MATCH($G12&amp;CW$3,'Tarieven ZM'!$B:$B,0)))</f>
        <v>0</v>
      </c>
      <c r="CX12" s="278">
        <f>IF(ISNA(INDEX('Tarieven ZM'!$H:$H,MATCH($G12&amp;CX$3,'Tarieven ZM'!$B:$B,0))),0,INDEX('Tarieven ZM'!$H:$H,MATCH($G12&amp;CX$3,'Tarieven ZM'!$B:$B,0)))</f>
        <v>0</v>
      </c>
      <c r="CY12" s="278">
        <f>IF(ISNA(INDEX('Tarieven ZM'!$H:$H,MATCH($G12&amp;CY$3,'Tarieven ZM'!$B:$B,0))),0,INDEX('Tarieven ZM'!$H:$H,MATCH($G12&amp;CY$3,'Tarieven ZM'!$B:$B,0)))</f>
        <v>0</v>
      </c>
      <c r="CZ12" s="278">
        <f>IF(ISNA(INDEX('Tarieven ZM'!$H:$H,MATCH($G12&amp;CZ$3,'Tarieven ZM'!$B:$B,0))),0,INDEX('Tarieven ZM'!$H:$H,MATCH($G12&amp;CZ$3,'Tarieven ZM'!$B:$B,0)))</f>
        <v>0</v>
      </c>
      <c r="DA12" s="278">
        <f>IF(ISNA(INDEX('Tarieven ZM'!$H:$H,MATCH($G12&amp;DA$3,'Tarieven ZM'!$B:$B,0))),0,INDEX('Tarieven ZM'!$H:$H,MATCH($G12&amp;DA$3,'Tarieven ZM'!$B:$B,0)))</f>
        <v>0</v>
      </c>
      <c r="DB12" s="278">
        <f>IF(ISNA(INDEX('Tarieven ZM'!$H:$H,MATCH($G12&amp;DB$3,'Tarieven ZM'!$B:$B,0))),0,INDEX('Tarieven ZM'!$H:$H,MATCH($G12&amp;DB$3,'Tarieven ZM'!$B:$B,0)))</f>
        <v>0</v>
      </c>
      <c r="DC12" s="278">
        <f>IF(ISNA(INDEX('Tarieven ZM'!$H:$H,MATCH($G12&amp;DC$3,'Tarieven ZM'!$B:$B,0))),0,INDEX('Tarieven ZM'!$H:$H,MATCH($G12&amp;DC$3,'Tarieven ZM'!$B:$B,0)))</f>
        <v>0</v>
      </c>
      <c r="DD12" s="278">
        <f>IF(ISNA(INDEX('Tarieven ZM'!$H:$H,MATCH($G12&amp;DD$3,'Tarieven ZM'!$B:$B,0))),0,INDEX('Tarieven ZM'!$H:$H,MATCH($G12&amp;DD$3,'Tarieven ZM'!$B:$B,0)))</f>
        <v>0</v>
      </c>
      <c r="DE12" s="278">
        <f>IF(ISNA(INDEX('Tarieven ZM'!$H:$H,MATCH($G12&amp;DE$3,'Tarieven ZM'!$B:$B,0))),0,INDEX('Tarieven ZM'!$H:$H,MATCH($G12&amp;DE$3,'Tarieven ZM'!$B:$B,0)))</f>
        <v>0</v>
      </c>
      <c r="DF12" s="278">
        <f>IF(ISNA(INDEX('Tarieven ZM'!$H:$H,MATCH($G12&amp;DF$3,'Tarieven ZM'!$B:$B,0))),0,INDEX('Tarieven ZM'!$H:$H,MATCH($G12&amp;DF$3,'Tarieven ZM'!$B:$B,0)))</f>
        <v>0</v>
      </c>
      <c r="DG12" s="278">
        <f>IF(ISNA(INDEX('Tarieven ZM'!$H:$H,MATCH($G12&amp;DG$3,'Tarieven ZM'!$B:$B,0))),0,INDEX('Tarieven ZM'!$H:$H,MATCH($G12&amp;DG$3,'Tarieven ZM'!$B:$B,0)))</f>
        <v>0</v>
      </c>
      <c r="DH12" s="278">
        <f>IF(ISNA(INDEX('Tarieven ZM'!$H:$H,MATCH($G12&amp;DH$3,'Tarieven ZM'!$B:$B,0))),0,INDEX('Tarieven ZM'!$H:$H,MATCH($G12&amp;DH$3,'Tarieven ZM'!$B:$B,0)))</f>
        <v>0</v>
      </c>
      <c r="DI12" s="278">
        <f>IF(ISNA(INDEX('Tarieven ZM'!$H:$H,MATCH($G12&amp;DI$3,'Tarieven ZM'!$B:$B,0))),0,INDEX('Tarieven ZM'!$H:$H,MATCH($G12&amp;DI$3,'Tarieven ZM'!$B:$B,0)))</f>
        <v>0</v>
      </c>
      <c r="DJ12" s="263">
        <f>IF(ISNA(INDEX('Tarieven ZM'!$H:$H,MATCH($G12&amp;DJ$3,'Tarieven ZM'!$B:$B,0))),0,INDEX('Tarieven ZM'!$H:$H,MATCH($G12&amp;DJ$3,'Tarieven ZM'!$B:$B,0)))</f>
        <v>0</v>
      </c>
      <c r="DK12" s="388">
        <f t="shared" si="6"/>
        <v>1701</v>
      </c>
      <c r="DL12" s="288">
        <f>SUMPRODUCT($X12:$AV12,CL12:DJ12)/Parameters!$B$5</f>
        <v>16.666666666666668</v>
      </c>
      <c r="DM12" s="318">
        <f t="shared" si="7"/>
        <v>1717.6666666666667</v>
      </c>
      <c r="DN12" s="274">
        <f>INDEX(WLR!$J:$J,MATCH(DN$4,WLR!$A:$A,0))</f>
        <v>10.38</v>
      </c>
      <c r="DO12" s="278">
        <f>INDEX(WLR!$J:$J,MATCH(DO$4,WLR!$A:$A,0))</f>
        <v>10.38</v>
      </c>
      <c r="DP12" s="278">
        <f>INDEX(WLR!$J:$J,MATCH(DP$4,WLR!$A:$A,0))</f>
        <v>62.88</v>
      </c>
      <c r="DQ12" s="278">
        <f>INDEX(WLR!$J:$J,MATCH(DQ$4,WLR!$A:$A,0))</f>
        <v>62.88</v>
      </c>
      <c r="DR12" s="278">
        <f>INDEX(WLR!$J:$J,MATCH(DR$4,WLR!$A:$A,0))</f>
        <v>493.95</v>
      </c>
      <c r="DS12" s="278">
        <f>INDEX(WLR!$J:$J,MATCH(DS$4,WLR!$A:$A,0))</f>
        <v>493.95</v>
      </c>
      <c r="DT12" s="278">
        <f>INDEX(WLR!$J:$J,MATCH(DT$4,WLR!$A:$A,0))</f>
        <v>3506.77</v>
      </c>
      <c r="DU12" s="278">
        <f>INDEX(WLR!$J:$J,MATCH(DU$4,WLR!$A:$A,0))</f>
        <v>1.19</v>
      </c>
      <c r="DV12" s="278">
        <f>INDEX(WLR!$J:$J,MATCH(DV$4,WLR!$A:$A,0))</f>
        <v>29.4</v>
      </c>
      <c r="DW12" s="278">
        <f>INDEX(WLR!$J:$J,MATCH(DW$4,WLR!$A:$A,0))</f>
        <v>192.26</v>
      </c>
      <c r="DX12" s="278">
        <f>INDEX(WLR!$J:$J,MATCH(DX$4,WLR!$A:$A,0))</f>
        <v>9.7899999999999991</v>
      </c>
      <c r="DY12" s="278">
        <f>INDEX(WLR!$J:$J,MATCH(DY$4,WLR!$A:$A,0))</f>
        <v>34.92</v>
      </c>
      <c r="DZ12" s="278">
        <f>INDEX(WLR!$J:$J,MATCH(DZ$4,WLR!$A:$A,0))</f>
        <v>34.92</v>
      </c>
      <c r="EA12" s="278">
        <f>INDEX(WLR!$J:$J,MATCH(EA$4,WLR!$A:$A,0))</f>
        <v>2.08</v>
      </c>
      <c r="EB12" s="278">
        <f>INDEX(WLR!$J:$J,MATCH(EB$4,WLR!$A:$A,0))</f>
        <v>1.97</v>
      </c>
      <c r="EC12" s="278">
        <f>INDEX(WLR!$J:$J,MATCH(EC$4,WLR!$A:$A,0))</f>
        <v>1.97</v>
      </c>
      <c r="ED12" s="278">
        <f>INDEX(WLR!$J:$J,MATCH(ED$4,WLR!$A:$A,0))</f>
        <v>0</v>
      </c>
      <c r="EE12" s="278">
        <f>INDEX(WLR!$J:$J,MATCH(EE$4,WLR!$A:$A,0))</f>
        <v>0</v>
      </c>
      <c r="EF12" s="278">
        <f>INDEX(WLR!$J:$J,MATCH(EF$4,WLR!$A:$A,0))</f>
        <v>0.96</v>
      </c>
      <c r="EG12" s="278">
        <f>INDEX(WLR!$J:$J,MATCH(EG$4,WLR!$A:$A,0))</f>
        <v>4.53</v>
      </c>
      <c r="EH12" s="278">
        <f>INDEX(WLR!$J:$J,MATCH(EH$4,WLR!$A:$A,0))</f>
        <v>4.53</v>
      </c>
      <c r="EI12" s="278">
        <f>INDEX(WLR!$J:$J,MATCH(EI$4,WLR!$A:$A,0))</f>
        <v>7.57</v>
      </c>
      <c r="EJ12" s="278">
        <f>INDEX(WLR!$J:$J,MATCH(EJ$4,WLR!$A:$A,0))</f>
        <v>31.08</v>
      </c>
      <c r="EK12" s="278">
        <f>INDEX(WLR!$J:$J,MATCH(EK$4,WLR!$A:$A,0))</f>
        <v>31.08</v>
      </c>
      <c r="EL12" s="263">
        <f>INDEX(WLR!$J:$J,MATCH(EL$4,WLR!$A:$A,0))</f>
        <v>0.96</v>
      </c>
      <c r="EM12" s="274">
        <f>INDEX(WLR!$I:$I,MATCH(EM$4,WLR!$A:$A,0))</f>
        <v>0</v>
      </c>
      <c r="EN12" s="278">
        <f>INDEX(WLR!$I:$I,MATCH(EN$4,WLR!$A:$A,0))</f>
        <v>16.190000000000001</v>
      </c>
      <c r="EO12" s="278">
        <f>INDEX(WLR!$I:$I,MATCH(EO$4,WLR!$A:$A,0))</f>
        <v>0</v>
      </c>
      <c r="EP12" s="278">
        <f>INDEX(WLR!$I:$I,MATCH(EP$4,WLR!$A:$A,0))</f>
        <v>16.190000000000001</v>
      </c>
      <c r="EQ12" s="278">
        <f>INDEX(WLR!$I:$I,MATCH(EQ$4,WLR!$A:$A,0))</f>
        <v>0</v>
      </c>
      <c r="ER12" s="278">
        <f>INDEX(WLR!$I:$I,MATCH(ER$4,WLR!$A:$A,0))</f>
        <v>16.190000000000001</v>
      </c>
      <c r="ES12" s="278">
        <f>INDEX(WLR!$I:$I,MATCH(ES$4,WLR!$A:$A,0))</f>
        <v>0</v>
      </c>
      <c r="ET12" s="278">
        <f>INDEX(WLR!$I:$I,MATCH(ET$4,WLR!$A:$A,0))</f>
        <v>82.74</v>
      </c>
      <c r="EU12" s="278">
        <f>INDEX(WLR!$I:$I,MATCH(EU$4,WLR!$A:$A,0))</f>
        <v>747.67</v>
      </c>
      <c r="EV12" s="278">
        <f>INDEX(WLR!$I:$I,MATCH(EV$4,WLR!$A:$A,0))</f>
        <v>1281.71</v>
      </c>
      <c r="EW12" s="278">
        <f>INDEX(WLR!$I:$I,MATCH(EW$4,WLR!$A:$A,0))</f>
        <v>16.190000000000001</v>
      </c>
      <c r="EX12" s="278">
        <f>INDEX(WLR!$I:$I,MATCH(EX$4,WLR!$A:$A,0))</f>
        <v>79.86</v>
      </c>
      <c r="EY12" s="278">
        <f>INDEX(WLR!$I:$I,MATCH(EY$4,WLR!$A:$A,0))</f>
        <v>838.64</v>
      </c>
      <c r="EZ12" s="278">
        <f>INDEX(WLR!$I:$I,MATCH(EZ$4,WLR!$A:$A,0))</f>
        <v>32.92</v>
      </c>
      <c r="FA12" s="278">
        <f>INDEX(WLR!$I:$I,MATCH(FA$4,WLR!$A:$A,0))</f>
        <v>16.190000000000001</v>
      </c>
      <c r="FB12" s="278">
        <f>INDEX(WLR!$I:$I,MATCH(FB$4,WLR!$A:$A,0))</f>
        <v>16.190000000000001</v>
      </c>
      <c r="FC12" s="278">
        <f>INDEX(WLR!$I:$I,MATCH(FC$4,WLR!$A:$A,0))</f>
        <v>0</v>
      </c>
      <c r="FD12" s="278">
        <f>INDEX(WLR!$I:$I,MATCH(FD$4,WLR!$A:$A,0))</f>
        <v>15.71</v>
      </c>
      <c r="FE12" s="278">
        <f>INDEX(WLR!$I:$I,MATCH(FE$4,WLR!$A:$A,0))</f>
        <v>0</v>
      </c>
      <c r="FF12" s="278">
        <f>INDEX(WLR!$I:$I,MATCH(FF$4,WLR!$A:$A,0))</f>
        <v>0</v>
      </c>
      <c r="FG12" s="278">
        <f>INDEX(WLR!$I:$I,MATCH(FG$4,WLR!$A:$A,0))</f>
        <v>0</v>
      </c>
      <c r="FH12" s="278">
        <f>INDEX(WLR!$I:$I,MATCH(FH$4,WLR!$A:$A,0))</f>
        <v>15.71</v>
      </c>
      <c r="FI12" s="278">
        <f>INDEX(WLR!$I:$I,MATCH(FI$4,WLR!$A:$A,0))</f>
        <v>40.020000000000003</v>
      </c>
      <c r="FJ12" s="278">
        <f>INDEX(WLR!$I:$I,MATCH(FJ$4,WLR!$A:$A,0))</f>
        <v>40.020000000000003</v>
      </c>
      <c r="FK12" s="263">
        <f>INDEX(WLR!$I:$I,MATCH(FK$4,WLR!$A:$A,0))</f>
        <v>0</v>
      </c>
      <c r="FL12" s="333">
        <f>SUMPRODUCT(X12:AV12,DN12:EL12)+V12*(1-Parameters!$B$33)</f>
        <v>5031.2</v>
      </c>
      <c r="FM12" s="389">
        <f>SUMPRODUCT(X12:AV12,EM12:FK12)/Parameters!$B$5</f>
        <v>90.892777777777781</v>
      </c>
      <c r="FN12" s="281">
        <f t="shared" si="8"/>
        <v>5122.0927777777779</v>
      </c>
      <c r="FO12" s="298">
        <f>FN12*Parameters!$B$2</f>
        <v>691.48252500000001</v>
      </c>
      <c r="FP12" s="278"/>
      <c r="FQ12" s="278"/>
      <c r="FR12" s="318">
        <f t="shared" si="9"/>
        <v>691.48252500000001</v>
      </c>
      <c r="FS12" s="331">
        <f t="shared" si="10"/>
        <v>5813.5753027777782</v>
      </c>
      <c r="FT12" s="333">
        <f t="shared" si="1"/>
        <v>825.97368333333361</v>
      </c>
      <c r="FU12" s="292">
        <f t="shared" si="2"/>
        <v>0.11816692603602033</v>
      </c>
      <c r="FV12" s="263" t="b">
        <f t="shared" si="11"/>
        <v>0</v>
      </c>
      <c r="FW12" s="534" t="s">
        <v>872</v>
      </c>
    </row>
    <row r="13" spans="2:179" ht="15">
      <c r="B13" s="274"/>
      <c r="C13" s="263"/>
      <c r="D13" s="274" t="s">
        <v>653</v>
      </c>
      <c r="E13" s="278" t="s">
        <v>659</v>
      </c>
      <c r="F13" s="278" t="s">
        <v>470</v>
      </c>
      <c r="G13" s="278" t="s">
        <v>13</v>
      </c>
      <c r="H13" s="278" t="s">
        <v>463</v>
      </c>
      <c r="I13" s="278" t="str">
        <f t="shared" si="3"/>
        <v>TZ BelBasisISDN2VVE nieuwe aanleg</v>
      </c>
      <c r="J13" s="263" t="str">
        <f t="shared" si="4"/>
        <v>n1*ISDN2TZ</v>
      </c>
      <c r="K13" s="381">
        <f>INDEX(Facilitietenprofielen!D:D,MATCH($J13,Facilitietenprofielen!$A:$A,0))</f>
        <v>5</v>
      </c>
      <c r="L13" s="382">
        <f>INDEX(Facilitietenprofielen!E:E,MATCH($J13,Facilitietenprofielen!$A:$A,0))</f>
        <v>5</v>
      </c>
      <c r="M13" s="382">
        <f>INDEX(Facilitietenprofielen!F:F,MATCH($J13,Facilitietenprofielen!$A:$A,0))</f>
        <v>5</v>
      </c>
      <c r="N13" s="382">
        <f>INDEX(Facilitietenprofielen!G:G,MATCH($J13,Facilitietenprofielen!$A:$A,0))</f>
        <v>5</v>
      </c>
      <c r="O13" s="382">
        <f>INDEX(Facilitietenprofielen!H:H,MATCH($J13,Facilitietenprofielen!$A:$A,0))</f>
        <v>5</v>
      </c>
      <c r="P13" s="382">
        <f>INDEX(Facilitietenprofielen!I:I,MATCH($J13,Facilitietenprofielen!$A:$A,0))</f>
        <v>5</v>
      </c>
      <c r="Q13" s="382">
        <f>INDEX(Facilitietenprofielen!J:J,MATCH($J13,Facilitietenprofielen!$A:$A,0))</f>
        <v>5</v>
      </c>
      <c r="R13" s="382">
        <f>INDEX(Facilitietenprofielen!K:K,MATCH($J13,Facilitietenprofielen!$A:$A,0))</f>
        <v>5</v>
      </c>
      <c r="S13" s="382">
        <f>INDEX(Facilitietenprofielen!L:L,MATCH($J13,Facilitietenprofielen!$A:$A,0))</f>
        <v>5</v>
      </c>
      <c r="T13" s="382">
        <f>INDEX(Facilitietenprofielen!M:M,MATCH($J13,Facilitietenprofielen!$A:$A,0))</f>
        <v>510</v>
      </c>
      <c r="U13" s="382">
        <f>INDEX(Facilitietenprofielen!N:N,MATCH($J13,Facilitietenprofielen!$A:$A,0))</f>
        <v>102</v>
      </c>
      <c r="V13" s="382">
        <f>INDEX(Facilitietenprofielen!V:V,MATCH($J13,Facilitietenprofielen!$A:$A,0))</f>
        <v>1</v>
      </c>
      <c r="W13" s="382">
        <f>INDEX(Facilitietenprofielen!W:W,MATCH($J13,Facilitietenprofielen!$A:$A,0))</f>
        <v>1</v>
      </c>
      <c r="X13" s="382">
        <f>INDEX(Facilitietenprofielen!O:O,MATCH($J13,Facilitietenprofielen!$A:$A,0))</f>
        <v>1</v>
      </c>
      <c r="Y13" s="382">
        <f>INDEX(Facilitietenprofielen!P:P,MATCH($J13,Facilitietenprofielen!$A:$A,0))</f>
        <v>1</v>
      </c>
      <c r="Z13" s="382">
        <f>INDEX(Facilitietenprofielen!Q:Q,MATCH($J13,Facilitietenprofielen!$A:$A,0))</f>
        <v>1</v>
      </c>
      <c r="AA13" s="382">
        <f>INDEX(Facilitietenprofielen!R:R,MATCH($J13,Facilitietenprofielen!$A:$A,0))</f>
        <v>1</v>
      </c>
      <c r="AB13" s="382">
        <f>INDEX(Facilitietenprofielen!S:S,MATCH($J13,Facilitietenprofielen!$A:$A,0))</f>
        <v>1</v>
      </c>
      <c r="AC13" s="382">
        <f>INDEX(Facilitietenprofielen!T:T,MATCH($J13,Facilitietenprofielen!$A:$A,0))</f>
        <v>1</v>
      </c>
      <c r="AD13" s="382">
        <f>INDEX(Facilitietenprofielen!U:U,MATCH($J13,Facilitietenprofielen!$A:$A,0))</f>
        <v>1</v>
      </c>
      <c r="AE13" s="382">
        <f>INDEX(Facilitietenprofielen!Y:Y,MATCH($J13,Facilitietenprofielen!$A:$A,0))</f>
        <v>1</v>
      </c>
      <c r="AF13" s="382">
        <f>INDEX(Facilitietenprofielen!Z:Z,MATCH($J13,Facilitietenprofielen!$A:$A,0))</f>
        <v>1</v>
      </c>
      <c r="AG13" s="382">
        <f>INDEX(Facilitietenprofielen!AA:AA,MATCH($J13,Facilitietenprofielen!$A:$A,0))</f>
        <v>1</v>
      </c>
      <c r="AH13" s="382">
        <f>INDEX(Facilitietenprofielen!AB:AB,MATCH($J13,Facilitietenprofielen!$A:$A,0))</f>
        <v>1</v>
      </c>
      <c r="AI13" s="382">
        <f>INDEX(Facilitietenprofielen!AC:AC,MATCH($J13,Facilitietenprofielen!$A:$A,0))</f>
        <v>1</v>
      </c>
      <c r="AJ13" s="382">
        <f>INDEX(Facilitietenprofielen!AD:AD,MATCH($J13,Facilitietenprofielen!$A:$A,0))</f>
        <v>1</v>
      </c>
      <c r="AK13" s="382">
        <f>INDEX(Facilitietenprofielen!AE:AE,MATCH($J13,Facilitietenprofielen!$A:$A,0))</f>
        <v>1</v>
      </c>
      <c r="AL13" s="382">
        <f>INDEX(Facilitietenprofielen!AF:AF,MATCH($J13,Facilitietenprofielen!$A:$A,0))</f>
        <v>1</v>
      </c>
      <c r="AM13" s="382">
        <f>INDEX(Facilitietenprofielen!AG:AG,MATCH($J13,Facilitietenprofielen!$A:$A,0))</f>
        <v>1</v>
      </c>
      <c r="AN13" s="382">
        <f>INDEX(Facilitietenprofielen!AH:AH,MATCH($J13,Facilitietenprofielen!$A:$A,0))</f>
        <v>1</v>
      </c>
      <c r="AO13" s="382">
        <f>INDEX(Facilitietenprofielen!AI:AI,MATCH($J13,Facilitietenprofielen!$A:$A,0))</f>
        <v>1</v>
      </c>
      <c r="AP13" s="382">
        <f>INDEX(Facilitietenprofielen!AJ:AJ,MATCH($J13,Facilitietenprofielen!$A:$A,0))</f>
        <v>1</v>
      </c>
      <c r="AQ13" s="382">
        <f>INDEX(Facilitietenprofielen!AK:AK,MATCH($J13,Facilitietenprofielen!$A:$A,0))</f>
        <v>1</v>
      </c>
      <c r="AR13" s="382">
        <f>INDEX(Facilitietenprofielen!AL:AL,MATCH($J13,Facilitietenprofielen!$A:$A,0))</f>
        <v>1</v>
      </c>
      <c r="AS13" s="382">
        <f>INDEX(Facilitietenprofielen!AM:AM,MATCH($J13,Facilitietenprofielen!$A:$A,0))</f>
        <v>1</v>
      </c>
      <c r="AT13" s="382">
        <f>INDEX(Facilitietenprofielen!AN:AN,MATCH($J13,Facilitietenprofielen!$A:$A,0))</f>
        <v>1</v>
      </c>
      <c r="AU13" s="382">
        <f>INDEX(Facilitietenprofielen!AO:AO,MATCH($J13,Facilitietenprofielen!$A:$A,0))</f>
        <v>1</v>
      </c>
      <c r="AV13" s="383">
        <f>INDEX(Facilitietenprofielen!AP:AP,MATCH($J13,Facilitietenprofielen!$A:$A,0))</f>
        <v>1</v>
      </c>
      <c r="AW13" s="382">
        <f>INDEX('Rekenblad Aansluiting'!$O:$O,MATCH($G13&amp;" "&amp;$E13&amp;BE$3&amp;$H13,'Rekenblad Aansluiting'!$A:$A,0))</f>
        <v>27.777777777777779</v>
      </c>
      <c r="AX13" s="382">
        <f>INDEX('Rekenblad Aansluiting'!$O:$O,MATCH($G13&amp;" "&amp;$E13&amp;BF$3&amp;$H13,'Rekenblad Aansluiting'!$A:$A,0))</f>
        <v>27.777777777777779</v>
      </c>
      <c r="AY13" s="382">
        <f>INDEX('Rekenblad Aansluiting'!$O:$O,MATCH($G13&amp;" "&amp;$E13&amp;BG$3&amp;$H13,'Rekenblad Aansluiting'!$A:$A,0))</f>
        <v>32.777777777777779</v>
      </c>
      <c r="AZ13" s="382">
        <f>INDEX('Rekenblad Aansluiting'!$O:$O,MATCH($G13&amp;" "&amp;$E13&amp;BH$3&amp;$H13,'Rekenblad Aansluiting'!$A:$A,0))</f>
        <v>227.77777777777777</v>
      </c>
      <c r="BA13" s="382">
        <f>INDEX('Rekenblad Aansluiting'!$O:$O,MATCH($G13&amp;" "&amp;$E13&amp;BI$3&amp;$H13,'Rekenblad Aansluiting'!$A:$A,0))</f>
        <v>277.77777777777777</v>
      </c>
      <c r="BB13" s="382">
        <f>INDEX('Rekenblad Aansluiting'!$O:$O,MATCH($G13&amp;" "&amp;$E13&amp;BJ$3&amp;$H13,'Rekenblad Aansluiting'!$A:$A,0))</f>
        <v>327.77777777777777</v>
      </c>
      <c r="BC13" s="382">
        <f>INDEX('Rekenblad Aansluiting'!$O:$O,MATCH($G13&amp;" "&amp;$E13&amp;BK$3&amp;$H13,'Rekenblad Aansluiting'!$A:$A,0))</f>
        <v>127.77777777777777</v>
      </c>
      <c r="BD13" s="382">
        <f t="shared" si="5"/>
        <v>5550</v>
      </c>
      <c r="BE13" s="388">
        <f>INDEX('Rekenblad Aansluiting'!$X:$X,MATCH($G13&amp;" "&amp;$E13&amp;BE$3&amp;$H13,'Rekenblad Aansluiting'!$A:$A,0))</f>
        <v>11.334465277777777</v>
      </c>
      <c r="BF13" s="389">
        <f>INDEX('Rekenblad Aansluiting'!$X:$X,MATCH($G13&amp;" "&amp;$E13&amp;BF$3&amp;$H13,'Rekenblad Aansluiting'!$A:$A,0))</f>
        <v>8.2854138888888897</v>
      </c>
      <c r="BG13" s="389">
        <f>INDEX('Rekenblad Aansluiting'!$X:$X,MATCH($G13&amp;" "&amp;$E13&amp;BG$3&amp;$H13,'Rekenblad Aansluiting'!$A:$A,0))</f>
        <v>8.8475638888888888</v>
      </c>
      <c r="BH13" s="389">
        <f>INDEX('Rekenblad Aansluiting'!$X:$X,MATCH($G13&amp;" "&amp;$E13&amp;BH$3&amp;$H13,'Rekenblad Aansluiting'!$A:$A,0))</f>
        <v>44.475908333333308</v>
      </c>
      <c r="BI13" s="389">
        <f>INDEX('Rekenblad Aansluiting'!$X:$X,MATCH($G13&amp;" "&amp;$E13&amp;BI$3&amp;$H13,'Rekenblad Aansluiting'!$A:$A,0))</f>
        <v>46.774065277777765</v>
      </c>
      <c r="BJ13" s="389">
        <f>INDEX('Rekenblad Aansluiting'!$X:$X,MATCH($G13&amp;" "&amp;$E13&amp;BJ$3&amp;$H13,'Rekenblad Aansluiting'!$A:$A,0))</f>
        <v>47.47092638888887</v>
      </c>
      <c r="BK13" s="389">
        <f>INDEX('Rekenblad Aansluiting'!$X:$X,MATCH($G13&amp;" "&amp;$E13&amp;BK$3&amp;$H13,'Rekenblad Aansluiting'!$A:$A,0))</f>
        <v>31.182026388888886</v>
      </c>
      <c r="BL13" s="400">
        <f t="shared" si="0"/>
        <v>1092.7619930555554</v>
      </c>
      <c r="BM13" s="274">
        <f>IF(ISNA(INDEX('Tarieven ZM'!$G:$G,MATCH($G13&amp;BM$3,'Tarieven ZM'!$B:$B,0))),0,INDEX('Tarieven ZM'!$G:$G,MATCH($G13&amp;BM$3,'Tarieven ZM'!$B:$B,0)))</f>
        <v>20</v>
      </c>
      <c r="BN13" s="278">
        <f>IF(ISNA(INDEX('Tarieven ZM'!$G:$G,MATCH($G13&amp;BN$3,'Tarieven ZM'!$B:$B,0))),0,INDEX('Tarieven ZM'!$G:$G,MATCH($G13&amp;BN$3,'Tarieven ZM'!$B:$B,0)))</f>
        <v>20</v>
      </c>
      <c r="BO13" s="278">
        <f>IF(ISNA(INDEX('Tarieven ZM'!$G:$G,MATCH($G13&amp;BO$3,'Tarieven ZM'!$B:$B,0))),0,INDEX('Tarieven ZM'!$G:$G,MATCH($G13&amp;BO$3,'Tarieven ZM'!$B:$B,0)))</f>
        <v>100</v>
      </c>
      <c r="BP13" s="278">
        <f>IF(ISNA(INDEX('Tarieven ZM'!$G:$G,MATCH($G13&amp;BP$3,'Tarieven ZM'!$B:$B,0))),0,INDEX('Tarieven ZM'!$G:$G,MATCH($G13&amp;BP$3,'Tarieven ZM'!$B:$B,0)))</f>
        <v>100</v>
      </c>
      <c r="BQ13" s="278">
        <f>IF(ISNA(INDEX('Tarieven ZM'!$G:$G,MATCH($G13&amp;BQ$3,'Tarieven ZM'!$B:$B,0))),0,INDEX('Tarieven ZM'!$G:$G,MATCH($G13&amp;BQ$3,'Tarieven ZM'!$B:$B,0)))</f>
        <v>500</v>
      </c>
      <c r="BR13" s="278">
        <f>IF(ISNA(INDEX('Tarieven ZM'!$G:$G,MATCH($G13&amp;BR$3,'Tarieven ZM'!$B:$B,0))),0,INDEX('Tarieven ZM'!$G:$G,MATCH($G13&amp;BR$3,'Tarieven ZM'!$B:$B,0)))</f>
        <v>500</v>
      </c>
      <c r="BS13" s="278">
        <f>IF(ISNA(INDEX('Tarieven ZM'!$G:$G,MATCH($G13&amp;BS$3,'Tarieven ZM'!$B:$B,0))),0,INDEX('Tarieven ZM'!$G:$G,MATCH($G13&amp;BS$3,'Tarieven ZM'!$B:$B,0)))</f>
        <v>0</v>
      </c>
      <c r="BT13" s="278">
        <f>IF(ISNA(INDEX('Tarieven ZM'!$G:$G,MATCH($G13&amp;BT$3,'Tarieven ZM'!$B:$B,0))),0,INDEX('Tarieven ZM'!$G:$G,MATCH($G13&amp;BT$3,'Tarieven ZM'!$B:$B,0)))</f>
        <v>0</v>
      </c>
      <c r="BU13" s="278">
        <f>IF(ISNA(INDEX('Tarieven ZM'!$G:$G,MATCH($G13&amp;BU$3,'Tarieven ZM'!$B:$B,0))),0,INDEX('Tarieven ZM'!$G:$G,MATCH($G13&amp;BU$3,'Tarieven ZM'!$B:$B,0)))</f>
        <v>0</v>
      </c>
      <c r="BV13" s="278">
        <f>IF(ISNA(INDEX('Tarieven ZM'!$G:$G,MATCH($G13&amp;BV$3,'Tarieven ZM'!$B:$B,0))),0,INDEX('Tarieven ZM'!$G:$G,MATCH($G13&amp;BV$3,'Tarieven ZM'!$B:$B,0)))</f>
        <v>0</v>
      </c>
      <c r="BW13" s="278">
        <f>IF(ISNA(INDEX('Tarieven ZM'!$G:$G,MATCH($G13&amp;BW$3,'Tarieven ZM'!$B:$B,0))),0,INDEX('Tarieven ZM'!$G:$G,MATCH($G13&amp;BW$3,'Tarieven ZM'!$B:$B,0)))</f>
        <v>50</v>
      </c>
      <c r="BX13" s="278">
        <f>IF(ISNA(INDEX('Tarieven ZM'!$G:$G,MATCH($G13&amp;BX$3,'Tarieven ZM'!$B:$B,0))),0,INDEX('Tarieven ZM'!$G:$G,MATCH($G13&amp;BX$3,'Tarieven ZM'!$B:$B,0)))</f>
        <v>0</v>
      </c>
      <c r="BY13" s="278">
        <f>IF(ISNA(INDEX('Tarieven ZM'!$G:$G,MATCH($G13&amp;BY$3,'Tarieven ZM'!$B:$B,0))),0,INDEX('Tarieven ZM'!$G:$G,MATCH($G13&amp;BY$3,'Tarieven ZM'!$B:$B,0)))</f>
        <v>0</v>
      </c>
      <c r="BZ13" s="278">
        <f>IF(ISNA(INDEX('Tarieven ZM'!$G:$G,MATCH($G13&amp;BZ$3,'Tarieven ZM'!$B:$B,0))),0,INDEX('Tarieven ZM'!$G:$G,MATCH($G13&amp;BZ$3,'Tarieven ZM'!$B:$B,0)))</f>
        <v>5</v>
      </c>
      <c r="CA13" s="278">
        <f>IF(ISNA(INDEX('Tarieven ZM'!$G:$G,MATCH($G13&amp;CA$3,'Tarieven ZM'!$B:$B,0))),0,INDEX('Tarieven ZM'!$G:$G,MATCH($G13&amp;CA$3,'Tarieven ZM'!$B:$B,0)))</f>
        <v>0</v>
      </c>
      <c r="CB13" s="278">
        <f>IF(ISNA(INDEX('Tarieven ZM'!$G:$G,MATCH($G13&amp;CB$3,'Tarieven ZM'!$B:$B,0))),0,INDEX('Tarieven ZM'!$G:$G,MATCH($G13&amp;CB$3,'Tarieven ZM'!$B:$B,0)))</f>
        <v>0</v>
      </c>
      <c r="CC13" s="278">
        <f>IF(ISNA(INDEX('Tarieven ZM'!$G:$G,MATCH($G13&amp;CC$3,'Tarieven ZM'!$B:$B,0))),0,INDEX('Tarieven ZM'!$G:$G,MATCH($G13&amp;CC$3,'Tarieven ZM'!$B:$B,0)))</f>
        <v>0</v>
      </c>
      <c r="CD13" s="278">
        <f>IF(ISNA(INDEX('Tarieven ZM'!$G:$G,MATCH($G13&amp;CD$3,'Tarieven ZM'!$B:$B,0))),0,INDEX('Tarieven ZM'!$G:$G,MATCH($G13&amp;CD$3,'Tarieven ZM'!$B:$B,0)))</f>
        <v>5</v>
      </c>
      <c r="CE13" s="278">
        <f>IF(ISNA(INDEX('Tarieven ZM'!$G:$G,MATCH($G13&amp;CE$3,'Tarieven ZM'!$B:$B,0))),0,INDEX('Tarieven ZM'!$G:$G,MATCH($G13&amp;CE$3,'Tarieven ZM'!$B:$B,0)))</f>
        <v>0</v>
      </c>
      <c r="CF13" s="278">
        <f>IF(ISNA(INDEX('Tarieven ZM'!$G:$G,MATCH($G13&amp;CF$3,'Tarieven ZM'!$B:$B,0))),0,INDEX('Tarieven ZM'!$G:$G,MATCH($G13&amp;CF$3,'Tarieven ZM'!$B:$B,0)))</f>
        <v>5</v>
      </c>
      <c r="CG13" s="278">
        <f>IF(ISNA(INDEX('Tarieven ZM'!$G:$G,MATCH($G13&amp;CG$3,'Tarieven ZM'!$B:$B,0))),0,INDEX('Tarieven ZM'!$G:$G,MATCH($G13&amp;CG$3,'Tarieven ZM'!$B:$B,0)))</f>
        <v>10</v>
      </c>
      <c r="CH13" s="278">
        <f>IF(ISNA(INDEX('Tarieven ZM'!$G:$G,MATCH($G13&amp;CH$3,'Tarieven ZM'!$B:$B,0))),0,INDEX('Tarieven ZM'!$G:$G,MATCH($G13&amp;CH$3,'Tarieven ZM'!$B:$B,0)))</f>
        <v>0</v>
      </c>
      <c r="CI13" s="278">
        <f>IF(ISNA(INDEX('Tarieven ZM'!$G:$G,MATCH($G13&amp;CI$3,'Tarieven ZM'!$B:$B,0))),0,INDEX('Tarieven ZM'!$G:$G,MATCH($G13&amp;CI$3,'Tarieven ZM'!$B:$B,0)))</f>
        <v>0</v>
      </c>
      <c r="CJ13" s="278">
        <f>IF(ISNA(INDEX('Tarieven ZM'!$G:$G,MATCH($G13&amp;CJ$3,'Tarieven ZM'!$B:$B,0))),0,INDEX('Tarieven ZM'!$G:$G,MATCH($G13&amp;CJ$3,'Tarieven ZM'!$B:$B,0)))</f>
        <v>0</v>
      </c>
      <c r="CK13" s="263">
        <f>IF(ISNA(INDEX('Tarieven ZM'!$G:$G,MATCH($G13&amp;CK$3,'Tarieven ZM'!$B:$B,0))),0,INDEX('Tarieven ZM'!$G:$G,MATCH($G13&amp;CK$3,'Tarieven ZM'!$B:$B,0)))</f>
        <v>0</v>
      </c>
      <c r="CL13" s="274">
        <f>IF(ISNA(INDEX('Tarieven ZM'!$H:$H,MATCH($G13&amp;CL$3,'Tarieven ZM'!$B:$B,0))),0,INDEX('Tarieven ZM'!$H:$H,MATCH($G13&amp;CL$3,'Tarieven ZM'!$B:$B,0)))</f>
        <v>100</v>
      </c>
      <c r="CM13" s="278">
        <f>IF(ISNA(INDEX('Tarieven ZM'!$H:$H,MATCH($G13&amp;CM$3,'Tarieven ZM'!$B:$B,0))),0,INDEX('Tarieven ZM'!$H:$H,MATCH($G13&amp;CM$3,'Tarieven ZM'!$B:$B,0)))</f>
        <v>100</v>
      </c>
      <c r="CN13" s="278">
        <f>IF(ISNA(INDEX('Tarieven ZM'!$H:$H,MATCH($G13&amp;CN$3,'Tarieven ZM'!$B:$B,0))),0,INDEX('Tarieven ZM'!$H:$H,MATCH($G13&amp;CN$3,'Tarieven ZM'!$B:$B,0)))</f>
        <v>100</v>
      </c>
      <c r="CO13" s="278">
        <f>IF(ISNA(INDEX('Tarieven ZM'!$H:$H,MATCH($G13&amp;CO$3,'Tarieven ZM'!$B:$B,0))),0,INDEX('Tarieven ZM'!$H:$H,MATCH($G13&amp;CO$3,'Tarieven ZM'!$B:$B,0)))</f>
        <v>100</v>
      </c>
      <c r="CP13" s="278">
        <f>IF(ISNA(INDEX('Tarieven ZM'!$H:$H,MATCH($G13&amp;CP$3,'Tarieven ZM'!$B:$B,0))),0,INDEX('Tarieven ZM'!$H:$H,MATCH($G13&amp;CP$3,'Tarieven ZM'!$B:$B,0)))</f>
        <v>100</v>
      </c>
      <c r="CQ13" s="278">
        <f>IF(ISNA(INDEX('Tarieven ZM'!$H:$H,MATCH($G13&amp;CQ$3,'Tarieven ZM'!$B:$B,0))),0,INDEX('Tarieven ZM'!$H:$H,MATCH($G13&amp;CQ$3,'Tarieven ZM'!$B:$B,0)))</f>
        <v>100</v>
      </c>
      <c r="CR13" s="278">
        <f>IF(ISNA(INDEX('Tarieven ZM'!$H:$H,MATCH($G13&amp;CR$3,'Tarieven ZM'!$B:$B,0))),0,INDEX('Tarieven ZM'!$H:$H,MATCH($G13&amp;CR$3,'Tarieven ZM'!$B:$B,0)))</f>
        <v>0</v>
      </c>
      <c r="CS13" s="278">
        <f>IF(ISNA(INDEX('Tarieven ZM'!$H:$H,MATCH($G13&amp;CS$3,'Tarieven ZM'!$B:$B,0))),0,INDEX('Tarieven ZM'!$H:$H,MATCH($G13&amp;CS$3,'Tarieven ZM'!$B:$B,0)))</f>
        <v>0</v>
      </c>
      <c r="CT13" s="278">
        <f>IF(ISNA(INDEX('Tarieven ZM'!$H:$H,MATCH($G13&amp;CT$3,'Tarieven ZM'!$B:$B,0))),0,INDEX('Tarieven ZM'!$H:$H,MATCH($G13&amp;CT$3,'Tarieven ZM'!$B:$B,0)))</f>
        <v>0</v>
      </c>
      <c r="CU13" s="278">
        <f>IF(ISNA(INDEX('Tarieven ZM'!$H:$H,MATCH($G13&amp;CU$3,'Tarieven ZM'!$B:$B,0))),0,INDEX('Tarieven ZM'!$H:$H,MATCH($G13&amp;CU$3,'Tarieven ZM'!$B:$B,0)))</f>
        <v>0</v>
      </c>
      <c r="CV13" s="278">
        <f>IF(ISNA(INDEX('Tarieven ZM'!$H:$H,MATCH($G13&amp;CV$3,'Tarieven ZM'!$B:$B,0))),0,INDEX('Tarieven ZM'!$H:$H,MATCH($G13&amp;CV$3,'Tarieven ZM'!$B:$B,0)))</f>
        <v>100</v>
      </c>
      <c r="CW13" s="278">
        <f>IF(ISNA(INDEX('Tarieven ZM'!$H:$H,MATCH($G13&amp;CW$3,'Tarieven ZM'!$B:$B,0))),0,INDEX('Tarieven ZM'!$H:$H,MATCH($G13&amp;CW$3,'Tarieven ZM'!$B:$B,0)))</f>
        <v>0</v>
      </c>
      <c r="CX13" s="278">
        <f>IF(ISNA(INDEX('Tarieven ZM'!$H:$H,MATCH($G13&amp;CX$3,'Tarieven ZM'!$B:$B,0))),0,INDEX('Tarieven ZM'!$H:$H,MATCH($G13&amp;CX$3,'Tarieven ZM'!$B:$B,0)))</f>
        <v>0</v>
      </c>
      <c r="CY13" s="278">
        <f>IF(ISNA(INDEX('Tarieven ZM'!$H:$H,MATCH($G13&amp;CY$3,'Tarieven ZM'!$B:$B,0))),0,INDEX('Tarieven ZM'!$H:$H,MATCH($G13&amp;CY$3,'Tarieven ZM'!$B:$B,0)))</f>
        <v>100</v>
      </c>
      <c r="CZ13" s="278">
        <f>IF(ISNA(INDEX('Tarieven ZM'!$H:$H,MATCH($G13&amp;CZ$3,'Tarieven ZM'!$B:$B,0))),0,INDEX('Tarieven ZM'!$H:$H,MATCH($G13&amp;CZ$3,'Tarieven ZM'!$B:$B,0)))</f>
        <v>0</v>
      </c>
      <c r="DA13" s="278">
        <f>IF(ISNA(INDEX('Tarieven ZM'!$H:$H,MATCH($G13&amp;DA$3,'Tarieven ZM'!$B:$B,0))),0,INDEX('Tarieven ZM'!$H:$H,MATCH($G13&amp;DA$3,'Tarieven ZM'!$B:$B,0)))</f>
        <v>0</v>
      </c>
      <c r="DB13" s="278">
        <f>IF(ISNA(INDEX('Tarieven ZM'!$H:$H,MATCH($G13&amp;DB$3,'Tarieven ZM'!$B:$B,0))),0,INDEX('Tarieven ZM'!$H:$H,MATCH($G13&amp;DB$3,'Tarieven ZM'!$B:$B,0)))</f>
        <v>0</v>
      </c>
      <c r="DC13" s="278">
        <f>IF(ISNA(INDEX('Tarieven ZM'!$H:$H,MATCH($G13&amp;DC$3,'Tarieven ZM'!$B:$B,0))),0,INDEX('Tarieven ZM'!$H:$H,MATCH($G13&amp;DC$3,'Tarieven ZM'!$B:$B,0)))</f>
        <v>100</v>
      </c>
      <c r="DD13" s="278">
        <f>IF(ISNA(INDEX('Tarieven ZM'!$H:$H,MATCH($G13&amp;DD$3,'Tarieven ZM'!$B:$B,0))),0,INDEX('Tarieven ZM'!$H:$H,MATCH($G13&amp;DD$3,'Tarieven ZM'!$B:$B,0)))</f>
        <v>0</v>
      </c>
      <c r="DE13" s="278">
        <f>IF(ISNA(INDEX('Tarieven ZM'!$H:$H,MATCH($G13&amp;DE$3,'Tarieven ZM'!$B:$B,0))),0,INDEX('Tarieven ZM'!$H:$H,MATCH($G13&amp;DE$3,'Tarieven ZM'!$B:$B,0)))</f>
        <v>100</v>
      </c>
      <c r="DF13" s="278">
        <f>IF(ISNA(INDEX('Tarieven ZM'!$H:$H,MATCH($G13&amp;DF$3,'Tarieven ZM'!$B:$B,0))),0,INDEX('Tarieven ZM'!$H:$H,MATCH($G13&amp;DF$3,'Tarieven ZM'!$B:$B,0)))</f>
        <v>100</v>
      </c>
      <c r="DG13" s="278">
        <f>IF(ISNA(INDEX('Tarieven ZM'!$H:$H,MATCH($G13&amp;DG$3,'Tarieven ZM'!$B:$B,0))),0,INDEX('Tarieven ZM'!$H:$H,MATCH($G13&amp;DG$3,'Tarieven ZM'!$B:$B,0)))</f>
        <v>0</v>
      </c>
      <c r="DH13" s="278">
        <f>IF(ISNA(INDEX('Tarieven ZM'!$H:$H,MATCH($G13&amp;DH$3,'Tarieven ZM'!$B:$B,0))),0,INDEX('Tarieven ZM'!$H:$H,MATCH($G13&amp;DH$3,'Tarieven ZM'!$B:$B,0)))</f>
        <v>0</v>
      </c>
      <c r="DI13" s="278">
        <f>IF(ISNA(INDEX('Tarieven ZM'!$H:$H,MATCH($G13&amp;DI$3,'Tarieven ZM'!$B:$B,0))),0,INDEX('Tarieven ZM'!$H:$H,MATCH($G13&amp;DI$3,'Tarieven ZM'!$B:$B,0)))</f>
        <v>0</v>
      </c>
      <c r="DJ13" s="263">
        <f>IF(ISNA(INDEX('Tarieven ZM'!$H:$H,MATCH($G13&amp;DJ$3,'Tarieven ZM'!$B:$B,0))),0,INDEX('Tarieven ZM'!$H:$H,MATCH($G13&amp;DJ$3,'Tarieven ZM'!$B:$B,0)))</f>
        <v>0</v>
      </c>
      <c r="DK13" s="388">
        <f t="shared" si="6"/>
        <v>1316</v>
      </c>
      <c r="DL13" s="288">
        <f>SUMPRODUCT($X13:$AV13,CL13:DJ13)/Parameters!$B$5</f>
        <v>30.555555555555557</v>
      </c>
      <c r="DM13" s="318">
        <f t="shared" si="7"/>
        <v>1346.5555555555557</v>
      </c>
      <c r="DN13" s="274">
        <f>INDEX(WLR!$J:$J,MATCH(DN$4,WLR!$A:$A,0))</f>
        <v>10.38</v>
      </c>
      <c r="DO13" s="278">
        <f>INDEX(WLR!$J:$J,MATCH(DO$4,WLR!$A:$A,0))</f>
        <v>10.38</v>
      </c>
      <c r="DP13" s="278">
        <f>INDEX(WLR!$J:$J,MATCH(DP$4,WLR!$A:$A,0))</f>
        <v>62.88</v>
      </c>
      <c r="DQ13" s="278">
        <f>INDEX(WLR!$J:$J,MATCH(DQ$4,WLR!$A:$A,0))</f>
        <v>62.88</v>
      </c>
      <c r="DR13" s="278">
        <f>INDEX(WLR!$J:$J,MATCH(DR$4,WLR!$A:$A,0))</f>
        <v>493.95</v>
      </c>
      <c r="DS13" s="278">
        <f>INDEX(WLR!$J:$J,MATCH(DS$4,WLR!$A:$A,0))</f>
        <v>493.95</v>
      </c>
      <c r="DT13" s="278">
        <f>INDEX(WLR!$J:$J,MATCH(DT$4,WLR!$A:$A,0))</f>
        <v>3506.77</v>
      </c>
      <c r="DU13" s="278">
        <f>INDEX(WLR!$J:$J,MATCH(DU$4,WLR!$A:$A,0))</f>
        <v>1.19</v>
      </c>
      <c r="DV13" s="278">
        <f>INDEX(WLR!$J:$J,MATCH(DV$4,WLR!$A:$A,0))</f>
        <v>29.4</v>
      </c>
      <c r="DW13" s="278">
        <f>INDEX(WLR!$J:$J,MATCH(DW$4,WLR!$A:$A,0))</f>
        <v>192.26</v>
      </c>
      <c r="DX13" s="278">
        <f>INDEX(WLR!$J:$J,MATCH(DX$4,WLR!$A:$A,0))</f>
        <v>9.7899999999999991</v>
      </c>
      <c r="DY13" s="278">
        <f>INDEX(WLR!$J:$J,MATCH(DY$4,WLR!$A:$A,0))</f>
        <v>34.92</v>
      </c>
      <c r="DZ13" s="278">
        <f>INDEX(WLR!$J:$J,MATCH(DZ$4,WLR!$A:$A,0))</f>
        <v>34.92</v>
      </c>
      <c r="EA13" s="278">
        <f>INDEX(WLR!$J:$J,MATCH(EA$4,WLR!$A:$A,0))</f>
        <v>2.08</v>
      </c>
      <c r="EB13" s="278">
        <f>INDEX(WLR!$J:$J,MATCH(EB$4,WLR!$A:$A,0))</f>
        <v>1.97</v>
      </c>
      <c r="EC13" s="278">
        <f>INDEX(WLR!$J:$J,MATCH(EC$4,WLR!$A:$A,0))</f>
        <v>1.97</v>
      </c>
      <c r="ED13" s="278">
        <f>INDEX(WLR!$J:$J,MATCH(ED$4,WLR!$A:$A,0))</f>
        <v>0</v>
      </c>
      <c r="EE13" s="278">
        <f>INDEX(WLR!$J:$J,MATCH(EE$4,WLR!$A:$A,0))</f>
        <v>0</v>
      </c>
      <c r="EF13" s="278">
        <f>INDEX(WLR!$J:$J,MATCH(EF$4,WLR!$A:$A,0))</f>
        <v>0.96</v>
      </c>
      <c r="EG13" s="278">
        <f>INDEX(WLR!$J:$J,MATCH(EG$4,WLR!$A:$A,0))</f>
        <v>4.53</v>
      </c>
      <c r="EH13" s="278">
        <f>INDEX(WLR!$J:$J,MATCH(EH$4,WLR!$A:$A,0))</f>
        <v>4.53</v>
      </c>
      <c r="EI13" s="278">
        <f>INDEX(WLR!$J:$J,MATCH(EI$4,WLR!$A:$A,0))</f>
        <v>7.57</v>
      </c>
      <c r="EJ13" s="278">
        <f>INDEX(WLR!$J:$J,MATCH(EJ$4,WLR!$A:$A,0))</f>
        <v>31.08</v>
      </c>
      <c r="EK13" s="278">
        <f>INDEX(WLR!$J:$J,MATCH(EK$4,WLR!$A:$A,0))</f>
        <v>31.08</v>
      </c>
      <c r="EL13" s="263">
        <f>INDEX(WLR!$J:$J,MATCH(EL$4,WLR!$A:$A,0))</f>
        <v>0.96</v>
      </c>
      <c r="EM13" s="274">
        <f>INDEX(WLR!$I:$I,MATCH(EM$4,WLR!$A:$A,0))</f>
        <v>0</v>
      </c>
      <c r="EN13" s="278">
        <f>INDEX(WLR!$I:$I,MATCH(EN$4,WLR!$A:$A,0))</f>
        <v>16.190000000000001</v>
      </c>
      <c r="EO13" s="278">
        <f>INDEX(WLR!$I:$I,MATCH(EO$4,WLR!$A:$A,0))</f>
        <v>0</v>
      </c>
      <c r="EP13" s="278">
        <f>INDEX(WLR!$I:$I,MATCH(EP$4,WLR!$A:$A,0))</f>
        <v>16.190000000000001</v>
      </c>
      <c r="EQ13" s="278">
        <f>INDEX(WLR!$I:$I,MATCH(EQ$4,WLR!$A:$A,0))</f>
        <v>0</v>
      </c>
      <c r="ER13" s="278">
        <f>INDEX(WLR!$I:$I,MATCH(ER$4,WLR!$A:$A,0))</f>
        <v>16.190000000000001</v>
      </c>
      <c r="ES13" s="278">
        <f>INDEX(WLR!$I:$I,MATCH(ES$4,WLR!$A:$A,0))</f>
        <v>0</v>
      </c>
      <c r="ET13" s="278">
        <f>INDEX(WLR!$I:$I,MATCH(ET$4,WLR!$A:$A,0))</f>
        <v>82.74</v>
      </c>
      <c r="EU13" s="278">
        <f>INDEX(WLR!$I:$I,MATCH(EU$4,WLR!$A:$A,0))</f>
        <v>747.67</v>
      </c>
      <c r="EV13" s="278">
        <f>INDEX(WLR!$I:$I,MATCH(EV$4,WLR!$A:$A,0))</f>
        <v>1281.71</v>
      </c>
      <c r="EW13" s="278">
        <f>INDEX(WLR!$I:$I,MATCH(EW$4,WLR!$A:$A,0))</f>
        <v>16.190000000000001</v>
      </c>
      <c r="EX13" s="278">
        <f>INDEX(WLR!$I:$I,MATCH(EX$4,WLR!$A:$A,0))</f>
        <v>79.86</v>
      </c>
      <c r="EY13" s="278">
        <f>INDEX(WLR!$I:$I,MATCH(EY$4,WLR!$A:$A,0))</f>
        <v>838.64</v>
      </c>
      <c r="EZ13" s="278">
        <f>INDEX(WLR!$I:$I,MATCH(EZ$4,WLR!$A:$A,0))</f>
        <v>32.92</v>
      </c>
      <c r="FA13" s="278">
        <f>INDEX(WLR!$I:$I,MATCH(FA$4,WLR!$A:$A,0))</f>
        <v>16.190000000000001</v>
      </c>
      <c r="FB13" s="278">
        <f>INDEX(WLR!$I:$I,MATCH(FB$4,WLR!$A:$A,0))</f>
        <v>16.190000000000001</v>
      </c>
      <c r="FC13" s="278">
        <f>INDEX(WLR!$I:$I,MATCH(FC$4,WLR!$A:$A,0))</f>
        <v>0</v>
      </c>
      <c r="FD13" s="278">
        <f>INDEX(WLR!$I:$I,MATCH(FD$4,WLR!$A:$A,0))</f>
        <v>15.71</v>
      </c>
      <c r="FE13" s="278">
        <f>INDEX(WLR!$I:$I,MATCH(FE$4,WLR!$A:$A,0))</f>
        <v>0</v>
      </c>
      <c r="FF13" s="278">
        <f>INDEX(WLR!$I:$I,MATCH(FF$4,WLR!$A:$A,0))</f>
        <v>0</v>
      </c>
      <c r="FG13" s="278">
        <f>INDEX(WLR!$I:$I,MATCH(FG$4,WLR!$A:$A,0))</f>
        <v>0</v>
      </c>
      <c r="FH13" s="278">
        <f>INDEX(WLR!$I:$I,MATCH(FH$4,WLR!$A:$A,0))</f>
        <v>15.71</v>
      </c>
      <c r="FI13" s="278">
        <f>INDEX(WLR!$I:$I,MATCH(FI$4,WLR!$A:$A,0))</f>
        <v>40.020000000000003</v>
      </c>
      <c r="FJ13" s="278">
        <f>INDEX(WLR!$I:$I,MATCH(FJ$4,WLR!$A:$A,0))</f>
        <v>40.020000000000003</v>
      </c>
      <c r="FK13" s="263">
        <f>INDEX(WLR!$I:$I,MATCH(FK$4,WLR!$A:$A,0))</f>
        <v>0</v>
      </c>
      <c r="FL13" s="333">
        <f>SUMPRODUCT(X13:AV13,DN13:EL13)+V13*(1-Parameters!$B$33)</f>
        <v>5031.2</v>
      </c>
      <c r="FM13" s="389">
        <f>SUMPRODUCT(X13:AV13,EM13:FK13)/Parameters!$B$5</f>
        <v>90.892777777777781</v>
      </c>
      <c r="FN13" s="281">
        <f t="shared" si="8"/>
        <v>5122.0927777777779</v>
      </c>
      <c r="FO13" s="298">
        <f>FN13*Parameters!$B$2</f>
        <v>691.48252500000001</v>
      </c>
      <c r="FP13" s="278"/>
      <c r="FQ13" s="278"/>
      <c r="FR13" s="318">
        <f t="shared" si="9"/>
        <v>691.48252500000001</v>
      </c>
      <c r="FS13" s="331">
        <f t="shared" si="10"/>
        <v>5813.5753027777782</v>
      </c>
      <c r="FT13" s="333">
        <f t="shared" si="1"/>
        <v>401.2794680555553</v>
      </c>
      <c r="FU13" s="292">
        <f t="shared" si="2"/>
        <v>5.8185490542782992E-2</v>
      </c>
      <c r="FV13" s="263" t="b">
        <f t="shared" si="11"/>
        <v>0</v>
      </c>
      <c r="FW13" s="534" t="s">
        <v>872</v>
      </c>
    </row>
    <row r="14" spans="2:179" ht="15">
      <c r="B14" s="274"/>
      <c r="C14" s="263"/>
      <c r="D14" s="274" t="s">
        <v>654</v>
      </c>
      <c r="E14" s="278" t="s">
        <v>659</v>
      </c>
      <c r="F14" s="278" t="s">
        <v>471</v>
      </c>
      <c r="G14" s="278" t="s">
        <v>13</v>
      </c>
      <c r="H14" s="278" t="s">
        <v>463</v>
      </c>
      <c r="I14" s="278" t="str">
        <f t="shared" si="3"/>
        <v>TZ BelBasisISDN15VVE nieuwe aanleg</v>
      </c>
      <c r="J14" s="263" t="str">
        <f t="shared" si="4"/>
        <v>n2*ISDN15TZ</v>
      </c>
      <c r="K14" s="381">
        <f>INDEX(Facilitietenprofielen!D:D,MATCH($J14,Facilitietenprofielen!$A:$A,0))</f>
        <v>5</v>
      </c>
      <c r="L14" s="382">
        <f>INDEX(Facilitietenprofielen!E:E,MATCH($J14,Facilitietenprofielen!$A:$A,0))</f>
        <v>5</v>
      </c>
      <c r="M14" s="382">
        <f>INDEX(Facilitietenprofielen!F:F,MATCH($J14,Facilitietenprofielen!$A:$A,0))</f>
        <v>5</v>
      </c>
      <c r="N14" s="382">
        <f>INDEX(Facilitietenprofielen!G:G,MATCH($J14,Facilitietenprofielen!$A:$A,0))</f>
        <v>5</v>
      </c>
      <c r="O14" s="382">
        <f>INDEX(Facilitietenprofielen!H:H,MATCH($J14,Facilitietenprofielen!$A:$A,0))</f>
        <v>5</v>
      </c>
      <c r="P14" s="382">
        <f>INDEX(Facilitietenprofielen!I:I,MATCH($J14,Facilitietenprofielen!$A:$A,0))</f>
        <v>5</v>
      </c>
      <c r="Q14" s="382">
        <f>INDEX(Facilitietenprofielen!J:J,MATCH($J14,Facilitietenprofielen!$A:$A,0))</f>
        <v>5</v>
      </c>
      <c r="R14" s="382">
        <f>INDEX(Facilitietenprofielen!K:K,MATCH($J14,Facilitietenprofielen!$A:$A,0))</f>
        <v>5</v>
      </c>
      <c r="S14" s="382">
        <f>INDEX(Facilitietenprofielen!L:L,MATCH($J14,Facilitietenprofielen!$A:$A,0))</f>
        <v>5</v>
      </c>
      <c r="T14" s="382">
        <f>INDEX(Facilitietenprofielen!M:M,MATCH($J14,Facilitietenprofielen!$A:$A,0))</f>
        <v>510</v>
      </c>
      <c r="U14" s="382">
        <f>INDEX(Facilitietenprofielen!N:N,MATCH($J14,Facilitietenprofielen!$A:$A,0))</f>
        <v>102</v>
      </c>
      <c r="V14" s="382">
        <f>INDEX(Facilitietenprofielen!V:V,MATCH($J14,Facilitietenprofielen!$A:$A,0))</f>
        <v>1</v>
      </c>
      <c r="W14" s="382">
        <f>INDEX(Facilitietenprofielen!W:W,MATCH($J14,Facilitietenprofielen!$A:$A,0))</f>
        <v>1</v>
      </c>
      <c r="X14" s="382">
        <f>INDEX(Facilitietenprofielen!O:O,MATCH($J14,Facilitietenprofielen!$A:$A,0))</f>
        <v>1</v>
      </c>
      <c r="Y14" s="382">
        <f>INDEX(Facilitietenprofielen!P:P,MATCH($J14,Facilitietenprofielen!$A:$A,0))</f>
        <v>1</v>
      </c>
      <c r="Z14" s="382">
        <f>INDEX(Facilitietenprofielen!Q:Q,MATCH($J14,Facilitietenprofielen!$A:$A,0))</f>
        <v>1</v>
      </c>
      <c r="AA14" s="382">
        <f>INDEX(Facilitietenprofielen!R:R,MATCH($J14,Facilitietenprofielen!$A:$A,0))</f>
        <v>1</v>
      </c>
      <c r="AB14" s="382">
        <f>INDEX(Facilitietenprofielen!S:S,MATCH($J14,Facilitietenprofielen!$A:$A,0))</f>
        <v>1</v>
      </c>
      <c r="AC14" s="382">
        <f>INDEX(Facilitietenprofielen!T:T,MATCH($J14,Facilitietenprofielen!$A:$A,0))</f>
        <v>1</v>
      </c>
      <c r="AD14" s="382">
        <f>INDEX(Facilitietenprofielen!U:U,MATCH($J14,Facilitietenprofielen!$A:$A,0))</f>
        <v>1</v>
      </c>
      <c r="AE14" s="382">
        <f>INDEX(Facilitietenprofielen!Y:Y,MATCH($J14,Facilitietenprofielen!$A:$A,0))</f>
        <v>1</v>
      </c>
      <c r="AF14" s="382">
        <f>INDEX(Facilitietenprofielen!Z:Z,MATCH($J14,Facilitietenprofielen!$A:$A,0))</f>
        <v>1</v>
      </c>
      <c r="AG14" s="382">
        <f>INDEX(Facilitietenprofielen!AA:AA,MATCH($J14,Facilitietenprofielen!$A:$A,0))</f>
        <v>1</v>
      </c>
      <c r="AH14" s="382">
        <f>INDEX(Facilitietenprofielen!AB:AB,MATCH($J14,Facilitietenprofielen!$A:$A,0))</f>
        <v>1</v>
      </c>
      <c r="AI14" s="382">
        <f>INDEX(Facilitietenprofielen!AC:AC,MATCH($J14,Facilitietenprofielen!$A:$A,0))</f>
        <v>1</v>
      </c>
      <c r="AJ14" s="382">
        <f>INDEX(Facilitietenprofielen!AD:AD,MATCH($J14,Facilitietenprofielen!$A:$A,0))</f>
        <v>1</v>
      </c>
      <c r="AK14" s="382">
        <f>INDEX(Facilitietenprofielen!AE:AE,MATCH($J14,Facilitietenprofielen!$A:$A,0))</f>
        <v>1</v>
      </c>
      <c r="AL14" s="382">
        <f>INDEX(Facilitietenprofielen!AF:AF,MATCH($J14,Facilitietenprofielen!$A:$A,0))</f>
        <v>1</v>
      </c>
      <c r="AM14" s="382">
        <f>INDEX(Facilitietenprofielen!AG:AG,MATCH($J14,Facilitietenprofielen!$A:$A,0))</f>
        <v>1</v>
      </c>
      <c r="AN14" s="382">
        <f>INDEX(Facilitietenprofielen!AH:AH,MATCH($J14,Facilitietenprofielen!$A:$A,0))</f>
        <v>1</v>
      </c>
      <c r="AO14" s="382">
        <f>INDEX(Facilitietenprofielen!AI:AI,MATCH($J14,Facilitietenprofielen!$A:$A,0))</f>
        <v>1</v>
      </c>
      <c r="AP14" s="382">
        <f>INDEX(Facilitietenprofielen!AJ:AJ,MATCH($J14,Facilitietenprofielen!$A:$A,0))</f>
        <v>1</v>
      </c>
      <c r="AQ14" s="382">
        <f>INDEX(Facilitietenprofielen!AK:AK,MATCH($J14,Facilitietenprofielen!$A:$A,0))</f>
        <v>1</v>
      </c>
      <c r="AR14" s="382">
        <f>INDEX(Facilitietenprofielen!AL:AL,MATCH($J14,Facilitietenprofielen!$A:$A,0))</f>
        <v>1</v>
      </c>
      <c r="AS14" s="382">
        <f>INDEX(Facilitietenprofielen!AM:AM,MATCH($J14,Facilitietenprofielen!$A:$A,0))</f>
        <v>1</v>
      </c>
      <c r="AT14" s="382">
        <f>INDEX(Facilitietenprofielen!AN:AN,MATCH($J14,Facilitietenprofielen!$A:$A,0))</f>
        <v>1</v>
      </c>
      <c r="AU14" s="382">
        <f>INDEX(Facilitietenprofielen!AO:AO,MATCH($J14,Facilitietenprofielen!$A:$A,0))</f>
        <v>1</v>
      </c>
      <c r="AV14" s="383">
        <f>INDEX(Facilitietenprofielen!AP:AP,MATCH($J14,Facilitietenprofielen!$A:$A,0))</f>
        <v>1</v>
      </c>
      <c r="AW14" s="382">
        <f>INDEX('Rekenblad Aansluiting'!$O:$O,MATCH($G14&amp;" "&amp;$E14&amp;BE$3&amp;$H14,'Rekenblad Aansluiting'!$A:$A,0))</f>
        <v>27.777777777777779</v>
      </c>
      <c r="AX14" s="382">
        <f>INDEX('Rekenblad Aansluiting'!$O:$O,MATCH($G14&amp;" "&amp;$E14&amp;BF$3&amp;$H14,'Rekenblad Aansluiting'!$A:$A,0))</f>
        <v>27.777777777777779</v>
      </c>
      <c r="AY14" s="382">
        <f>INDEX('Rekenblad Aansluiting'!$O:$O,MATCH($G14&amp;" "&amp;$E14&amp;BG$3&amp;$H14,'Rekenblad Aansluiting'!$A:$A,0))</f>
        <v>32.777777777777779</v>
      </c>
      <c r="AZ14" s="382">
        <f>INDEX('Rekenblad Aansluiting'!$O:$O,MATCH($G14&amp;" "&amp;$E14&amp;BH$3&amp;$H14,'Rekenblad Aansluiting'!$A:$A,0))</f>
        <v>227.77777777777777</v>
      </c>
      <c r="BA14" s="382">
        <f>INDEX('Rekenblad Aansluiting'!$O:$O,MATCH($G14&amp;" "&amp;$E14&amp;BI$3&amp;$H14,'Rekenblad Aansluiting'!$A:$A,0))</f>
        <v>277.77777777777777</v>
      </c>
      <c r="BB14" s="382">
        <f>INDEX('Rekenblad Aansluiting'!$O:$O,MATCH($G14&amp;" "&amp;$E14&amp;BJ$3&amp;$H14,'Rekenblad Aansluiting'!$A:$A,0))</f>
        <v>327.77777777777777</v>
      </c>
      <c r="BC14" s="382">
        <f>INDEX('Rekenblad Aansluiting'!$O:$O,MATCH($G14&amp;" "&amp;$E14&amp;BK$3&amp;$H14,'Rekenblad Aansluiting'!$A:$A,0))</f>
        <v>127.77777777777777</v>
      </c>
      <c r="BD14" s="382">
        <f t="shared" si="5"/>
        <v>5550</v>
      </c>
      <c r="BE14" s="388">
        <f>INDEX('Rekenblad Aansluiting'!$X:$X,MATCH($G14&amp;" "&amp;$E14&amp;BE$3&amp;$H14,'Rekenblad Aansluiting'!$A:$A,0))</f>
        <v>11.334465277777777</v>
      </c>
      <c r="BF14" s="389">
        <f>INDEX('Rekenblad Aansluiting'!$X:$X,MATCH($G14&amp;" "&amp;$E14&amp;BF$3&amp;$H14,'Rekenblad Aansluiting'!$A:$A,0))</f>
        <v>8.2854138888888897</v>
      </c>
      <c r="BG14" s="389">
        <f>INDEX('Rekenblad Aansluiting'!$X:$X,MATCH($G14&amp;" "&amp;$E14&amp;BG$3&amp;$H14,'Rekenblad Aansluiting'!$A:$A,0))</f>
        <v>8.8475638888888888</v>
      </c>
      <c r="BH14" s="389">
        <f>INDEX('Rekenblad Aansluiting'!$X:$X,MATCH($G14&amp;" "&amp;$E14&amp;BH$3&amp;$H14,'Rekenblad Aansluiting'!$A:$A,0))</f>
        <v>44.475908333333308</v>
      </c>
      <c r="BI14" s="389">
        <f>INDEX('Rekenblad Aansluiting'!$X:$X,MATCH($G14&amp;" "&amp;$E14&amp;BI$3&amp;$H14,'Rekenblad Aansluiting'!$A:$A,0))</f>
        <v>46.774065277777765</v>
      </c>
      <c r="BJ14" s="389">
        <f>INDEX('Rekenblad Aansluiting'!$X:$X,MATCH($G14&amp;" "&amp;$E14&amp;BJ$3&amp;$H14,'Rekenblad Aansluiting'!$A:$A,0))</f>
        <v>47.47092638888887</v>
      </c>
      <c r="BK14" s="389">
        <f>INDEX('Rekenblad Aansluiting'!$X:$X,MATCH($G14&amp;" "&amp;$E14&amp;BK$3&amp;$H14,'Rekenblad Aansluiting'!$A:$A,0))</f>
        <v>31.182026388888886</v>
      </c>
      <c r="BL14" s="400">
        <f t="shared" si="0"/>
        <v>1092.7619930555554</v>
      </c>
      <c r="BM14" s="274">
        <f>IF(ISNA(INDEX('Tarieven ZM'!$G:$G,MATCH($G14&amp;BM$3,'Tarieven ZM'!$B:$B,0))),0,INDEX('Tarieven ZM'!$G:$G,MATCH($G14&amp;BM$3,'Tarieven ZM'!$B:$B,0)))</f>
        <v>20</v>
      </c>
      <c r="BN14" s="278">
        <f>IF(ISNA(INDEX('Tarieven ZM'!$G:$G,MATCH($G14&amp;BN$3,'Tarieven ZM'!$B:$B,0))),0,INDEX('Tarieven ZM'!$G:$G,MATCH($G14&amp;BN$3,'Tarieven ZM'!$B:$B,0)))</f>
        <v>20</v>
      </c>
      <c r="BO14" s="278">
        <f>IF(ISNA(INDEX('Tarieven ZM'!$G:$G,MATCH($G14&amp;BO$3,'Tarieven ZM'!$B:$B,0))),0,INDEX('Tarieven ZM'!$G:$G,MATCH($G14&amp;BO$3,'Tarieven ZM'!$B:$B,0)))</f>
        <v>100</v>
      </c>
      <c r="BP14" s="278">
        <f>IF(ISNA(INDEX('Tarieven ZM'!$G:$G,MATCH($G14&amp;BP$3,'Tarieven ZM'!$B:$B,0))),0,INDEX('Tarieven ZM'!$G:$G,MATCH($G14&amp;BP$3,'Tarieven ZM'!$B:$B,0)))</f>
        <v>100</v>
      </c>
      <c r="BQ14" s="278">
        <f>IF(ISNA(INDEX('Tarieven ZM'!$G:$G,MATCH($G14&amp;BQ$3,'Tarieven ZM'!$B:$B,0))),0,INDEX('Tarieven ZM'!$G:$G,MATCH($G14&amp;BQ$3,'Tarieven ZM'!$B:$B,0)))</f>
        <v>500</v>
      </c>
      <c r="BR14" s="278">
        <f>IF(ISNA(INDEX('Tarieven ZM'!$G:$G,MATCH($G14&amp;BR$3,'Tarieven ZM'!$B:$B,0))),0,INDEX('Tarieven ZM'!$G:$G,MATCH($G14&amp;BR$3,'Tarieven ZM'!$B:$B,0)))</f>
        <v>500</v>
      </c>
      <c r="BS14" s="278">
        <f>IF(ISNA(INDEX('Tarieven ZM'!$G:$G,MATCH($G14&amp;BS$3,'Tarieven ZM'!$B:$B,0))),0,INDEX('Tarieven ZM'!$G:$G,MATCH($G14&amp;BS$3,'Tarieven ZM'!$B:$B,0)))</f>
        <v>0</v>
      </c>
      <c r="BT14" s="278">
        <f>IF(ISNA(INDEX('Tarieven ZM'!$G:$G,MATCH($G14&amp;BT$3,'Tarieven ZM'!$B:$B,0))),0,INDEX('Tarieven ZM'!$G:$G,MATCH($G14&amp;BT$3,'Tarieven ZM'!$B:$B,0)))</f>
        <v>0</v>
      </c>
      <c r="BU14" s="278">
        <f>IF(ISNA(INDEX('Tarieven ZM'!$G:$G,MATCH($G14&amp;BU$3,'Tarieven ZM'!$B:$B,0))),0,INDEX('Tarieven ZM'!$G:$G,MATCH($G14&amp;BU$3,'Tarieven ZM'!$B:$B,0)))</f>
        <v>0</v>
      </c>
      <c r="BV14" s="278">
        <f>IF(ISNA(INDEX('Tarieven ZM'!$G:$G,MATCH($G14&amp;BV$3,'Tarieven ZM'!$B:$B,0))),0,INDEX('Tarieven ZM'!$G:$G,MATCH($G14&amp;BV$3,'Tarieven ZM'!$B:$B,0)))</f>
        <v>0</v>
      </c>
      <c r="BW14" s="278">
        <f>IF(ISNA(INDEX('Tarieven ZM'!$G:$G,MATCH($G14&amp;BW$3,'Tarieven ZM'!$B:$B,0))),0,INDEX('Tarieven ZM'!$G:$G,MATCH($G14&amp;BW$3,'Tarieven ZM'!$B:$B,0)))</f>
        <v>50</v>
      </c>
      <c r="BX14" s="278">
        <f>IF(ISNA(INDEX('Tarieven ZM'!$G:$G,MATCH($G14&amp;BX$3,'Tarieven ZM'!$B:$B,0))),0,INDEX('Tarieven ZM'!$G:$G,MATCH($G14&amp;BX$3,'Tarieven ZM'!$B:$B,0)))</f>
        <v>0</v>
      </c>
      <c r="BY14" s="278">
        <f>IF(ISNA(INDEX('Tarieven ZM'!$G:$G,MATCH($G14&amp;BY$3,'Tarieven ZM'!$B:$B,0))),0,INDEX('Tarieven ZM'!$G:$G,MATCH($G14&amp;BY$3,'Tarieven ZM'!$B:$B,0)))</f>
        <v>0</v>
      </c>
      <c r="BZ14" s="278">
        <f>IF(ISNA(INDEX('Tarieven ZM'!$G:$G,MATCH($G14&amp;BZ$3,'Tarieven ZM'!$B:$B,0))),0,INDEX('Tarieven ZM'!$G:$G,MATCH($G14&amp;BZ$3,'Tarieven ZM'!$B:$B,0)))</f>
        <v>5</v>
      </c>
      <c r="CA14" s="278">
        <f>IF(ISNA(INDEX('Tarieven ZM'!$G:$G,MATCH($G14&amp;CA$3,'Tarieven ZM'!$B:$B,0))),0,INDEX('Tarieven ZM'!$G:$G,MATCH($G14&amp;CA$3,'Tarieven ZM'!$B:$B,0)))</f>
        <v>0</v>
      </c>
      <c r="CB14" s="278">
        <f>IF(ISNA(INDEX('Tarieven ZM'!$G:$G,MATCH($G14&amp;CB$3,'Tarieven ZM'!$B:$B,0))),0,INDEX('Tarieven ZM'!$G:$G,MATCH($G14&amp;CB$3,'Tarieven ZM'!$B:$B,0)))</f>
        <v>0</v>
      </c>
      <c r="CC14" s="278">
        <f>IF(ISNA(INDEX('Tarieven ZM'!$G:$G,MATCH($G14&amp;CC$3,'Tarieven ZM'!$B:$B,0))),0,INDEX('Tarieven ZM'!$G:$G,MATCH($G14&amp;CC$3,'Tarieven ZM'!$B:$B,0)))</f>
        <v>0</v>
      </c>
      <c r="CD14" s="278">
        <f>IF(ISNA(INDEX('Tarieven ZM'!$G:$G,MATCH($G14&amp;CD$3,'Tarieven ZM'!$B:$B,0))),0,INDEX('Tarieven ZM'!$G:$G,MATCH($G14&amp;CD$3,'Tarieven ZM'!$B:$B,0)))</f>
        <v>5</v>
      </c>
      <c r="CE14" s="278">
        <f>IF(ISNA(INDEX('Tarieven ZM'!$G:$G,MATCH($G14&amp;CE$3,'Tarieven ZM'!$B:$B,0))),0,INDEX('Tarieven ZM'!$G:$G,MATCH($G14&amp;CE$3,'Tarieven ZM'!$B:$B,0)))</f>
        <v>0</v>
      </c>
      <c r="CF14" s="278">
        <f>IF(ISNA(INDEX('Tarieven ZM'!$G:$G,MATCH($G14&amp;CF$3,'Tarieven ZM'!$B:$B,0))),0,INDEX('Tarieven ZM'!$G:$G,MATCH($G14&amp;CF$3,'Tarieven ZM'!$B:$B,0)))</f>
        <v>5</v>
      </c>
      <c r="CG14" s="278">
        <f>IF(ISNA(INDEX('Tarieven ZM'!$G:$G,MATCH($G14&amp;CG$3,'Tarieven ZM'!$B:$B,0))),0,INDEX('Tarieven ZM'!$G:$G,MATCH($G14&amp;CG$3,'Tarieven ZM'!$B:$B,0)))</f>
        <v>10</v>
      </c>
      <c r="CH14" s="278">
        <f>IF(ISNA(INDEX('Tarieven ZM'!$G:$G,MATCH($G14&amp;CH$3,'Tarieven ZM'!$B:$B,0))),0,INDEX('Tarieven ZM'!$G:$G,MATCH($G14&amp;CH$3,'Tarieven ZM'!$B:$B,0)))</f>
        <v>0</v>
      </c>
      <c r="CI14" s="278">
        <f>IF(ISNA(INDEX('Tarieven ZM'!$G:$G,MATCH($G14&amp;CI$3,'Tarieven ZM'!$B:$B,0))),0,INDEX('Tarieven ZM'!$G:$G,MATCH($G14&amp;CI$3,'Tarieven ZM'!$B:$B,0)))</f>
        <v>0</v>
      </c>
      <c r="CJ14" s="278">
        <f>IF(ISNA(INDEX('Tarieven ZM'!$G:$G,MATCH($G14&amp;CJ$3,'Tarieven ZM'!$B:$B,0))),0,INDEX('Tarieven ZM'!$G:$G,MATCH($G14&amp;CJ$3,'Tarieven ZM'!$B:$B,0)))</f>
        <v>0</v>
      </c>
      <c r="CK14" s="263">
        <f>IF(ISNA(INDEX('Tarieven ZM'!$G:$G,MATCH($G14&amp;CK$3,'Tarieven ZM'!$B:$B,0))),0,INDEX('Tarieven ZM'!$G:$G,MATCH($G14&amp;CK$3,'Tarieven ZM'!$B:$B,0)))</f>
        <v>0</v>
      </c>
      <c r="CL14" s="274">
        <f>IF(ISNA(INDEX('Tarieven ZM'!$H:$H,MATCH($G14&amp;CL$3,'Tarieven ZM'!$B:$B,0))),0,INDEX('Tarieven ZM'!$H:$H,MATCH($G14&amp;CL$3,'Tarieven ZM'!$B:$B,0)))</f>
        <v>100</v>
      </c>
      <c r="CM14" s="278">
        <f>IF(ISNA(INDEX('Tarieven ZM'!$H:$H,MATCH($G14&amp;CM$3,'Tarieven ZM'!$B:$B,0))),0,INDEX('Tarieven ZM'!$H:$H,MATCH($G14&amp;CM$3,'Tarieven ZM'!$B:$B,0)))</f>
        <v>100</v>
      </c>
      <c r="CN14" s="278">
        <f>IF(ISNA(INDEX('Tarieven ZM'!$H:$H,MATCH($G14&amp;CN$3,'Tarieven ZM'!$B:$B,0))),0,INDEX('Tarieven ZM'!$H:$H,MATCH($G14&amp;CN$3,'Tarieven ZM'!$B:$B,0)))</f>
        <v>100</v>
      </c>
      <c r="CO14" s="278">
        <f>IF(ISNA(INDEX('Tarieven ZM'!$H:$H,MATCH($G14&amp;CO$3,'Tarieven ZM'!$B:$B,0))),0,INDEX('Tarieven ZM'!$H:$H,MATCH($G14&amp;CO$3,'Tarieven ZM'!$B:$B,0)))</f>
        <v>100</v>
      </c>
      <c r="CP14" s="278">
        <f>IF(ISNA(INDEX('Tarieven ZM'!$H:$H,MATCH($G14&amp;CP$3,'Tarieven ZM'!$B:$B,0))),0,INDEX('Tarieven ZM'!$H:$H,MATCH($G14&amp;CP$3,'Tarieven ZM'!$B:$B,0)))</f>
        <v>100</v>
      </c>
      <c r="CQ14" s="278">
        <f>IF(ISNA(INDEX('Tarieven ZM'!$H:$H,MATCH($G14&amp;CQ$3,'Tarieven ZM'!$B:$B,0))),0,INDEX('Tarieven ZM'!$H:$H,MATCH($G14&amp;CQ$3,'Tarieven ZM'!$B:$B,0)))</f>
        <v>100</v>
      </c>
      <c r="CR14" s="278">
        <f>IF(ISNA(INDEX('Tarieven ZM'!$H:$H,MATCH($G14&amp;CR$3,'Tarieven ZM'!$B:$B,0))),0,INDEX('Tarieven ZM'!$H:$H,MATCH($G14&amp;CR$3,'Tarieven ZM'!$B:$B,0)))</f>
        <v>0</v>
      </c>
      <c r="CS14" s="278">
        <f>IF(ISNA(INDEX('Tarieven ZM'!$H:$H,MATCH($G14&amp;CS$3,'Tarieven ZM'!$B:$B,0))),0,INDEX('Tarieven ZM'!$H:$H,MATCH($G14&amp;CS$3,'Tarieven ZM'!$B:$B,0)))</f>
        <v>0</v>
      </c>
      <c r="CT14" s="278">
        <f>IF(ISNA(INDEX('Tarieven ZM'!$H:$H,MATCH($G14&amp;CT$3,'Tarieven ZM'!$B:$B,0))),0,INDEX('Tarieven ZM'!$H:$H,MATCH($G14&amp;CT$3,'Tarieven ZM'!$B:$B,0)))</f>
        <v>0</v>
      </c>
      <c r="CU14" s="278">
        <f>IF(ISNA(INDEX('Tarieven ZM'!$H:$H,MATCH($G14&amp;CU$3,'Tarieven ZM'!$B:$B,0))),0,INDEX('Tarieven ZM'!$H:$H,MATCH($G14&amp;CU$3,'Tarieven ZM'!$B:$B,0)))</f>
        <v>0</v>
      </c>
      <c r="CV14" s="278">
        <f>IF(ISNA(INDEX('Tarieven ZM'!$H:$H,MATCH($G14&amp;CV$3,'Tarieven ZM'!$B:$B,0))),0,INDEX('Tarieven ZM'!$H:$H,MATCH($G14&amp;CV$3,'Tarieven ZM'!$B:$B,0)))</f>
        <v>100</v>
      </c>
      <c r="CW14" s="278">
        <f>IF(ISNA(INDEX('Tarieven ZM'!$H:$H,MATCH($G14&amp;CW$3,'Tarieven ZM'!$B:$B,0))),0,INDEX('Tarieven ZM'!$H:$H,MATCH($G14&amp;CW$3,'Tarieven ZM'!$B:$B,0)))</f>
        <v>0</v>
      </c>
      <c r="CX14" s="278">
        <f>IF(ISNA(INDEX('Tarieven ZM'!$H:$H,MATCH($G14&amp;CX$3,'Tarieven ZM'!$B:$B,0))),0,INDEX('Tarieven ZM'!$H:$H,MATCH($G14&amp;CX$3,'Tarieven ZM'!$B:$B,0)))</f>
        <v>0</v>
      </c>
      <c r="CY14" s="278">
        <f>IF(ISNA(INDEX('Tarieven ZM'!$H:$H,MATCH($G14&amp;CY$3,'Tarieven ZM'!$B:$B,0))),0,INDEX('Tarieven ZM'!$H:$H,MATCH($G14&amp;CY$3,'Tarieven ZM'!$B:$B,0)))</f>
        <v>100</v>
      </c>
      <c r="CZ14" s="278">
        <f>IF(ISNA(INDEX('Tarieven ZM'!$H:$H,MATCH($G14&amp;CZ$3,'Tarieven ZM'!$B:$B,0))),0,INDEX('Tarieven ZM'!$H:$H,MATCH($G14&amp;CZ$3,'Tarieven ZM'!$B:$B,0)))</f>
        <v>0</v>
      </c>
      <c r="DA14" s="278">
        <f>IF(ISNA(INDEX('Tarieven ZM'!$H:$H,MATCH($G14&amp;DA$3,'Tarieven ZM'!$B:$B,0))),0,INDEX('Tarieven ZM'!$H:$H,MATCH($G14&amp;DA$3,'Tarieven ZM'!$B:$B,0)))</f>
        <v>0</v>
      </c>
      <c r="DB14" s="278">
        <f>IF(ISNA(INDEX('Tarieven ZM'!$H:$H,MATCH($G14&amp;DB$3,'Tarieven ZM'!$B:$B,0))),0,INDEX('Tarieven ZM'!$H:$H,MATCH($G14&amp;DB$3,'Tarieven ZM'!$B:$B,0)))</f>
        <v>0</v>
      </c>
      <c r="DC14" s="278">
        <f>IF(ISNA(INDEX('Tarieven ZM'!$H:$H,MATCH($G14&amp;DC$3,'Tarieven ZM'!$B:$B,0))),0,INDEX('Tarieven ZM'!$H:$H,MATCH($G14&amp;DC$3,'Tarieven ZM'!$B:$B,0)))</f>
        <v>100</v>
      </c>
      <c r="DD14" s="278">
        <f>IF(ISNA(INDEX('Tarieven ZM'!$H:$H,MATCH($G14&amp;DD$3,'Tarieven ZM'!$B:$B,0))),0,INDEX('Tarieven ZM'!$H:$H,MATCH($G14&amp;DD$3,'Tarieven ZM'!$B:$B,0)))</f>
        <v>0</v>
      </c>
      <c r="DE14" s="278">
        <f>IF(ISNA(INDEX('Tarieven ZM'!$H:$H,MATCH($G14&amp;DE$3,'Tarieven ZM'!$B:$B,0))),0,INDEX('Tarieven ZM'!$H:$H,MATCH($G14&amp;DE$3,'Tarieven ZM'!$B:$B,0)))</f>
        <v>100</v>
      </c>
      <c r="DF14" s="278">
        <f>IF(ISNA(INDEX('Tarieven ZM'!$H:$H,MATCH($G14&amp;DF$3,'Tarieven ZM'!$B:$B,0))),0,INDEX('Tarieven ZM'!$H:$H,MATCH($G14&amp;DF$3,'Tarieven ZM'!$B:$B,0)))</f>
        <v>100</v>
      </c>
      <c r="DG14" s="278">
        <f>IF(ISNA(INDEX('Tarieven ZM'!$H:$H,MATCH($G14&amp;DG$3,'Tarieven ZM'!$B:$B,0))),0,INDEX('Tarieven ZM'!$H:$H,MATCH($G14&amp;DG$3,'Tarieven ZM'!$B:$B,0)))</f>
        <v>0</v>
      </c>
      <c r="DH14" s="278">
        <f>IF(ISNA(INDEX('Tarieven ZM'!$H:$H,MATCH($G14&amp;DH$3,'Tarieven ZM'!$B:$B,0))),0,INDEX('Tarieven ZM'!$H:$H,MATCH($G14&amp;DH$3,'Tarieven ZM'!$B:$B,0)))</f>
        <v>0</v>
      </c>
      <c r="DI14" s="278">
        <f>IF(ISNA(INDEX('Tarieven ZM'!$H:$H,MATCH($G14&amp;DI$3,'Tarieven ZM'!$B:$B,0))),0,INDEX('Tarieven ZM'!$H:$H,MATCH($G14&amp;DI$3,'Tarieven ZM'!$B:$B,0)))</f>
        <v>0</v>
      </c>
      <c r="DJ14" s="263">
        <f>IF(ISNA(INDEX('Tarieven ZM'!$H:$H,MATCH($G14&amp;DJ$3,'Tarieven ZM'!$B:$B,0))),0,INDEX('Tarieven ZM'!$H:$H,MATCH($G14&amp;DJ$3,'Tarieven ZM'!$B:$B,0)))</f>
        <v>0</v>
      </c>
      <c r="DK14" s="388">
        <f t="shared" si="6"/>
        <v>1316</v>
      </c>
      <c r="DL14" s="288">
        <f>SUMPRODUCT($X14:$AV14,CL14:DJ14)/Parameters!$B$5</f>
        <v>30.555555555555557</v>
      </c>
      <c r="DM14" s="318">
        <f t="shared" si="7"/>
        <v>1346.5555555555557</v>
      </c>
      <c r="DN14" s="274">
        <f>INDEX(WLR!$J:$J,MATCH(DN$4,WLR!$A:$A,0))</f>
        <v>10.38</v>
      </c>
      <c r="DO14" s="278">
        <f>INDEX(WLR!$J:$J,MATCH(DO$4,WLR!$A:$A,0))</f>
        <v>10.38</v>
      </c>
      <c r="DP14" s="278">
        <f>INDEX(WLR!$J:$J,MATCH(DP$4,WLR!$A:$A,0))</f>
        <v>62.88</v>
      </c>
      <c r="DQ14" s="278">
        <f>INDEX(WLR!$J:$J,MATCH(DQ$4,WLR!$A:$A,0))</f>
        <v>62.88</v>
      </c>
      <c r="DR14" s="278">
        <f>INDEX(WLR!$J:$J,MATCH(DR$4,WLR!$A:$A,0))</f>
        <v>493.95</v>
      </c>
      <c r="DS14" s="278">
        <f>INDEX(WLR!$J:$J,MATCH(DS$4,WLR!$A:$A,0))</f>
        <v>493.95</v>
      </c>
      <c r="DT14" s="278">
        <f>INDEX(WLR!$J:$J,MATCH(DT$4,WLR!$A:$A,0))</f>
        <v>3506.77</v>
      </c>
      <c r="DU14" s="278">
        <f>INDEX(WLR!$J:$J,MATCH(DU$4,WLR!$A:$A,0))</f>
        <v>1.19</v>
      </c>
      <c r="DV14" s="278">
        <f>INDEX(WLR!$J:$J,MATCH(DV$4,WLR!$A:$A,0))</f>
        <v>29.4</v>
      </c>
      <c r="DW14" s="278">
        <f>INDEX(WLR!$J:$J,MATCH(DW$4,WLR!$A:$A,0))</f>
        <v>192.26</v>
      </c>
      <c r="DX14" s="278">
        <f>INDEX(WLR!$J:$J,MATCH(DX$4,WLR!$A:$A,0))</f>
        <v>9.7899999999999991</v>
      </c>
      <c r="DY14" s="278">
        <f>INDEX(WLR!$J:$J,MATCH(DY$4,WLR!$A:$A,0))</f>
        <v>34.92</v>
      </c>
      <c r="DZ14" s="278">
        <f>INDEX(WLR!$J:$J,MATCH(DZ$4,WLR!$A:$A,0))</f>
        <v>34.92</v>
      </c>
      <c r="EA14" s="278">
        <f>INDEX(WLR!$J:$J,MATCH(EA$4,WLR!$A:$A,0))</f>
        <v>2.08</v>
      </c>
      <c r="EB14" s="278">
        <f>INDEX(WLR!$J:$J,MATCH(EB$4,WLR!$A:$A,0))</f>
        <v>1.97</v>
      </c>
      <c r="EC14" s="278">
        <f>INDEX(WLR!$J:$J,MATCH(EC$4,WLR!$A:$A,0))</f>
        <v>1.97</v>
      </c>
      <c r="ED14" s="278">
        <f>INDEX(WLR!$J:$J,MATCH(ED$4,WLR!$A:$A,0))</f>
        <v>0</v>
      </c>
      <c r="EE14" s="278">
        <f>INDEX(WLR!$J:$J,MATCH(EE$4,WLR!$A:$A,0))</f>
        <v>0</v>
      </c>
      <c r="EF14" s="278">
        <f>INDEX(WLR!$J:$J,MATCH(EF$4,WLR!$A:$A,0))</f>
        <v>0.96</v>
      </c>
      <c r="EG14" s="278">
        <f>INDEX(WLR!$J:$J,MATCH(EG$4,WLR!$A:$A,0))</f>
        <v>4.53</v>
      </c>
      <c r="EH14" s="278">
        <f>INDEX(WLR!$J:$J,MATCH(EH$4,WLR!$A:$A,0))</f>
        <v>4.53</v>
      </c>
      <c r="EI14" s="278">
        <f>INDEX(WLR!$J:$J,MATCH(EI$4,WLR!$A:$A,0))</f>
        <v>7.57</v>
      </c>
      <c r="EJ14" s="278">
        <f>INDEX(WLR!$J:$J,MATCH(EJ$4,WLR!$A:$A,0))</f>
        <v>31.08</v>
      </c>
      <c r="EK14" s="278">
        <f>INDEX(WLR!$J:$J,MATCH(EK$4,WLR!$A:$A,0))</f>
        <v>31.08</v>
      </c>
      <c r="EL14" s="263">
        <f>INDEX(WLR!$J:$J,MATCH(EL$4,WLR!$A:$A,0))</f>
        <v>0.96</v>
      </c>
      <c r="EM14" s="274">
        <f>INDEX(WLR!$I:$I,MATCH(EM$4,WLR!$A:$A,0))</f>
        <v>0</v>
      </c>
      <c r="EN14" s="278">
        <f>INDEX(WLR!$I:$I,MATCH(EN$4,WLR!$A:$A,0))</f>
        <v>16.190000000000001</v>
      </c>
      <c r="EO14" s="278">
        <f>INDEX(WLR!$I:$I,MATCH(EO$4,WLR!$A:$A,0))</f>
        <v>0</v>
      </c>
      <c r="EP14" s="278">
        <f>INDEX(WLR!$I:$I,MATCH(EP$4,WLR!$A:$A,0))</f>
        <v>16.190000000000001</v>
      </c>
      <c r="EQ14" s="278">
        <f>INDEX(WLR!$I:$I,MATCH(EQ$4,WLR!$A:$A,0))</f>
        <v>0</v>
      </c>
      <c r="ER14" s="278">
        <f>INDEX(WLR!$I:$I,MATCH(ER$4,WLR!$A:$A,0))</f>
        <v>16.190000000000001</v>
      </c>
      <c r="ES14" s="278">
        <f>INDEX(WLR!$I:$I,MATCH(ES$4,WLR!$A:$A,0))</f>
        <v>0</v>
      </c>
      <c r="ET14" s="278">
        <f>INDEX(WLR!$I:$I,MATCH(ET$4,WLR!$A:$A,0))</f>
        <v>82.74</v>
      </c>
      <c r="EU14" s="278">
        <f>INDEX(WLR!$I:$I,MATCH(EU$4,WLR!$A:$A,0))</f>
        <v>747.67</v>
      </c>
      <c r="EV14" s="278">
        <f>INDEX(WLR!$I:$I,MATCH(EV$4,WLR!$A:$A,0))</f>
        <v>1281.71</v>
      </c>
      <c r="EW14" s="278">
        <f>INDEX(WLR!$I:$I,MATCH(EW$4,WLR!$A:$A,0))</f>
        <v>16.190000000000001</v>
      </c>
      <c r="EX14" s="278">
        <f>INDEX(WLR!$I:$I,MATCH(EX$4,WLR!$A:$A,0))</f>
        <v>79.86</v>
      </c>
      <c r="EY14" s="278">
        <f>INDEX(WLR!$I:$I,MATCH(EY$4,WLR!$A:$A,0))</f>
        <v>838.64</v>
      </c>
      <c r="EZ14" s="278">
        <f>INDEX(WLR!$I:$I,MATCH(EZ$4,WLR!$A:$A,0))</f>
        <v>32.92</v>
      </c>
      <c r="FA14" s="278">
        <f>INDEX(WLR!$I:$I,MATCH(FA$4,WLR!$A:$A,0))</f>
        <v>16.190000000000001</v>
      </c>
      <c r="FB14" s="278">
        <f>INDEX(WLR!$I:$I,MATCH(FB$4,WLR!$A:$A,0))</f>
        <v>16.190000000000001</v>
      </c>
      <c r="FC14" s="278">
        <f>INDEX(WLR!$I:$I,MATCH(FC$4,WLR!$A:$A,0))</f>
        <v>0</v>
      </c>
      <c r="FD14" s="278">
        <f>INDEX(WLR!$I:$I,MATCH(FD$4,WLR!$A:$A,0))</f>
        <v>15.71</v>
      </c>
      <c r="FE14" s="278">
        <f>INDEX(WLR!$I:$I,MATCH(FE$4,WLR!$A:$A,0))</f>
        <v>0</v>
      </c>
      <c r="FF14" s="278">
        <f>INDEX(WLR!$I:$I,MATCH(FF$4,WLR!$A:$A,0))</f>
        <v>0</v>
      </c>
      <c r="FG14" s="278">
        <f>INDEX(WLR!$I:$I,MATCH(FG$4,WLR!$A:$A,0))</f>
        <v>0</v>
      </c>
      <c r="FH14" s="278">
        <f>INDEX(WLR!$I:$I,MATCH(FH$4,WLR!$A:$A,0))</f>
        <v>15.71</v>
      </c>
      <c r="FI14" s="278">
        <f>INDEX(WLR!$I:$I,MATCH(FI$4,WLR!$A:$A,0))</f>
        <v>40.020000000000003</v>
      </c>
      <c r="FJ14" s="278">
        <f>INDEX(WLR!$I:$I,MATCH(FJ$4,WLR!$A:$A,0))</f>
        <v>40.020000000000003</v>
      </c>
      <c r="FK14" s="263">
        <f>INDEX(WLR!$I:$I,MATCH(FK$4,WLR!$A:$A,0))</f>
        <v>0</v>
      </c>
      <c r="FL14" s="333">
        <f>SUMPRODUCT(X14:AV14,DN14:EL14)+V14*(1-Parameters!$B$33)</f>
        <v>5031.2</v>
      </c>
      <c r="FM14" s="389">
        <f>SUMPRODUCT(X14:AV14,EM14:FK14)/Parameters!$B$5</f>
        <v>90.892777777777781</v>
      </c>
      <c r="FN14" s="281">
        <f t="shared" si="8"/>
        <v>5122.0927777777779</v>
      </c>
      <c r="FO14" s="298">
        <f>FN14*Parameters!$B$2</f>
        <v>691.48252500000001</v>
      </c>
      <c r="FP14" s="278"/>
      <c r="FQ14" s="278"/>
      <c r="FR14" s="318">
        <f t="shared" si="9"/>
        <v>691.48252500000001</v>
      </c>
      <c r="FS14" s="331">
        <f t="shared" si="10"/>
        <v>5813.5753027777782</v>
      </c>
      <c r="FT14" s="333">
        <f t="shared" si="1"/>
        <v>401.2794680555553</v>
      </c>
      <c r="FU14" s="292">
        <f t="shared" si="2"/>
        <v>5.8185490542782992E-2</v>
      </c>
      <c r="FV14" s="263" t="b">
        <f t="shared" si="11"/>
        <v>0</v>
      </c>
      <c r="FW14" s="534" t="s">
        <v>872</v>
      </c>
    </row>
    <row r="15" spans="2:179" ht="15">
      <c r="B15" s="274"/>
      <c r="C15" s="263"/>
      <c r="D15" s="274" t="s">
        <v>655</v>
      </c>
      <c r="E15" s="278" t="s">
        <v>659</v>
      </c>
      <c r="F15" s="278" t="s">
        <v>473</v>
      </c>
      <c r="G15" s="278" t="s">
        <v>13</v>
      </c>
      <c r="H15" s="278" t="s">
        <v>463</v>
      </c>
      <c r="I15" s="278" t="str">
        <f t="shared" si="3"/>
        <v>TZ BelBasisISDN20VVE nieuwe aanleg</v>
      </c>
      <c r="J15" s="263" t="str">
        <f t="shared" si="4"/>
        <v>n3*ISDN20TZ</v>
      </c>
      <c r="K15" s="381">
        <f>INDEX(Facilitietenprofielen!D:D,MATCH($J15,Facilitietenprofielen!$A:$A,0))</f>
        <v>5</v>
      </c>
      <c r="L15" s="382">
        <f>INDEX(Facilitietenprofielen!E:E,MATCH($J15,Facilitietenprofielen!$A:$A,0))</f>
        <v>5</v>
      </c>
      <c r="M15" s="382">
        <f>INDEX(Facilitietenprofielen!F:F,MATCH($J15,Facilitietenprofielen!$A:$A,0))</f>
        <v>5</v>
      </c>
      <c r="N15" s="382">
        <f>INDEX(Facilitietenprofielen!G:G,MATCH($J15,Facilitietenprofielen!$A:$A,0))</f>
        <v>5</v>
      </c>
      <c r="O15" s="382">
        <f>INDEX(Facilitietenprofielen!H:H,MATCH($J15,Facilitietenprofielen!$A:$A,0))</f>
        <v>5</v>
      </c>
      <c r="P15" s="382">
        <f>INDEX(Facilitietenprofielen!I:I,MATCH($J15,Facilitietenprofielen!$A:$A,0))</f>
        <v>5</v>
      </c>
      <c r="Q15" s="382">
        <f>INDEX(Facilitietenprofielen!J:J,MATCH($J15,Facilitietenprofielen!$A:$A,0))</f>
        <v>5</v>
      </c>
      <c r="R15" s="382">
        <f>INDEX(Facilitietenprofielen!K:K,MATCH($J15,Facilitietenprofielen!$A:$A,0))</f>
        <v>5</v>
      </c>
      <c r="S15" s="382">
        <f>INDEX(Facilitietenprofielen!L:L,MATCH($J15,Facilitietenprofielen!$A:$A,0))</f>
        <v>5</v>
      </c>
      <c r="T15" s="382">
        <f>INDEX(Facilitietenprofielen!M:M,MATCH($J15,Facilitietenprofielen!$A:$A,0))</f>
        <v>510</v>
      </c>
      <c r="U15" s="382">
        <f>INDEX(Facilitietenprofielen!N:N,MATCH($J15,Facilitietenprofielen!$A:$A,0))</f>
        <v>102</v>
      </c>
      <c r="V15" s="382">
        <f>INDEX(Facilitietenprofielen!V:V,MATCH($J15,Facilitietenprofielen!$A:$A,0))</f>
        <v>1</v>
      </c>
      <c r="W15" s="382">
        <f>INDEX(Facilitietenprofielen!W:W,MATCH($J15,Facilitietenprofielen!$A:$A,0))</f>
        <v>1</v>
      </c>
      <c r="X15" s="382">
        <f>INDEX(Facilitietenprofielen!O:O,MATCH($J15,Facilitietenprofielen!$A:$A,0))</f>
        <v>1</v>
      </c>
      <c r="Y15" s="382">
        <f>INDEX(Facilitietenprofielen!P:P,MATCH($J15,Facilitietenprofielen!$A:$A,0))</f>
        <v>1</v>
      </c>
      <c r="Z15" s="382">
        <f>INDEX(Facilitietenprofielen!Q:Q,MATCH($J15,Facilitietenprofielen!$A:$A,0))</f>
        <v>1</v>
      </c>
      <c r="AA15" s="382">
        <f>INDEX(Facilitietenprofielen!R:R,MATCH($J15,Facilitietenprofielen!$A:$A,0))</f>
        <v>1</v>
      </c>
      <c r="AB15" s="382">
        <f>INDEX(Facilitietenprofielen!S:S,MATCH($J15,Facilitietenprofielen!$A:$A,0))</f>
        <v>1</v>
      </c>
      <c r="AC15" s="382">
        <f>INDEX(Facilitietenprofielen!T:T,MATCH($J15,Facilitietenprofielen!$A:$A,0))</f>
        <v>1</v>
      </c>
      <c r="AD15" s="382">
        <f>INDEX(Facilitietenprofielen!U:U,MATCH($J15,Facilitietenprofielen!$A:$A,0))</f>
        <v>1</v>
      </c>
      <c r="AE15" s="382">
        <f>INDEX(Facilitietenprofielen!Y:Y,MATCH($J15,Facilitietenprofielen!$A:$A,0))</f>
        <v>1</v>
      </c>
      <c r="AF15" s="382">
        <f>INDEX(Facilitietenprofielen!Z:Z,MATCH($J15,Facilitietenprofielen!$A:$A,0))</f>
        <v>1</v>
      </c>
      <c r="AG15" s="382">
        <f>INDEX(Facilitietenprofielen!AA:AA,MATCH($J15,Facilitietenprofielen!$A:$A,0))</f>
        <v>1</v>
      </c>
      <c r="AH15" s="382">
        <f>INDEX(Facilitietenprofielen!AB:AB,MATCH($J15,Facilitietenprofielen!$A:$A,0))</f>
        <v>1</v>
      </c>
      <c r="AI15" s="382">
        <f>INDEX(Facilitietenprofielen!AC:AC,MATCH($J15,Facilitietenprofielen!$A:$A,0))</f>
        <v>1</v>
      </c>
      <c r="AJ15" s="382">
        <f>INDEX(Facilitietenprofielen!AD:AD,MATCH($J15,Facilitietenprofielen!$A:$A,0))</f>
        <v>1</v>
      </c>
      <c r="AK15" s="382">
        <f>INDEX(Facilitietenprofielen!AE:AE,MATCH($J15,Facilitietenprofielen!$A:$A,0))</f>
        <v>1</v>
      </c>
      <c r="AL15" s="382">
        <f>INDEX(Facilitietenprofielen!AF:AF,MATCH($J15,Facilitietenprofielen!$A:$A,0))</f>
        <v>1</v>
      </c>
      <c r="AM15" s="382">
        <f>INDEX(Facilitietenprofielen!AG:AG,MATCH($J15,Facilitietenprofielen!$A:$A,0))</f>
        <v>1</v>
      </c>
      <c r="AN15" s="382">
        <f>INDEX(Facilitietenprofielen!AH:AH,MATCH($J15,Facilitietenprofielen!$A:$A,0))</f>
        <v>1</v>
      </c>
      <c r="AO15" s="382">
        <f>INDEX(Facilitietenprofielen!AI:AI,MATCH($J15,Facilitietenprofielen!$A:$A,0))</f>
        <v>1</v>
      </c>
      <c r="AP15" s="382">
        <f>INDEX(Facilitietenprofielen!AJ:AJ,MATCH($J15,Facilitietenprofielen!$A:$A,0))</f>
        <v>1</v>
      </c>
      <c r="AQ15" s="382">
        <f>INDEX(Facilitietenprofielen!AK:AK,MATCH($J15,Facilitietenprofielen!$A:$A,0))</f>
        <v>1</v>
      </c>
      <c r="AR15" s="382">
        <f>INDEX(Facilitietenprofielen!AL:AL,MATCH($J15,Facilitietenprofielen!$A:$A,0))</f>
        <v>1</v>
      </c>
      <c r="AS15" s="382">
        <f>INDEX(Facilitietenprofielen!AM:AM,MATCH($J15,Facilitietenprofielen!$A:$A,0))</f>
        <v>1</v>
      </c>
      <c r="AT15" s="382">
        <f>INDEX(Facilitietenprofielen!AN:AN,MATCH($J15,Facilitietenprofielen!$A:$A,0))</f>
        <v>1</v>
      </c>
      <c r="AU15" s="382">
        <f>INDEX(Facilitietenprofielen!AO:AO,MATCH($J15,Facilitietenprofielen!$A:$A,0))</f>
        <v>1</v>
      </c>
      <c r="AV15" s="383">
        <f>INDEX(Facilitietenprofielen!AP:AP,MATCH($J15,Facilitietenprofielen!$A:$A,0))</f>
        <v>1</v>
      </c>
      <c r="AW15" s="382">
        <f>INDEX('Rekenblad Aansluiting'!$O:$O,MATCH($G15&amp;" "&amp;$E15&amp;BE$3&amp;$H15,'Rekenblad Aansluiting'!$A:$A,0))</f>
        <v>27.777777777777779</v>
      </c>
      <c r="AX15" s="382">
        <f>INDEX('Rekenblad Aansluiting'!$O:$O,MATCH($G15&amp;" "&amp;$E15&amp;BF$3&amp;$H15,'Rekenblad Aansluiting'!$A:$A,0))</f>
        <v>27.777777777777779</v>
      </c>
      <c r="AY15" s="382">
        <f>INDEX('Rekenblad Aansluiting'!$O:$O,MATCH($G15&amp;" "&amp;$E15&amp;BG$3&amp;$H15,'Rekenblad Aansluiting'!$A:$A,0))</f>
        <v>32.777777777777779</v>
      </c>
      <c r="AZ15" s="382">
        <f>INDEX('Rekenblad Aansluiting'!$O:$O,MATCH($G15&amp;" "&amp;$E15&amp;BH$3&amp;$H15,'Rekenblad Aansluiting'!$A:$A,0))</f>
        <v>227.77777777777777</v>
      </c>
      <c r="BA15" s="382">
        <f>INDEX('Rekenblad Aansluiting'!$O:$O,MATCH($G15&amp;" "&amp;$E15&amp;BI$3&amp;$H15,'Rekenblad Aansluiting'!$A:$A,0))</f>
        <v>277.77777777777777</v>
      </c>
      <c r="BB15" s="382">
        <f>INDEX('Rekenblad Aansluiting'!$O:$O,MATCH($G15&amp;" "&amp;$E15&amp;BJ$3&amp;$H15,'Rekenblad Aansluiting'!$A:$A,0))</f>
        <v>327.77777777777777</v>
      </c>
      <c r="BC15" s="382">
        <f>INDEX('Rekenblad Aansluiting'!$O:$O,MATCH($G15&amp;" "&amp;$E15&amp;BK$3&amp;$H15,'Rekenblad Aansluiting'!$A:$A,0))</f>
        <v>127.77777777777777</v>
      </c>
      <c r="BD15" s="382">
        <f t="shared" si="5"/>
        <v>5550</v>
      </c>
      <c r="BE15" s="388">
        <f>INDEX('Rekenblad Aansluiting'!$X:$X,MATCH($G15&amp;" "&amp;$E15&amp;BE$3&amp;$H15,'Rekenblad Aansluiting'!$A:$A,0))</f>
        <v>11.334465277777777</v>
      </c>
      <c r="BF15" s="389">
        <f>INDEX('Rekenblad Aansluiting'!$X:$X,MATCH($G15&amp;" "&amp;$E15&amp;BF$3&amp;$H15,'Rekenblad Aansluiting'!$A:$A,0))</f>
        <v>8.2854138888888897</v>
      </c>
      <c r="BG15" s="389">
        <f>INDEX('Rekenblad Aansluiting'!$X:$X,MATCH($G15&amp;" "&amp;$E15&amp;BG$3&amp;$H15,'Rekenblad Aansluiting'!$A:$A,0))</f>
        <v>8.8475638888888888</v>
      </c>
      <c r="BH15" s="389">
        <f>INDEX('Rekenblad Aansluiting'!$X:$X,MATCH($G15&amp;" "&amp;$E15&amp;BH$3&amp;$H15,'Rekenblad Aansluiting'!$A:$A,0))</f>
        <v>44.475908333333308</v>
      </c>
      <c r="BI15" s="389">
        <f>INDEX('Rekenblad Aansluiting'!$X:$X,MATCH($G15&amp;" "&amp;$E15&amp;BI$3&amp;$H15,'Rekenblad Aansluiting'!$A:$A,0))</f>
        <v>46.774065277777765</v>
      </c>
      <c r="BJ15" s="389">
        <f>INDEX('Rekenblad Aansluiting'!$X:$X,MATCH($G15&amp;" "&amp;$E15&amp;BJ$3&amp;$H15,'Rekenblad Aansluiting'!$A:$A,0))</f>
        <v>47.47092638888887</v>
      </c>
      <c r="BK15" s="389">
        <f>INDEX('Rekenblad Aansluiting'!$X:$X,MATCH($G15&amp;" "&amp;$E15&amp;BK$3&amp;$H15,'Rekenblad Aansluiting'!$A:$A,0))</f>
        <v>31.182026388888886</v>
      </c>
      <c r="BL15" s="400">
        <f t="shared" si="0"/>
        <v>1092.7619930555554</v>
      </c>
      <c r="BM15" s="274">
        <f>IF(ISNA(INDEX('Tarieven ZM'!$G:$G,MATCH($G15&amp;BM$3,'Tarieven ZM'!$B:$B,0))),0,INDEX('Tarieven ZM'!$G:$G,MATCH($G15&amp;BM$3,'Tarieven ZM'!$B:$B,0)))</f>
        <v>20</v>
      </c>
      <c r="BN15" s="278">
        <f>IF(ISNA(INDEX('Tarieven ZM'!$G:$G,MATCH($G15&amp;BN$3,'Tarieven ZM'!$B:$B,0))),0,INDEX('Tarieven ZM'!$G:$G,MATCH($G15&amp;BN$3,'Tarieven ZM'!$B:$B,0)))</f>
        <v>20</v>
      </c>
      <c r="BO15" s="278">
        <f>IF(ISNA(INDEX('Tarieven ZM'!$G:$G,MATCH($G15&amp;BO$3,'Tarieven ZM'!$B:$B,0))),0,INDEX('Tarieven ZM'!$G:$G,MATCH($G15&amp;BO$3,'Tarieven ZM'!$B:$B,0)))</f>
        <v>100</v>
      </c>
      <c r="BP15" s="278">
        <f>IF(ISNA(INDEX('Tarieven ZM'!$G:$G,MATCH($G15&amp;BP$3,'Tarieven ZM'!$B:$B,0))),0,INDEX('Tarieven ZM'!$G:$G,MATCH($G15&amp;BP$3,'Tarieven ZM'!$B:$B,0)))</f>
        <v>100</v>
      </c>
      <c r="BQ15" s="278">
        <f>IF(ISNA(INDEX('Tarieven ZM'!$G:$G,MATCH($G15&amp;BQ$3,'Tarieven ZM'!$B:$B,0))),0,INDEX('Tarieven ZM'!$G:$G,MATCH($G15&amp;BQ$3,'Tarieven ZM'!$B:$B,0)))</f>
        <v>500</v>
      </c>
      <c r="BR15" s="278">
        <f>IF(ISNA(INDEX('Tarieven ZM'!$G:$G,MATCH($G15&amp;BR$3,'Tarieven ZM'!$B:$B,0))),0,INDEX('Tarieven ZM'!$G:$G,MATCH($G15&amp;BR$3,'Tarieven ZM'!$B:$B,0)))</f>
        <v>500</v>
      </c>
      <c r="BS15" s="278">
        <f>IF(ISNA(INDEX('Tarieven ZM'!$G:$G,MATCH($G15&amp;BS$3,'Tarieven ZM'!$B:$B,0))),0,INDEX('Tarieven ZM'!$G:$G,MATCH($G15&amp;BS$3,'Tarieven ZM'!$B:$B,0)))</f>
        <v>0</v>
      </c>
      <c r="BT15" s="278">
        <f>IF(ISNA(INDEX('Tarieven ZM'!$G:$G,MATCH($G15&amp;BT$3,'Tarieven ZM'!$B:$B,0))),0,INDEX('Tarieven ZM'!$G:$G,MATCH($G15&amp;BT$3,'Tarieven ZM'!$B:$B,0)))</f>
        <v>0</v>
      </c>
      <c r="BU15" s="278">
        <f>IF(ISNA(INDEX('Tarieven ZM'!$G:$G,MATCH($G15&amp;BU$3,'Tarieven ZM'!$B:$B,0))),0,INDEX('Tarieven ZM'!$G:$G,MATCH($G15&amp;BU$3,'Tarieven ZM'!$B:$B,0)))</f>
        <v>0</v>
      </c>
      <c r="BV15" s="278">
        <f>IF(ISNA(INDEX('Tarieven ZM'!$G:$G,MATCH($G15&amp;BV$3,'Tarieven ZM'!$B:$B,0))),0,INDEX('Tarieven ZM'!$G:$G,MATCH($G15&amp;BV$3,'Tarieven ZM'!$B:$B,0)))</f>
        <v>0</v>
      </c>
      <c r="BW15" s="278">
        <f>IF(ISNA(INDEX('Tarieven ZM'!$G:$G,MATCH($G15&amp;BW$3,'Tarieven ZM'!$B:$B,0))),0,INDEX('Tarieven ZM'!$G:$G,MATCH($G15&amp;BW$3,'Tarieven ZM'!$B:$B,0)))</f>
        <v>50</v>
      </c>
      <c r="BX15" s="278">
        <f>IF(ISNA(INDEX('Tarieven ZM'!$G:$G,MATCH($G15&amp;BX$3,'Tarieven ZM'!$B:$B,0))),0,INDEX('Tarieven ZM'!$G:$G,MATCH($G15&amp;BX$3,'Tarieven ZM'!$B:$B,0)))</f>
        <v>0</v>
      </c>
      <c r="BY15" s="278">
        <f>IF(ISNA(INDEX('Tarieven ZM'!$G:$G,MATCH($G15&amp;BY$3,'Tarieven ZM'!$B:$B,0))),0,INDEX('Tarieven ZM'!$G:$G,MATCH($G15&amp;BY$3,'Tarieven ZM'!$B:$B,0)))</f>
        <v>0</v>
      </c>
      <c r="BZ15" s="278">
        <f>IF(ISNA(INDEX('Tarieven ZM'!$G:$G,MATCH($G15&amp;BZ$3,'Tarieven ZM'!$B:$B,0))),0,INDEX('Tarieven ZM'!$G:$G,MATCH($G15&amp;BZ$3,'Tarieven ZM'!$B:$B,0)))</f>
        <v>5</v>
      </c>
      <c r="CA15" s="278">
        <f>IF(ISNA(INDEX('Tarieven ZM'!$G:$G,MATCH($G15&amp;CA$3,'Tarieven ZM'!$B:$B,0))),0,INDEX('Tarieven ZM'!$G:$G,MATCH($G15&amp;CA$3,'Tarieven ZM'!$B:$B,0)))</f>
        <v>0</v>
      </c>
      <c r="CB15" s="278">
        <f>IF(ISNA(INDEX('Tarieven ZM'!$G:$G,MATCH($G15&amp;CB$3,'Tarieven ZM'!$B:$B,0))),0,INDEX('Tarieven ZM'!$G:$G,MATCH($G15&amp;CB$3,'Tarieven ZM'!$B:$B,0)))</f>
        <v>0</v>
      </c>
      <c r="CC15" s="278">
        <f>IF(ISNA(INDEX('Tarieven ZM'!$G:$G,MATCH($G15&amp;CC$3,'Tarieven ZM'!$B:$B,0))),0,INDEX('Tarieven ZM'!$G:$G,MATCH($G15&amp;CC$3,'Tarieven ZM'!$B:$B,0)))</f>
        <v>0</v>
      </c>
      <c r="CD15" s="278">
        <f>IF(ISNA(INDEX('Tarieven ZM'!$G:$G,MATCH($G15&amp;CD$3,'Tarieven ZM'!$B:$B,0))),0,INDEX('Tarieven ZM'!$G:$G,MATCH($G15&amp;CD$3,'Tarieven ZM'!$B:$B,0)))</f>
        <v>5</v>
      </c>
      <c r="CE15" s="278">
        <f>IF(ISNA(INDEX('Tarieven ZM'!$G:$G,MATCH($G15&amp;CE$3,'Tarieven ZM'!$B:$B,0))),0,INDEX('Tarieven ZM'!$G:$G,MATCH($G15&amp;CE$3,'Tarieven ZM'!$B:$B,0)))</f>
        <v>0</v>
      </c>
      <c r="CF15" s="278">
        <f>IF(ISNA(INDEX('Tarieven ZM'!$G:$G,MATCH($G15&amp;CF$3,'Tarieven ZM'!$B:$B,0))),0,INDEX('Tarieven ZM'!$G:$G,MATCH($G15&amp;CF$3,'Tarieven ZM'!$B:$B,0)))</f>
        <v>5</v>
      </c>
      <c r="CG15" s="278">
        <f>IF(ISNA(INDEX('Tarieven ZM'!$G:$G,MATCH($G15&amp;CG$3,'Tarieven ZM'!$B:$B,0))),0,INDEX('Tarieven ZM'!$G:$G,MATCH($G15&amp;CG$3,'Tarieven ZM'!$B:$B,0)))</f>
        <v>10</v>
      </c>
      <c r="CH15" s="278">
        <f>IF(ISNA(INDEX('Tarieven ZM'!$G:$G,MATCH($G15&amp;CH$3,'Tarieven ZM'!$B:$B,0))),0,INDEX('Tarieven ZM'!$G:$G,MATCH($G15&amp;CH$3,'Tarieven ZM'!$B:$B,0)))</f>
        <v>0</v>
      </c>
      <c r="CI15" s="278">
        <f>IF(ISNA(INDEX('Tarieven ZM'!$G:$G,MATCH($G15&amp;CI$3,'Tarieven ZM'!$B:$B,0))),0,INDEX('Tarieven ZM'!$G:$G,MATCH($G15&amp;CI$3,'Tarieven ZM'!$B:$B,0)))</f>
        <v>0</v>
      </c>
      <c r="CJ15" s="278">
        <f>IF(ISNA(INDEX('Tarieven ZM'!$G:$G,MATCH($G15&amp;CJ$3,'Tarieven ZM'!$B:$B,0))),0,INDEX('Tarieven ZM'!$G:$G,MATCH($G15&amp;CJ$3,'Tarieven ZM'!$B:$B,0)))</f>
        <v>0</v>
      </c>
      <c r="CK15" s="263">
        <f>IF(ISNA(INDEX('Tarieven ZM'!$G:$G,MATCH($G15&amp;CK$3,'Tarieven ZM'!$B:$B,0))),0,INDEX('Tarieven ZM'!$G:$G,MATCH($G15&amp;CK$3,'Tarieven ZM'!$B:$B,0)))</f>
        <v>0</v>
      </c>
      <c r="CL15" s="274">
        <f>IF(ISNA(INDEX('Tarieven ZM'!$H:$H,MATCH($G15&amp;CL$3,'Tarieven ZM'!$B:$B,0))),0,INDEX('Tarieven ZM'!$H:$H,MATCH($G15&amp;CL$3,'Tarieven ZM'!$B:$B,0)))</f>
        <v>100</v>
      </c>
      <c r="CM15" s="278">
        <f>IF(ISNA(INDEX('Tarieven ZM'!$H:$H,MATCH($G15&amp;CM$3,'Tarieven ZM'!$B:$B,0))),0,INDEX('Tarieven ZM'!$H:$H,MATCH($G15&amp;CM$3,'Tarieven ZM'!$B:$B,0)))</f>
        <v>100</v>
      </c>
      <c r="CN15" s="278">
        <f>IF(ISNA(INDEX('Tarieven ZM'!$H:$H,MATCH($G15&amp;CN$3,'Tarieven ZM'!$B:$B,0))),0,INDEX('Tarieven ZM'!$H:$H,MATCH($G15&amp;CN$3,'Tarieven ZM'!$B:$B,0)))</f>
        <v>100</v>
      </c>
      <c r="CO15" s="278">
        <f>IF(ISNA(INDEX('Tarieven ZM'!$H:$H,MATCH($G15&amp;CO$3,'Tarieven ZM'!$B:$B,0))),0,INDEX('Tarieven ZM'!$H:$H,MATCH($G15&amp;CO$3,'Tarieven ZM'!$B:$B,0)))</f>
        <v>100</v>
      </c>
      <c r="CP15" s="278">
        <f>IF(ISNA(INDEX('Tarieven ZM'!$H:$H,MATCH($G15&amp;CP$3,'Tarieven ZM'!$B:$B,0))),0,INDEX('Tarieven ZM'!$H:$H,MATCH($G15&amp;CP$3,'Tarieven ZM'!$B:$B,0)))</f>
        <v>100</v>
      </c>
      <c r="CQ15" s="278">
        <f>IF(ISNA(INDEX('Tarieven ZM'!$H:$H,MATCH($G15&amp;CQ$3,'Tarieven ZM'!$B:$B,0))),0,INDEX('Tarieven ZM'!$H:$H,MATCH($G15&amp;CQ$3,'Tarieven ZM'!$B:$B,0)))</f>
        <v>100</v>
      </c>
      <c r="CR15" s="278">
        <f>IF(ISNA(INDEX('Tarieven ZM'!$H:$H,MATCH($G15&amp;CR$3,'Tarieven ZM'!$B:$B,0))),0,INDEX('Tarieven ZM'!$H:$H,MATCH($G15&amp;CR$3,'Tarieven ZM'!$B:$B,0)))</f>
        <v>0</v>
      </c>
      <c r="CS15" s="278">
        <f>IF(ISNA(INDEX('Tarieven ZM'!$H:$H,MATCH($G15&amp;CS$3,'Tarieven ZM'!$B:$B,0))),0,INDEX('Tarieven ZM'!$H:$H,MATCH($G15&amp;CS$3,'Tarieven ZM'!$B:$B,0)))</f>
        <v>0</v>
      </c>
      <c r="CT15" s="278">
        <f>IF(ISNA(INDEX('Tarieven ZM'!$H:$H,MATCH($G15&amp;CT$3,'Tarieven ZM'!$B:$B,0))),0,INDEX('Tarieven ZM'!$H:$H,MATCH($G15&amp;CT$3,'Tarieven ZM'!$B:$B,0)))</f>
        <v>0</v>
      </c>
      <c r="CU15" s="278">
        <f>IF(ISNA(INDEX('Tarieven ZM'!$H:$H,MATCH($G15&amp;CU$3,'Tarieven ZM'!$B:$B,0))),0,INDEX('Tarieven ZM'!$H:$H,MATCH($G15&amp;CU$3,'Tarieven ZM'!$B:$B,0)))</f>
        <v>0</v>
      </c>
      <c r="CV15" s="278">
        <f>IF(ISNA(INDEX('Tarieven ZM'!$H:$H,MATCH($G15&amp;CV$3,'Tarieven ZM'!$B:$B,0))),0,INDEX('Tarieven ZM'!$H:$H,MATCH($G15&amp;CV$3,'Tarieven ZM'!$B:$B,0)))</f>
        <v>100</v>
      </c>
      <c r="CW15" s="278">
        <f>IF(ISNA(INDEX('Tarieven ZM'!$H:$H,MATCH($G15&amp;CW$3,'Tarieven ZM'!$B:$B,0))),0,INDEX('Tarieven ZM'!$H:$H,MATCH($G15&amp;CW$3,'Tarieven ZM'!$B:$B,0)))</f>
        <v>0</v>
      </c>
      <c r="CX15" s="278">
        <f>IF(ISNA(INDEX('Tarieven ZM'!$H:$H,MATCH($G15&amp;CX$3,'Tarieven ZM'!$B:$B,0))),0,INDEX('Tarieven ZM'!$H:$H,MATCH($G15&amp;CX$3,'Tarieven ZM'!$B:$B,0)))</f>
        <v>0</v>
      </c>
      <c r="CY15" s="278">
        <f>IF(ISNA(INDEX('Tarieven ZM'!$H:$H,MATCH($G15&amp;CY$3,'Tarieven ZM'!$B:$B,0))),0,INDEX('Tarieven ZM'!$H:$H,MATCH($G15&amp;CY$3,'Tarieven ZM'!$B:$B,0)))</f>
        <v>100</v>
      </c>
      <c r="CZ15" s="278">
        <f>IF(ISNA(INDEX('Tarieven ZM'!$H:$H,MATCH($G15&amp;CZ$3,'Tarieven ZM'!$B:$B,0))),0,INDEX('Tarieven ZM'!$H:$H,MATCH($G15&amp;CZ$3,'Tarieven ZM'!$B:$B,0)))</f>
        <v>0</v>
      </c>
      <c r="DA15" s="278">
        <f>IF(ISNA(INDEX('Tarieven ZM'!$H:$H,MATCH($G15&amp;DA$3,'Tarieven ZM'!$B:$B,0))),0,INDEX('Tarieven ZM'!$H:$H,MATCH($G15&amp;DA$3,'Tarieven ZM'!$B:$B,0)))</f>
        <v>0</v>
      </c>
      <c r="DB15" s="278">
        <f>IF(ISNA(INDEX('Tarieven ZM'!$H:$H,MATCH($G15&amp;DB$3,'Tarieven ZM'!$B:$B,0))),0,INDEX('Tarieven ZM'!$H:$H,MATCH($G15&amp;DB$3,'Tarieven ZM'!$B:$B,0)))</f>
        <v>0</v>
      </c>
      <c r="DC15" s="278">
        <f>IF(ISNA(INDEX('Tarieven ZM'!$H:$H,MATCH($G15&amp;DC$3,'Tarieven ZM'!$B:$B,0))),0,INDEX('Tarieven ZM'!$H:$H,MATCH($G15&amp;DC$3,'Tarieven ZM'!$B:$B,0)))</f>
        <v>100</v>
      </c>
      <c r="DD15" s="278">
        <f>IF(ISNA(INDEX('Tarieven ZM'!$H:$H,MATCH($G15&amp;DD$3,'Tarieven ZM'!$B:$B,0))),0,INDEX('Tarieven ZM'!$H:$H,MATCH($G15&amp;DD$3,'Tarieven ZM'!$B:$B,0)))</f>
        <v>0</v>
      </c>
      <c r="DE15" s="278">
        <f>IF(ISNA(INDEX('Tarieven ZM'!$H:$H,MATCH($G15&amp;DE$3,'Tarieven ZM'!$B:$B,0))),0,INDEX('Tarieven ZM'!$H:$H,MATCH($G15&amp;DE$3,'Tarieven ZM'!$B:$B,0)))</f>
        <v>100</v>
      </c>
      <c r="DF15" s="278">
        <f>IF(ISNA(INDEX('Tarieven ZM'!$H:$H,MATCH($G15&amp;DF$3,'Tarieven ZM'!$B:$B,0))),0,INDEX('Tarieven ZM'!$H:$H,MATCH($G15&amp;DF$3,'Tarieven ZM'!$B:$B,0)))</f>
        <v>100</v>
      </c>
      <c r="DG15" s="278">
        <f>IF(ISNA(INDEX('Tarieven ZM'!$H:$H,MATCH($G15&amp;DG$3,'Tarieven ZM'!$B:$B,0))),0,INDEX('Tarieven ZM'!$H:$H,MATCH($G15&amp;DG$3,'Tarieven ZM'!$B:$B,0)))</f>
        <v>0</v>
      </c>
      <c r="DH15" s="278">
        <f>IF(ISNA(INDEX('Tarieven ZM'!$H:$H,MATCH($G15&amp;DH$3,'Tarieven ZM'!$B:$B,0))),0,INDEX('Tarieven ZM'!$H:$H,MATCH($G15&amp;DH$3,'Tarieven ZM'!$B:$B,0)))</f>
        <v>0</v>
      </c>
      <c r="DI15" s="278">
        <f>IF(ISNA(INDEX('Tarieven ZM'!$H:$H,MATCH($G15&amp;DI$3,'Tarieven ZM'!$B:$B,0))),0,INDEX('Tarieven ZM'!$H:$H,MATCH($G15&amp;DI$3,'Tarieven ZM'!$B:$B,0)))</f>
        <v>0</v>
      </c>
      <c r="DJ15" s="263">
        <f>IF(ISNA(INDEX('Tarieven ZM'!$H:$H,MATCH($G15&amp;DJ$3,'Tarieven ZM'!$B:$B,0))),0,INDEX('Tarieven ZM'!$H:$H,MATCH($G15&amp;DJ$3,'Tarieven ZM'!$B:$B,0)))</f>
        <v>0</v>
      </c>
      <c r="DK15" s="388">
        <f t="shared" si="6"/>
        <v>1316</v>
      </c>
      <c r="DL15" s="288">
        <f>SUMPRODUCT($X15:$AV15,CL15:DJ15)/Parameters!$B$5</f>
        <v>30.555555555555557</v>
      </c>
      <c r="DM15" s="318">
        <f t="shared" si="7"/>
        <v>1346.5555555555557</v>
      </c>
      <c r="DN15" s="274">
        <f>INDEX(WLR!$J:$J,MATCH(DN$4,WLR!$A:$A,0))</f>
        <v>10.38</v>
      </c>
      <c r="DO15" s="278">
        <f>INDEX(WLR!$J:$J,MATCH(DO$4,WLR!$A:$A,0))</f>
        <v>10.38</v>
      </c>
      <c r="DP15" s="278">
        <f>INDEX(WLR!$J:$J,MATCH(DP$4,WLR!$A:$A,0))</f>
        <v>62.88</v>
      </c>
      <c r="DQ15" s="278">
        <f>INDEX(WLR!$J:$J,MATCH(DQ$4,WLR!$A:$A,0))</f>
        <v>62.88</v>
      </c>
      <c r="DR15" s="278">
        <f>INDEX(WLR!$J:$J,MATCH(DR$4,WLR!$A:$A,0))</f>
        <v>493.95</v>
      </c>
      <c r="DS15" s="278">
        <f>INDEX(WLR!$J:$J,MATCH(DS$4,WLR!$A:$A,0))</f>
        <v>493.95</v>
      </c>
      <c r="DT15" s="278">
        <f>INDEX(WLR!$J:$J,MATCH(DT$4,WLR!$A:$A,0))</f>
        <v>3506.77</v>
      </c>
      <c r="DU15" s="278">
        <f>INDEX(WLR!$J:$J,MATCH(DU$4,WLR!$A:$A,0))</f>
        <v>1.19</v>
      </c>
      <c r="DV15" s="278">
        <f>INDEX(WLR!$J:$J,MATCH(DV$4,WLR!$A:$A,0))</f>
        <v>29.4</v>
      </c>
      <c r="DW15" s="278">
        <f>INDEX(WLR!$J:$J,MATCH(DW$4,WLR!$A:$A,0))</f>
        <v>192.26</v>
      </c>
      <c r="DX15" s="278">
        <f>INDEX(WLR!$J:$J,MATCH(DX$4,WLR!$A:$A,0))</f>
        <v>9.7899999999999991</v>
      </c>
      <c r="DY15" s="278">
        <f>INDEX(WLR!$J:$J,MATCH(DY$4,WLR!$A:$A,0))</f>
        <v>34.92</v>
      </c>
      <c r="DZ15" s="278">
        <f>INDEX(WLR!$J:$J,MATCH(DZ$4,WLR!$A:$A,0))</f>
        <v>34.92</v>
      </c>
      <c r="EA15" s="278">
        <f>INDEX(WLR!$J:$J,MATCH(EA$4,WLR!$A:$A,0))</f>
        <v>2.08</v>
      </c>
      <c r="EB15" s="278">
        <f>INDEX(WLR!$J:$J,MATCH(EB$4,WLR!$A:$A,0))</f>
        <v>1.97</v>
      </c>
      <c r="EC15" s="278">
        <f>INDEX(WLR!$J:$J,MATCH(EC$4,WLR!$A:$A,0))</f>
        <v>1.97</v>
      </c>
      <c r="ED15" s="278">
        <f>INDEX(WLR!$J:$J,MATCH(ED$4,WLR!$A:$A,0))</f>
        <v>0</v>
      </c>
      <c r="EE15" s="278">
        <f>INDEX(WLR!$J:$J,MATCH(EE$4,WLR!$A:$A,0))</f>
        <v>0</v>
      </c>
      <c r="EF15" s="278">
        <f>INDEX(WLR!$J:$J,MATCH(EF$4,WLR!$A:$A,0))</f>
        <v>0.96</v>
      </c>
      <c r="EG15" s="278">
        <f>INDEX(WLR!$J:$J,MATCH(EG$4,WLR!$A:$A,0))</f>
        <v>4.53</v>
      </c>
      <c r="EH15" s="278">
        <f>INDEX(WLR!$J:$J,MATCH(EH$4,WLR!$A:$A,0))</f>
        <v>4.53</v>
      </c>
      <c r="EI15" s="278">
        <f>INDEX(WLR!$J:$J,MATCH(EI$4,WLR!$A:$A,0))</f>
        <v>7.57</v>
      </c>
      <c r="EJ15" s="278">
        <f>INDEX(WLR!$J:$J,MATCH(EJ$4,WLR!$A:$A,0))</f>
        <v>31.08</v>
      </c>
      <c r="EK15" s="278">
        <f>INDEX(WLR!$J:$J,MATCH(EK$4,WLR!$A:$A,0))</f>
        <v>31.08</v>
      </c>
      <c r="EL15" s="263">
        <f>INDEX(WLR!$J:$J,MATCH(EL$4,WLR!$A:$A,0))</f>
        <v>0.96</v>
      </c>
      <c r="EM15" s="274">
        <f>INDEX(WLR!$I:$I,MATCH(EM$4,WLR!$A:$A,0))</f>
        <v>0</v>
      </c>
      <c r="EN15" s="278">
        <f>INDEX(WLR!$I:$I,MATCH(EN$4,WLR!$A:$A,0))</f>
        <v>16.190000000000001</v>
      </c>
      <c r="EO15" s="278">
        <f>INDEX(WLR!$I:$I,MATCH(EO$4,WLR!$A:$A,0))</f>
        <v>0</v>
      </c>
      <c r="EP15" s="278">
        <f>INDEX(WLR!$I:$I,MATCH(EP$4,WLR!$A:$A,0))</f>
        <v>16.190000000000001</v>
      </c>
      <c r="EQ15" s="278">
        <f>INDEX(WLR!$I:$I,MATCH(EQ$4,WLR!$A:$A,0))</f>
        <v>0</v>
      </c>
      <c r="ER15" s="278">
        <f>INDEX(WLR!$I:$I,MATCH(ER$4,WLR!$A:$A,0))</f>
        <v>16.190000000000001</v>
      </c>
      <c r="ES15" s="278">
        <f>INDEX(WLR!$I:$I,MATCH(ES$4,WLR!$A:$A,0))</f>
        <v>0</v>
      </c>
      <c r="ET15" s="278">
        <f>INDEX(WLR!$I:$I,MATCH(ET$4,WLR!$A:$A,0))</f>
        <v>82.74</v>
      </c>
      <c r="EU15" s="278">
        <f>INDEX(WLR!$I:$I,MATCH(EU$4,WLR!$A:$A,0))</f>
        <v>747.67</v>
      </c>
      <c r="EV15" s="278">
        <f>INDEX(WLR!$I:$I,MATCH(EV$4,WLR!$A:$A,0))</f>
        <v>1281.71</v>
      </c>
      <c r="EW15" s="278">
        <f>INDEX(WLR!$I:$I,MATCH(EW$4,WLR!$A:$A,0))</f>
        <v>16.190000000000001</v>
      </c>
      <c r="EX15" s="278">
        <f>INDEX(WLR!$I:$I,MATCH(EX$4,WLR!$A:$A,0))</f>
        <v>79.86</v>
      </c>
      <c r="EY15" s="278">
        <f>INDEX(WLR!$I:$I,MATCH(EY$4,WLR!$A:$A,0))</f>
        <v>838.64</v>
      </c>
      <c r="EZ15" s="278">
        <f>INDEX(WLR!$I:$I,MATCH(EZ$4,WLR!$A:$A,0))</f>
        <v>32.92</v>
      </c>
      <c r="FA15" s="278">
        <f>INDEX(WLR!$I:$I,MATCH(FA$4,WLR!$A:$A,0))</f>
        <v>16.190000000000001</v>
      </c>
      <c r="FB15" s="278">
        <f>INDEX(WLR!$I:$I,MATCH(FB$4,WLR!$A:$A,0))</f>
        <v>16.190000000000001</v>
      </c>
      <c r="FC15" s="278">
        <f>INDEX(WLR!$I:$I,MATCH(FC$4,WLR!$A:$A,0))</f>
        <v>0</v>
      </c>
      <c r="FD15" s="278">
        <f>INDEX(WLR!$I:$I,MATCH(FD$4,WLR!$A:$A,0))</f>
        <v>15.71</v>
      </c>
      <c r="FE15" s="278">
        <f>INDEX(WLR!$I:$I,MATCH(FE$4,WLR!$A:$A,0))</f>
        <v>0</v>
      </c>
      <c r="FF15" s="278">
        <f>INDEX(WLR!$I:$I,MATCH(FF$4,WLR!$A:$A,0))</f>
        <v>0</v>
      </c>
      <c r="FG15" s="278">
        <f>INDEX(WLR!$I:$I,MATCH(FG$4,WLR!$A:$A,0))</f>
        <v>0</v>
      </c>
      <c r="FH15" s="278">
        <f>INDEX(WLR!$I:$I,MATCH(FH$4,WLR!$A:$A,0))</f>
        <v>15.71</v>
      </c>
      <c r="FI15" s="278">
        <f>INDEX(WLR!$I:$I,MATCH(FI$4,WLR!$A:$A,0))</f>
        <v>40.020000000000003</v>
      </c>
      <c r="FJ15" s="278">
        <f>INDEX(WLR!$I:$I,MATCH(FJ$4,WLR!$A:$A,0))</f>
        <v>40.020000000000003</v>
      </c>
      <c r="FK15" s="263">
        <f>INDEX(WLR!$I:$I,MATCH(FK$4,WLR!$A:$A,0))</f>
        <v>0</v>
      </c>
      <c r="FL15" s="333">
        <f>SUMPRODUCT(X15:AV15,DN15:EL15)+V15*(1-Parameters!$B$33)</f>
        <v>5031.2</v>
      </c>
      <c r="FM15" s="389">
        <f>SUMPRODUCT(X15:AV15,EM15:FK15)/Parameters!$B$5</f>
        <v>90.892777777777781</v>
      </c>
      <c r="FN15" s="281">
        <f t="shared" si="8"/>
        <v>5122.0927777777779</v>
      </c>
      <c r="FO15" s="298">
        <f>FN15*Parameters!$B$2</f>
        <v>691.48252500000001</v>
      </c>
      <c r="FP15" s="278"/>
      <c r="FQ15" s="278"/>
      <c r="FR15" s="318">
        <f t="shared" si="9"/>
        <v>691.48252500000001</v>
      </c>
      <c r="FS15" s="331">
        <f t="shared" si="10"/>
        <v>5813.5753027777782</v>
      </c>
      <c r="FT15" s="333">
        <f t="shared" si="1"/>
        <v>401.2794680555553</v>
      </c>
      <c r="FU15" s="292">
        <f t="shared" si="2"/>
        <v>5.8185490542782992E-2</v>
      </c>
      <c r="FV15" s="263" t="b">
        <f t="shared" si="11"/>
        <v>0</v>
      </c>
      <c r="FW15" s="534" t="s">
        <v>872</v>
      </c>
    </row>
    <row r="16" spans="2:179" ht="15">
      <c r="B16" s="274"/>
      <c r="C16" s="263"/>
      <c r="D16" s="274" t="s">
        <v>656</v>
      </c>
      <c r="E16" s="278" t="s">
        <v>659</v>
      </c>
      <c r="F16" s="278" t="s">
        <v>474</v>
      </c>
      <c r="G16" s="278" t="s">
        <v>13</v>
      </c>
      <c r="H16" s="278" t="s">
        <v>463</v>
      </c>
      <c r="I16" s="278" t="str">
        <f t="shared" si="3"/>
        <v>TZ BelBasisISDN30VVE nieuwe aanleg</v>
      </c>
      <c r="J16" s="263" t="str">
        <f t="shared" si="4"/>
        <v>n4*ISDN30TZ</v>
      </c>
      <c r="K16" s="381">
        <f>INDEX(Facilitietenprofielen!D:D,MATCH($J16,Facilitietenprofielen!$A:$A,0))</f>
        <v>5</v>
      </c>
      <c r="L16" s="382">
        <f>INDEX(Facilitietenprofielen!E:E,MATCH($J16,Facilitietenprofielen!$A:$A,0))</f>
        <v>5</v>
      </c>
      <c r="M16" s="382">
        <f>INDEX(Facilitietenprofielen!F:F,MATCH($J16,Facilitietenprofielen!$A:$A,0))</f>
        <v>5</v>
      </c>
      <c r="N16" s="382">
        <f>INDEX(Facilitietenprofielen!G:G,MATCH($J16,Facilitietenprofielen!$A:$A,0))</f>
        <v>5</v>
      </c>
      <c r="O16" s="382">
        <f>INDEX(Facilitietenprofielen!H:H,MATCH($J16,Facilitietenprofielen!$A:$A,0))</f>
        <v>5</v>
      </c>
      <c r="P16" s="382">
        <f>INDEX(Facilitietenprofielen!I:I,MATCH($J16,Facilitietenprofielen!$A:$A,0))</f>
        <v>5</v>
      </c>
      <c r="Q16" s="382">
        <f>INDEX(Facilitietenprofielen!J:J,MATCH($J16,Facilitietenprofielen!$A:$A,0))</f>
        <v>5</v>
      </c>
      <c r="R16" s="382">
        <f>INDEX(Facilitietenprofielen!K:K,MATCH($J16,Facilitietenprofielen!$A:$A,0))</f>
        <v>5</v>
      </c>
      <c r="S16" s="382">
        <f>INDEX(Facilitietenprofielen!L:L,MATCH($J16,Facilitietenprofielen!$A:$A,0))</f>
        <v>5</v>
      </c>
      <c r="T16" s="382">
        <f>INDEX(Facilitietenprofielen!M:M,MATCH($J16,Facilitietenprofielen!$A:$A,0))</f>
        <v>510</v>
      </c>
      <c r="U16" s="382">
        <f>INDEX(Facilitietenprofielen!N:N,MATCH($J16,Facilitietenprofielen!$A:$A,0))</f>
        <v>102</v>
      </c>
      <c r="V16" s="382">
        <f>INDEX(Facilitietenprofielen!V:V,MATCH($J16,Facilitietenprofielen!$A:$A,0))</f>
        <v>1</v>
      </c>
      <c r="W16" s="382">
        <f>INDEX(Facilitietenprofielen!W:W,MATCH($J16,Facilitietenprofielen!$A:$A,0))</f>
        <v>1</v>
      </c>
      <c r="X16" s="382">
        <f>INDEX(Facilitietenprofielen!O:O,MATCH($J16,Facilitietenprofielen!$A:$A,0))</f>
        <v>1</v>
      </c>
      <c r="Y16" s="382">
        <f>INDEX(Facilitietenprofielen!P:P,MATCH($J16,Facilitietenprofielen!$A:$A,0))</f>
        <v>1</v>
      </c>
      <c r="Z16" s="382">
        <f>INDEX(Facilitietenprofielen!Q:Q,MATCH($J16,Facilitietenprofielen!$A:$A,0))</f>
        <v>1</v>
      </c>
      <c r="AA16" s="382">
        <f>INDEX(Facilitietenprofielen!R:R,MATCH($J16,Facilitietenprofielen!$A:$A,0))</f>
        <v>1</v>
      </c>
      <c r="AB16" s="382">
        <f>INDEX(Facilitietenprofielen!S:S,MATCH($J16,Facilitietenprofielen!$A:$A,0))</f>
        <v>1</v>
      </c>
      <c r="AC16" s="382">
        <f>INDEX(Facilitietenprofielen!T:T,MATCH($J16,Facilitietenprofielen!$A:$A,0))</f>
        <v>1</v>
      </c>
      <c r="AD16" s="382">
        <f>INDEX(Facilitietenprofielen!U:U,MATCH($J16,Facilitietenprofielen!$A:$A,0))</f>
        <v>1</v>
      </c>
      <c r="AE16" s="382">
        <f>INDEX(Facilitietenprofielen!Y:Y,MATCH($J16,Facilitietenprofielen!$A:$A,0))</f>
        <v>1</v>
      </c>
      <c r="AF16" s="382">
        <f>INDEX(Facilitietenprofielen!Z:Z,MATCH($J16,Facilitietenprofielen!$A:$A,0))</f>
        <v>1</v>
      </c>
      <c r="AG16" s="382">
        <f>INDEX(Facilitietenprofielen!AA:AA,MATCH($J16,Facilitietenprofielen!$A:$A,0))</f>
        <v>1</v>
      </c>
      <c r="AH16" s="382">
        <f>INDEX(Facilitietenprofielen!AB:AB,MATCH($J16,Facilitietenprofielen!$A:$A,0))</f>
        <v>1</v>
      </c>
      <c r="AI16" s="382">
        <f>INDEX(Facilitietenprofielen!AC:AC,MATCH($J16,Facilitietenprofielen!$A:$A,0))</f>
        <v>1</v>
      </c>
      <c r="AJ16" s="382">
        <f>INDEX(Facilitietenprofielen!AD:AD,MATCH($J16,Facilitietenprofielen!$A:$A,0))</f>
        <v>1</v>
      </c>
      <c r="AK16" s="382">
        <f>INDEX(Facilitietenprofielen!AE:AE,MATCH($J16,Facilitietenprofielen!$A:$A,0))</f>
        <v>1</v>
      </c>
      <c r="AL16" s="382">
        <f>INDEX(Facilitietenprofielen!AF:AF,MATCH($J16,Facilitietenprofielen!$A:$A,0))</f>
        <v>1</v>
      </c>
      <c r="AM16" s="382">
        <f>INDEX(Facilitietenprofielen!AG:AG,MATCH($J16,Facilitietenprofielen!$A:$A,0))</f>
        <v>1</v>
      </c>
      <c r="AN16" s="382">
        <f>INDEX(Facilitietenprofielen!AH:AH,MATCH($J16,Facilitietenprofielen!$A:$A,0))</f>
        <v>1</v>
      </c>
      <c r="AO16" s="382">
        <f>INDEX(Facilitietenprofielen!AI:AI,MATCH($J16,Facilitietenprofielen!$A:$A,0))</f>
        <v>1</v>
      </c>
      <c r="AP16" s="382">
        <f>INDEX(Facilitietenprofielen!AJ:AJ,MATCH($J16,Facilitietenprofielen!$A:$A,0))</f>
        <v>1</v>
      </c>
      <c r="AQ16" s="382">
        <f>INDEX(Facilitietenprofielen!AK:AK,MATCH($J16,Facilitietenprofielen!$A:$A,0))</f>
        <v>1</v>
      </c>
      <c r="AR16" s="382">
        <f>INDEX(Facilitietenprofielen!AL:AL,MATCH($J16,Facilitietenprofielen!$A:$A,0))</f>
        <v>1</v>
      </c>
      <c r="AS16" s="382">
        <f>INDEX(Facilitietenprofielen!AM:AM,MATCH($J16,Facilitietenprofielen!$A:$A,0))</f>
        <v>1</v>
      </c>
      <c r="AT16" s="382">
        <f>INDEX(Facilitietenprofielen!AN:AN,MATCH($J16,Facilitietenprofielen!$A:$A,0))</f>
        <v>1</v>
      </c>
      <c r="AU16" s="382">
        <f>INDEX(Facilitietenprofielen!AO:AO,MATCH($J16,Facilitietenprofielen!$A:$A,0))</f>
        <v>1</v>
      </c>
      <c r="AV16" s="383">
        <f>INDEX(Facilitietenprofielen!AP:AP,MATCH($J16,Facilitietenprofielen!$A:$A,0))</f>
        <v>1</v>
      </c>
      <c r="AW16" s="382">
        <f>INDEX('Rekenblad Aansluiting'!$O:$O,MATCH($G16&amp;" "&amp;$E16&amp;BE$3&amp;$H16,'Rekenblad Aansluiting'!$A:$A,0))</f>
        <v>27.777777777777779</v>
      </c>
      <c r="AX16" s="382">
        <f>INDEX('Rekenblad Aansluiting'!$O:$O,MATCH($G16&amp;" "&amp;$E16&amp;BF$3&amp;$H16,'Rekenblad Aansluiting'!$A:$A,0))</f>
        <v>27.777777777777779</v>
      </c>
      <c r="AY16" s="382">
        <f>INDEX('Rekenblad Aansluiting'!$O:$O,MATCH($G16&amp;" "&amp;$E16&amp;BG$3&amp;$H16,'Rekenblad Aansluiting'!$A:$A,0))</f>
        <v>32.777777777777779</v>
      </c>
      <c r="AZ16" s="382">
        <f>INDEX('Rekenblad Aansluiting'!$O:$O,MATCH($G16&amp;" "&amp;$E16&amp;BH$3&amp;$H16,'Rekenblad Aansluiting'!$A:$A,0))</f>
        <v>227.77777777777777</v>
      </c>
      <c r="BA16" s="382">
        <f>INDEX('Rekenblad Aansluiting'!$O:$O,MATCH($G16&amp;" "&amp;$E16&amp;BI$3&amp;$H16,'Rekenblad Aansluiting'!$A:$A,0))</f>
        <v>277.77777777777777</v>
      </c>
      <c r="BB16" s="382">
        <f>INDEX('Rekenblad Aansluiting'!$O:$O,MATCH($G16&amp;" "&amp;$E16&amp;BJ$3&amp;$H16,'Rekenblad Aansluiting'!$A:$A,0))</f>
        <v>327.77777777777777</v>
      </c>
      <c r="BC16" s="382">
        <f>INDEX('Rekenblad Aansluiting'!$O:$O,MATCH($G16&amp;" "&amp;$E16&amp;BK$3&amp;$H16,'Rekenblad Aansluiting'!$A:$A,0))</f>
        <v>127.77777777777777</v>
      </c>
      <c r="BD16" s="382">
        <f t="shared" si="5"/>
        <v>5550</v>
      </c>
      <c r="BE16" s="388">
        <f>INDEX('Rekenblad Aansluiting'!$X:$X,MATCH($G16&amp;" "&amp;$E16&amp;BE$3&amp;$H16,'Rekenblad Aansluiting'!$A:$A,0))</f>
        <v>11.334465277777777</v>
      </c>
      <c r="BF16" s="389">
        <f>INDEX('Rekenblad Aansluiting'!$X:$X,MATCH($G16&amp;" "&amp;$E16&amp;BF$3&amp;$H16,'Rekenblad Aansluiting'!$A:$A,0))</f>
        <v>8.2854138888888897</v>
      </c>
      <c r="BG16" s="389">
        <f>INDEX('Rekenblad Aansluiting'!$X:$X,MATCH($G16&amp;" "&amp;$E16&amp;BG$3&amp;$H16,'Rekenblad Aansluiting'!$A:$A,0))</f>
        <v>8.8475638888888888</v>
      </c>
      <c r="BH16" s="389">
        <f>INDEX('Rekenblad Aansluiting'!$X:$X,MATCH($G16&amp;" "&amp;$E16&amp;BH$3&amp;$H16,'Rekenblad Aansluiting'!$A:$A,0))</f>
        <v>44.475908333333308</v>
      </c>
      <c r="BI16" s="389">
        <f>INDEX('Rekenblad Aansluiting'!$X:$X,MATCH($G16&amp;" "&amp;$E16&amp;BI$3&amp;$H16,'Rekenblad Aansluiting'!$A:$A,0))</f>
        <v>46.774065277777765</v>
      </c>
      <c r="BJ16" s="389">
        <f>INDEX('Rekenblad Aansluiting'!$X:$X,MATCH($G16&amp;" "&amp;$E16&amp;BJ$3&amp;$H16,'Rekenblad Aansluiting'!$A:$A,0))</f>
        <v>47.47092638888887</v>
      </c>
      <c r="BK16" s="389">
        <f>INDEX('Rekenblad Aansluiting'!$X:$X,MATCH($G16&amp;" "&amp;$E16&amp;BK$3&amp;$H16,'Rekenblad Aansluiting'!$A:$A,0))</f>
        <v>31.182026388888886</v>
      </c>
      <c r="BL16" s="400">
        <f t="shared" si="0"/>
        <v>1092.7619930555554</v>
      </c>
      <c r="BM16" s="274">
        <f>IF(ISNA(INDEX('Tarieven ZM'!$G:$G,MATCH($G16&amp;BM$3,'Tarieven ZM'!$B:$B,0))),0,INDEX('Tarieven ZM'!$G:$G,MATCH($G16&amp;BM$3,'Tarieven ZM'!$B:$B,0)))</f>
        <v>20</v>
      </c>
      <c r="BN16" s="278">
        <f>IF(ISNA(INDEX('Tarieven ZM'!$G:$G,MATCH($G16&amp;BN$3,'Tarieven ZM'!$B:$B,0))),0,INDEX('Tarieven ZM'!$G:$G,MATCH($G16&amp;BN$3,'Tarieven ZM'!$B:$B,0)))</f>
        <v>20</v>
      </c>
      <c r="BO16" s="278">
        <f>IF(ISNA(INDEX('Tarieven ZM'!$G:$G,MATCH($G16&amp;BO$3,'Tarieven ZM'!$B:$B,0))),0,INDEX('Tarieven ZM'!$G:$G,MATCH($G16&amp;BO$3,'Tarieven ZM'!$B:$B,0)))</f>
        <v>100</v>
      </c>
      <c r="BP16" s="278">
        <f>IF(ISNA(INDEX('Tarieven ZM'!$G:$G,MATCH($G16&amp;BP$3,'Tarieven ZM'!$B:$B,0))),0,INDEX('Tarieven ZM'!$G:$G,MATCH($G16&amp;BP$3,'Tarieven ZM'!$B:$B,0)))</f>
        <v>100</v>
      </c>
      <c r="BQ16" s="278">
        <f>IF(ISNA(INDEX('Tarieven ZM'!$G:$G,MATCH($G16&amp;BQ$3,'Tarieven ZM'!$B:$B,0))),0,INDEX('Tarieven ZM'!$G:$G,MATCH($G16&amp;BQ$3,'Tarieven ZM'!$B:$B,0)))</f>
        <v>500</v>
      </c>
      <c r="BR16" s="278">
        <f>IF(ISNA(INDEX('Tarieven ZM'!$G:$G,MATCH($G16&amp;BR$3,'Tarieven ZM'!$B:$B,0))),0,INDEX('Tarieven ZM'!$G:$G,MATCH($G16&amp;BR$3,'Tarieven ZM'!$B:$B,0)))</f>
        <v>500</v>
      </c>
      <c r="BS16" s="278">
        <f>IF(ISNA(INDEX('Tarieven ZM'!$G:$G,MATCH($G16&amp;BS$3,'Tarieven ZM'!$B:$B,0))),0,INDEX('Tarieven ZM'!$G:$G,MATCH($G16&amp;BS$3,'Tarieven ZM'!$B:$B,0)))</f>
        <v>0</v>
      </c>
      <c r="BT16" s="278">
        <f>IF(ISNA(INDEX('Tarieven ZM'!$G:$G,MATCH($G16&amp;BT$3,'Tarieven ZM'!$B:$B,0))),0,INDEX('Tarieven ZM'!$G:$G,MATCH($G16&amp;BT$3,'Tarieven ZM'!$B:$B,0)))</f>
        <v>0</v>
      </c>
      <c r="BU16" s="278">
        <f>IF(ISNA(INDEX('Tarieven ZM'!$G:$G,MATCH($G16&amp;BU$3,'Tarieven ZM'!$B:$B,0))),0,INDEX('Tarieven ZM'!$G:$G,MATCH($G16&amp;BU$3,'Tarieven ZM'!$B:$B,0)))</f>
        <v>0</v>
      </c>
      <c r="BV16" s="278">
        <f>IF(ISNA(INDEX('Tarieven ZM'!$G:$G,MATCH($G16&amp;BV$3,'Tarieven ZM'!$B:$B,0))),0,INDEX('Tarieven ZM'!$G:$G,MATCH($G16&amp;BV$3,'Tarieven ZM'!$B:$B,0)))</f>
        <v>0</v>
      </c>
      <c r="BW16" s="278">
        <f>IF(ISNA(INDEX('Tarieven ZM'!$G:$G,MATCH($G16&amp;BW$3,'Tarieven ZM'!$B:$B,0))),0,INDEX('Tarieven ZM'!$G:$G,MATCH($G16&amp;BW$3,'Tarieven ZM'!$B:$B,0)))</f>
        <v>50</v>
      </c>
      <c r="BX16" s="278">
        <f>IF(ISNA(INDEX('Tarieven ZM'!$G:$G,MATCH($G16&amp;BX$3,'Tarieven ZM'!$B:$B,0))),0,INDEX('Tarieven ZM'!$G:$G,MATCH($G16&amp;BX$3,'Tarieven ZM'!$B:$B,0)))</f>
        <v>0</v>
      </c>
      <c r="BY16" s="278">
        <f>IF(ISNA(INDEX('Tarieven ZM'!$G:$G,MATCH($G16&amp;BY$3,'Tarieven ZM'!$B:$B,0))),0,INDEX('Tarieven ZM'!$G:$G,MATCH($G16&amp;BY$3,'Tarieven ZM'!$B:$B,0)))</f>
        <v>0</v>
      </c>
      <c r="BZ16" s="278">
        <f>IF(ISNA(INDEX('Tarieven ZM'!$G:$G,MATCH($G16&amp;BZ$3,'Tarieven ZM'!$B:$B,0))),0,INDEX('Tarieven ZM'!$G:$G,MATCH($G16&amp;BZ$3,'Tarieven ZM'!$B:$B,0)))</f>
        <v>5</v>
      </c>
      <c r="CA16" s="278">
        <f>IF(ISNA(INDEX('Tarieven ZM'!$G:$G,MATCH($G16&amp;CA$3,'Tarieven ZM'!$B:$B,0))),0,INDEX('Tarieven ZM'!$G:$G,MATCH($G16&amp;CA$3,'Tarieven ZM'!$B:$B,0)))</f>
        <v>0</v>
      </c>
      <c r="CB16" s="278">
        <f>IF(ISNA(INDEX('Tarieven ZM'!$G:$G,MATCH($G16&amp;CB$3,'Tarieven ZM'!$B:$B,0))),0,INDEX('Tarieven ZM'!$G:$G,MATCH($G16&amp;CB$3,'Tarieven ZM'!$B:$B,0)))</f>
        <v>0</v>
      </c>
      <c r="CC16" s="278">
        <f>IF(ISNA(INDEX('Tarieven ZM'!$G:$G,MATCH($G16&amp;CC$3,'Tarieven ZM'!$B:$B,0))),0,INDEX('Tarieven ZM'!$G:$G,MATCH($G16&amp;CC$3,'Tarieven ZM'!$B:$B,0)))</f>
        <v>0</v>
      </c>
      <c r="CD16" s="278">
        <f>IF(ISNA(INDEX('Tarieven ZM'!$G:$G,MATCH($G16&amp;CD$3,'Tarieven ZM'!$B:$B,0))),0,INDEX('Tarieven ZM'!$G:$G,MATCH($G16&amp;CD$3,'Tarieven ZM'!$B:$B,0)))</f>
        <v>5</v>
      </c>
      <c r="CE16" s="278">
        <f>IF(ISNA(INDEX('Tarieven ZM'!$G:$G,MATCH($G16&amp;CE$3,'Tarieven ZM'!$B:$B,0))),0,INDEX('Tarieven ZM'!$G:$G,MATCH($G16&amp;CE$3,'Tarieven ZM'!$B:$B,0)))</f>
        <v>0</v>
      </c>
      <c r="CF16" s="278">
        <f>IF(ISNA(INDEX('Tarieven ZM'!$G:$G,MATCH($G16&amp;CF$3,'Tarieven ZM'!$B:$B,0))),0,INDEX('Tarieven ZM'!$G:$G,MATCH($G16&amp;CF$3,'Tarieven ZM'!$B:$B,0)))</f>
        <v>5</v>
      </c>
      <c r="CG16" s="278">
        <f>IF(ISNA(INDEX('Tarieven ZM'!$G:$G,MATCH($G16&amp;CG$3,'Tarieven ZM'!$B:$B,0))),0,INDEX('Tarieven ZM'!$G:$G,MATCH($G16&amp;CG$3,'Tarieven ZM'!$B:$B,0)))</f>
        <v>10</v>
      </c>
      <c r="CH16" s="278">
        <f>IF(ISNA(INDEX('Tarieven ZM'!$G:$G,MATCH($G16&amp;CH$3,'Tarieven ZM'!$B:$B,0))),0,INDEX('Tarieven ZM'!$G:$G,MATCH($G16&amp;CH$3,'Tarieven ZM'!$B:$B,0)))</f>
        <v>0</v>
      </c>
      <c r="CI16" s="278">
        <f>IF(ISNA(INDEX('Tarieven ZM'!$G:$G,MATCH($G16&amp;CI$3,'Tarieven ZM'!$B:$B,0))),0,INDEX('Tarieven ZM'!$G:$G,MATCH($G16&amp;CI$3,'Tarieven ZM'!$B:$B,0)))</f>
        <v>0</v>
      </c>
      <c r="CJ16" s="278">
        <f>IF(ISNA(INDEX('Tarieven ZM'!$G:$G,MATCH($G16&amp;CJ$3,'Tarieven ZM'!$B:$B,0))),0,INDEX('Tarieven ZM'!$G:$G,MATCH($G16&amp;CJ$3,'Tarieven ZM'!$B:$B,0)))</f>
        <v>0</v>
      </c>
      <c r="CK16" s="263">
        <f>IF(ISNA(INDEX('Tarieven ZM'!$G:$G,MATCH($G16&amp;CK$3,'Tarieven ZM'!$B:$B,0))),0,INDEX('Tarieven ZM'!$G:$G,MATCH($G16&amp;CK$3,'Tarieven ZM'!$B:$B,0)))</f>
        <v>0</v>
      </c>
      <c r="CL16" s="274">
        <f>IF(ISNA(INDEX('Tarieven ZM'!$H:$H,MATCH($G16&amp;CL$3,'Tarieven ZM'!$B:$B,0))),0,INDEX('Tarieven ZM'!$H:$H,MATCH($G16&amp;CL$3,'Tarieven ZM'!$B:$B,0)))</f>
        <v>100</v>
      </c>
      <c r="CM16" s="278">
        <f>IF(ISNA(INDEX('Tarieven ZM'!$H:$H,MATCH($G16&amp;CM$3,'Tarieven ZM'!$B:$B,0))),0,INDEX('Tarieven ZM'!$H:$H,MATCH($G16&amp;CM$3,'Tarieven ZM'!$B:$B,0)))</f>
        <v>100</v>
      </c>
      <c r="CN16" s="278">
        <f>IF(ISNA(INDEX('Tarieven ZM'!$H:$H,MATCH($G16&amp;CN$3,'Tarieven ZM'!$B:$B,0))),0,INDEX('Tarieven ZM'!$H:$H,MATCH($G16&amp;CN$3,'Tarieven ZM'!$B:$B,0)))</f>
        <v>100</v>
      </c>
      <c r="CO16" s="278">
        <f>IF(ISNA(INDEX('Tarieven ZM'!$H:$H,MATCH($G16&amp;CO$3,'Tarieven ZM'!$B:$B,0))),0,INDEX('Tarieven ZM'!$H:$H,MATCH($G16&amp;CO$3,'Tarieven ZM'!$B:$B,0)))</f>
        <v>100</v>
      </c>
      <c r="CP16" s="278">
        <f>IF(ISNA(INDEX('Tarieven ZM'!$H:$H,MATCH($G16&amp;CP$3,'Tarieven ZM'!$B:$B,0))),0,INDEX('Tarieven ZM'!$H:$H,MATCH($G16&amp;CP$3,'Tarieven ZM'!$B:$B,0)))</f>
        <v>100</v>
      </c>
      <c r="CQ16" s="278">
        <f>IF(ISNA(INDEX('Tarieven ZM'!$H:$H,MATCH($G16&amp;CQ$3,'Tarieven ZM'!$B:$B,0))),0,INDEX('Tarieven ZM'!$H:$H,MATCH($G16&amp;CQ$3,'Tarieven ZM'!$B:$B,0)))</f>
        <v>100</v>
      </c>
      <c r="CR16" s="278">
        <f>IF(ISNA(INDEX('Tarieven ZM'!$H:$H,MATCH($G16&amp;CR$3,'Tarieven ZM'!$B:$B,0))),0,INDEX('Tarieven ZM'!$H:$H,MATCH($G16&amp;CR$3,'Tarieven ZM'!$B:$B,0)))</f>
        <v>0</v>
      </c>
      <c r="CS16" s="278">
        <f>IF(ISNA(INDEX('Tarieven ZM'!$H:$H,MATCH($G16&amp;CS$3,'Tarieven ZM'!$B:$B,0))),0,INDEX('Tarieven ZM'!$H:$H,MATCH($G16&amp;CS$3,'Tarieven ZM'!$B:$B,0)))</f>
        <v>0</v>
      </c>
      <c r="CT16" s="278">
        <f>IF(ISNA(INDEX('Tarieven ZM'!$H:$H,MATCH($G16&amp;CT$3,'Tarieven ZM'!$B:$B,0))),0,INDEX('Tarieven ZM'!$H:$H,MATCH($G16&amp;CT$3,'Tarieven ZM'!$B:$B,0)))</f>
        <v>0</v>
      </c>
      <c r="CU16" s="278">
        <f>IF(ISNA(INDEX('Tarieven ZM'!$H:$H,MATCH($G16&amp;CU$3,'Tarieven ZM'!$B:$B,0))),0,INDEX('Tarieven ZM'!$H:$H,MATCH($G16&amp;CU$3,'Tarieven ZM'!$B:$B,0)))</f>
        <v>0</v>
      </c>
      <c r="CV16" s="278">
        <f>IF(ISNA(INDEX('Tarieven ZM'!$H:$H,MATCH($G16&amp;CV$3,'Tarieven ZM'!$B:$B,0))),0,INDEX('Tarieven ZM'!$H:$H,MATCH($G16&amp;CV$3,'Tarieven ZM'!$B:$B,0)))</f>
        <v>100</v>
      </c>
      <c r="CW16" s="278">
        <f>IF(ISNA(INDEX('Tarieven ZM'!$H:$H,MATCH($G16&amp;CW$3,'Tarieven ZM'!$B:$B,0))),0,INDEX('Tarieven ZM'!$H:$H,MATCH($G16&amp;CW$3,'Tarieven ZM'!$B:$B,0)))</f>
        <v>0</v>
      </c>
      <c r="CX16" s="278">
        <f>IF(ISNA(INDEX('Tarieven ZM'!$H:$H,MATCH($G16&amp;CX$3,'Tarieven ZM'!$B:$B,0))),0,INDEX('Tarieven ZM'!$H:$H,MATCH($G16&amp;CX$3,'Tarieven ZM'!$B:$B,0)))</f>
        <v>0</v>
      </c>
      <c r="CY16" s="278">
        <f>IF(ISNA(INDEX('Tarieven ZM'!$H:$H,MATCH($G16&amp;CY$3,'Tarieven ZM'!$B:$B,0))),0,INDEX('Tarieven ZM'!$H:$H,MATCH($G16&amp;CY$3,'Tarieven ZM'!$B:$B,0)))</f>
        <v>100</v>
      </c>
      <c r="CZ16" s="278">
        <f>IF(ISNA(INDEX('Tarieven ZM'!$H:$H,MATCH($G16&amp;CZ$3,'Tarieven ZM'!$B:$B,0))),0,INDEX('Tarieven ZM'!$H:$H,MATCH($G16&amp;CZ$3,'Tarieven ZM'!$B:$B,0)))</f>
        <v>0</v>
      </c>
      <c r="DA16" s="278">
        <f>IF(ISNA(INDEX('Tarieven ZM'!$H:$H,MATCH($G16&amp;DA$3,'Tarieven ZM'!$B:$B,0))),0,INDEX('Tarieven ZM'!$H:$H,MATCH($G16&amp;DA$3,'Tarieven ZM'!$B:$B,0)))</f>
        <v>0</v>
      </c>
      <c r="DB16" s="278">
        <f>IF(ISNA(INDEX('Tarieven ZM'!$H:$H,MATCH($G16&amp;DB$3,'Tarieven ZM'!$B:$B,0))),0,INDEX('Tarieven ZM'!$H:$H,MATCH($G16&amp;DB$3,'Tarieven ZM'!$B:$B,0)))</f>
        <v>0</v>
      </c>
      <c r="DC16" s="278">
        <f>IF(ISNA(INDEX('Tarieven ZM'!$H:$H,MATCH($G16&amp;DC$3,'Tarieven ZM'!$B:$B,0))),0,INDEX('Tarieven ZM'!$H:$H,MATCH($G16&amp;DC$3,'Tarieven ZM'!$B:$B,0)))</f>
        <v>100</v>
      </c>
      <c r="DD16" s="278">
        <f>IF(ISNA(INDEX('Tarieven ZM'!$H:$H,MATCH($G16&amp;DD$3,'Tarieven ZM'!$B:$B,0))),0,INDEX('Tarieven ZM'!$H:$H,MATCH($G16&amp;DD$3,'Tarieven ZM'!$B:$B,0)))</f>
        <v>0</v>
      </c>
      <c r="DE16" s="278">
        <f>IF(ISNA(INDEX('Tarieven ZM'!$H:$H,MATCH($G16&amp;DE$3,'Tarieven ZM'!$B:$B,0))),0,INDEX('Tarieven ZM'!$H:$H,MATCH($G16&amp;DE$3,'Tarieven ZM'!$B:$B,0)))</f>
        <v>100</v>
      </c>
      <c r="DF16" s="278">
        <f>IF(ISNA(INDEX('Tarieven ZM'!$H:$H,MATCH($G16&amp;DF$3,'Tarieven ZM'!$B:$B,0))),0,INDEX('Tarieven ZM'!$H:$H,MATCH($G16&amp;DF$3,'Tarieven ZM'!$B:$B,0)))</f>
        <v>100</v>
      </c>
      <c r="DG16" s="278">
        <f>IF(ISNA(INDEX('Tarieven ZM'!$H:$H,MATCH($G16&amp;DG$3,'Tarieven ZM'!$B:$B,0))),0,INDEX('Tarieven ZM'!$H:$H,MATCH($G16&amp;DG$3,'Tarieven ZM'!$B:$B,0)))</f>
        <v>0</v>
      </c>
      <c r="DH16" s="278">
        <f>IF(ISNA(INDEX('Tarieven ZM'!$H:$H,MATCH($G16&amp;DH$3,'Tarieven ZM'!$B:$B,0))),0,INDEX('Tarieven ZM'!$H:$H,MATCH($G16&amp;DH$3,'Tarieven ZM'!$B:$B,0)))</f>
        <v>0</v>
      </c>
      <c r="DI16" s="278">
        <f>IF(ISNA(INDEX('Tarieven ZM'!$H:$H,MATCH($G16&amp;DI$3,'Tarieven ZM'!$B:$B,0))),0,INDEX('Tarieven ZM'!$H:$H,MATCH($G16&amp;DI$3,'Tarieven ZM'!$B:$B,0)))</f>
        <v>0</v>
      </c>
      <c r="DJ16" s="263">
        <f>IF(ISNA(INDEX('Tarieven ZM'!$H:$H,MATCH($G16&amp;DJ$3,'Tarieven ZM'!$B:$B,0))),0,INDEX('Tarieven ZM'!$H:$H,MATCH($G16&amp;DJ$3,'Tarieven ZM'!$B:$B,0)))</f>
        <v>0</v>
      </c>
      <c r="DK16" s="388">
        <f t="shared" si="6"/>
        <v>1316</v>
      </c>
      <c r="DL16" s="288">
        <f>SUMPRODUCT($X16:$AV16,CL16:DJ16)/Parameters!$B$5</f>
        <v>30.555555555555557</v>
      </c>
      <c r="DM16" s="318">
        <f t="shared" si="7"/>
        <v>1346.5555555555557</v>
      </c>
      <c r="DN16" s="274">
        <f>INDEX(WLR!$J:$J,MATCH(DN$4,WLR!$A:$A,0))</f>
        <v>10.38</v>
      </c>
      <c r="DO16" s="278">
        <f>INDEX(WLR!$J:$J,MATCH(DO$4,WLR!$A:$A,0))</f>
        <v>10.38</v>
      </c>
      <c r="DP16" s="278">
        <f>INDEX(WLR!$J:$J,MATCH(DP$4,WLR!$A:$A,0))</f>
        <v>62.88</v>
      </c>
      <c r="DQ16" s="278">
        <f>INDEX(WLR!$J:$J,MATCH(DQ$4,WLR!$A:$A,0))</f>
        <v>62.88</v>
      </c>
      <c r="DR16" s="278">
        <f>INDEX(WLR!$J:$J,MATCH(DR$4,WLR!$A:$A,0))</f>
        <v>493.95</v>
      </c>
      <c r="DS16" s="278">
        <f>INDEX(WLR!$J:$J,MATCH(DS$4,WLR!$A:$A,0))</f>
        <v>493.95</v>
      </c>
      <c r="DT16" s="278">
        <f>INDEX(WLR!$J:$J,MATCH(DT$4,WLR!$A:$A,0))</f>
        <v>3506.77</v>
      </c>
      <c r="DU16" s="278">
        <f>INDEX(WLR!$J:$J,MATCH(DU$4,WLR!$A:$A,0))</f>
        <v>1.19</v>
      </c>
      <c r="DV16" s="278">
        <f>INDEX(WLR!$J:$J,MATCH(DV$4,WLR!$A:$A,0))</f>
        <v>29.4</v>
      </c>
      <c r="DW16" s="278">
        <f>INDEX(WLR!$J:$J,MATCH(DW$4,WLR!$A:$A,0))</f>
        <v>192.26</v>
      </c>
      <c r="DX16" s="278">
        <f>INDEX(WLR!$J:$J,MATCH(DX$4,WLR!$A:$A,0))</f>
        <v>9.7899999999999991</v>
      </c>
      <c r="DY16" s="278">
        <f>INDEX(WLR!$J:$J,MATCH(DY$4,WLR!$A:$A,0))</f>
        <v>34.92</v>
      </c>
      <c r="DZ16" s="278">
        <f>INDEX(WLR!$J:$J,MATCH(DZ$4,WLR!$A:$A,0))</f>
        <v>34.92</v>
      </c>
      <c r="EA16" s="278">
        <f>INDEX(WLR!$J:$J,MATCH(EA$4,WLR!$A:$A,0))</f>
        <v>2.08</v>
      </c>
      <c r="EB16" s="278">
        <f>INDEX(WLR!$J:$J,MATCH(EB$4,WLR!$A:$A,0))</f>
        <v>1.97</v>
      </c>
      <c r="EC16" s="278">
        <f>INDEX(WLR!$J:$J,MATCH(EC$4,WLR!$A:$A,0))</f>
        <v>1.97</v>
      </c>
      <c r="ED16" s="278">
        <f>INDEX(WLR!$J:$J,MATCH(ED$4,WLR!$A:$A,0))</f>
        <v>0</v>
      </c>
      <c r="EE16" s="278">
        <f>INDEX(WLR!$J:$J,MATCH(EE$4,WLR!$A:$A,0))</f>
        <v>0</v>
      </c>
      <c r="EF16" s="278">
        <f>INDEX(WLR!$J:$J,MATCH(EF$4,WLR!$A:$A,0))</f>
        <v>0.96</v>
      </c>
      <c r="EG16" s="278">
        <f>INDEX(WLR!$J:$J,MATCH(EG$4,WLR!$A:$A,0))</f>
        <v>4.53</v>
      </c>
      <c r="EH16" s="278">
        <f>INDEX(WLR!$J:$J,MATCH(EH$4,WLR!$A:$A,0))</f>
        <v>4.53</v>
      </c>
      <c r="EI16" s="278">
        <f>INDEX(WLR!$J:$J,MATCH(EI$4,WLR!$A:$A,0))</f>
        <v>7.57</v>
      </c>
      <c r="EJ16" s="278">
        <f>INDEX(WLR!$J:$J,MATCH(EJ$4,WLR!$A:$A,0))</f>
        <v>31.08</v>
      </c>
      <c r="EK16" s="278">
        <f>INDEX(WLR!$J:$J,MATCH(EK$4,WLR!$A:$A,0))</f>
        <v>31.08</v>
      </c>
      <c r="EL16" s="263">
        <f>INDEX(WLR!$J:$J,MATCH(EL$4,WLR!$A:$A,0))</f>
        <v>0.96</v>
      </c>
      <c r="EM16" s="274">
        <f>INDEX(WLR!$I:$I,MATCH(EM$4,WLR!$A:$A,0))</f>
        <v>0</v>
      </c>
      <c r="EN16" s="278">
        <f>INDEX(WLR!$I:$I,MATCH(EN$4,WLR!$A:$A,0))</f>
        <v>16.190000000000001</v>
      </c>
      <c r="EO16" s="278">
        <f>INDEX(WLR!$I:$I,MATCH(EO$4,WLR!$A:$A,0))</f>
        <v>0</v>
      </c>
      <c r="EP16" s="278">
        <f>INDEX(WLR!$I:$I,MATCH(EP$4,WLR!$A:$A,0))</f>
        <v>16.190000000000001</v>
      </c>
      <c r="EQ16" s="278">
        <f>INDEX(WLR!$I:$I,MATCH(EQ$4,WLR!$A:$A,0))</f>
        <v>0</v>
      </c>
      <c r="ER16" s="278">
        <f>INDEX(WLR!$I:$I,MATCH(ER$4,WLR!$A:$A,0))</f>
        <v>16.190000000000001</v>
      </c>
      <c r="ES16" s="278">
        <f>INDEX(WLR!$I:$I,MATCH(ES$4,WLR!$A:$A,0))</f>
        <v>0</v>
      </c>
      <c r="ET16" s="278">
        <f>INDEX(WLR!$I:$I,MATCH(ET$4,WLR!$A:$A,0))</f>
        <v>82.74</v>
      </c>
      <c r="EU16" s="278">
        <f>INDEX(WLR!$I:$I,MATCH(EU$4,WLR!$A:$A,0))</f>
        <v>747.67</v>
      </c>
      <c r="EV16" s="278">
        <f>INDEX(WLR!$I:$I,MATCH(EV$4,WLR!$A:$A,0))</f>
        <v>1281.71</v>
      </c>
      <c r="EW16" s="278">
        <f>INDEX(WLR!$I:$I,MATCH(EW$4,WLR!$A:$A,0))</f>
        <v>16.190000000000001</v>
      </c>
      <c r="EX16" s="278">
        <f>INDEX(WLR!$I:$I,MATCH(EX$4,WLR!$A:$A,0))</f>
        <v>79.86</v>
      </c>
      <c r="EY16" s="278">
        <f>INDEX(WLR!$I:$I,MATCH(EY$4,WLR!$A:$A,0))</f>
        <v>838.64</v>
      </c>
      <c r="EZ16" s="278">
        <f>INDEX(WLR!$I:$I,MATCH(EZ$4,WLR!$A:$A,0))</f>
        <v>32.92</v>
      </c>
      <c r="FA16" s="278">
        <f>INDEX(WLR!$I:$I,MATCH(FA$4,WLR!$A:$A,0))</f>
        <v>16.190000000000001</v>
      </c>
      <c r="FB16" s="278">
        <f>INDEX(WLR!$I:$I,MATCH(FB$4,WLR!$A:$A,0))</f>
        <v>16.190000000000001</v>
      </c>
      <c r="FC16" s="278">
        <f>INDEX(WLR!$I:$I,MATCH(FC$4,WLR!$A:$A,0))</f>
        <v>0</v>
      </c>
      <c r="FD16" s="278">
        <f>INDEX(WLR!$I:$I,MATCH(FD$4,WLR!$A:$A,0))</f>
        <v>15.71</v>
      </c>
      <c r="FE16" s="278">
        <f>INDEX(WLR!$I:$I,MATCH(FE$4,WLR!$A:$A,0))</f>
        <v>0</v>
      </c>
      <c r="FF16" s="278">
        <f>INDEX(WLR!$I:$I,MATCH(FF$4,WLR!$A:$A,0))</f>
        <v>0</v>
      </c>
      <c r="FG16" s="278">
        <f>INDEX(WLR!$I:$I,MATCH(FG$4,WLR!$A:$A,0))</f>
        <v>0</v>
      </c>
      <c r="FH16" s="278">
        <f>INDEX(WLR!$I:$I,MATCH(FH$4,WLR!$A:$A,0))</f>
        <v>15.71</v>
      </c>
      <c r="FI16" s="278">
        <f>INDEX(WLR!$I:$I,MATCH(FI$4,WLR!$A:$A,0))</f>
        <v>40.020000000000003</v>
      </c>
      <c r="FJ16" s="278">
        <f>INDEX(WLR!$I:$I,MATCH(FJ$4,WLR!$A:$A,0))</f>
        <v>40.020000000000003</v>
      </c>
      <c r="FK16" s="263">
        <f>INDEX(WLR!$I:$I,MATCH(FK$4,WLR!$A:$A,0))</f>
        <v>0</v>
      </c>
      <c r="FL16" s="333">
        <f>SUMPRODUCT(X16:AV16,DN16:EL16)+V16*(1-Parameters!$B$33)</f>
        <v>5031.2</v>
      </c>
      <c r="FM16" s="389">
        <f>SUMPRODUCT(X16:AV16,EM16:FK16)/Parameters!$B$5</f>
        <v>90.892777777777781</v>
      </c>
      <c r="FN16" s="281">
        <f t="shared" si="8"/>
        <v>5122.0927777777779</v>
      </c>
      <c r="FO16" s="298">
        <f>FN16*Parameters!$B$2</f>
        <v>691.48252500000001</v>
      </c>
      <c r="FP16" s="278"/>
      <c r="FQ16" s="278"/>
      <c r="FR16" s="318">
        <f t="shared" si="9"/>
        <v>691.48252500000001</v>
      </c>
      <c r="FS16" s="331">
        <f t="shared" si="10"/>
        <v>5813.5753027777782</v>
      </c>
      <c r="FT16" s="333">
        <f t="shared" si="1"/>
        <v>401.2794680555553</v>
      </c>
      <c r="FU16" s="292">
        <f t="shared" si="2"/>
        <v>5.8185490542782992E-2</v>
      </c>
      <c r="FV16" s="263" t="b">
        <f t="shared" si="11"/>
        <v>0</v>
      </c>
      <c r="FW16" s="534" t="s">
        <v>872</v>
      </c>
    </row>
    <row r="17" spans="2:179" ht="15">
      <c r="B17" s="274"/>
      <c r="C17" s="263"/>
      <c r="D17" s="274" t="s">
        <v>653</v>
      </c>
      <c r="E17" s="278" t="s">
        <v>659</v>
      </c>
      <c r="F17" s="278" t="s">
        <v>470</v>
      </c>
      <c r="G17" s="278" t="s">
        <v>13</v>
      </c>
      <c r="H17" s="278" t="s">
        <v>464</v>
      </c>
      <c r="I17" s="278" t="str">
        <f t="shared" si="3"/>
        <v>TZ BelBasisISDN2VVE overstap</v>
      </c>
      <c r="J17" s="263" t="str">
        <f t="shared" ref="J17:J20" si="13">D17&amp;F17&amp;G17</f>
        <v>n1*ISDN2TZ</v>
      </c>
      <c r="K17" s="381">
        <f>INDEX(Facilitietenprofielen!D:D,MATCH($J17,Facilitietenprofielen!$A:$A,0))</f>
        <v>5</v>
      </c>
      <c r="L17" s="382">
        <f>INDEX(Facilitietenprofielen!E:E,MATCH($J17,Facilitietenprofielen!$A:$A,0))</f>
        <v>5</v>
      </c>
      <c r="M17" s="382">
        <f>INDEX(Facilitietenprofielen!F:F,MATCH($J17,Facilitietenprofielen!$A:$A,0))</f>
        <v>5</v>
      </c>
      <c r="N17" s="382">
        <f>INDEX(Facilitietenprofielen!G:G,MATCH($J17,Facilitietenprofielen!$A:$A,0))</f>
        <v>5</v>
      </c>
      <c r="O17" s="382">
        <f>INDEX(Facilitietenprofielen!H:H,MATCH($J17,Facilitietenprofielen!$A:$A,0))</f>
        <v>5</v>
      </c>
      <c r="P17" s="382">
        <f>INDEX(Facilitietenprofielen!I:I,MATCH($J17,Facilitietenprofielen!$A:$A,0))</f>
        <v>5</v>
      </c>
      <c r="Q17" s="382">
        <f>INDEX(Facilitietenprofielen!J:J,MATCH($J17,Facilitietenprofielen!$A:$A,0))</f>
        <v>5</v>
      </c>
      <c r="R17" s="382">
        <f>INDEX(Facilitietenprofielen!K:K,MATCH($J17,Facilitietenprofielen!$A:$A,0))</f>
        <v>5</v>
      </c>
      <c r="S17" s="382">
        <f>INDEX(Facilitietenprofielen!L:L,MATCH($J17,Facilitietenprofielen!$A:$A,0))</f>
        <v>5</v>
      </c>
      <c r="T17" s="382">
        <f>INDEX(Facilitietenprofielen!M:M,MATCH($J17,Facilitietenprofielen!$A:$A,0))</f>
        <v>510</v>
      </c>
      <c r="U17" s="382">
        <f>INDEX(Facilitietenprofielen!N:N,MATCH($J17,Facilitietenprofielen!$A:$A,0))</f>
        <v>102</v>
      </c>
      <c r="V17" s="382">
        <f>INDEX(Facilitietenprofielen!V:V,MATCH($J17,Facilitietenprofielen!$A:$A,0))</f>
        <v>1</v>
      </c>
      <c r="W17" s="382">
        <f>INDEX(Facilitietenprofielen!W:W,MATCH($J17,Facilitietenprofielen!$A:$A,0))</f>
        <v>1</v>
      </c>
      <c r="X17" s="382">
        <f>INDEX(Facilitietenprofielen!O:O,MATCH($J17,Facilitietenprofielen!$A:$A,0))</f>
        <v>1</v>
      </c>
      <c r="Y17" s="382">
        <f>INDEX(Facilitietenprofielen!P:P,MATCH($J17,Facilitietenprofielen!$A:$A,0))</f>
        <v>1</v>
      </c>
      <c r="Z17" s="382">
        <f>INDEX(Facilitietenprofielen!Q:Q,MATCH($J17,Facilitietenprofielen!$A:$A,0))</f>
        <v>1</v>
      </c>
      <c r="AA17" s="382">
        <f>INDEX(Facilitietenprofielen!R:R,MATCH($J17,Facilitietenprofielen!$A:$A,0))</f>
        <v>1</v>
      </c>
      <c r="AB17" s="382">
        <f>INDEX(Facilitietenprofielen!S:S,MATCH($J17,Facilitietenprofielen!$A:$A,0))</f>
        <v>1</v>
      </c>
      <c r="AC17" s="382">
        <f>INDEX(Facilitietenprofielen!T:T,MATCH($J17,Facilitietenprofielen!$A:$A,0))</f>
        <v>1</v>
      </c>
      <c r="AD17" s="382">
        <f>INDEX(Facilitietenprofielen!U:U,MATCH($J17,Facilitietenprofielen!$A:$A,0))</f>
        <v>1</v>
      </c>
      <c r="AE17" s="382">
        <f>INDEX(Facilitietenprofielen!Y:Y,MATCH($J17,Facilitietenprofielen!$A:$A,0))</f>
        <v>1</v>
      </c>
      <c r="AF17" s="382">
        <f>INDEX(Facilitietenprofielen!Z:Z,MATCH($J17,Facilitietenprofielen!$A:$A,0))</f>
        <v>1</v>
      </c>
      <c r="AG17" s="382">
        <f>INDEX(Facilitietenprofielen!AA:AA,MATCH($J17,Facilitietenprofielen!$A:$A,0))</f>
        <v>1</v>
      </c>
      <c r="AH17" s="382">
        <f>INDEX(Facilitietenprofielen!AB:AB,MATCH($J17,Facilitietenprofielen!$A:$A,0))</f>
        <v>1</v>
      </c>
      <c r="AI17" s="382">
        <f>INDEX(Facilitietenprofielen!AC:AC,MATCH($J17,Facilitietenprofielen!$A:$A,0))</f>
        <v>1</v>
      </c>
      <c r="AJ17" s="382">
        <f>INDEX(Facilitietenprofielen!AD:AD,MATCH($J17,Facilitietenprofielen!$A:$A,0))</f>
        <v>1</v>
      </c>
      <c r="AK17" s="382">
        <f>INDEX(Facilitietenprofielen!AE:AE,MATCH($J17,Facilitietenprofielen!$A:$A,0))</f>
        <v>1</v>
      </c>
      <c r="AL17" s="382">
        <f>INDEX(Facilitietenprofielen!AF:AF,MATCH($J17,Facilitietenprofielen!$A:$A,0))</f>
        <v>1</v>
      </c>
      <c r="AM17" s="382">
        <f>INDEX(Facilitietenprofielen!AG:AG,MATCH($J17,Facilitietenprofielen!$A:$A,0))</f>
        <v>1</v>
      </c>
      <c r="AN17" s="382">
        <f>INDEX(Facilitietenprofielen!AH:AH,MATCH($J17,Facilitietenprofielen!$A:$A,0))</f>
        <v>1</v>
      </c>
      <c r="AO17" s="382">
        <f>INDEX(Facilitietenprofielen!AI:AI,MATCH($J17,Facilitietenprofielen!$A:$A,0))</f>
        <v>1</v>
      </c>
      <c r="AP17" s="382">
        <f>INDEX(Facilitietenprofielen!AJ:AJ,MATCH($J17,Facilitietenprofielen!$A:$A,0))</f>
        <v>1</v>
      </c>
      <c r="AQ17" s="382">
        <f>INDEX(Facilitietenprofielen!AK:AK,MATCH($J17,Facilitietenprofielen!$A:$A,0))</f>
        <v>1</v>
      </c>
      <c r="AR17" s="382">
        <f>INDEX(Facilitietenprofielen!AL:AL,MATCH($J17,Facilitietenprofielen!$A:$A,0))</f>
        <v>1</v>
      </c>
      <c r="AS17" s="382">
        <f>INDEX(Facilitietenprofielen!AM:AM,MATCH($J17,Facilitietenprofielen!$A:$A,0))</f>
        <v>1</v>
      </c>
      <c r="AT17" s="382">
        <f>INDEX(Facilitietenprofielen!AN:AN,MATCH($J17,Facilitietenprofielen!$A:$A,0))</f>
        <v>1</v>
      </c>
      <c r="AU17" s="382">
        <f>INDEX(Facilitietenprofielen!AO:AO,MATCH($J17,Facilitietenprofielen!$A:$A,0))</f>
        <v>1</v>
      </c>
      <c r="AV17" s="383">
        <f>INDEX(Facilitietenprofielen!AP:AP,MATCH($J17,Facilitietenprofielen!$A:$A,0))</f>
        <v>1</v>
      </c>
      <c r="AW17" s="382">
        <f>INDEX('Rekenblad Aansluiting'!$O:$O,MATCH($G17&amp;" "&amp;$E17&amp;BE$3&amp;$H17,'Rekenblad Aansluiting'!$A:$A,0))</f>
        <v>27.777777777777779</v>
      </c>
      <c r="AX17" s="382">
        <f>INDEX('Rekenblad Aansluiting'!$O:$O,MATCH($G17&amp;" "&amp;$E17&amp;BF$3&amp;$H17,'Rekenblad Aansluiting'!$A:$A,0))</f>
        <v>27.777777777777779</v>
      </c>
      <c r="AY17" s="382">
        <f>INDEX('Rekenblad Aansluiting'!$O:$O,MATCH($G17&amp;" "&amp;$E17&amp;BG$3&amp;$H17,'Rekenblad Aansluiting'!$A:$A,0))</f>
        <v>32.777777777777779</v>
      </c>
      <c r="AZ17" s="382">
        <f>INDEX('Rekenblad Aansluiting'!$O:$O,MATCH($G17&amp;" "&amp;$E17&amp;BH$3&amp;$H17,'Rekenblad Aansluiting'!$A:$A,0))</f>
        <v>213.88888888888889</v>
      </c>
      <c r="BA17" s="382">
        <f>INDEX('Rekenblad Aansluiting'!$O:$O,MATCH($G17&amp;" "&amp;$E17&amp;BI$3&amp;$H17,'Rekenblad Aansluiting'!$A:$A,0))</f>
        <v>263.88888888888891</v>
      </c>
      <c r="BB17" s="382">
        <f>INDEX('Rekenblad Aansluiting'!$O:$O,MATCH($G17&amp;" "&amp;$E17&amp;BJ$3&amp;$H17,'Rekenblad Aansluiting'!$A:$A,0))</f>
        <v>313.88888888888891</v>
      </c>
      <c r="BC17" s="382">
        <f>INDEX('Rekenblad Aansluiting'!$O:$O,MATCH($G17&amp;" "&amp;$E17&amp;BK$3&amp;$H17,'Rekenblad Aansluiting'!$A:$A,0))</f>
        <v>113.88888888888889</v>
      </c>
      <c r="BD17" s="382">
        <f t="shared" si="5"/>
        <v>5272.2222222222217</v>
      </c>
      <c r="BE17" s="388">
        <f>INDEX('Rekenblad Aansluiting'!$X:$X,MATCH($G17&amp;" "&amp;$E17&amp;BE$3&amp;$H17,'Rekenblad Aansluiting'!$A:$A,0))</f>
        <v>11.771125000000001</v>
      </c>
      <c r="BF17" s="389">
        <f>INDEX('Rekenblad Aansluiting'!$X:$X,MATCH($G17&amp;" "&amp;$E17&amp;BF$3&amp;$H17,'Rekenblad Aansluiting'!$A:$A,0))</f>
        <v>8.7860750000000003</v>
      </c>
      <c r="BG17" s="389">
        <f>INDEX('Rekenblad Aansluiting'!$X:$X,MATCH($G17&amp;" "&amp;$E17&amp;BG$3&amp;$H17,'Rekenblad Aansluiting'!$A:$A,0))</f>
        <v>9.3482250000000029</v>
      </c>
      <c r="BH17" s="389">
        <f>INDEX('Rekenblad Aansluiting'!$X:$X,MATCH($G17&amp;" "&amp;$E17&amp;BH$3&amp;$H17,'Rekenblad Aansluiting'!$A:$A,0))</f>
        <v>52.872429166666677</v>
      </c>
      <c r="BI17" s="389">
        <f>INDEX('Rekenblad Aansluiting'!$X:$X,MATCH($G17&amp;" "&amp;$E17&amp;BI$3&amp;$H17,'Rekenblad Aansluiting'!$A:$A,0))</f>
        <v>62.591279166666681</v>
      </c>
      <c r="BJ17" s="389">
        <f>INDEX('Rekenblad Aansluiting'!$X:$X,MATCH($G17&amp;" "&amp;$E17&amp;BJ$3&amp;$H17,'Rekenblad Aansluiting'!$A:$A,0))</f>
        <v>76.645829166666715</v>
      </c>
      <c r="BK17" s="389">
        <f>INDEX('Rekenblad Aansluiting'!$X:$X,MATCH($G17&amp;" "&amp;$E17&amp;BK$3&amp;$H17,'Rekenblad Aansluiting'!$A:$A,0))</f>
        <v>60.35692916666666</v>
      </c>
      <c r="BL17" s="400">
        <f t="shared" si="0"/>
        <v>1517.4562083333337</v>
      </c>
      <c r="BM17" s="274">
        <f>IF(ISNA(INDEX('Tarieven ZM'!$G:$G,MATCH($G17&amp;BM$3,'Tarieven ZM'!$B:$B,0))),0,INDEX('Tarieven ZM'!$G:$G,MATCH($G17&amp;BM$3,'Tarieven ZM'!$B:$B,0)))</f>
        <v>20</v>
      </c>
      <c r="BN17" s="278">
        <f>IF(ISNA(INDEX('Tarieven ZM'!$G:$G,MATCH($G17&amp;BN$3,'Tarieven ZM'!$B:$B,0))),0,INDEX('Tarieven ZM'!$G:$G,MATCH($G17&amp;BN$3,'Tarieven ZM'!$B:$B,0)))</f>
        <v>20</v>
      </c>
      <c r="BO17" s="278">
        <f>IF(ISNA(INDEX('Tarieven ZM'!$G:$G,MATCH($G17&amp;BO$3,'Tarieven ZM'!$B:$B,0))),0,INDEX('Tarieven ZM'!$G:$G,MATCH($G17&amp;BO$3,'Tarieven ZM'!$B:$B,0)))</f>
        <v>100</v>
      </c>
      <c r="BP17" s="278">
        <f>IF(ISNA(INDEX('Tarieven ZM'!$G:$G,MATCH($G17&amp;BP$3,'Tarieven ZM'!$B:$B,0))),0,INDEX('Tarieven ZM'!$G:$G,MATCH($G17&amp;BP$3,'Tarieven ZM'!$B:$B,0)))</f>
        <v>100</v>
      </c>
      <c r="BQ17" s="278">
        <f>IF(ISNA(INDEX('Tarieven ZM'!$G:$G,MATCH($G17&amp;BQ$3,'Tarieven ZM'!$B:$B,0))),0,INDEX('Tarieven ZM'!$G:$G,MATCH($G17&amp;BQ$3,'Tarieven ZM'!$B:$B,0)))</f>
        <v>500</v>
      </c>
      <c r="BR17" s="278">
        <f>IF(ISNA(INDEX('Tarieven ZM'!$G:$G,MATCH($G17&amp;BR$3,'Tarieven ZM'!$B:$B,0))),0,INDEX('Tarieven ZM'!$G:$G,MATCH($G17&amp;BR$3,'Tarieven ZM'!$B:$B,0)))</f>
        <v>500</v>
      </c>
      <c r="BS17" s="278">
        <f>IF(ISNA(INDEX('Tarieven ZM'!$G:$G,MATCH($G17&amp;BS$3,'Tarieven ZM'!$B:$B,0))),0,INDEX('Tarieven ZM'!$G:$G,MATCH($G17&amp;BS$3,'Tarieven ZM'!$B:$B,0)))</f>
        <v>0</v>
      </c>
      <c r="BT17" s="278">
        <f>IF(ISNA(INDEX('Tarieven ZM'!$G:$G,MATCH($G17&amp;BT$3,'Tarieven ZM'!$B:$B,0))),0,INDEX('Tarieven ZM'!$G:$G,MATCH($G17&amp;BT$3,'Tarieven ZM'!$B:$B,0)))</f>
        <v>0</v>
      </c>
      <c r="BU17" s="278">
        <f>IF(ISNA(INDEX('Tarieven ZM'!$G:$G,MATCH($G17&amp;BU$3,'Tarieven ZM'!$B:$B,0))),0,INDEX('Tarieven ZM'!$G:$G,MATCH($G17&amp;BU$3,'Tarieven ZM'!$B:$B,0)))</f>
        <v>0</v>
      </c>
      <c r="BV17" s="278">
        <f>IF(ISNA(INDEX('Tarieven ZM'!$G:$G,MATCH($G17&amp;BV$3,'Tarieven ZM'!$B:$B,0))),0,INDEX('Tarieven ZM'!$G:$G,MATCH($G17&amp;BV$3,'Tarieven ZM'!$B:$B,0)))</f>
        <v>0</v>
      </c>
      <c r="BW17" s="278">
        <f>IF(ISNA(INDEX('Tarieven ZM'!$G:$G,MATCH($G17&amp;BW$3,'Tarieven ZM'!$B:$B,0))),0,INDEX('Tarieven ZM'!$G:$G,MATCH($G17&amp;BW$3,'Tarieven ZM'!$B:$B,0)))</f>
        <v>50</v>
      </c>
      <c r="BX17" s="278">
        <f>IF(ISNA(INDEX('Tarieven ZM'!$G:$G,MATCH($G17&amp;BX$3,'Tarieven ZM'!$B:$B,0))),0,INDEX('Tarieven ZM'!$G:$G,MATCH($G17&amp;BX$3,'Tarieven ZM'!$B:$B,0)))</f>
        <v>0</v>
      </c>
      <c r="BY17" s="278">
        <f>IF(ISNA(INDEX('Tarieven ZM'!$G:$G,MATCH($G17&amp;BY$3,'Tarieven ZM'!$B:$B,0))),0,INDEX('Tarieven ZM'!$G:$G,MATCH($G17&amp;BY$3,'Tarieven ZM'!$B:$B,0)))</f>
        <v>0</v>
      </c>
      <c r="BZ17" s="278">
        <f>IF(ISNA(INDEX('Tarieven ZM'!$G:$G,MATCH($G17&amp;BZ$3,'Tarieven ZM'!$B:$B,0))),0,INDEX('Tarieven ZM'!$G:$G,MATCH($G17&amp;BZ$3,'Tarieven ZM'!$B:$B,0)))</f>
        <v>5</v>
      </c>
      <c r="CA17" s="278">
        <f>IF(ISNA(INDEX('Tarieven ZM'!$G:$G,MATCH($G17&amp;CA$3,'Tarieven ZM'!$B:$B,0))),0,INDEX('Tarieven ZM'!$G:$G,MATCH($G17&amp;CA$3,'Tarieven ZM'!$B:$B,0)))</f>
        <v>0</v>
      </c>
      <c r="CB17" s="278">
        <f>IF(ISNA(INDEX('Tarieven ZM'!$G:$G,MATCH($G17&amp;CB$3,'Tarieven ZM'!$B:$B,0))),0,INDEX('Tarieven ZM'!$G:$G,MATCH($G17&amp;CB$3,'Tarieven ZM'!$B:$B,0)))</f>
        <v>0</v>
      </c>
      <c r="CC17" s="278">
        <f>IF(ISNA(INDEX('Tarieven ZM'!$G:$G,MATCH($G17&amp;CC$3,'Tarieven ZM'!$B:$B,0))),0,INDEX('Tarieven ZM'!$G:$G,MATCH($G17&amp;CC$3,'Tarieven ZM'!$B:$B,0)))</f>
        <v>0</v>
      </c>
      <c r="CD17" s="278">
        <f>IF(ISNA(INDEX('Tarieven ZM'!$G:$G,MATCH($G17&amp;CD$3,'Tarieven ZM'!$B:$B,0))),0,INDEX('Tarieven ZM'!$G:$G,MATCH($G17&amp;CD$3,'Tarieven ZM'!$B:$B,0)))</f>
        <v>5</v>
      </c>
      <c r="CE17" s="278">
        <f>IF(ISNA(INDEX('Tarieven ZM'!$G:$G,MATCH($G17&amp;CE$3,'Tarieven ZM'!$B:$B,0))),0,INDEX('Tarieven ZM'!$G:$G,MATCH($G17&amp;CE$3,'Tarieven ZM'!$B:$B,0)))</f>
        <v>0</v>
      </c>
      <c r="CF17" s="278">
        <f>IF(ISNA(INDEX('Tarieven ZM'!$G:$G,MATCH($G17&amp;CF$3,'Tarieven ZM'!$B:$B,0))),0,INDEX('Tarieven ZM'!$G:$G,MATCH($G17&amp;CF$3,'Tarieven ZM'!$B:$B,0)))</f>
        <v>5</v>
      </c>
      <c r="CG17" s="278">
        <f>IF(ISNA(INDEX('Tarieven ZM'!$G:$G,MATCH($G17&amp;CG$3,'Tarieven ZM'!$B:$B,0))),0,INDEX('Tarieven ZM'!$G:$G,MATCH($G17&amp;CG$3,'Tarieven ZM'!$B:$B,0)))</f>
        <v>10</v>
      </c>
      <c r="CH17" s="278">
        <f>IF(ISNA(INDEX('Tarieven ZM'!$G:$G,MATCH($G17&amp;CH$3,'Tarieven ZM'!$B:$B,0))),0,INDEX('Tarieven ZM'!$G:$G,MATCH($G17&amp;CH$3,'Tarieven ZM'!$B:$B,0)))</f>
        <v>0</v>
      </c>
      <c r="CI17" s="278">
        <f>IF(ISNA(INDEX('Tarieven ZM'!$G:$G,MATCH($G17&amp;CI$3,'Tarieven ZM'!$B:$B,0))),0,INDEX('Tarieven ZM'!$G:$G,MATCH($G17&amp;CI$3,'Tarieven ZM'!$B:$B,0)))</f>
        <v>0</v>
      </c>
      <c r="CJ17" s="278">
        <f>IF(ISNA(INDEX('Tarieven ZM'!$G:$G,MATCH($G17&amp;CJ$3,'Tarieven ZM'!$B:$B,0))),0,INDEX('Tarieven ZM'!$G:$G,MATCH($G17&amp;CJ$3,'Tarieven ZM'!$B:$B,0)))</f>
        <v>0</v>
      </c>
      <c r="CK17" s="263">
        <f>IF(ISNA(INDEX('Tarieven ZM'!$G:$G,MATCH($G17&amp;CK$3,'Tarieven ZM'!$B:$B,0))),0,INDEX('Tarieven ZM'!$G:$G,MATCH($G17&amp;CK$3,'Tarieven ZM'!$B:$B,0)))</f>
        <v>0</v>
      </c>
      <c r="CL17" s="274">
        <f>IF(ISNA(INDEX('Tarieven ZM'!$H:$H,MATCH($G17&amp;CL$3,'Tarieven ZM'!$B:$B,0))),0,INDEX('Tarieven ZM'!$H:$H,MATCH($G17&amp;CL$3,'Tarieven ZM'!$B:$B,0)))</f>
        <v>100</v>
      </c>
      <c r="CM17" s="278">
        <f>IF(ISNA(INDEX('Tarieven ZM'!$H:$H,MATCH($G17&amp;CM$3,'Tarieven ZM'!$B:$B,0))),0,INDEX('Tarieven ZM'!$H:$H,MATCH($G17&amp;CM$3,'Tarieven ZM'!$B:$B,0)))</f>
        <v>100</v>
      </c>
      <c r="CN17" s="278">
        <f>IF(ISNA(INDEX('Tarieven ZM'!$H:$H,MATCH($G17&amp;CN$3,'Tarieven ZM'!$B:$B,0))),0,INDEX('Tarieven ZM'!$H:$H,MATCH($G17&amp;CN$3,'Tarieven ZM'!$B:$B,0)))</f>
        <v>100</v>
      </c>
      <c r="CO17" s="278">
        <f>IF(ISNA(INDEX('Tarieven ZM'!$H:$H,MATCH($G17&amp;CO$3,'Tarieven ZM'!$B:$B,0))),0,INDEX('Tarieven ZM'!$H:$H,MATCH($G17&amp;CO$3,'Tarieven ZM'!$B:$B,0)))</f>
        <v>100</v>
      </c>
      <c r="CP17" s="278">
        <f>IF(ISNA(INDEX('Tarieven ZM'!$H:$H,MATCH($G17&amp;CP$3,'Tarieven ZM'!$B:$B,0))),0,INDEX('Tarieven ZM'!$H:$H,MATCH($G17&amp;CP$3,'Tarieven ZM'!$B:$B,0)))</f>
        <v>100</v>
      </c>
      <c r="CQ17" s="278">
        <f>IF(ISNA(INDEX('Tarieven ZM'!$H:$H,MATCH($G17&amp;CQ$3,'Tarieven ZM'!$B:$B,0))),0,INDEX('Tarieven ZM'!$H:$H,MATCH($G17&amp;CQ$3,'Tarieven ZM'!$B:$B,0)))</f>
        <v>100</v>
      </c>
      <c r="CR17" s="278">
        <f>IF(ISNA(INDEX('Tarieven ZM'!$H:$H,MATCH($G17&amp;CR$3,'Tarieven ZM'!$B:$B,0))),0,INDEX('Tarieven ZM'!$H:$H,MATCH($G17&amp;CR$3,'Tarieven ZM'!$B:$B,0)))</f>
        <v>0</v>
      </c>
      <c r="CS17" s="278">
        <f>IF(ISNA(INDEX('Tarieven ZM'!$H:$H,MATCH($G17&amp;CS$3,'Tarieven ZM'!$B:$B,0))),0,INDEX('Tarieven ZM'!$H:$H,MATCH($G17&amp;CS$3,'Tarieven ZM'!$B:$B,0)))</f>
        <v>0</v>
      </c>
      <c r="CT17" s="278">
        <f>IF(ISNA(INDEX('Tarieven ZM'!$H:$H,MATCH($G17&amp;CT$3,'Tarieven ZM'!$B:$B,0))),0,INDEX('Tarieven ZM'!$H:$H,MATCH($G17&amp;CT$3,'Tarieven ZM'!$B:$B,0)))</f>
        <v>0</v>
      </c>
      <c r="CU17" s="278">
        <f>IF(ISNA(INDEX('Tarieven ZM'!$H:$H,MATCH($G17&amp;CU$3,'Tarieven ZM'!$B:$B,0))),0,INDEX('Tarieven ZM'!$H:$H,MATCH($G17&amp;CU$3,'Tarieven ZM'!$B:$B,0)))</f>
        <v>0</v>
      </c>
      <c r="CV17" s="278">
        <f>IF(ISNA(INDEX('Tarieven ZM'!$H:$H,MATCH($G17&amp;CV$3,'Tarieven ZM'!$B:$B,0))),0,INDEX('Tarieven ZM'!$H:$H,MATCH($G17&amp;CV$3,'Tarieven ZM'!$B:$B,0)))</f>
        <v>100</v>
      </c>
      <c r="CW17" s="278">
        <f>IF(ISNA(INDEX('Tarieven ZM'!$H:$H,MATCH($G17&amp;CW$3,'Tarieven ZM'!$B:$B,0))),0,INDEX('Tarieven ZM'!$H:$H,MATCH($G17&amp;CW$3,'Tarieven ZM'!$B:$B,0)))</f>
        <v>0</v>
      </c>
      <c r="CX17" s="278">
        <f>IF(ISNA(INDEX('Tarieven ZM'!$H:$H,MATCH($G17&amp;CX$3,'Tarieven ZM'!$B:$B,0))),0,INDEX('Tarieven ZM'!$H:$H,MATCH($G17&amp;CX$3,'Tarieven ZM'!$B:$B,0)))</f>
        <v>0</v>
      </c>
      <c r="CY17" s="278">
        <f>IF(ISNA(INDEX('Tarieven ZM'!$H:$H,MATCH($G17&amp;CY$3,'Tarieven ZM'!$B:$B,0))),0,INDEX('Tarieven ZM'!$H:$H,MATCH($G17&amp;CY$3,'Tarieven ZM'!$B:$B,0)))</f>
        <v>100</v>
      </c>
      <c r="CZ17" s="278">
        <f>IF(ISNA(INDEX('Tarieven ZM'!$H:$H,MATCH($G17&amp;CZ$3,'Tarieven ZM'!$B:$B,0))),0,INDEX('Tarieven ZM'!$H:$H,MATCH($G17&amp;CZ$3,'Tarieven ZM'!$B:$B,0)))</f>
        <v>0</v>
      </c>
      <c r="DA17" s="278">
        <f>IF(ISNA(INDEX('Tarieven ZM'!$H:$H,MATCH($G17&amp;DA$3,'Tarieven ZM'!$B:$B,0))),0,INDEX('Tarieven ZM'!$H:$H,MATCH($G17&amp;DA$3,'Tarieven ZM'!$B:$B,0)))</f>
        <v>0</v>
      </c>
      <c r="DB17" s="278">
        <f>IF(ISNA(INDEX('Tarieven ZM'!$H:$H,MATCH($G17&amp;DB$3,'Tarieven ZM'!$B:$B,0))),0,INDEX('Tarieven ZM'!$H:$H,MATCH($G17&amp;DB$3,'Tarieven ZM'!$B:$B,0)))</f>
        <v>0</v>
      </c>
      <c r="DC17" s="278">
        <f>IF(ISNA(INDEX('Tarieven ZM'!$H:$H,MATCH($G17&amp;DC$3,'Tarieven ZM'!$B:$B,0))),0,INDEX('Tarieven ZM'!$H:$H,MATCH($G17&amp;DC$3,'Tarieven ZM'!$B:$B,0)))</f>
        <v>100</v>
      </c>
      <c r="DD17" s="278">
        <f>IF(ISNA(INDEX('Tarieven ZM'!$H:$H,MATCH($G17&amp;DD$3,'Tarieven ZM'!$B:$B,0))),0,INDEX('Tarieven ZM'!$H:$H,MATCH($G17&amp;DD$3,'Tarieven ZM'!$B:$B,0)))</f>
        <v>0</v>
      </c>
      <c r="DE17" s="278">
        <f>IF(ISNA(INDEX('Tarieven ZM'!$H:$H,MATCH($G17&amp;DE$3,'Tarieven ZM'!$B:$B,0))),0,INDEX('Tarieven ZM'!$H:$H,MATCH($G17&amp;DE$3,'Tarieven ZM'!$B:$B,0)))</f>
        <v>100</v>
      </c>
      <c r="DF17" s="278">
        <f>IF(ISNA(INDEX('Tarieven ZM'!$H:$H,MATCH($G17&amp;DF$3,'Tarieven ZM'!$B:$B,0))),0,INDEX('Tarieven ZM'!$H:$H,MATCH($G17&amp;DF$3,'Tarieven ZM'!$B:$B,0)))</f>
        <v>100</v>
      </c>
      <c r="DG17" s="278">
        <f>IF(ISNA(INDEX('Tarieven ZM'!$H:$H,MATCH($G17&amp;DG$3,'Tarieven ZM'!$B:$B,0))),0,INDEX('Tarieven ZM'!$H:$H,MATCH($G17&amp;DG$3,'Tarieven ZM'!$B:$B,0)))</f>
        <v>0</v>
      </c>
      <c r="DH17" s="278">
        <f>IF(ISNA(INDEX('Tarieven ZM'!$H:$H,MATCH($G17&amp;DH$3,'Tarieven ZM'!$B:$B,0))),0,INDEX('Tarieven ZM'!$H:$H,MATCH($G17&amp;DH$3,'Tarieven ZM'!$B:$B,0)))</f>
        <v>0</v>
      </c>
      <c r="DI17" s="278">
        <f>IF(ISNA(INDEX('Tarieven ZM'!$H:$H,MATCH($G17&amp;DI$3,'Tarieven ZM'!$B:$B,0))),0,INDEX('Tarieven ZM'!$H:$H,MATCH($G17&amp;DI$3,'Tarieven ZM'!$B:$B,0)))</f>
        <v>0</v>
      </c>
      <c r="DJ17" s="263">
        <f>IF(ISNA(INDEX('Tarieven ZM'!$H:$H,MATCH($G17&amp;DJ$3,'Tarieven ZM'!$B:$B,0))),0,INDEX('Tarieven ZM'!$H:$H,MATCH($G17&amp;DJ$3,'Tarieven ZM'!$B:$B,0)))</f>
        <v>0</v>
      </c>
      <c r="DK17" s="388">
        <f t="shared" si="6"/>
        <v>1316</v>
      </c>
      <c r="DL17" s="288">
        <f>SUMPRODUCT($X17:$AV17,CL17:DJ17)/Parameters!$B$5</f>
        <v>30.555555555555557</v>
      </c>
      <c r="DM17" s="318">
        <f t="shared" si="7"/>
        <v>1346.5555555555557</v>
      </c>
      <c r="DN17" s="274">
        <f>INDEX(WLR!$J:$J,MATCH(DN$4,WLR!$A:$A,0))</f>
        <v>10.38</v>
      </c>
      <c r="DO17" s="278">
        <f>INDEX(WLR!$J:$J,MATCH(DO$4,WLR!$A:$A,0))</f>
        <v>10.38</v>
      </c>
      <c r="DP17" s="278">
        <f>INDEX(WLR!$J:$J,MATCH(DP$4,WLR!$A:$A,0))</f>
        <v>62.88</v>
      </c>
      <c r="DQ17" s="278">
        <f>INDEX(WLR!$J:$J,MATCH(DQ$4,WLR!$A:$A,0))</f>
        <v>62.88</v>
      </c>
      <c r="DR17" s="278">
        <f>INDEX(WLR!$J:$J,MATCH(DR$4,WLR!$A:$A,0))</f>
        <v>493.95</v>
      </c>
      <c r="DS17" s="278">
        <f>INDEX(WLR!$J:$J,MATCH(DS$4,WLR!$A:$A,0))</f>
        <v>493.95</v>
      </c>
      <c r="DT17" s="278">
        <f>INDEX(WLR!$J:$J,MATCH(DT$4,WLR!$A:$A,0))</f>
        <v>3506.77</v>
      </c>
      <c r="DU17" s="278">
        <f>INDEX(WLR!$J:$J,MATCH(DU$4,WLR!$A:$A,0))</f>
        <v>1.19</v>
      </c>
      <c r="DV17" s="278">
        <f>INDEX(WLR!$J:$J,MATCH(DV$4,WLR!$A:$A,0))</f>
        <v>29.4</v>
      </c>
      <c r="DW17" s="278">
        <f>INDEX(WLR!$J:$J,MATCH(DW$4,WLR!$A:$A,0))</f>
        <v>192.26</v>
      </c>
      <c r="DX17" s="278">
        <f>INDEX(WLR!$J:$J,MATCH(DX$4,WLR!$A:$A,0))</f>
        <v>9.7899999999999991</v>
      </c>
      <c r="DY17" s="278">
        <f>INDEX(WLR!$J:$J,MATCH(DY$4,WLR!$A:$A,0))</f>
        <v>34.92</v>
      </c>
      <c r="DZ17" s="278">
        <f>INDEX(WLR!$J:$J,MATCH(DZ$4,WLR!$A:$A,0))</f>
        <v>34.92</v>
      </c>
      <c r="EA17" s="278">
        <f>INDEX(WLR!$J:$J,MATCH(EA$4,WLR!$A:$A,0))</f>
        <v>2.08</v>
      </c>
      <c r="EB17" s="278">
        <f>INDEX(WLR!$J:$J,MATCH(EB$4,WLR!$A:$A,0))</f>
        <v>1.97</v>
      </c>
      <c r="EC17" s="278">
        <f>INDEX(WLR!$J:$J,MATCH(EC$4,WLR!$A:$A,0))</f>
        <v>1.97</v>
      </c>
      <c r="ED17" s="278">
        <f>INDEX(WLR!$J:$J,MATCH(ED$4,WLR!$A:$A,0))</f>
        <v>0</v>
      </c>
      <c r="EE17" s="278">
        <f>INDEX(WLR!$J:$J,MATCH(EE$4,WLR!$A:$A,0))</f>
        <v>0</v>
      </c>
      <c r="EF17" s="278">
        <f>INDEX(WLR!$J:$J,MATCH(EF$4,WLR!$A:$A,0))</f>
        <v>0.96</v>
      </c>
      <c r="EG17" s="278">
        <f>INDEX(WLR!$J:$J,MATCH(EG$4,WLR!$A:$A,0))</f>
        <v>4.53</v>
      </c>
      <c r="EH17" s="278">
        <f>INDEX(WLR!$J:$J,MATCH(EH$4,WLR!$A:$A,0))</f>
        <v>4.53</v>
      </c>
      <c r="EI17" s="278">
        <f>INDEX(WLR!$J:$J,MATCH(EI$4,WLR!$A:$A,0))</f>
        <v>7.57</v>
      </c>
      <c r="EJ17" s="278">
        <f>INDEX(WLR!$J:$J,MATCH(EJ$4,WLR!$A:$A,0))</f>
        <v>31.08</v>
      </c>
      <c r="EK17" s="278">
        <f>INDEX(WLR!$J:$J,MATCH(EK$4,WLR!$A:$A,0))</f>
        <v>31.08</v>
      </c>
      <c r="EL17" s="263">
        <f>INDEX(WLR!$J:$J,MATCH(EL$4,WLR!$A:$A,0))</f>
        <v>0.96</v>
      </c>
      <c r="EM17" s="274">
        <f>INDEX(WLR!$I:$I,MATCH(EM$4,WLR!$A:$A,0))</f>
        <v>0</v>
      </c>
      <c r="EN17" s="278">
        <f>INDEX(WLR!$I:$I,MATCH(EN$4,WLR!$A:$A,0))</f>
        <v>16.190000000000001</v>
      </c>
      <c r="EO17" s="278">
        <f>INDEX(WLR!$I:$I,MATCH(EO$4,WLR!$A:$A,0))</f>
        <v>0</v>
      </c>
      <c r="EP17" s="278">
        <f>INDEX(WLR!$I:$I,MATCH(EP$4,WLR!$A:$A,0))</f>
        <v>16.190000000000001</v>
      </c>
      <c r="EQ17" s="278">
        <f>INDEX(WLR!$I:$I,MATCH(EQ$4,WLR!$A:$A,0))</f>
        <v>0</v>
      </c>
      <c r="ER17" s="278">
        <f>INDEX(WLR!$I:$I,MATCH(ER$4,WLR!$A:$A,0))</f>
        <v>16.190000000000001</v>
      </c>
      <c r="ES17" s="278">
        <f>INDEX(WLR!$I:$I,MATCH(ES$4,WLR!$A:$A,0))</f>
        <v>0</v>
      </c>
      <c r="ET17" s="278">
        <f>INDEX(WLR!$I:$I,MATCH(ET$4,WLR!$A:$A,0))</f>
        <v>82.74</v>
      </c>
      <c r="EU17" s="278">
        <f>INDEX(WLR!$I:$I,MATCH(EU$4,WLR!$A:$A,0))</f>
        <v>747.67</v>
      </c>
      <c r="EV17" s="278">
        <f>INDEX(WLR!$I:$I,MATCH(EV$4,WLR!$A:$A,0))</f>
        <v>1281.71</v>
      </c>
      <c r="EW17" s="278">
        <f>INDEX(WLR!$I:$I,MATCH(EW$4,WLR!$A:$A,0))</f>
        <v>16.190000000000001</v>
      </c>
      <c r="EX17" s="278">
        <f>INDEX(WLR!$I:$I,MATCH(EX$4,WLR!$A:$A,0))</f>
        <v>79.86</v>
      </c>
      <c r="EY17" s="278">
        <f>INDEX(WLR!$I:$I,MATCH(EY$4,WLR!$A:$A,0))</f>
        <v>838.64</v>
      </c>
      <c r="EZ17" s="278">
        <f>INDEX(WLR!$I:$I,MATCH(EZ$4,WLR!$A:$A,0))</f>
        <v>32.92</v>
      </c>
      <c r="FA17" s="278">
        <f>INDEX(WLR!$I:$I,MATCH(FA$4,WLR!$A:$A,0))</f>
        <v>16.190000000000001</v>
      </c>
      <c r="FB17" s="278">
        <f>INDEX(WLR!$I:$I,MATCH(FB$4,WLR!$A:$A,0))</f>
        <v>16.190000000000001</v>
      </c>
      <c r="FC17" s="278">
        <f>INDEX(WLR!$I:$I,MATCH(FC$4,WLR!$A:$A,0))</f>
        <v>0</v>
      </c>
      <c r="FD17" s="278">
        <f>INDEX(WLR!$I:$I,MATCH(FD$4,WLR!$A:$A,0))</f>
        <v>15.71</v>
      </c>
      <c r="FE17" s="278">
        <f>INDEX(WLR!$I:$I,MATCH(FE$4,WLR!$A:$A,0))</f>
        <v>0</v>
      </c>
      <c r="FF17" s="278">
        <f>INDEX(WLR!$I:$I,MATCH(FF$4,WLR!$A:$A,0))</f>
        <v>0</v>
      </c>
      <c r="FG17" s="278">
        <f>INDEX(WLR!$I:$I,MATCH(FG$4,WLR!$A:$A,0))</f>
        <v>0</v>
      </c>
      <c r="FH17" s="278">
        <f>INDEX(WLR!$I:$I,MATCH(FH$4,WLR!$A:$A,0))</f>
        <v>15.71</v>
      </c>
      <c r="FI17" s="278">
        <f>INDEX(WLR!$I:$I,MATCH(FI$4,WLR!$A:$A,0))</f>
        <v>40.020000000000003</v>
      </c>
      <c r="FJ17" s="278">
        <f>INDEX(WLR!$I:$I,MATCH(FJ$4,WLR!$A:$A,0))</f>
        <v>40.020000000000003</v>
      </c>
      <c r="FK17" s="263">
        <f>INDEX(WLR!$I:$I,MATCH(FK$4,WLR!$A:$A,0))</f>
        <v>0</v>
      </c>
      <c r="FL17" s="333">
        <f>SUMPRODUCT(X17:AV17,DN17:EL17)+V17*(1-Parameters!$B$33)</f>
        <v>5031.2</v>
      </c>
      <c r="FM17" s="389">
        <f>SUMPRODUCT(X17:AV17,EM17:FK17)/Parameters!$B$5</f>
        <v>90.892777777777781</v>
      </c>
      <c r="FN17" s="281">
        <f t="shared" si="8"/>
        <v>5122.0927777777779</v>
      </c>
      <c r="FO17" s="298">
        <f>FN17*Parameters!$B$2</f>
        <v>691.48252500000001</v>
      </c>
      <c r="FP17" s="278"/>
      <c r="FQ17" s="278"/>
      <c r="FR17" s="318">
        <f t="shared" si="9"/>
        <v>691.48252500000001</v>
      </c>
      <c r="FS17" s="331">
        <f t="shared" si="10"/>
        <v>5813.5753027777782</v>
      </c>
      <c r="FT17" s="333">
        <f t="shared" si="1"/>
        <v>825.97368333333361</v>
      </c>
      <c r="FU17" s="292">
        <f t="shared" si="2"/>
        <v>0.12479247847034536</v>
      </c>
      <c r="FV17" s="263" t="b">
        <f t="shared" si="11"/>
        <v>0</v>
      </c>
      <c r="FW17" s="534" t="s">
        <v>872</v>
      </c>
    </row>
    <row r="18" spans="2:179" ht="15">
      <c r="B18" s="274"/>
      <c r="C18" s="263"/>
      <c r="D18" s="274" t="s">
        <v>654</v>
      </c>
      <c r="E18" s="278" t="s">
        <v>659</v>
      </c>
      <c r="F18" s="278" t="s">
        <v>471</v>
      </c>
      <c r="G18" s="278" t="s">
        <v>13</v>
      </c>
      <c r="H18" s="278" t="s">
        <v>464</v>
      </c>
      <c r="I18" s="278" t="str">
        <f t="shared" si="3"/>
        <v>TZ BelBasisISDN15VVE overstap</v>
      </c>
      <c r="J18" s="263" t="str">
        <f t="shared" si="13"/>
        <v>n2*ISDN15TZ</v>
      </c>
      <c r="K18" s="381">
        <f>INDEX(Facilitietenprofielen!D:D,MATCH($J18,Facilitietenprofielen!$A:$A,0))</f>
        <v>5</v>
      </c>
      <c r="L18" s="382">
        <f>INDEX(Facilitietenprofielen!E:E,MATCH($J18,Facilitietenprofielen!$A:$A,0))</f>
        <v>5</v>
      </c>
      <c r="M18" s="382">
        <f>INDEX(Facilitietenprofielen!F:F,MATCH($J18,Facilitietenprofielen!$A:$A,0))</f>
        <v>5</v>
      </c>
      <c r="N18" s="382">
        <f>INDEX(Facilitietenprofielen!G:G,MATCH($J18,Facilitietenprofielen!$A:$A,0))</f>
        <v>5</v>
      </c>
      <c r="O18" s="382">
        <f>INDEX(Facilitietenprofielen!H:H,MATCH($J18,Facilitietenprofielen!$A:$A,0))</f>
        <v>5</v>
      </c>
      <c r="P18" s="382">
        <f>INDEX(Facilitietenprofielen!I:I,MATCH($J18,Facilitietenprofielen!$A:$A,0))</f>
        <v>5</v>
      </c>
      <c r="Q18" s="382">
        <f>INDEX(Facilitietenprofielen!J:J,MATCH($J18,Facilitietenprofielen!$A:$A,0))</f>
        <v>5</v>
      </c>
      <c r="R18" s="382">
        <f>INDEX(Facilitietenprofielen!K:K,MATCH($J18,Facilitietenprofielen!$A:$A,0))</f>
        <v>5</v>
      </c>
      <c r="S18" s="382">
        <f>INDEX(Facilitietenprofielen!L:L,MATCH($J18,Facilitietenprofielen!$A:$A,0))</f>
        <v>5</v>
      </c>
      <c r="T18" s="382">
        <f>INDEX(Facilitietenprofielen!M:M,MATCH($J18,Facilitietenprofielen!$A:$A,0))</f>
        <v>510</v>
      </c>
      <c r="U18" s="382">
        <f>INDEX(Facilitietenprofielen!N:N,MATCH($J18,Facilitietenprofielen!$A:$A,0))</f>
        <v>102</v>
      </c>
      <c r="V18" s="382">
        <f>INDEX(Facilitietenprofielen!V:V,MATCH($J18,Facilitietenprofielen!$A:$A,0))</f>
        <v>1</v>
      </c>
      <c r="W18" s="382">
        <f>INDEX(Facilitietenprofielen!W:W,MATCH($J18,Facilitietenprofielen!$A:$A,0))</f>
        <v>1</v>
      </c>
      <c r="X18" s="382">
        <f>INDEX(Facilitietenprofielen!O:O,MATCH($J18,Facilitietenprofielen!$A:$A,0))</f>
        <v>1</v>
      </c>
      <c r="Y18" s="382">
        <f>INDEX(Facilitietenprofielen!P:P,MATCH($J18,Facilitietenprofielen!$A:$A,0))</f>
        <v>1</v>
      </c>
      <c r="Z18" s="382">
        <f>INDEX(Facilitietenprofielen!Q:Q,MATCH($J18,Facilitietenprofielen!$A:$A,0))</f>
        <v>1</v>
      </c>
      <c r="AA18" s="382">
        <f>INDEX(Facilitietenprofielen!R:R,MATCH($J18,Facilitietenprofielen!$A:$A,0))</f>
        <v>1</v>
      </c>
      <c r="AB18" s="382">
        <f>INDEX(Facilitietenprofielen!S:S,MATCH($J18,Facilitietenprofielen!$A:$A,0))</f>
        <v>1</v>
      </c>
      <c r="AC18" s="382">
        <f>INDEX(Facilitietenprofielen!T:T,MATCH($J18,Facilitietenprofielen!$A:$A,0))</f>
        <v>1</v>
      </c>
      <c r="AD18" s="382">
        <f>INDEX(Facilitietenprofielen!U:U,MATCH($J18,Facilitietenprofielen!$A:$A,0))</f>
        <v>1</v>
      </c>
      <c r="AE18" s="382">
        <f>INDEX(Facilitietenprofielen!Y:Y,MATCH($J18,Facilitietenprofielen!$A:$A,0))</f>
        <v>1</v>
      </c>
      <c r="AF18" s="382">
        <f>INDEX(Facilitietenprofielen!Z:Z,MATCH($J18,Facilitietenprofielen!$A:$A,0))</f>
        <v>1</v>
      </c>
      <c r="AG18" s="382">
        <f>INDEX(Facilitietenprofielen!AA:AA,MATCH($J18,Facilitietenprofielen!$A:$A,0))</f>
        <v>1</v>
      </c>
      <c r="AH18" s="382">
        <f>INDEX(Facilitietenprofielen!AB:AB,MATCH($J18,Facilitietenprofielen!$A:$A,0))</f>
        <v>1</v>
      </c>
      <c r="AI18" s="382">
        <f>INDEX(Facilitietenprofielen!AC:AC,MATCH($J18,Facilitietenprofielen!$A:$A,0))</f>
        <v>1</v>
      </c>
      <c r="AJ18" s="382">
        <f>INDEX(Facilitietenprofielen!AD:AD,MATCH($J18,Facilitietenprofielen!$A:$A,0))</f>
        <v>1</v>
      </c>
      <c r="AK18" s="382">
        <f>INDEX(Facilitietenprofielen!AE:AE,MATCH($J18,Facilitietenprofielen!$A:$A,0))</f>
        <v>1</v>
      </c>
      <c r="AL18" s="382">
        <f>INDEX(Facilitietenprofielen!AF:AF,MATCH($J18,Facilitietenprofielen!$A:$A,0))</f>
        <v>1</v>
      </c>
      <c r="AM18" s="382">
        <f>INDEX(Facilitietenprofielen!AG:AG,MATCH($J18,Facilitietenprofielen!$A:$A,0))</f>
        <v>1</v>
      </c>
      <c r="AN18" s="382">
        <f>INDEX(Facilitietenprofielen!AH:AH,MATCH($J18,Facilitietenprofielen!$A:$A,0))</f>
        <v>1</v>
      </c>
      <c r="AO18" s="382">
        <f>INDEX(Facilitietenprofielen!AI:AI,MATCH($J18,Facilitietenprofielen!$A:$A,0))</f>
        <v>1</v>
      </c>
      <c r="AP18" s="382">
        <f>INDEX(Facilitietenprofielen!AJ:AJ,MATCH($J18,Facilitietenprofielen!$A:$A,0))</f>
        <v>1</v>
      </c>
      <c r="AQ18" s="382">
        <f>INDEX(Facilitietenprofielen!AK:AK,MATCH($J18,Facilitietenprofielen!$A:$A,0))</f>
        <v>1</v>
      </c>
      <c r="AR18" s="382">
        <f>INDEX(Facilitietenprofielen!AL:AL,MATCH($J18,Facilitietenprofielen!$A:$A,0))</f>
        <v>1</v>
      </c>
      <c r="AS18" s="382">
        <f>INDEX(Facilitietenprofielen!AM:AM,MATCH($J18,Facilitietenprofielen!$A:$A,0))</f>
        <v>1</v>
      </c>
      <c r="AT18" s="382">
        <f>INDEX(Facilitietenprofielen!AN:AN,MATCH($J18,Facilitietenprofielen!$A:$A,0))</f>
        <v>1</v>
      </c>
      <c r="AU18" s="382">
        <f>INDEX(Facilitietenprofielen!AO:AO,MATCH($J18,Facilitietenprofielen!$A:$A,0))</f>
        <v>1</v>
      </c>
      <c r="AV18" s="383">
        <f>INDEX(Facilitietenprofielen!AP:AP,MATCH($J18,Facilitietenprofielen!$A:$A,0))</f>
        <v>1</v>
      </c>
      <c r="AW18" s="382">
        <f>INDEX('Rekenblad Aansluiting'!$O:$O,MATCH($G18&amp;" "&amp;$E18&amp;BE$3&amp;$H18,'Rekenblad Aansluiting'!$A:$A,0))</f>
        <v>27.777777777777779</v>
      </c>
      <c r="AX18" s="382">
        <f>INDEX('Rekenblad Aansluiting'!$O:$O,MATCH($G18&amp;" "&amp;$E18&amp;BF$3&amp;$H18,'Rekenblad Aansluiting'!$A:$A,0))</f>
        <v>27.777777777777779</v>
      </c>
      <c r="AY18" s="382">
        <f>INDEX('Rekenblad Aansluiting'!$O:$O,MATCH($G18&amp;" "&amp;$E18&amp;BG$3&amp;$H18,'Rekenblad Aansluiting'!$A:$A,0))</f>
        <v>32.777777777777779</v>
      </c>
      <c r="AZ18" s="382">
        <f>INDEX('Rekenblad Aansluiting'!$O:$O,MATCH($G18&amp;" "&amp;$E18&amp;BH$3&amp;$H18,'Rekenblad Aansluiting'!$A:$A,0))</f>
        <v>213.88888888888889</v>
      </c>
      <c r="BA18" s="382">
        <f>INDEX('Rekenblad Aansluiting'!$O:$O,MATCH($G18&amp;" "&amp;$E18&amp;BI$3&amp;$H18,'Rekenblad Aansluiting'!$A:$A,0))</f>
        <v>263.88888888888891</v>
      </c>
      <c r="BB18" s="382">
        <f>INDEX('Rekenblad Aansluiting'!$O:$O,MATCH($G18&amp;" "&amp;$E18&amp;BJ$3&amp;$H18,'Rekenblad Aansluiting'!$A:$A,0))</f>
        <v>313.88888888888891</v>
      </c>
      <c r="BC18" s="382">
        <f>INDEX('Rekenblad Aansluiting'!$O:$O,MATCH($G18&amp;" "&amp;$E18&amp;BK$3&amp;$H18,'Rekenblad Aansluiting'!$A:$A,0))</f>
        <v>113.88888888888889</v>
      </c>
      <c r="BD18" s="382">
        <f t="shared" si="5"/>
        <v>5272.2222222222217</v>
      </c>
      <c r="BE18" s="388">
        <f>INDEX('Rekenblad Aansluiting'!$X:$X,MATCH($G18&amp;" "&amp;$E18&amp;BE$3&amp;$H18,'Rekenblad Aansluiting'!$A:$A,0))</f>
        <v>11.771125000000001</v>
      </c>
      <c r="BF18" s="389">
        <f>INDEX('Rekenblad Aansluiting'!$X:$X,MATCH($G18&amp;" "&amp;$E18&amp;BF$3&amp;$H18,'Rekenblad Aansluiting'!$A:$A,0))</f>
        <v>8.7860750000000003</v>
      </c>
      <c r="BG18" s="389">
        <f>INDEX('Rekenblad Aansluiting'!$X:$X,MATCH($G18&amp;" "&amp;$E18&amp;BG$3&amp;$H18,'Rekenblad Aansluiting'!$A:$A,0))</f>
        <v>9.3482250000000029</v>
      </c>
      <c r="BH18" s="389">
        <f>INDEX('Rekenblad Aansluiting'!$X:$X,MATCH($G18&amp;" "&amp;$E18&amp;BH$3&amp;$H18,'Rekenblad Aansluiting'!$A:$A,0))</f>
        <v>52.872429166666677</v>
      </c>
      <c r="BI18" s="389">
        <f>INDEX('Rekenblad Aansluiting'!$X:$X,MATCH($G18&amp;" "&amp;$E18&amp;BI$3&amp;$H18,'Rekenblad Aansluiting'!$A:$A,0))</f>
        <v>62.591279166666681</v>
      </c>
      <c r="BJ18" s="389">
        <f>INDEX('Rekenblad Aansluiting'!$X:$X,MATCH($G18&amp;" "&amp;$E18&amp;BJ$3&amp;$H18,'Rekenblad Aansluiting'!$A:$A,0))</f>
        <v>76.645829166666715</v>
      </c>
      <c r="BK18" s="389">
        <f>INDEX('Rekenblad Aansluiting'!$X:$X,MATCH($G18&amp;" "&amp;$E18&amp;BK$3&amp;$H18,'Rekenblad Aansluiting'!$A:$A,0))</f>
        <v>60.35692916666666</v>
      </c>
      <c r="BL18" s="400">
        <f t="shared" si="0"/>
        <v>1517.4562083333337</v>
      </c>
      <c r="BM18" s="274">
        <f>IF(ISNA(INDEX('Tarieven ZM'!$G:$G,MATCH($G18&amp;BM$3,'Tarieven ZM'!$B:$B,0))),0,INDEX('Tarieven ZM'!$G:$G,MATCH($G18&amp;BM$3,'Tarieven ZM'!$B:$B,0)))</f>
        <v>20</v>
      </c>
      <c r="BN18" s="278">
        <f>IF(ISNA(INDEX('Tarieven ZM'!$G:$G,MATCH($G18&amp;BN$3,'Tarieven ZM'!$B:$B,0))),0,INDEX('Tarieven ZM'!$G:$G,MATCH($G18&amp;BN$3,'Tarieven ZM'!$B:$B,0)))</f>
        <v>20</v>
      </c>
      <c r="BO18" s="278">
        <f>IF(ISNA(INDEX('Tarieven ZM'!$G:$G,MATCH($G18&amp;BO$3,'Tarieven ZM'!$B:$B,0))),0,INDEX('Tarieven ZM'!$G:$G,MATCH($G18&amp;BO$3,'Tarieven ZM'!$B:$B,0)))</f>
        <v>100</v>
      </c>
      <c r="BP18" s="278">
        <f>IF(ISNA(INDEX('Tarieven ZM'!$G:$G,MATCH($G18&amp;BP$3,'Tarieven ZM'!$B:$B,0))),0,INDEX('Tarieven ZM'!$G:$G,MATCH($G18&amp;BP$3,'Tarieven ZM'!$B:$B,0)))</f>
        <v>100</v>
      </c>
      <c r="BQ18" s="278">
        <f>IF(ISNA(INDEX('Tarieven ZM'!$G:$G,MATCH($G18&amp;BQ$3,'Tarieven ZM'!$B:$B,0))),0,INDEX('Tarieven ZM'!$G:$G,MATCH($G18&amp;BQ$3,'Tarieven ZM'!$B:$B,0)))</f>
        <v>500</v>
      </c>
      <c r="BR18" s="278">
        <f>IF(ISNA(INDEX('Tarieven ZM'!$G:$G,MATCH($G18&amp;BR$3,'Tarieven ZM'!$B:$B,0))),0,INDEX('Tarieven ZM'!$G:$G,MATCH($G18&amp;BR$3,'Tarieven ZM'!$B:$B,0)))</f>
        <v>500</v>
      </c>
      <c r="BS18" s="278">
        <f>IF(ISNA(INDEX('Tarieven ZM'!$G:$G,MATCH($G18&amp;BS$3,'Tarieven ZM'!$B:$B,0))),0,INDEX('Tarieven ZM'!$G:$G,MATCH($G18&amp;BS$3,'Tarieven ZM'!$B:$B,0)))</f>
        <v>0</v>
      </c>
      <c r="BT18" s="278">
        <f>IF(ISNA(INDEX('Tarieven ZM'!$G:$G,MATCH($G18&amp;BT$3,'Tarieven ZM'!$B:$B,0))),0,INDEX('Tarieven ZM'!$G:$G,MATCH($G18&amp;BT$3,'Tarieven ZM'!$B:$B,0)))</f>
        <v>0</v>
      </c>
      <c r="BU18" s="278">
        <f>IF(ISNA(INDEX('Tarieven ZM'!$G:$G,MATCH($G18&amp;BU$3,'Tarieven ZM'!$B:$B,0))),0,INDEX('Tarieven ZM'!$G:$G,MATCH($G18&amp;BU$3,'Tarieven ZM'!$B:$B,0)))</f>
        <v>0</v>
      </c>
      <c r="BV18" s="278">
        <f>IF(ISNA(INDEX('Tarieven ZM'!$G:$G,MATCH($G18&amp;BV$3,'Tarieven ZM'!$B:$B,0))),0,INDEX('Tarieven ZM'!$G:$G,MATCH($G18&amp;BV$3,'Tarieven ZM'!$B:$B,0)))</f>
        <v>0</v>
      </c>
      <c r="BW18" s="278">
        <f>IF(ISNA(INDEX('Tarieven ZM'!$G:$G,MATCH($G18&amp;BW$3,'Tarieven ZM'!$B:$B,0))),0,INDEX('Tarieven ZM'!$G:$G,MATCH($G18&amp;BW$3,'Tarieven ZM'!$B:$B,0)))</f>
        <v>50</v>
      </c>
      <c r="BX18" s="278">
        <f>IF(ISNA(INDEX('Tarieven ZM'!$G:$G,MATCH($G18&amp;BX$3,'Tarieven ZM'!$B:$B,0))),0,INDEX('Tarieven ZM'!$G:$G,MATCH($G18&amp;BX$3,'Tarieven ZM'!$B:$B,0)))</f>
        <v>0</v>
      </c>
      <c r="BY18" s="278">
        <f>IF(ISNA(INDEX('Tarieven ZM'!$G:$G,MATCH($G18&amp;BY$3,'Tarieven ZM'!$B:$B,0))),0,INDEX('Tarieven ZM'!$G:$G,MATCH($G18&amp;BY$3,'Tarieven ZM'!$B:$B,0)))</f>
        <v>0</v>
      </c>
      <c r="BZ18" s="278">
        <f>IF(ISNA(INDEX('Tarieven ZM'!$G:$G,MATCH($G18&amp;BZ$3,'Tarieven ZM'!$B:$B,0))),0,INDEX('Tarieven ZM'!$G:$G,MATCH($G18&amp;BZ$3,'Tarieven ZM'!$B:$B,0)))</f>
        <v>5</v>
      </c>
      <c r="CA18" s="278">
        <f>IF(ISNA(INDEX('Tarieven ZM'!$G:$G,MATCH($G18&amp;CA$3,'Tarieven ZM'!$B:$B,0))),0,INDEX('Tarieven ZM'!$G:$G,MATCH($G18&amp;CA$3,'Tarieven ZM'!$B:$B,0)))</f>
        <v>0</v>
      </c>
      <c r="CB18" s="278">
        <f>IF(ISNA(INDEX('Tarieven ZM'!$G:$G,MATCH($G18&amp;CB$3,'Tarieven ZM'!$B:$B,0))),0,INDEX('Tarieven ZM'!$G:$G,MATCH($G18&amp;CB$3,'Tarieven ZM'!$B:$B,0)))</f>
        <v>0</v>
      </c>
      <c r="CC18" s="278">
        <f>IF(ISNA(INDEX('Tarieven ZM'!$G:$G,MATCH($G18&amp;CC$3,'Tarieven ZM'!$B:$B,0))),0,INDEX('Tarieven ZM'!$G:$G,MATCH($G18&amp;CC$3,'Tarieven ZM'!$B:$B,0)))</f>
        <v>0</v>
      </c>
      <c r="CD18" s="278">
        <f>IF(ISNA(INDEX('Tarieven ZM'!$G:$G,MATCH($G18&amp;CD$3,'Tarieven ZM'!$B:$B,0))),0,INDEX('Tarieven ZM'!$G:$G,MATCH($G18&amp;CD$3,'Tarieven ZM'!$B:$B,0)))</f>
        <v>5</v>
      </c>
      <c r="CE18" s="278">
        <f>IF(ISNA(INDEX('Tarieven ZM'!$G:$G,MATCH($G18&amp;CE$3,'Tarieven ZM'!$B:$B,0))),0,INDEX('Tarieven ZM'!$G:$G,MATCH($G18&amp;CE$3,'Tarieven ZM'!$B:$B,0)))</f>
        <v>0</v>
      </c>
      <c r="CF18" s="278">
        <f>IF(ISNA(INDEX('Tarieven ZM'!$G:$G,MATCH($G18&amp;CF$3,'Tarieven ZM'!$B:$B,0))),0,INDEX('Tarieven ZM'!$G:$G,MATCH($G18&amp;CF$3,'Tarieven ZM'!$B:$B,0)))</f>
        <v>5</v>
      </c>
      <c r="CG18" s="278">
        <f>IF(ISNA(INDEX('Tarieven ZM'!$G:$G,MATCH($G18&amp;CG$3,'Tarieven ZM'!$B:$B,0))),0,INDEX('Tarieven ZM'!$G:$G,MATCH($G18&amp;CG$3,'Tarieven ZM'!$B:$B,0)))</f>
        <v>10</v>
      </c>
      <c r="CH18" s="278">
        <f>IF(ISNA(INDEX('Tarieven ZM'!$G:$G,MATCH($G18&amp;CH$3,'Tarieven ZM'!$B:$B,0))),0,INDEX('Tarieven ZM'!$G:$G,MATCH($G18&amp;CH$3,'Tarieven ZM'!$B:$B,0)))</f>
        <v>0</v>
      </c>
      <c r="CI18" s="278">
        <f>IF(ISNA(INDEX('Tarieven ZM'!$G:$G,MATCH($G18&amp;CI$3,'Tarieven ZM'!$B:$B,0))),0,INDEX('Tarieven ZM'!$G:$G,MATCH($G18&amp;CI$3,'Tarieven ZM'!$B:$B,0)))</f>
        <v>0</v>
      </c>
      <c r="CJ18" s="278">
        <f>IF(ISNA(INDEX('Tarieven ZM'!$G:$G,MATCH($G18&amp;CJ$3,'Tarieven ZM'!$B:$B,0))),0,INDEX('Tarieven ZM'!$G:$G,MATCH($G18&amp;CJ$3,'Tarieven ZM'!$B:$B,0)))</f>
        <v>0</v>
      </c>
      <c r="CK18" s="263">
        <f>IF(ISNA(INDEX('Tarieven ZM'!$G:$G,MATCH($G18&amp;CK$3,'Tarieven ZM'!$B:$B,0))),0,INDEX('Tarieven ZM'!$G:$G,MATCH($G18&amp;CK$3,'Tarieven ZM'!$B:$B,0)))</f>
        <v>0</v>
      </c>
      <c r="CL18" s="274">
        <f>IF(ISNA(INDEX('Tarieven ZM'!$H:$H,MATCH($G18&amp;CL$3,'Tarieven ZM'!$B:$B,0))),0,INDEX('Tarieven ZM'!$H:$H,MATCH($G18&amp;CL$3,'Tarieven ZM'!$B:$B,0)))</f>
        <v>100</v>
      </c>
      <c r="CM18" s="278">
        <f>IF(ISNA(INDEX('Tarieven ZM'!$H:$H,MATCH($G18&amp;CM$3,'Tarieven ZM'!$B:$B,0))),0,INDEX('Tarieven ZM'!$H:$H,MATCH($G18&amp;CM$3,'Tarieven ZM'!$B:$B,0)))</f>
        <v>100</v>
      </c>
      <c r="CN18" s="278">
        <f>IF(ISNA(INDEX('Tarieven ZM'!$H:$H,MATCH($G18&amp;CN$3,'Tarieven ZM'!$B:$B,0))),0,INDEX('Tarieven ZM'!$H:$H,MATCH($G18&amp;CN$3,'Tarieven ZM'!$B:$B,0)))</f>
        <v>100</v>
      </c>
      <c r="CO18" s="278">
        <f>IF(ISNA(INDEX('Tarieven ZM'!$H:$H,MATCH($G18&amp;CO$3,'Tarieven ZM'!$B:$B,0))),0,INDEX('Tarieven ZM'!$H:$H,MATCH($G18&amp;CO$3,'Tarieven ZM'!$B:$B,0)))</f>
        <v>100</v>
      </c>
      <c r="CP18" s="278">
        <f>IF(ISNA(INDEX('Tarieven ZM'!$H:$H,MATCH($G18&amp;CP$3,'Tarieven ZM'!$B:$B,0))),0,INDEX('Tarieven ZM'!$H:$H,MATCH($G18&amp;CP$3,'Tarieven ZM'!$B:$B,0)))</f>
        <v>100</v>
      </c>
      <c r="CQ18" s="278">
        <f>IF(ISNA(INDEX('Tarieven ZM'!$H:$H,MATCH($G18&amp;CQ$3,'Tarieven ZM'!$B:$B,0))),0,INDEX('Tarieven ZM'!$H:$H,MATCH($G18&amp;CQ$3,'Tarieven ZM'!$B:$B,0)))</f>
        <v>100</v>
      </c>
      <c r="CR18" s="278">
        <f>IF(ISNA(INDEX('Tarieven ZM'!$H:$H,MATCH($G18&amp;CR$3,'Tarieven ZM'!$B:$B,0))),0,INDEX('Tarieven ZM'!$H:$H,MATCH($G18&amp;CR$3,'Tarieven ZM'!$B:$B,0)))</f>
        <v>0</v>
      </c>
      <c r="CS18" s="278">
        <f>IF(ISNA(INDEX('Tarieven ZM'!$H:$H,MATCH($G18&amp;CS$3,'Tarieven ZM'!$B:$B,0))),0,INDEX('Tarieven ZM'!$H:$H,MATCH($G18&amp;CS$3,'Tarieven ZM'!$B:$B,0)))</f>
        <v>0</v>
      </c>
      <c r="CT18" s="278">
        <f>IF(ISNA(INDEX('Tarieven ZM'!$H:$H,MATCH($G18&amp;CT$3,'Tarieven ZM'!$B:$B,0))),0,INDEX('Tarieven ZM'!$H:$H,MATCH($G18&amp;CT$3,'Tarieven ZM'!$B:$B,0)))</f>
        <v>0</v>
      </c>
      <c r="CU18" s="278">
        <f>IF(ISNA(INDEX('Tarieven ZM'!$H:$H,MATCH($G18&amp;CU$3,'Tarieven ZM'!$B:$B,0))),0,INDEX('Tarieven ZM'!$H:$H,MATCH($G18&amp;CU$3,'Tarieven ZM'!$B:$B,0)))</f>
        <v>0</v>
      </c>
      <c r="CV18" s="278">
        <f>IF(ISNA(INDEX('Tarieven ZM'!$H:$H,MATCH($G18&amp;CV$3,'Tarieven ZM'!$B:$B,0))),0,INDEX('Tarieven ZM'!$H:$H,MATCH($G18&amp;CV$3,'Tarieven ZM'!$B:$B,0)))</f>
        <v>100</v>
      </c>
      <c r="CW18" s="278">
        <f>IF(ISNA(INDEX('Tarieven ZM'!$H:$H,MATCH($G18&amp;CW$3,'Tarieven ZM'!$B:$B,0))),0,INDEX('Tarieven ZM'!$H:$H,MATCH($G18&amp;CW$3,'Tarieven ZM'!$B:$B,0)))</f>
        <v>0</v>
      </c>
      <c r="CX18" s="278">
        <f>IF(ISNA(INDEX('Tarieven ZM'!$H:$H,MATCH($G18&amp;CX$3,'Tarieven ZM'!$B:$B,0))),0,INDEX('Tarieven ZM'!$H:$H,MATCH($G18&amp;CX$3,'Tarieven ZM'!$B:$B,0)))</f>
        <v>0</v>
      </c>
      <c r="CY18" s="278">
        <f>IF(ISNA(INDEX('Tarieven ZM'!$H:$H,MATCH($G18&amp;CY$3,'Tarieven ZM'!$B:$B,0))),0,INDEX('Tarieven ZM'!$H:$H,MATCH($G18&amp;CY$3,'Tarieven ZM'!$B:$B,0)))</f>
        <v>100</v>
      </c>
      <c r="CZ18" s="278">
        <f>IF(ISNA(INDEX('Tarieven ZM'!$H:$H,MATCH($G18&amp;CZ$3,'Tarieven ZM'!$B:$B,0))),0,INDEX('Tarieven ZM'!$H:$H,MATCH($G18&amp;CZ$3,'Tarieven ZM'!$B:$B,0)))</f>
        <v>0</v>
      </c>
      <c r="DA18" s="278">
        <f>IF(ISNA(INDEX('Tarieven ZM'!$H:$H,MATCH($G18&amp;DA$3,'Tarieven ZM'!$B:$B,0))),0,INDEX('Tarieven ZM'!$H:$H,MATCH($G18&amp;DA$3,'Tarieven ZM'!$B:$B,0)))</f>
        <v>0</v>
      </c>
      <c r="DB18" s="278">
        <f>IF(ISNA(INDEX('Tarieven ZM'!$H:$H,MATCH($G18&amp;DB$3,'Tarieven ZM'!$B:$B,0))),0,INDEX('Tarieven ZM'!$H:$H,MATCH($G18&amp;DB$3,'Tarieven ZM'!$B:$B,0)))</f>
        <v>0</v>
      </c>
      <c r="DC18" s="278">
        <f>IF(ISNA(INDEX('Tarieven ZM'!$H:$H,MATCH($G18&amp;DC$3,'Tarieven ZM'!$B:$B,0))),0,INDEX('Tarieven ZM'!$H:$H,MATCH($G18&amp;DC$3,'Tarieven ZM'!$B:$B,0)))</f>
        <v>100</v>
      </c>
      <c r="DD18" s="278">
        <f>IF(ISNA(INDEX('Tarieven ZM'!$H:$H,MATCH($G18&amp;DD$3,'Tarieven ZM'!$B:$B,0))),0,INDEX('Tarieven ZM'!$H:$H,MATCH($G18&amp;DD$3,'Tarieven ZM'!$B:$B,0)))</f>
        <v>0</v>
      </c>
      <c r="DE18" s="278">
        <f>IF(ISNA(INDEX('Tarieven ZM'!$H:$H,MATCH($G18&amp;DE$3,'Tarieven ZM'!$B:$B,0))),0,INDEX('Tarieven ZM'!$H:$H,MATCH($G18&amp;DE$3,'Tarieven ZM'!$B:$B,0)))</f>
        <v>100</v>
      </c>
      <c r="DF18" s="278">
        <f>IF(ISNA(INDEX('Tarieven ZM'!$H:$H,MATCH($G18&amp;DF$3,'Tarieven ZM'!$B:$B,0))),0,INDEX('Tarieven ZM'!$H:$H,MATCH($G18&amp;DF$3,'Tarieven ZM'!$B:$B,0)))</f>
        <v>100</v>
      </c>
      <c r="DG18" s="278">
        <f>IF(ISNA(INDEX('Tarieven ZM'!$H:$H,MATCH($G18&amp;DG$3,'Tarieven ZM'!$B:$B,0))),0,INDEX('Tarieven ZM'!$H:$H,MATCH($G18&amp;DG$3,'Tarieven ZM'!$B:$B,0)))</f>
        <v>0</v>
      </c>
      <c r="DH18" s="278">
        <f>IF(ISNA(INDEX('Tarieven ZM'!$H:$H,MATCH($G18&amp;DH$3,'Tarieven ZM'!$B:$B,0))),0,INDEX('Tarieven ZM'!$H:$H,MATCH($G18&amp;DH$3,'Tarieven ZM'!$B:$B,0)))</f>
        <v>0</v>
      </c>
      <c r="DI18" s="278">
        <f>IF(ISNA(INDEX('Tarieven ZM'!$H:$H,MATCH($G18&amp;DI$3,'Tarieven ZM'!$B:$B,0))),0,INDEX('Tarieven ZM'!$H:$H,MATCH($G18&amp;DI$3,'Tarieven ZM'!$B:$B,0)))</f>
        <v>0</v>
      </c>
      <c r="DJ18" s="263">
        <f>IF(ISNA(INDEX('Tarieven ZM'!$H:$H,MATCH($G18&amp;DJ$3,'Tarieven ZM'!$B:$B,0))),0,INDEX('Tarieven ZM'!$H:$H,MATCH($G18&amp;DJ$3,'Tarieven ZM'!$B:$B,0)))</f>
        <v>0</v>
      </c>
      <c r="DK18" s="388">
        <f t="shared" si="6"/>
        <v>1316</v>
      </c>
      <c r="DL18" s="288">
        <f>SUMPRODUCT($X18:$AV18,CL18:DJ18)/Parameters!$B$5</f>
        <v>30.555555555555557</v>
      </c>
      <c r="DM18" s="318">
        <f t="shared" si="7"/>
        <v>1346.5555555555557</v>
      </c>
      <c r="DN18" s="274">
        <f>INDEX(WLR!$J:$J,MATCH(DN$4,WLR!$A:$A,0))</f>
        <v>10.38</v>
      </c>
      <c r="DO18" s="278">
        <f>INDEX(WLR!$J:$J,MATCH(DO$4,WLR!$A:$A,0))</f>
        <v>10.38</v>
      </c>
      <c r="DP18" s="278">
        <f>INDEX(WLR!$J:$J,MATCH(DP$4,WLR!$A:$A,0))</f>
        <v>62.88</v>
      </c>
      <c r="DQ18" s="278">
        <f>INDEX(WLR!$J:$J,MATCH(DQ$4,WLR!$A:$A,0))</f>
        <v>62.88</v>
      </c>
      <c r="DR18" s="278">
        <f>INDEX(WLR!$J:$J,MATCH(DR$4,WLR!$A:$A,0))</f>
        <v>493.95</v>
      </c>
      <c r="DS18" s="278">
        <f>INDEX(WLR!$J:$J,MATCH(DS$4,WLR!$A:$A,0))</f>
        <v>493.95</v>
      </c>
      <c r="DT18" s="278">
        <f>INDEX(WLR!$J:$J,MATCH(DT$4,WLR!$A:$A,0))</f>
        <v>3506.77</v>
      </c>
      <c r="DU18" s="278">
        <f>INDEX(WLR!$J:$J,MATCH(DU$4,WLR!$A:$A,0))</f>
        <v>1.19</v>
      </c>
      <c r="DV18" s="278">
        <f>INDEX(WLR!$J:$J,MATCH(DV$4,WLR!$A:$A,0))</f>
        <v>29.4</v>
      </c>
      <c r="DW18" s="278">
        <f>INDEX(WLR!$J:$J,MATCH(DW$4,WLR!$A:$A,0))</f>
        <v>192.26</v>
      </c>
      <c r="DX18" s="278">
        <f>INDEX(WLR!$J:$J,MATCH(DX$4,WLR!$A:$A,0))</f>
        <v>9.7899999999999991</v>
      </c>
      <c r="DY18" s="278">
        <f>INDEX(WLR!$J:$J,MATCH(DY$4,WLR!$A:$A,0))</f>
        <v>34.92</v>
      </c>
      <c r="DZ18" s="278">
        <f>INDEX(WLR!$J:$J,MATCH(DZ$4,WLR!$A:$A,0))</f>
        <v>34.92</v>
      </c>
      <c r="EA18" s="278">
        <f>INDEX(WLR!$J:$J,MATCH(EA$4,WLR!$A:$A,0))</f>
        <v>2.08</v>
      </c>
      <c r="EB18" s="278">
        <f>INDEX(WLR!$J:$J,MATCH(EB$4,WLR!$A:$A,0))</f>
        <v>1.97</v>
      </c>
      <c r="EC18" s="278">
        <f>INDEX(WLR!$J:$J,MATCH(EC$4,WLR!$A:$A,0))</f>
        <v>1.97</v>
      </c>
      <c r="ED18" s="278">
        <f>INDEX(WLR!$J:$J,MATCH(ED$4,WLR!$A:$A,0))</f>
        <v>0</v>
      </c>
      <c r="EE18" s="278">
        <f>INDEX(WLR!$J:$J,MATCH(EE$4,WLR!$A:$A,0))</f>
        <v>0</v>
      </c>
      <c r="EF18" s="278">
        <f>INDEX(WLR!$J:$J,MATCH(EF$4,WLR!$A:$A,0))</f>
        <v>0.96</v>
      </c>
      <c r="EG18" s="278">
        <f>INDEX(WLR!$J:$J,MATCH(EG$4,WLR!$A:$A,0))</f>
        <v>4.53</v>
      </c>
      <c r="EH18" s="278">
        <f>INDEX(WLR!$J:$J,MATCH(EH$4,WLR!$A:$A,0))</f>
        <v>4.53</v>
      </c>
      <c r="EI18" s="278">
        <f>INDEX(WLR!$J:$J,MATCH(EI$4,WLR!$A:$A,0))</f>
        <v>7.57</v>
      </c>
      <c r="EJ18" s="278">
        <f>INDEX(WLR!$J:$J,MATCH(EJ$4,WLR!$A:$A,0))</f>
        <v>31.08</v>
      </c>
      <c r="EK18" s="278">
        <f>INDEX(WLR!$J:$J,MATCH(EK$4,WLR!$A:$A,0))</f>
        <v>31.08</v>
      </c>
      <c r="EL18" s="263">
        <f>INDEX(WLR!$J:$J,MATCH(EL$4,WLR!$A:$A,0))</f>
        <v>0.96</v>
      </c>
      <c r="EM18" s="274">
        <f>INDEX(WLR!$I:$I,MATCH(EM$4,WLR!$A:$A,0))</f>
        <v>0</v>
      </c>
      <c r="EN18" s="278">
        <f>INDEX(WLR!$I:$I,MATCH(EN$4,WLR!$A:$A,0))</f>
        <v>16.190000000000001</v>
      </c>
      <c r="EO18" s="278">
        <f>INDEX(WLR!$I:$I,MATCH(EO$4,WLR!$A:$A,0))</f>
        <v>0</v>
      </c>
      <c r="EP18" s="278">
        <f>INDEX(WLR!$I:$I,MATCH(EP$4,WLR!$A:$A,0))</f>
        <v>16.190000000000001</v>
      </c>
      <c r="EQ18" s="278">
        <f>INDEX(WLR!$I:$I,MATCH(EQ$4,WLR!$A:$A,0))</f>
        <v>0</v>
      </c>
      <c r="ER18" s="278">
        <f>INDEX(WLR!$I:$I,MATCH(ER$4,WLR!$A:$A,0))</f>
        <v>16.190000000000001</v>
      </c>
      <c r="ES18" s="278">
        <f>INDEX(WLR!$I:$I,MATCH(ES$4,WLR!$A:$A,0))</f>
        <v>0</v>
      </c>
      <c r="ET18" s="278">
        <f>INDEX(WLR!$I:$I,MATCH(ET$4,WLR!$A:$A,0))</f>
        <v>82.74</v>
      </c>
      <c r="EU18" s="278">
        <f>INDEX(WLR!$I:$I,MATCH(EU$4,WLR!$A:$A,0))</f>
        <v>747.67</v>
      </c>
      <c r="EV18" s="278">
        <f>INDEX(WLR!$I:$I,MATCH(EV$4,WLR!$A:$A,0))</f>
        <v>1281.71</v>
      </c>
      <c r="EW18" s="278">
        <f>INDEX(WLR!$I:$I,MATCH(EW$4,WLR!$A:$A,0))</f>
        <v>16.190000000000001</v>
      </c>
      <c r="EX18" s="278">
        <f>INDEX(WLR!$I:$I,MATCH(EX$4,WLR!$A:$A,0))</f>
        <v>79.86</v>
      </c>
      <c r="EY18" s="278">
        <f>INDEX(WLR!$I:$I,MATCH(EY$4,WLR!$A:$A,0))</f>
        <v>838.64</v>
      </c>
      <c r="EZ18" s="278">
        <f>INDEX(WLR!$I:$I,MATCH(EZ$4,WLR!$A:$A,0))</f>
        <v>32.92</v>
      </c>
      <c r="FA18" s="278">
        <f>INDEX(WLR!$I:$I,MATCH(FA$4,WLR!$A:$A,0))</f>
        <v>16.190000000000001</v>
      </c>
      <c r="FB18" s="278">
        <f>INDEX(WLR!$I:$I,MATCH(FB$4,WLR!$A:$A,0))</f>
        <v>16.190000000000001</v>
      </c>
      <c r="FC18" s="278">
        <f>INDEX(WLR!$I:$I,MATCH(FC$4,WLR!$A:$A,0))</f>
        <v>0</v>
      </c>
      <c r="FD18" s="278">
        <f>INDEX(WLR!$I:$I,MATCH(FD$4,WLR!$A:$A,0))</f>
        <v>15.71</v>
      </c>
      <c r="FE18" s="278">
        <f>INDEX(WLR!$I:$I,MATCH(FE$4,WLR!$A:$A,0))</f>
        <v>0</v>
      </c>
      <c r="FF18" s="278">
        <f>INDEX(WLR!$I:$I,MATCH(FF$4,WLR!$A:$A,0))</f>
        <v>0</v>
      </c>
      <c r="FG18" s="278">
        <f>INDEX(WLR!$I:$I,MATCH(FG$4,WLR!$A:$A,0))</f>
        <v>0</v>
      </c>
      <c r="FH18" s="278">
        <f>INDEX(WLR!$I:$I,MATCH(FH$4,WLR!$A:$A,0))</f>
        <v>15.71</v>
      </c>
      <c r="FI18" s="278">
        <f>INDEX(WLR!$I:$I,MATCH(FI$4,WLR!$A:$A,0))</f>
        <v>40.020000000000003</v>
      </c>
      <c r="FJ18" s="278">
        <f>INDEX(WLR!$I:$I,MATCH(FJ$4,WLR!$A:$A,0))</f>
        <v>40.020000000000003</v>
      </c>
      <c r="FK18" s="263">
        <f>INDEX(WLR!$I:$I,MATCH(FK$4,WLR!$A:$A,0))</f>
        <v>0</v>
      </c>
      <c r="FL18" s="333">
        <f>SUMPRODUCT(X18:AV18,DN18:EL18)+V18*(1-Parameters!$B$33)</f>
        <v>5031.2</v>
      </c>
      <c r="FM18" s="389">
        <f>SUMPRODUCT(X18:AV18,EM18:FK18)/Parameters!$B$5</f>
        <v>90.892777777777781</v>
      </c>
      <c r="FN18" s="281">
        <f t="shared" si="8"/>
        <v>5122.0927777777779</v>
      </c>
      <c r="FO18" s="298">
        <f>FN18*Parameters!$B$2</f>
        <v>691.48252500000001</v>
      </c>
      <c r="FP18" s="278"/>
      <c r="FQ18" s="278"/>
      <c r="FR18" s="318">
        <f t="shared" si="9"/>
        <v>691.48252500000001</v>
      </c>
      <c r="FS18" s="331">
        <f t="shared" si="10"/>
        <v>5813.5753027777782</v>
      </c>
      <c r="FT18" s="333">
        <f t="shared" si="1"/>
        <v>825.97368333333361</v>
      </c>
      <c r="FU18" s="292">
        <f t="shared" si="2"/>
        <v>0.12479247847034536</v>
      </c>
      <c r="FV18" s="263" t="b">
        <f t="shared" si="11"/>
        <v>0</v>
      </c>
      <c r="FW18" s="534" t="s">
        <v>872</v>
      </c>
    </row>
    <row r="19" spans="2:179" ht="15">
      <c r="B19" s="274"/>
      <c r="C19" s="263"/>
      <c r="D19" s="274" t="s">
        <v>655</v>
      </c>
      <c r="E19" s="278" t="s">
        <v>659</v>
      </c>
      <c r="F19" s="278" t="s">
        <v>473</v>
      </c>
      <c r="G19" s="278" t="s">
        <v>13</v>
      </c>
      <c r="H19" s="278" t="s">
        <v>464</v>
      </c>
      <c r="I19" s="278" t="str">
        <f t="shared" si="3"/>
        <v>TZ BelBasisISDN20VVE overstap</v>
      </c>
      <c r="J19" s="263" t="str">
        <f t="shared" si="13"/>
        <v>n3*ISDN20TZ</v>
      </c>
      <c r="K19" s="381">
        <f>INDEX(Facilitietenprofielen!D:D,MATCH($J19,Facilitietenprofielen!$A:$A,0))</f>
        <v>5</v>
      </c>
      <c r="L19" s="382">
        <f>INDEX(Facilitietenprofielen!E:E,MATCH($J19,Facilitietenprofielen!$A:$A,0))</f>
        <v>5</v>
      </c>
      <c r="M19" s="382">
        <f>INDEX(Facilitietenprofielen!F:F,MATCH($J19,Facilitietenprofielen!$A:$A,0))</f>
        <v>5</v>
      </c>
      <c r="N19" s="382">
        <f>INDEX(Facilitietenprofielen!G:G,MATCH($J19,Facilitietenprofielen!$A:$A,0))</f>
        <v>5</v>
      </c>
      <c r="O19" s="382">
        <f>INDEX(Facilitietenprofielen!H:H,MATCH($J19,Facilitietenprofielen!$A:$A,0))</f>
        <v>5</v>
      </c>
      <c r="P19" s="382">
        <f>INDEX(Facilitietenprofielen!I:I,MATCH($J19,Facilitietenprofielen!$A:$A,0))</f>
        <v>5</v>
      </c>
      <c r="Q19" s="382">
        <f>INDEX(Facilitietenprofielen!J:J,MATCH($J19,Facilitietenprofielen!$A:$A,0))</f>
        <v>5</v>
      </c>
      <c r="R19" s="382">
        <f>INDEX(Facilitietenprofielen!K:K,MATCH($J19,Facilitietenprofielen!$A:$A,0))</f>
        <v>5</v>
      </c>
      <c r="S19" s="382">
        <f>INDEX(Facilitietenprofielen!L:L,MATCH($J19,Facilitietenprofielen!$A:$A,0))</f>
        <v>5</v>
      </c>
      <c r="T19" s="382">
        <f>INDEX(Facilitietenprofielen!M:M,MATCH($J19,Facilitietenprofielen!$A:$A,0))</f>
        <v>510</v>
      </c>
      <c r="U19" s="382">
        <f>INDEX(Facilitietenprofielen!N:N,MATCH($J19,Facilitietenprofielen!$A:$A,0))</f>
        <v>102</v>
      </c>
      <c r="V19" s="382">
        <f>INDEX(Facilitietenprofielen!V:V,MATCH($J19,Facilitietenprofielen!$A:$A,0))</f>
        <v>1</v>
      </c>
      <c r="W19" s="382">
        <f>INDEX(Facilitietenprofielen!W:W,MATCH($J19,Facilitietenprofielen!$A:$A,0))</f>
        <v>1</v>
      </c>
      <c r="X19" s="382">
        <f>INDEX(Facilitietenprofielen!O:O,MATCH($J19,Facilitietenprofielen!$A:$A,0))</f>
        <v>1</v>
      </c>
      <c r="Y19" s="382">
        <f>INDEX(Facilitietenprofielen!P:P,MATCH($J19,Facilitietenprofielen!$A:$A,0))</f>
        <v>1</v>
      </c>
      <c r="Z19" s="382">
        <f>INDEX(Facilitietenprofielen!Q:Q,MATCH($J19,Facilitietenprofielen!$A:$A,0))</f>
        <v>1</v>
      </c>
      <c r="AA19" s="382">
        <f>INDEX(Facilitietenprofielen!R:R,MATCH($J19,Facilitietenprofielen!$A:$A,0))</f>
        <v>1</v>
      </c>
      <c r="AB19" s="382">
        <f>INDEX(Facilitietenprofielen!S:S,MATCH($J19,Facilitietenprofielen!$A:$A,0))</f>
        <v>1</v>
      </c>
      <c r="AC19" s="382">
        <f>INDEX(Facilitietenprofielen!T:T,MATCH($J19,Facilitietenprofielen!$A:$A,0))</f>
        <v>1</v>
      </c>
      <c r="AD19" s="382">
        <f>INDEX(Facilitietenprofielen!U:U,MATCH($J19,Facilitietenprofielen!$A:$A,0))</f>
        <v>1</v>
      </c>
      <c r="AE19" s="382">
        <f>INDEX(Facilitietenprofielen!Y:Y,MATCH($J19,Facilitietenprofielen!$A:$A,0))</f>
        <v>1</v>
      </c>
      <c r="AF19" s="382">
        <f>INDEX(Facilitietenprofielen!Z:Z,MATCH($J19,Facilitietenprofielen!$A:$A,0))</f>
        <v>1</v>
      </c>
      <c r="AG19" s="382">
        <f>INDEX(Facilitietenprofielen!AA:AA,MATCH($J19,Facilitietenprofielen!$A:$A,0))</f>
        <v>1</v>
      </c>
      <c r="AH19" s="382">
        <f>INDEX(Facilitietenprofielen!AB:AB,MATCH($J19,Facilitietenprofielen!$A:$A,0))</f>
        <v>1</v>
      </c>
      <c r="AI19" s="382">
        <f>INDEX(Facilitietenprofielen!AC:AC,MATCH($J19,Facilitietenprofielen!$A:$A,0))</f>
        <v>1</v>
      </c>
      <c r="AJ19" s="382">
        <f>INDEX(Facilitietenprofielen!AD:AD,MATCH($J19,Facilitietenprofielen!$A:$A,0))</f>
        <v>1</v>
      </c>
      <c r="AK19" s="382">
        <f>INDEX(Facilitietenprofielen!AE:AE,MATCH($J19,Facilitietenprofielen!$A:$A,0))</f>
        <v>1</v>
      </c>
      <c r="AL19" s="382">
        <f>INDEX(Facilitietenprofielen!AF:AF,MATCH($J19,Facilitietenprofielen!$A:$A,0))</f>
        <v>1</v>
      </c>
      <c r="AM19" s="382">
        <f>INDEX(Facilitietenprofielen!AG:AG,MATCH($J19,Facilitietenprofielen!$A:$A,0))</f>
        <v>1</v>
      </c>
      <c r="AN19" s="382">
        <f>INDEX(Facilitietenprofielen!AH:AH,MATCH($J19,Facilitietenprofielen!$A:$A,0))</f>
        <v>1</v>
      </c>
      <c r="AO19" s="382">
        <f>INDEX(Facilitietenprofielen!AI:AI,MATCH($J19,Facilitietenprofielen!$A:$A,0))</f>
        <v>1</v>
      </c>
      <c r="AP19" s="382">
        <f>INDEX(Facilitietenprofielen!AJ:AJ,MATCH($J19,Facilitietenprofielen!$A:$A,0))</f>
        <v>1</v>
      </c>
      <c r="AQ19" s="382">
        <f>INDEX(Facilitietenprofielen!AK:AK,MATCH($J19,Facilitietenprofielen!$A:$A,0))</f>
        <v>1</v>
      </c>
      <c r="AR19" s="382">
        <f>INDEX(Facilitietenprofielen!AL:AL,MATCH($J19,Facilitietenprofielen!$A:$A,0))</f>
        <v>1</v>
      </c>
      <c r="AS19" s="382">
        <f>INDEX(Facilitietenprofielen!AM:AM,MATCH($J19,Facilitietenprofielen!$A:$A,0))</f>
        <v>1</v>
      </c>
      <c r="AT19" s="382">
        <f>INDEX(Facilitietenprofielen!AN:AN,MATCH($J19,Facilitietenprofielen!$A:$A,0))</f>
        <v>1</v>
      </c>
      <c r="AU19" s="382">
        <f>INDEX(Facilitietenprofielen!AO:AO,MATCH($J19,Facilitietenprofielen!$A:$A,0))</f>
        <v>1</v>
      </c>
      <c r="AV19" s="383">
        <f>INDEX(Facilitietenprofielen!AP:AP,MATCH($J19,Facilitietenprofielen!$A:$A,0))</f>
        <v>1</v>
      </c>
      <c r="AW19" s="382">
        <f>INDEX('Rekenblad Aansluiting'!$O:$O,MATCH($G19&amp;" "&amp;$E19&amp;BE$3&amp;$H19,'Rekenblad Aansluiting'!$A:$A,0))</f>
        <v>27.777777777777779</v>
      </c>
      <c r="AX19" s="382">
        <f>INDEX('Rekenblad Aansluiting'!$O:$O,MATCH($G19&amp;" "&amp;$E19&amp;BF$3&amp;$H19,'Rekenblad Aansluiting'!$A:$A,0))</f>
        <v>27.777777777777779</v>
      </c>
      <c r="AY19" s="382">
        <f>INDEX('Rekenblad Aansluiting'!$O:$O,MATCH($G19&amp;" "&amp;$E19&amp;BG$3&amp;$H19,'Rekenblad Aansluiting'!$A:$A,0))</f>
        <v>32.777777777777779</v>
      </c>
      <c r="AZ19" s="382">
        <f>INDEX('Rekenblad Aansluiting'!$O:$O,MATCH($G19&amp;" "&amp;$E19&amp;BH$3&amp;$H19,'Rekenblad Aansluiting'!$A:$A,0))</f>
        <v>213.88888888888889</v>
      </c>
      <c r="BA19" s="382">
        <f>INDEX('Rekenblad Aansluiting'!$O:$O,MATCH($G19&amp;" "&amp;$E19&amp;BI$3&amp;$H19,'Rekenblad Aansluiting'!$A:$A,0))</f>
        <v>263.88888888888891</v>
      </c>
      <c r="BB19" s="382">
        <f>INDEX('Rekenblad Aansluiting'!$O:$O,MATCH($G19&amp;" "&amp;$E19&amp;BJ$3&amp;$H19,'Rekenblad Aansluiting'!$A:$A,0))</f>
        <v>313.88888888888891</v>
      </c>
      <c r="BC19" s="382">
        <f>INDEX('Rekenblad Aansluiting'!$O:$O,MATCH($G19&amp;" "&amp;$E19&amp;BK$3&amp;$H19,'Rekenblad Aansluiting'!$A:$A,0))</f>
        <v>113.88888888888889</v>
      </c>
      <c r="BD19" s="382">
        <f t="shared" si="5"/>
        <v>5272.2222222222217</v>
      </c>
      <c r="BE19" s="388">
        <f>INDEX('Rekenblad Aansluiting'!$X:$X,MATCH($G19&amp;" "&amp;$E19&amp;BE$3&amp;$H19,'Rekenblad Aansluiting'!$A:$A,0))</f>
        <v>11.771125000000001</v>
      </c>
      <c r="BF19" s="389">
        <f>INDEX('Rekenblad Aansluiting'!$X:$X,MATCH($G19&amp;" "&amp;$E19&amp;BF$3&amp;$H19,'Rekenblad Aansluiting'!$A:$A,0))</f>
        <v>8.7860750000000003</v>
      </c>
      <c r="BG19" s="389">
        <f>INDEX('Rekenblad Aansluiting'!$X:$X,MATCH($G19&amp;" "&amp;$E19&amp;BG$3&amp;$H19,'Rekenblad Aansluiting'!$A:$A,0))</f>
        <v>9.3482250000000029</v>
      </c>
      <c r="BH19" s="389">
        <f>INDEX('Rekenblad Aansluiting'!$X:$X,MATCH($G19&amp;" "&amp;$E19&amp;BH$3&amp;$H19,'Rekenblad Aansluiting'!$A:$A,0))</f>
        <v>52.872429166666677</v>
      </c>
      <c r="BI19" s="389">
        <f>INDEX('Rekenblad Aansluiting'!$X:$X,MATCH($G19&amp;" "&amp;$E19&amp;BI$3&amp;$H19,'Rekenblad Aansluiting'!$A:$A,0))</f>
        <v>62.591279166666681</v>
      </c>
      <c r="BJ19" s="389">
        <f>INDEX('Rekenblad Aansluiting'!$X:$X,MATCH($G19&amp;" "&amp;$E19&amp;BJ$3&amp;$H19,'Rekenblad Aansluiting'!$A:$A,0))</f>
        <v>76.645829166666715</v>
      </c>
      <c r="BK19" s="389">
        <f>INDEX('Rekenblad Aansluiting'!$X:$X,MATCH($G19&amp;" "&amp;$E19&amp;BK$3&amp;$H19,'Rekenblad Aansluiting'!$A:$A,0))</f>
        <v>60.35692916666666</v>
      </c>
      <c r="BL19" s="400">
        <f t="shared" si="0"/>
        <v>1517.4562083333337</v>
      </c>
      <c r="BM19" s="274">
        <f>IF(ISNA(INDEX('Tarieven ZM'!$G:$G,MATCH($G19&amp;BM$3,'Tarieven ZM'!$B:$B,0))),0,INDEX('Tarieven ZM'!$G:$G,MATCH($G19&amp;BM$3,'Tarieven ZM'!$B:$B,0)))</f>
        <v>20</v>
      </c>
      <c r="BN19" s="278">
        <f>IF(ISNA(INDEX('Tarieven ZM'!$G:$G,MATCH($G19&amp;BN$3,'Tarieven ZM'!$B:$B,0))),0,INDEX('Tarieven ZM'!$G:$G,MATCH($G19&amp;BN$3,'Tarieven ZM'!$B:$B,0)))</f>
        <v>20</v>
      </c>
      <c r="BO19" s="278">
        <f>IF(ISNA(INDEX('Tarieven ZM'!$G:$G,MATCH($G19&amp;BO$3,'Tarieven ZM'!$B:$B,0))),0,INDEX('Tarieven ZM'!$G:$G,MATCH($G19&amp;BO$3,'Tarieven ZM'!$B:$B,0)))</f>
        <v>100</v>
      </c>
      <c r="BP19" s="278">
        <f>IF(ISNA(INDEX('Tarieven ZM'!$G:$G,MATCH($G19&amp;BP$3,'Tarieven ZM'!$B:$B,0))),0,INDEX('Tarieven ZM'!$G:$G,MATCH($G19&amp;BP$3,'Tarieven ZM'!$B:$B,0)))</f>
        <v>100</v>
      </c>
      <c r="BQ19" s="278">
        <f>IF(ISNA(INDEX('Tarieven ZM'!$G:$G,MATCH($G19&amp;BQ$3,'Tarieven ZM'!$B:$B,0))),0,INDEX('Tarieven ZM'!$G:$G,MATCH($G19&amp;BQ$3,'Tarieven ZM'!$B:$B,0)))</f>
        <v>500</v>
      </c>
      <c r="BR19" s="278">
        <f>IF(ISNA(INDEX('Tarieven ZM'!$G:$G,MATCH($G19&amp;BR$3,'Tarieven ZM'!$B:$B,0))),0,INDEX('Tarieven ZM'!$G:$G,MATCH($G19&amp;BR$3,'Tarieven ZM'!$B:$B,0)))</f>
        <v>500</v>
      </c>
      <c r="BS19" s="278">
        <f>IF(ISNA(INDEX('Tarieven ZM'!$G:$G,MATCH($G19&amp;BS$3,'Tarieven ZM'!$B:$B,0))),0,INDEX('Tarieven ZM'!$G:$G,MATCH($G19&amp;BS$3,'Tarieven ZM'!$B:$B,0)))</f>
        <v>0</v>
      </c>
      <c r="BT19" s="278">
        <f>IF(ISNA(INDEX('Tarieven ZM'!$G:$G,MATCH($G19&amp;BT$3,'Tarieven ZM'!$B:$B,0))),0,INDEX('Tarieven ZM'!$G:$G,MATCH($G19&amp;BT$3,'Tarieven ZM'!$B:$B,0)))</f>
        <v>0</v>
      </c>
      <c r="BU19" s="278">
        <f>IF(ISNA(INDEX('Tarieven ZM'!$G:$G,MATCH($G19&amp;BU$3,'Tarieven ZM'!$B:$B,0))),0,INDEX('Tarieven ZM'!$G:$G,MATCH($G19&amp;BU$3,'Tarieven ZM'!$B:$B,0)))</f>
        <v>0</v>
      </c>
      <c r="BV19" s="278">
        <f>IF(ISNA(INDEX('Tarieven ZM'!$G:$G,MATCH($G19&amp;BV$3,'Tarieven ZM'!$B:$B,0))),0,INDEX('Tarieven ZM'!$G:$G,MATCH($G19&amp;BV$3,'Tarieven ZM'!$B:$B,0)))</f>
        <v>0</v>
      </c>
      <c r="BW19" s="278">
        <f>IF(ISNA(INDEX('Tarieven ZM'!$G:$G,MATCH($G19&amp;BW$3,'Tarieven ZM'!$B:$B,0))),0,INDEX('Tarieven ZM'!$G:$G,MATCH($G19&amp;BW$3,'Tarieven ZM'!$B:$B,0)))</f>
        <v>50</v>
      </c>
      <c r="BX19" s="278">
        <f>IF(ISNA(INDEX('Tarieven ZM'!$G:$G,MATCH($G19&amp;BX$3,'Tarieven ZM'!$B:$B,0))),0,INDEX('Tarieven ZM'!$G:$G,MATCH($G19&amp;BX$3,'Tarieven ZM'!$B:$B,0)))</f>
        <v>0</v>
      </c>
      <c r="BY19" s="278">
        <f>IF(ISNA(INDEX('Tarieven ZM'!$G:$G,MATCH($G19&amp;BY$3,'Tarieven ZM'!$B:$B,0))),0,INDEX('Tarieven ZM'!$G:$G,MATCH($G19&amp;BY$3,'Tarieven ZM'!$B:$B,0)))</f>
        <v>0</v>
      </c>
      <c r="BZ19" s="278">
        <f>IF(ISNA(INDEX('Tarieven ZM'!$G:$G,MATCH($G19&amp;BZ$3,'Tarieven ZM'!$B:$B,0))),0,INDEX('Tarieven ZM'!$G:$G,MATCH($G19&amp;BZ$3,'Tarieven ZM'!$B:$B,0)))</f>
        <v>5</v>
      </c>
      <c r="CA19" s="278">
        <f>IF(ISNA(INDEX('Tarieven ZM'!$G:$G,MATCH($G19&amp;CA$3,'Tarieven ZM'!$B:$B,0))),0,INDEX('Tarieven ZM'!$G:$G,MATCH($G19&amp;CA$3,'Tarieven ZM'!$B:$B,0)))</f>
        <v>0</v>
      </c>
      <c r="CB19" s="278">
        <f>IF(ISNA(INDEX('Tarieven ZM'!$G:$G,MATCH($G19&amp;CB$3,'Tarieven ZM'!$B:$B,0))),0,INDEX('Tarieven ZM'!$G:$G,MATCH($G19&amp;CB$3,'Tarieven ZM'!$B:$B,0)))</f>
        <v>0</v>
      </c>
      <c r="CC19" s="278">
        <f>IF(ISNA(INDEX('Tarieven ZM'!$G:$G,MATCH($G19&amp;CC$3,'Tarieven ZM'!$B:$B,0))),0,INDEX('Tarieven ZM'!$G:$G,MATCH($G19&amp;CC$3,'Tarieven ZM'!$B:$B,0)))</f>
        <v>0</v>
      </c>
      <c r="CD19" s="278">
        <f>IF(ISNA(INDEX('Tarieven ZM'!$G:$G,MATCH($G19&amp;CD$3,'Tarieven ZM'!$B:$B,0))),0,INDEX('Tarieven ZM'!$G:$G,MATCH($G19&amp;CD$3,'Tarieven ZM'!$B:$B,0)))</f>
        <v>5</v>
      </c>
      <c r="CE19" s="278">
        <f>IF(ISNA(INDEX('Tarieven ZM'!$G:$G,MATCH($G19&amp;CE$3,'Tarieven ZM'!$B:$B,0))),0,INDEX('Tarieven ZM'!$G:$G,MATCH($G19&amp;CE$3,'Tarieven ZM'!$B:$B,0)))</f>
        <v>0</v>
      </c>
      <c r="CF19" s="278">
        <f>IF(ISNA(INDEX('Tarieven ZM'!$G:$G,MATCH($G19&amp;CF$3,'Tarieven ZM'!$B:$B,0))),0,INDEX('Tarieven ZM'!$G:$G,MATCH($G19&amp;CF$3,'Tarieven ZM'!$B:$B,0)))</f>
        <v>5</v>
      </c>
      <c r="CG19" s="278">
        <f>IF(ISNA(INDEX('Tarieven ZM'!$G:$G,MATCH($G19&amp;CG$3,'Tarieven ZM'!$B:$B,0))),0,INDEX('Tarieven ZM'!$G:$G,MATCH($G19&amp;CG$3,'Tarieven ZM'!$B:$B,0)))</f>
        <v>10</v>
      </c>
      <c r="CH19" s="278">
        <f>IF(ISNA(INDEX('Tarieven ZM'!$G:$G,MATCH($G19&amp;CH$3,'Tarieven ZM'!$B:$B,0))),0,INDEX('Tarieven ZM'!$G:$G,MATCH($G19&amp;CH$3,'Tarieven ZM'!$B:$B,0)))</f>
        <v>0</v>
      </c>
      <c r="CI19" s="278">
        <f>IF(ISNA(INDEX('Tarieven ZM'!$G:$G,MATCH($G19&amp;CI$3,'Tarieven ZM'!$B:$B,0))),0,INDEX('Tarieven ZM'!$G:$G,MATCH($G19&amp;CI$3,'Tarieven ZM'!$B:$B,0)))</f>
        <v>0</v>
      </c>
      <c r="CJ19" s="278">
        <f>IF(ISNA(INDEX('Tarieven ZM'!$G:$G,MATCH($G19&amp;CJ$3,'Tarieven ZM'!$B:$B,0))),0,INDEX('Tarieven ZM'!$G:$G,MATCH($G19&amp;CJ$3,'Tarieven ZM'!$B:$B,0)))</f>
        <v>0</v>
      </c>
      <c r="CK19" s="263">
        <f>IF(ISNA(INDEX('Tarieven ZM'!$G:$G,MATCH($G19&amp;CK$3,'Tarieven ZM'!$B:$B,0))),0,INDEX('Tarieven ZM'!$G:$G,MATCH($G19&amp;CK$3,'Tarieven ZM'!$B:$B,0)))</f>
        <v>0</v>
      </c>
      <c r="CL19" s="274">
        <f>IF(ISNA(INDEX('Tarieven ZM'!$H:$H,MATCH($G19&amp;CL$3,'Tarieven ZM'!$B:$B,0))),0,INDEX('Tarieven ZM'!$H:$H,MATCH($G19&amp;CL$3,'Tarieven ZM'!$B:$B,0)))</f>
        <v>100</v>
      </c>
      <c r="CM19" s="278">
        <f>IF(ISNA(INDEX('Tarieven ZM'!$H:$H,MATCH($G19&amp;CM$3,'Tarieven ZM'!$B:$B,0))),0,INDEX('Tarieven ZM'!$H:$H,MATCH($G19&amp;CM$3,'Tarieven ZM'!$B:$B,0)))</f>
        <v>100</v>
      </c>
      <c r="CN19" s="278">
        <f>IF(ISNA(INDEX('Tarieven ZM'!$H:$H,MATCH($G19&amp;CN$3,'Tarieven ZM'!$B:$B,0))),0,INDEX('Tarieven ZM'!$H:$H,MATCH($G19&amp;CN$3,'Tarieven ZM'!$B:$B,0)))</f>
        <v>100</v>
      </c>
      <c r="CO19" s="278">
        <f>IF(ISNA(INDEX('Tarieven ZM'!$H:$H,MATCH($G19&amp;CO$3,'Tarieven ZM'!$B:$B,0))),0,INDEX('Tarieven ZM'!$H:$H,MATCH($G19&amp;CO$3,'Tarieven ZM'!$B:$B,0)))</f>
        <v>100</v>
      </c>
      <c r="CP19" s="278">
        <f>IF(ISNA(INDEX('Tarieven ZM'!$H:$H,MATCH($G19&amp;CP$3,'Tarieven ZM'!$B:$B,0))),0,INDEX('Tarieven ZM'!$H:$H,MATCH($G19&amp;CP$3,'Tarieven ZM'!$B:$B,0)))</f>
        <v>100</v>
      </c>
      <c r="CQ19" s="278">
        <f>IF(ISNA(INDEX('Tarieven ZM'!$H:$H,MATCH($G19&amp;CQ$3,'Tarieven ZM'!$B:$B,0))),0,INDEX('Tarieven ZM'!$H:$H,MATCH($G19&amp;CQ$3,'Tarieven ZM'!$B:$B,0)))</f>
        <v>100</v>
      </c>
      <c r="CR19" s="278">
        <f>IF(ISNA(INDEX('Tarieven ZM'!$H:$H,MATCH($G19&amp;CR$3,'Tarieven ZM'!$B:$B,0))),0,INDEX('Tarieven ZM'!$H:$H,MATCH($G19&amp;CR$3,'Tarieven ZM'!$B:$B,0)))</f>
        <v>0</v>
      </c>
      <c r="CS19" s="278">
        <f>IF(ISNA(INDEX('Tarieven ZM'!$H:$H,MATCH($G19&amp;CS$3,'Tarieven ZM'!$B:$B,0))),0,INDEX('Tarieven ZM'!$H:$H,MATCH($G19&amp;CS$3,'Tarieven ZM'!$B:$B,0)))</f>
        <v>0</v>
      </c>
      <c r="CT19" s="278">
        <f>IF(ISNA(INDEX('Tarieven ZM'!$H:$H,MATCH($G19&amp;CT$3,'Tarieven ZM'!$B:$B,0))),0,INDEX('Tarieven ZM'!$H:$H,MATCH($G19&amp;CT$3,'Tarieven ZM'!$B:$B,0)))</f>
        <v>0</v>
      </c>
      <c r="CU19" s="278">
        <f>IF(ISNA(INDEX('Tarieven ZM'!$H:$H,MATCH($G19&amp;CU$3,'Tarieven ZM'!$B:$B,0))),0,INDEX('Tarieven ZM'!$H:$H,MATCH($G19&amp;CU$3,'Tarieven ZM'!$B:$B,0)))</f>
        <v>0</v>
      </c>
      <c r="CV19" s="278">
        <f>IF(ISNA(INDEX('Tarieven ZM'!$H:$H,MATCH($G19&amp;CV$3,'Tarieven ZM'!$B:$B,0))),0,INDEX('Tarieven ZM'!$H:$H,MATCH($G19&amp;CV$3,'Tarieven ZM'!$B:$B,0)))</f>
        <v>100</v>
      </c>
      <c r="CW19" s="278">
        <f>IF(ISNA(INDEX('Tarieven ZM'!$H:$H,MATCH($G19&amp;CW$3,'Tarieven ZM'!$B:$B,0))),0,INDEX('Tarieven ZM'!$H:$H,MATCH($G19&amp;CW$3,'Tarieven ZM'!$B:$B,0)))</f>
        <v>0</v>
      </c>
      <c r="CX19" s="278">
        <f>IF(ISNA(INDEX('Tarieven ZM'!$H:$H,MATCH($G19&amp;CX$3,'Tarieven ZM'!$B:$B,0))),0,INDEX('Tarieven ZM'!$H:$H,MATCH($G19&amp;CX$3,'Tarieven ZM'!$B:$B,0)))</f>
        <v>0</v>
      </c>
      <c r="CY19" s="278">
        <f>IF(ISNA(INDEX('Tarieven ZM'!$H:$H,MATCH($G19&amp;CY$3,'Tarieven ZM'!$B:$B,0))),0,INDEX('Tarieven ZM'!$H:$H,MATCH($G19&amp;CY$3,'Tarieven ZM'!$B:$B,0)))</f>
        <v>100</v>
      </c>
      <c r="CZ19" s="278">
        <f>IF(ISNA(INDEX('Tarieven ZM'!$H:$H,MATCH($G19&amp;CZ$3,'Tarieven ZM'!$B:$B,0))),0,INDEX('Tarieven ZM'!$H:$H,MATCH($G19&amp;CZ$3,'Tarieven ZM'!$B:$B,0)))</f>
        <v>0</v>
      </c>
      <c r="DA19" s="278">
        <f>IF(ISNA(INDEX('Tarieven ZM'!$H:$H,MATCH($G19&amp;DA$3,'Tarieven ZM'!$B:$B,0))),0,INDEX('Tarieven ZM'!$H:$H,MATCH($G19&amp;DA$3,'Tarieven ZM'!$B:$B,0)))</f>
        <v>0</v>
      </c>
      <c r="DB19" s="278">
        <f>IF(ISNA(INDEX('Tarieven ZM'!$H:$H,MATCH($G19&amp;DB$3,'Tarieven ZM'!$B:$B,0))),0,INDEX('Tarieven ZM'!$H:$H,MATCH($G19&amp;DB$3,'Tarieven ZM'!$B:$B,0)))</f>
        <v>0</v>
      </c>
      <c r="DC19" s="278">
        <f>IF(ISNA(INDEX('Tarieven ZM'!$H:$H,MATCH($G19&amp;DC$3,'Tarieven ZM'!$B:$B,0))),0,INDEX('Tarieven ZM'!$H:$H,MATCH($G19&amp;DC$3,'Tarieven ZM'!$B:$B,0)))</f>
        <v>100</v>
      </c>
      <c r="DD19" s="278">
        <f>IF(ISNA(INDEX('Tarieven ZM'!$H:$H,MATCH($G19&amp;DD$3,'Tarieven ZM'!$B:$B,0))),0,INDEX('Tarieven ZM'!$H:$H,MATCH($G19&amp;DD$3,'Tarieven ZM'!$B:$B,0)))</f>
        <v>0</v>
      </c>
      <c r="DE19" s="278">
        <f>IF(ISNA(INDEX('Tarieven ZM'!$H:$H,MATCH($G19&amp;DE$3,'Tarieven ZM'!$B:$B,0))),0,INDEX('Tarieven ZM'!$H:$H,MATCH($G19&amp;DE$3,'Tarieven ZM'!$B:$B,0)))</f>
        <v>100</v>
      </c>
      <c r="DF19" s="278">
        <f>IF(ISNA(INDEX('Tarieven ZM'!$H:$H,MATCH($G19&amp;DF$3,'Tarieven ZM'!$B:$B,0))),0,INDEX('Tarieven ZM'!$H:$H,MATCH($G19&amp;DF$3,'Tarieven ZM'!$B:$B,0)))</f>
        <v>100</v>
      </c>
      <c r="DG19" s="278">
        <f>IF(ISNA(INDEX('Tarieven ZM'!$H:$H,MATCH($G19&amp;DG$3,'Tarieven ZM'!$B:$B,0))),0,INDEX('Tarieven ZM'!$H:$H,MATCH($G19&amp;DG$3,'Tarieven ZM'!$B:$B,0)))</f>
        <v>0</v>
      </c>
      <c r="DH19" s="278">
        <f>IF(ISNA(INDEX('Tarieven ZM'!$H:$H,MATCH($G19&amp;DH$3,'Tarieven ZM'!$B:$B,0))),0,INDEX('Tarieven ZM'!$H:$H,MATCH($G19&amp;DH$3,'Tarieven ZM'!$B:$B,0)))</f>
        <v>0</v>
      </c>
      <c r="DI19" s="278">
        <f>IF(ISNA(INDEX('Tarieven ZM'!$H:$H,MATCH($G19&amp;DI$3,'Tarieven ZM'!$B:$B,0))),0,INDEX('Tarieven ZM'!$H:$H,MATCH($G19&amp;DI$3,'Tarieven ZM'!$B:$B,0)))</f>
        <v>0</v>
      </c>
      <c r="DJ19" s="263">
        <f>IF(ISNA(INDEX('Tarieven ZM'!$H:$H,MATCH($G19&amp;DJ$3,'Tarieven ZM'!$B:$B,0))),0,INDEX('Tarieven ZM'!$H:$H,MATCH($G19&amp;DJ$3,'Tarieven ZM'!$B:$B,0)))</f>
        <v>0</v>
      </c>
      <c r="DK19" s="388">
        <f t="shared" si="6"/>
        <v>1316</v>
      </c>
      <c r="DL19" s="288">
        <f>SUMPRODUCT($X19:$AV19,CL19:DJ19)/Parameters!$B$5</f>
        <v>30.555555555555557</v>
      </c>
      <c r="DM19" s="318">
        <f t="shared" si="7"/>
        <v>1346.5555555555557</v>
      </c>
      <c r="DN19" s="274">
        <f>INDEX(WLR!$J:$J,MATCH(DN$4,WLR!$A:$A,0))</f>
        <v>10.38</v>
      </c>
      <c r="DO19" s="278">
        <f>INDEX(WLR!$J:$J,MATCH(DO$4,WLR!$A:$A,0))</f>
        <v>10.38</v>
      </c>
      <c r="DP19" s="278">
        <f>INDEX(WLR!$J:$J,MATCH(DP$4,WLR!$A:$A,0))</f>
        <v>62.88</v>
      </c>
      <c r="DQ19" s="278">
        <f>INDEX(WLR!$J:$J,MATCH(DQ$4,WLR!$A:$A,0))</f>
        <v>62.88</v>
      </c>
      <c r="DR19" s="278">
        <f>INDEX(WLR!$J:$J,MATCH(DR$4,WLR!$A:$A,0))</f>
        <v>493.95</v>
      </c>
      <c r="DS19" s="278">
        <f>INDEX(WLR!$J:$J,MATCH(DS$4,WLR!$A:$A,0))</f>
        <v>493.95</v>
      </c>
      <c r="DT19" s="278">
        <f>INDEX(WLR!$J:$J,MATCH(DT$4,WLR!$A:$A,0))</f>
        <v>3506.77</v>
      </c>
      <c r="DU19" s="278">
        <f>INDEX(WLR!$J:$J,MATCH(DU$4,WLR!$A:$A,0))</f>
        <v>1.19</v>
      </c>
      <c r="DV19" s="278">
        <f>INDEX(WLR!$J:$J,MATCH(DV$4,WLR!$A:$A,0))</f>
        <v>29.4</v>
      </c>
      <c r="DW19" s="278">
        <f>INDEX(WLR!$J:$J,MATCH(DW$4,WLR!$A:$A,0))</f>
        <v>192.26</v>
      </c>
      <c r="DX19" s="278">
        <f>INDEX(WLR!$J:$J,MATCH(DX$4,WLR!$A:$A,0))</f>
        <v>9.7899999999999991</v>
      </c>
      <c r="DY19" s="278">
        <f>INDEX(WLR!$J:$J,MATCH(DY$4,WLR!$A:$A,0))</f>
        <v>34.92</v>
      </c>
      <c r="DZ19" s="278">
        <f>INDEX(WLR!$J:$J,MATCH(DZ$4,WLR!$A:$A,0))</f>
        <v>34.92</v>
      </c>
      <c r="EA19" s="278">
        <f>INDEX(WLR!$J:$J,MATCH(EA$4,WLR!$A:$A,0))</f>
        <v>2.08</v>
      </c>
      <c r="EB19" s="278">
        <f>INDEX(WLR!$J:$J,MATCH(EB$4,WLR!$A:$A,0))</f>
        <v>1.97</v>
      </c>
      <c r="EC19" s="278">
        <f>INDEX(WLR!$J:$J,MATCH(EC$4,WLR!$A:$A,0))</f>
        <v>1.97</v>
      </c>
      <c r="ED19" s="278">
        <f>INDEX(WLR!$J:$J,MATCH(ED$4,WLR!$A:$A,0))</f>
        <v>0</v>
      </c>
      <c r="EE19" s="278">
        <f>INDEX(WLR!$J:$J,MATCH(EE$4,WLR!$A:$A,0))</f>
        <v>0</v>
      </c>
      <c r="EF19" s="278">
        <f>INDEX(WLR!$J:$J,MATCH(EF$4,WLR!$A:$A,0))</f>
        <v>0.96</v>
      </c>
      <c r="EG19" s="278">
        <f>INDEX(WLR!$J:$J,MATCH(EG$4,WLR!$A:$A,0))</f>
        <v>4.53</v>
      </c>
      <c r="EH19" s="278">
        <f>INDEX(WLR!$J:$J,MATCH(EH$4,WLR!$A:$A,0))</f>
        <v>4.53</v>
      </c>
      <c r="EI19" s="278">
        <f>INDEX(WLR!$J:$J,MATCH(EI$4,WLR!$A:$A,0))</f>
        <v>7.57</v>
      </c>
      <c r="EJ19" s="278">
        <f>INDEX(WLR!$J:$J,MATCH(EJ$4,WLR!$A:$A,0))</f>
        <v>31.08</v>
      </c>
      <c r="EK19" s="278">
        <f>INDEX(WLR!$J:$J,MATCH(EK$4,WLR!$A:$A,0))</f>
        <v>31.08</v>
      </c>
      <c r="EL19" s="263">
        <f>INDEX(WLR!$J:$J,MATCH(EL$4,WLR!$A:$A,0))</f>
        <v>0.96</v>
      </c>
      <c r="EM19" s="274">
        <f>INDEX(WLR!$I:$I,MATCH(EM$4,WLR!$A:$A,0))</f>
        <v>0</v>
      </c>
      <c r="EN19" s="278">
        <f>INDEX(WLR!$I:$I,MATCH(EN$4,WLR!$A:$A,0))</f>
        <v>16.190000000000001</v>
      </c>
      <c r="EO19" s="278">
        <f>INDEX(WLR!$I:$I,MATCH(EO$4,WLR!$A:$A,0))</f>
        <v>0</v>
      </c>
      <c r="EP19" s="278">
        <f>INDEX(WLR!$I:$I,MATCH(EP$4,WLR!$A:$A,0))</f>
        <v>16.190000000000001</v>
      </c>
      <c r="EQ19" s="278">
        <f>INDEX(WLR!$I:$I,MATCH(EQ$4,WLR!$A:$A,0))</f>
        <v>0</v>
      </c>
      <c r="ER19" s="278">
        <f>INDEX(WLR!$I:$I,MATCH(ER$4,WLR!$A:$A,0))</f>
        <v>16.190000000000001</v>
      </c>
      <c r="ES19" s="278">
        <f>INDEX(WLR!$I:$I,MATCH(ES$4,WLR!$A:$A,0))</f>
        <v>0</v>
      </c>
      <c r="ET19" s="278">
        <f>INDEX(WLR!$I:$I,MATCH(ET$4,WLR!$A:$A,0))</f>
        <v>82.74</v>
      </c>
      <c r="EU19" s="278">
        <f>INDEX(WLR!$I:$I,MATCH(EU$4,WLR!$A:$A,0))</f>
        <v>747.67</v>
      </c>
      <c r="EV19" s="278">
        <f>INDEX(WLR!$I:$I,MATCH(EV$4,WLR!$A:$A,0))</f>
        <v>1281.71</v>
      </c>
      <c r="EW19" s="278">
        <f>INDEX(WLR!$I:$I,MATCH(EW$4,WLR!$A:$A,0))</f>
        <v>16.190000000000001</v>
      </c>
      <c r="EX19" s="278">
        <f>INDEX(WLR!$I:$I,MATCH(EX$4,WLR!$A:$A,0))</f>
        <v>79.86</v>
      </c>
      <c r="EY19" s="278">
        <f>INDEX(WLR!$I:$I,MATCH(EY$4,WLR!$A:$A,0))</f>
        <v>838.64</v>
      </c>
      <c r="EZ19" s="278">
        <f>INDEX(WLR!$I:$I,MATCH(EZ$4,WLR!$A:$A,0))</f>
        <v>32.92</v>
      </c>
      <c r="FA19" s="278">
        <f>INDEX(WLR!$I:$I,MATCH(FA$4,WLR!$A:$A,0))</f>
        <v>16.190000000000001</v>
      </c>
      <c r="FB19" s="278">
        <f>INDEX(WLR!$I:$I,MATCH(FB$4,WLR!$A:$A,0))</f>
        <v>16.190000000000001</v>
      </c>
      <c r="FC19" s="278">
        <f>INDEX(WLR!$I:$I,MATCH(FC$4,WLR!$A:$A,0))</f>
        <v>0</v>
      </c>
      <c r="FD19" s="278">
        <f>INDEX(WLR!$I:$I,MATCH(FD$4,WLR!$A:$A,0))</f>
        <v>15.71</v>
      </c>
      <c r="FE19" s="278">
        <f>INDEX(WLR!$I:$I,MATCH(FE$4,WLR!$A:$A,0))</f>
        <v>0</v>
      </c>
      <c r="FF19" s="278">
        <f>INDEX(WLR!$I:$I,MATCH(FF$4,WLR!$A:$A,0))</f>
        <v>0</v>
      </c>
      <c r="FG19" s="278">
        <f>INDEX(WLR!$I:$I,MATCH(FG$4,WLR!$A:$A,0))</f>
        <v>0</v>
      </c>
      <c r="FH19" s="278">
        <f>INDEX(WLR!$I:$I,MATCH(FH$4,WLR!$A:$A,0))</f>
        <v>15.71</v>
      </c>
      <c r="FI19" s="278">
        <f>INDEX(WLR!$I:$I,MATCH(FI$4,WLR!$A:$A,0))</f>
        <v>40.020000000000003</v>
      </c>
      <c r="FJ19" s="278">
        <f>INDEX(WLR!$I:$I,MATCH(FJ$4,WLR!$A:$A,0))</f>
        <v>40.020000000000003</v>
      </c>
      <c r="FK19" s="263">
        <f>INDEX(WLR!$I:$I,MATCH(FK$4,WLR!$A:$A,0))</f>
        <v>0</v>
      </c>
      <c r="FL19" s="333">
        <f>SUMPRODUCT(X19:AV19,DN19:EL19)+V19*(1-Parameters!$B$33)</f>
        <v>5031.2</v>
      </c>
      <c r="FM19" s="389">
        <f>SUMPRODUCT(X19:AV19,EM19:FK19)/Parameters!$B$5</f>
        <v>90.892777777777781</v>
      </c>
      <c r="FN19" s="281">
        <f t="shared" si="8"/>
        <v>5122.0927777777779</v>
      </c>
      <c r="FO19" s="298">
        <f>FN19*Parameters!$B$2</f>
        <v>691.48252500000001</v>
      </c>
      <c r="FP19" s="278"/>
      <c r="FQ19" s="278"/>
      <c r="FR19" s="318">
        <f t="shared" si="9"/>
        <v>691.48252500000001</v>
      </c>
      <c r="FS19" s="331">
        <f t="shared" si="10"/>
        <v>5813.5753027777782</v>
      </c>
      <c r="FT19" s="333">
        <f t="shared" si="1"/>
        <v>825.97368333333361</v>
      </c>
      <c r="FU19" s="292">
        <f t="shared" si="2"/>
        <v>0.12479247847034536</v>
      </c>
      <c r="FV19" s="263" t="b">
        <f t="shared" si="11"/>
        <v>0</v>
      </c>
      <c r="FW19" s="534" t="s">
        <v>872</v>
      </c>
    </row>
    <row r="20" spans="2:179" ht="15">
      <c r="B20" s="275"/>
      <c r="C20" s="276"/>
      <c r="D20" s="275" t="s">
        <v>656</v>
      </c>
      <c r="E20" s="279" t="s">
        <v>659</v>
      </c>
      <c r="F20" s="279" t="s">
        <v>474</v>
      </c>
      <c r="G20" s="279" t="s">
        <v>13</v>
      </c>
      <c r="H20" s="279" t="s">
        <v>464</v>
      </c>
      <c r="I20" s="279" t="str">
        <f t="shared" si="3"/>
        <v>TZ BelBasisISDN30VVE overstap</v>
      </c>
      <c r="J20" s="276" t="str">
        <f t="shared" si="13"/>
        <v>n4*ISDN30TZ</v>
      </c>
      <c r="K20" s="384">
        <f>INDEX(Facilitietenprofielen!D:D,MATCH($J20,Facilitietenprofielen!$A:$A,0))</f>
        <v>5</v>
      </c>
      <c r="L20" s="385">
        <f>INDEX(Facilitietenprofielen!E:E,MATCH($J20,Facilitietenprofielen!$A:$A,0))</f>
        <v>5</v>
      </c>
      <c r="M20" s="385">
        <f>INDEX(Facilitietenprofielen!F:F,MATCH($J20,Facilitietenprofielen!$A:$A,0))</f>
        <v>5</v>
      </c>
      <c r="N20" s="385">
        <f>INDEX(Facilitietenprofielen!G:G,MATCH($J20,Facilitietenprofielen!$A:$A,0))</f>
        <v>5</v>
      </c>
      <c r="O20" s="385">
        <f>INDEX(Facilitietenprofielen!H:H,MATCH($J20,Facilitietenprofielen!$A:$A,0))</f>
        <v>5</v>
      </c>
      <c r="P20" s="385">
        <f>INDEX(Facilitietenprofielen!I:I,MATCH($J20,Facilitietenprofielen!$A:$A,0))</f>
        <v>5</v>
      </c>
      <c r="Q20" s="385">
        <f>INDEX(Facilitietenprofielen!J:J,MATCH($J20,Facilitietenprofielen!$A:$A,0))</f>
        <v>5</v>
      </c>
      <c r="R20" s="385">
        <f>INDEX(Facilitietenprofielen!K:K,MATCH($J20,Facilitietenprofielen!$A:$A,0))</f>
        <v>5</v>
      </c>
      <c r="S20" s="385">
        <f>INDEX(Facilitietenprofielen!L:L,MATCH($J20,Facilitietenprofielen!$A:$A,0))</f>
        <v>5</v>
      </c>
      <c r="T20" s="385">
        <f>INDEX(Facilitietenprofielen!M:M,MATCH($J20,Facilitietenprofielen!$A:$A,0))</f>
        <v>510</v>
      </c>
      <c r="U20" s="385">
        <f>INDEX(Facilitietenprofielen!N:N,MATCH($J20,Facilitietenprofielen!$A:$A,0))</f>
        <v>102</v>
      </c>
      <c r="V20" s="385">
        <f>INDEX(Facilitietenprofielen!V:V,MATCH($J20,Facilitietenprofielen!$A:$A,0))</f>
        <v>1</v>
      </c>
      <c r="W20" s="385">
        <f>INDEX(Facilitietenprofielen!W:W,MATCH($J20,Facilitietenprofielen!$A:$A,0))</f>
        <v>1</v>
      </c>
      <c r="X20" s="385">
        <f>INDEX(Facilitietenprofielen!O:O,MATCH($J20,Facilitietenprofielen!$A:$A,0))</f>
        <v>1</v>
      </c>
      <c r="Y20" s="385">
        <f>INDEX(Facilitietenprofielen!P:P,MATCH($J20,Facilitietenprofielen!$A:$A,0))</f>
        <v>1</v>
      </c>
      <c r="Z20" s="385">
        <f>INDEX(Facilitietenprofielen!Q:Q,MATCH($J20,Facilitietenprofielen!$A:$A,0))</f>
        <v>1</v>
      </c>
      <c r="AA20" s="385">
        <f>INDEX(Facilitietenprofielen!R:R,MATCH($J20,Facilitietenprofielen!$A:$A,0))</f>
        <v>1</v>
      </c>
      <c r="AB20" s="385">
        <f>INDEX(Facilitietenprofielen!S:S,MATCH($J20,Facilitietenprofielen!$A:$A,0))</f>
        <v>1</v>
      </c>
      <c r="AC20" s="385">
        <f>INDEX(Facilitietenprofielen!T:T,MATCH($J20,Facilitietenprofielen!$A:$A,0))</f>
        <v>1</v>
      </c>
      <c r="AD20" s="385">
        <f>INDEX(Facilitietenprofielen!U:U,MATCH($J20,Facilitietenprofielen!$A:$A,0))</f>
        <v>1</v>
      </c>
      <c r="AE20" s="385">
        <f>INDEX(Facilitietenprofielen!Y:Y,MATCH($J20,Facilitietenprofielen!$A:$A,0))</f>
        <v>1</v>
      </c>
      <c r="AF20" s="385">
        <f>INDEX(Facilitietenprofielen!Z:Z,MATCH($J20,Facilitietenprofielen!$A:$A,0))</f>
        <v>1</v>
      </c>
      <c r="AG20" s="385">
        <f>INDEX(Facilitietenprofielen!AA:AA,MATCH($J20,Facilitietenprofielen!$A:$A,0))</f>
        <v>1</v>
      </c>
      <c r="AH20" s="385">
        <f>INDEX(Facilitietenprofielen!AB:AB,MATCH($J20,Facilitietenprofielen!$A:$A,0))</f>
        <v>1</v>
      </c>
      <c r="AI20" s="385">
        <f>INDEX(Facilitietenprofielen!AC:AC,MATCH($J20,Facilitietenprofielen!$A:$A,0))</f>
        <v>1</v>
      </c>
      <c r="AJ20" s="385">
        <f>INDEX(Facilitietenprofielen!AD:AD,MATCH($J20,Facilitietenprofielen!$A:$A,0))</f>
        <v>1</v>
      </c>
      <c r="AK20" s="385">
        <f>INDEX(Facilitietenprofielen!AE:AE,MATCH($J20,Facilitietenprofielen!$A:$A,0))</f>
        <v>1</v>
      </c>
      <c r="AL20" s="385">
        <f>INDEX(Facilitietenprofielen!AF:AF,MATCH($J20,Facilitietenprofielen!$A:$A,0))</f>
        <v>1</v>
      </c>
      <c r="AM20" s="385">
        <f>INDEX(Facilitietenprofielen!AG:AG,MATCH($J20,Facilitietenprofielen!$A:$A,0))</f>
        <v>1</v>
      </c>
      <c r="AN20" s="385">
        <f>INDEX(Facilitietenprofielen!AH:AH,MATCH($J20,Facilitietenprofielen!$A:$A,0))</f>
        <v>1</v>
      </c>
      <c r="AO20" s="385">
        <f>INDEX(Facilitietenprofielen!AI:AI,MATCH($J20,Facilitietenprofielen!$A:$A,0))</f>
        <v>1</v>
      </c>
      <c r="AP20" s="385">
        <f>INDEX(Facilitietenprofielen!AJ:AJ,MATCH($J20,Facilitietenprofielen!$A:$A,0))</f>
        <v>1</v>
      </c>
      <c r="AQ20" s="385">
        <f>INDEX(Facilitietenprofielen!AK:AK,MATCH($J20,Facilitietenprofielen!$A:$A,0))</f>
        <v>1</v>
      </c>
      <c r="AR20" s="385">
        <f>INDEX(Facilitietenprofielen!AL:AL,MATCH($J20,Facilitietenprofielen!$A:$A,0))</f>
        <v>1</v>
      </c>
      <c r="AS20" s="385">
        <f>INDEX(Facilitietenprofielen!AM:AM,MATCH($J20,Facilitietenprofielen!$A:$A,0))</f>
        <v>1</v>
      </c>
      <c r="AT20" s="385">
        <f>INDEX(Facilitietenprofielen!AN:AN,MATCH($J20,Facilitietenprofielen!$A:$A,0))</f>
        <v>1</v>
      </c>
      <c r="AU20" s="385">
        <f>INDEX(Facilitietenprofielen!AO:AO,MATCH($J20,Facilitietenprofielen!$A:$A,0))</f>
        <v>1</v>
      </c>
      <c r="AV20" s="386">
        <f>INDEX(Facilitietenprofielen!AP:AP,MATCH($J20,Facilitietenprofielen!$A:$A,0))</f>
        <v>1</v>
      </c>
      <c r="AW20" s="385">
        <f>INDEX('Rekenblad Aansluiting'!$O:$O,MATCH($G20&amp;" "&amp;$E20&amp;BE$3&amp;$H20,'Rekenblad Aansluiting'!$A:$A,0))</f>
        <v>27.777777777777779</v>
      </c>
      <c r="AX20" s="385">
        <f>INDEX('Rekenblad Aansluiting'!$O:$O,MATCH($G20&amp;" "&amp;$E20&amp;BF$3&amp;$H20,'Rekenblad Aansluiting'!$A:$A,0))</f>
        <v>27.777777777777779</v>
      </c>
      <c r="AY20" s="385">
        <f>INDEX('Rekenblad Aansluiting'!$O:$O,MATCH($G20&amp;" "&amp;$E20&amp;BG$3&amp;$H20,'Rekenblad Aansluiting'!$A:$A,0))</f>
        <v>32.777777777777779</v>
      </c>
      <c r="AZ20" s="385">
        <f>INDEX('Rekenblad Aansluiting'!$O:$O,MATCH($G20&amp;" "&amp;$E20&amp;BH$3&amp;$H20,'Rekenblad Aansluiting'!$A:$A,0))</f>
        <v>213.88888888888889</v>
      </c>
      <c r="BA20" s="385">
        <f>INDEX('Rekenblad Aansluiting'!$O:$O,MATCH($G20&amp;" "&amp;$E20&amp;BI$3&amp;$H20,'Rekenblad Aansluiting'!$A:$A,0))</f>
        <v>263.88888888888891</v>
      </c>
      <c r="BB20" s="385">
        <f>INDEX('Rekenblad Aansluiting'!$O:$O,MATCH($G20&amp;" "&amp;$E20&amp;BJ$3&amp;$H20,'Rekenblad Aansluiting'!$A:$A,0))</f>
        <v>313.88888888888891</v>
      </c>
      <c r="BC20" s="385">
        <f>INDEX('Rekenblad Aansluiting'!$O:$O,MATCH($G20&amp;" "&amp;$E20&amp;BK$3&amp;$H20,'Rekenblad Aansluiting'!$A:$A,0))</f>
        <v>113.88888888888889</v>
      </c>
      <c r="BD20" s="385">
        <f t="shared" si="5"/>
        <v>5272.2222222222217</v>
      </c>
      <c r="BE20" s="390">
        <f>INDEX('Rekenblad Aansluiting'!$X:$X,MATCH($G20&amp;" "&amp;$E20&amp;BE$3&amp;$H20,'Rekenblad Aansluiting'!$A:$A,0))</f>
        <v>11.771125000000001</v>
      </c>
      <c r="BF20" s="391">
        <f>INDEX('Rekenblad Aansluiting'!$X:$X,MATCH($G20&amp;" "&amp;$E20&amp;BF$3&amp;$H20,'Rekenblad Aansluiting'!$A:$A,0))</f>
        <v>8.7860750000000003</v>
      </c>
      <c r="BG20" s="391">
        <f>INDEX('Rekenblad Aansluiting'!$X:$X,MATCH($G20&amp;" "&amp;$E20&amp;BG$3&amp;$H20,'Rekenblad Aansluiting'!$A:$A,0))</f>
        <v>9.3482250000000029</v>
      </c>
      <c r="BH20" s="391">
        <f>INDEX('Rekenblad Aansluiting'!$X:$X,MATCH($G20&amp;" "&amp;$E20&amp;BH$3&amp;$H20,'Rekenblad Aansluiting'!$A:$A,0))</f>
        <v>52.872429166666677</v>
      </c>
      <c r="BI20" s="391">
        <f>INDEX('Rekenblad Aansluiting'!$X:$X,MATCH($G20&amp;" "&amp;$E20&amp;BI$3&amp;$H20,'Rekenblad Aansluiting'!$A:$A,0))</f>
        <v>62.591279166666681</v>
      </c>
      <c r="BJ20" s="391">
        <f>INDEX('Rekenblad Aansluiting'!$X:$X,MATCH($G20&amp;" "&amp;$E20&amp;BJ$3&amp;$H20,'Rekenblad Aansluiting'!$A:$A,0))</f>
        <v>76.645829166666715</v>
      </c>
      <c r="BK20" s="391">
        <f>INDEX('Rekenblad Aansluiting'!$X:$X,MATCH($G20&amp;" "&amp;$E20&amp;BK$3&amp;$H20,'Rekenblad Aansluiting'!$A:$A,0))</f>
        <v>60.35692916666666</v>
      </c>
      <c r="BL20" s="401">
        <f t="shared" si="0"/>
        <v>1517.4562083333337</v>
      </c>
      <c r="BM20" s="275">
        <f>IF(ISNA(INDEX('Tarieven ZM'!$G:$G,MATCH($G20&amp;BM$3,'Tarieven ZM'!$B:$B,0))),0,INDEX('Tarieven ZM'!$G:$G,MATCH($G20&amp;BM$3,'Tarieven ZM'!$B:$B,0)))</f>
        <v>20</v>
      </c>
      <c r="BN20" s="279">
        <f>IF(ISNA(INDEX('Tarieven ZM'!$G:$G,MATCH($G20&amp;BN$3,'Tarieven ZM'!$B:$B,0))),0,INDEX('Tarieven ZM'!$G:$G,MATCH($G20&amp;BN$3,'Tarieven ZM'!$B:$B,0)))</f>
        <v>20</v>
      </c>
      <c r="BO20" s="279">
        <f>IF(ISNA(INDEX('Tarieven ZM'!$G:$G,MATCH($G20&amp;BO$3,'Tarieven ZM'!$B:$B,0))),0,INDEX('Tarieven ZM'!$G:$G,MATCH($G20&amp;BO$3,'Tarieven ZM'!$B:$B,0)))</f>
        <v>100</v>
      </c>
      <c r="BP20" s="279">
        <f>IF(ISNA(INDEX('Tarieven ZM'!$G:$G,MATCH($G20&amp;BP$3,'Tarieven ZM'!$B:$B,0))),0,INDEX('Tarieven ZM'!$G:$G,MATCH($G20&amp;BP$3,'Tarieven ZM'!$B:$B,0)))</f>
        <v>100</v>
      </c>
      <c r="BQ20" s="279">
        <f>IF(ISNA(INDEX('Tarieven ZM'!$G:$G,MATCH($G20&amp;BQ$3,'Tarieven ZM'!$B:$B,0))),0,INDEX('Tarieven ZM'!$G:$G,MATCH($G20&amp;BQ$3,'Tarieven ZM'!$B:$B,0)))</f>
        <v>500</v>
      </c>
      <c r="BR20" s="279">
        <f>IF(ISNA(INDEX('Tarieven ZM'!$G:$G,MATCH($G20&amp;BR$3,'Tarieven ZM'!$B:$B,0))),0,INDEX('Tarieven ZM'!$G:$G,MATCH($G20&amp;BR$3,'Tarieven ZM'!$B:$B,0)))</f>
        <v>500</v>
      </c>
      <c r="BS20" s="279">
        <f>IF(ISNA(INDEX('Tarieven ZM'!$G:$G,MATCH($G20&amp;BS$3,'Tarieven ZM'!$B:$B,0))),0,INDEX('Tarieven ZM'!$G:$G,MATCH($G20&amp;BS$3,'Tarieven ZM'!$B:$B,0)))</f>
        <v>0</v>
      </c>
      <c r="BT20" s="279">
        <f>IF(ISNA(INDEX('Tarieven ZM'!$G:$G,MATCH($G20&amp;BT$3,'Tarieven ZM'!$B:$B,0))),0,INDEX('Tarieven ZM'!$G:$G,MATCH($G20&amp;BT$3,'Tarieven ZM'!$B:$B,0)))</f>
        <v>0</v>
      </c>
      <c r="BU20" s="279">
        <f>IF(ISNA(INDEX('Tarieven ZM'!$G:$G,MATCH($G20&amp;BU$3,'Tarieven ZM'!$B:$B,0))),0,INDEX('Tarieven ZM'!$G:$G,MATCH($G20&amp;BU$3,'Tarieven ZM'!$B:$B,0)))</f>
        <v>0</v>
      </c>
      <c r="BV20" s="279">
        <f>IF(ISNA(INDEX('Tarieven ZM'!$G:$G,MATCH($G20&amp;BV$3,'Tarieven ZM'!$B:$B,0))),0,INDEX('Tarieven ZM'!$G:$G,MATCH($G20&amp;BV$3,'Tarieven ZM'!$B:$B,0)))</f>
        <v>0</v>
      </c>
      <c r="BW20" s="279">
        <f>IF(ISNA(INDEX('Tarieven ZM'!$G:$G,MATCH($G20&amp;BW$3,'Tarieven ZM'!$B:$B,0))),0,INDEX('Tarieven ZM'!$G:$G,MATCH($G20&amp;BW$3,'Tarieven ZM'!$B:$B,0)))</f>
        <v>50</v>
      </c>
      <c r="BX20" s="279">
        <f>IF(ISNA(INDEX('Tarieven ZM'!$G:$G,MATCH($G20&amp;BX$3,'Tarieven ZM'!$B:$B,0))),0,INDEX('Tarieven ZM'!$G:$G,MATCH($G20&amp;BX$3,'Tarieven ZM'!$B:$B,0)))</f>
        <v>0</v>
      </c>
      <c r="BY20" s="279">
        <f>IF(ISNA(INDEX('Tarieven ZM'!$G:$G,MATCH($G20&amp;BY$3,'Tarieven ZM'!$B:$B,0))),0,INDEX('Tarieven ZM'!$G:$G,MATCH($G20&amp;BY$3,'Tarieven ZM'!$B:$B,0)))</f>
        <v>0</v>
      </c>
      <c r="BZ20" s="279">
        <f>IF(ISNA(INDEX('Tarieven ZM'!$G:$G,MATCH($G20&amp;BZ$3,'Tarieven ZM'!$B:$B,0))),0,INDEX('Tarieven ZM'!$G:$G,MATCH($G20&amp;BZ$3,'Tarieven ZM'!$B:$B,0)))</f>
        <v>5</v>
      </c>
      <c r="CA20" s="279">
        <f>IF(ISNA(INDEX('Tarieven ZM'!$G:$G,MATCH($G20&amp;CA$3,'Tarieven ZM'!$B:$B,0))),0,INDEX('Tarieven ZM'!$G:$G,MATCH($G20&amp;CA$3,'Tarieven ZM'!$B:$B,0)))</f>
        <v>0</v>
      </c>
      <c r="CB20" s="279">
        <f>IF(ISNA(INDEX('Tarieven ZM'!$G:$G,MATCH($G20&amp;CB$3,'Tarieven ZM'!$B:$B,0))),0,INDEX('Tarieven ZM'!$G:$G,MATCH($G20&amp;CB$3,'Tarieven ZM'!$B:$B,0)))</f>
        <v>0</v>
      </c>
      <c r="CC20" s="279">
        <f>IF(ISNA(INDEX('Tarieven ZM'!$G:$G,MATCH($G20&amp;CC$3,'Tarieven ZM'!$B:$B,0))),0,INDEX('Tarieven ZM'!$G:$G,MATCH($G20&amp;CC$3,'Tarieven ZM'!$B:$B,0)))</f>
        <v>0</v>
      </c>
      <c r="CD20" s="279">
        <f>IF(ISNA(INDEX('Tarieven ZM'!$G:$G,MATCH($G20&amp;CD$3,'Tarieven ZM'!$B:$B,0))),0,INDEX('Tarieven ZM'!$G:$G,MATCH($G20&amp;CD$3,'Tarieven ZM'!$B:$B,0)))</f>
        <v>5</v>
      </c>
      <c r="CE20" s="279">
        <f>IF(ISNA(INDEX('Tarieven ZM'!$G:$G,MATCH($G20&amp;CE$3,'Tarieven ZM'!$B:$B,0))),0,INDEX('Tarieven ZM'!$G:$G,MATCH($G20&amp;CE$3,'Tarieven ZM'!$B:$B,0)))</f>
        <v>0</v>
      </c>
      <c r="CF20" s="279">
        <f>IF(ISNA(INDEX('Tarieven ZM'!$G:$G,MATCH($G20&amp;CF$3,'Tarieven ZM'!$B:$B,0))),0,INDEX('Tarieven ZM'!$G:$G,MATCH($G20&amp;CF$3,'Tarieven ZM'!$B:$B,0)))</f>
        <v>5</v>
      </c>
      <c r="CG20" s="279">
        <f>IF(ISNA(INDEX('Tarieven ZM'!$G:$G,MATCH($G20&amp;CG$3,'Tarieven ZM'!$B:$B,0))),0,INDEX('Tarieven ZM'!$G:$G,MATCH($G20&amp;CG$3,'Tarieven ZM'!$B:$B,0)))</f>
        <v>10</v>
      </c>
      <c r="CH20" s="279">
        <f>IF(ISNA(INDEX('Tarieven ZM'!$G:$G,MATCH($G20&amp;CH$3,'Tarieven ZM'!$B:$B,0))),0,INDEX('Tarieven ZM'!$G:$G,MATCH($G20&amp;CH$3,'Tarieven ZM'!$B:$B,0)))</f>
        <v>0</v>
      </c>
      <c r="CI20" s="279">
        <f>IF(ISNA(INDEX('Tarieven ZM'!$G:$G,MATCH($G20&amp;CI$3,'Tarieven ZM'!$B:$B,0))),0,INDEX('Tarieven ZM'!$G:$G,MATCH($G20&amp;CI$3,'Tarieven ZM'!$B:$B,0)))</f>
        <v>0</v>
      </c>
      <c r="CJ20" s="279">
        <f>IF(ISNA(INDEX('Tarieven ZM'!$G:$G,MATCH($G20&amp;CJ$3,'Tarieven ZM'!$B:$B,0))),0,INDEX('Tarieven ZM'!$G:$G,MATCH($G20&amp;CJ$3,'Tarieven ZM'!$B:$B,0)))</f>
        <v>0</v>
      </c>
      <c r="CK20" s="276">
        <f>IF(ISNA(INDEX('Tarieven ZM'!$G:$G,MATCH($G20&amp;CK$3,'Tarieven ZM'!$B:$B,0))),0,INDEX('Tarieven ZM'!$G:$G,MATCH($G20&amp;CK$3,'Tarieven ZM'!$B:$B,0)))</f>
        <v>0</v>
      </c>
      <c r="CL20" s="275">
        <f>IF(ISNA(INDEX('Tarieven ZM'!$H:$H,MATCH($G20&amp;CL$3,'Tarieven ZM'!$B:$B,0))),0,INDEX('Tarieven ZM'!$H:$H,MATCH($G20&amp;CL$3,'Tarieven ZM'!$B:$B,0)))</f>
        <v>100</v>
      </c>
      <c r="CM20" s="279">
        <f>IF(ISNA(INDEX('Tarieven ZM'!$H:$H,MATCH($G20&amp;CM$3,'Tarieven ZM'!$B:$B,0))),0,INDEX('Tarieven ZM'!$H:$H,MATCH($G20&amp;CM$3,'Tarieven ZM'!$B:$B,0)))</f>
        <v>100</v>
      </c>
      <c r="CN20" s="279">
        <f>IF(ISNA(INDEX('Tarieven ZM'!$H:$H,MATCH($G20&amp;CN$3,'Tarieven ZM'!$B:$B,0))),0,INDEX('Tarieven ZM'!$H:$H,MATCH($G20&amp;CN$3,'Tarieven ZM'!$B:$B,0)))</f>
        <v>100</v>
      </c>
      <c r="CO20" s="279">
        <f>IF(ISNA(INDEX('Tarieven ZM'!$H:$H,MATCH($G20&amp;CO$3,'Tarieven ZM'!$B:$B,0))),0,INDEX('Tarieven ZM'!$H:$H,MATCH($G20&amp;CO$3,'Tarieven ZM'!$B:$B,0)))</f>
        <v>100</v>
      </c>
      <c r="CP20" s="279">
        <f>IF(ISNA(INDEX('Tarieven ZM'!$H:$H,MATCH($G20&amp;CP$3,'Tarieven ZM'!$B:$B,0))),0,INDEX('Tarieven ZM'!$H:$H,MATCH($G20&amp;CP$3,'Tarieven ZM'!$B:$B,0)))</f>
        <v>100</v>
      </c>
      <c r="CQ20" s="279">
        <f>IF(ISNA(INDEX('Tarieven ZM'!$H:$H,MATCH($G20&amp;CQ$3,'Tarieven ZM'!$B:$B,0))),0,INDEX('Tarieven ZM'!$H:$H,MATCH($G20&amp;CQ$3,'Tarieven ZM'!$B:$B,0)))</f>
        <v>100</v>
      </c>
      <c r="CR20" s="279">
        <f>IF(ISNA(INDEX('Tarieven ZM'!$H:$H,MATCH($G20&amp;CR$3,'Tarieven ZM'!$B:$B,0))),0,INDEX('Tarieven ZM'!$H:$H,MATCH($G20&amp;CR$3,'Tarieven ZM'!$B:$B,0)))</f>
        <v>0</v>
      </c>
      <c r="CS20" s="279">
        <f>IF(ISNA(INDEX('Tarieven ZM'!$H:$H,MATCH($G20&amp;CS$3,'Tarieven ZM'!$B:$B,0))),0,INDEX('Tarieven ZM'!$H:$H,MATCH($G20&amp;CS$3,'Tarieven ZM'!$B:$B,0)))</f>
        <v>0</v>
      </c>
      <c r="CT20" s="279">
        <f>IF(ISNA(INDEX('Tarieven ZM'!$H:$H,MATCH($G20&amp;CT$3,'Tarieven ZM'!$B:$B,0))),0,INDEX('Tarieven ZM'!$H:$H,MATCH($G20&amp;CT$3,'Tarieven ZM'!$B:$B,0)))</f>
        <v>0</v>
      </c>
      <c r="CU20" s="279">
        <f>IF(ISNA(INDEX('Tarieven ZM'!$H:$H,MATCH($G20&amp;CU$3,'Tarieven ZM'!$B:$B,0))),0,INDEX('Tarieven ZM'!$H:$H,MATCH($G20&amp;CU$3,'Tarieven ZM'!$B:$B,0)))</f>
        <v>0</v>
      </c>
      <c r="CV20" s="279">
        <f>IF(ISNA(INDEX('Tarieven ZM'!$H:$H,MATCH($G20&amp;CV$3,'Tarieven ZM'!$B:$B,0))),0,INDEX('Tarieven ZM'!$H:$H,MATCH($G20&amp;CV$3,'Tarieven ZM'!$B:$B,0)))</f>
        <v>100</v>
      </c>
      <c r="CW20" s="279">
        <f>IF(ISNA(INDEX('Tarieven ZM'!$H:$H,MATCH($G20&amp;CW$3,'Tarieven ZM'!$B:$B,0))),0,INDEX('Tarieven ZM'!$H:$H,MATCH($G20&amp;CW$3,'Tarieven ZM'!$B:$B,0)))</f>
        <v>0</v>
      </c>
      <c r="CX20" s="279">
        <f>IF(ISNA(INDEX('Tarieven ZM'!$H:$H,MATCH($G20&amp;CX$3,'Tarieven ZM'!$B:$B,0))),0,INDEX('Tarieven ZM'!$H:$H,MATCH($G20&amp;CX$3,'Tarieven ZM'!$B:$B,0)))</f>
        <v>0</v>
      </c>
      <c r="CY20" s="279">
        <f>IF(ISNA(INDEX('Tarieven ZM'!$H:$H,MATCH($G20&amp;CY$3,'Tarieven ZM'!$B:$B,0))),0,INDEX('Tarieven ZM'!$H:$H,MATCH($G20&amp;CY$3,'Tarieven ZM'!$B:$B,0)))</f>
        <v>100</v>
      </c>
      <c r="CZ20" s="279">
        <f>IF(ISNA(INDEX('Tarieven ZM'!$H:$H,MATCH($G20&amp;CZ$3,'Tarieven ZM'!$B:$B,0))),0,INDEX('Tarieven ZM'!$H:$H,MATCH($G20&amp;CZ$3,'Tarieven ZM'!$B:$B,0)))</f>
        <v>0</v>
      </c>
      <c r="DA20" s="279">
        <f>IF(ISNA(INDEX('Tarieven ZM'!$H:$H,MATCH($G20&amp;DA$3,'Tarieven ZM'!$B:$B,0))),0,INDEX('Tarieven ZM'!$H:$H,MATCH($G20&amp;DA$3,'Tarieven ZM'!$B:$B,0)))</f>
        <v>0</v>
      </c>
      <c r="DB20" s="279">
        <f>IF(ISNA(INDEX('Tarieven ZM'!$H:$H,MATCH($G20&amp;DB$3,'Tarieven ZM'!$B:$B,0))),0,INDEX('Tarieven ZM'!$H:$H,MATCH($G20&amp;DB$3,'Tarieven ZM'!$B:$B,0)))</f>
        <v>0</v>
      </c>
      <c r="DC20" s="279">
        <f>IF(ISNA(INDEX('Tarieven ZM'!$H:$H,MATCH($G20&amp;DC$3,'Tarieven ZM'!$B:$B,0))),0,INDEX('Tarieven ZM'!$H:$H,MATCH($G20&amp;DC$3,'Tarieven ZM'!$B:$B,0)))</f>
        <v>100</v>
      </c>
      <c r="DD20" s="279">
        <f>IF(ISNA(INDEX('Tarieven ZM'!$H:$H,MATCH($G20&amp;DD$3,'Tarieven ZM'!$B:$B,0))),0,INDEX('Tarieven ZM'!$H:$H,MATCH($G20&amp;DD$3,'Tarieven ZM'!$B:$B,0)))</f>
        <v>0</v>
      </c>
      <c r="DE20" s="279">
        <f>IF(ISNA(INDEX('Tarieven ZM'!$H:$H,MATCH($G20&amp;DE$3,'Tarieven ZM'!$B:$B,0))),0,INDEX('Tarieven ZM'!$H:$H,MATCH($G20&amp;DE$3,'Tarieven ZM'!$B:$B,0)))</f>
        <v>100</v>
      </c>
      <c r="DF20" s="279">
        <f>IF(ISNA(INDEX('Tarieven ZM'!$H:$H,MATCH($G20&amp;DF$3,'Tarieven ZM'!$B:$B,0))),0,INDEX('Tarieven ZM'!$H:$H,MATCH($G20&amp;DF$3,'Tarieven ZM'!$B:$B,0)))</f>
        <v>100</v>
      </c>
      <c r="DG20" s="279">
        <f>IF(ISNA(INDEX('Tarieven ZM'!$H:$H,MATCH($G20&amp;DG$3,'Tarieven ZM'!$B:$B,0))),0,INDEX('Tarieven ZM'!$H:$H,MATCH($G20&amp;DG$3,'Tarieven ZM'!$B:$B,0)))</f>
        <v>0</v>
      </c>
      <c r="DH20" s="279">
        <f>IF(ISNA(INDEX('Tarieven ZM'!$H:$H,MATCH($G20&amp;DH$3,'Tarieven ZM'!$B:$B,0))),0,INDEX('Tarieven ZM'!$H:$H,MATCH($G20&amp;DH$3,'Tarieven ZM'!$B:$B,0)))</f>
        <v>0</v>
      </c>
      <c r="DI20" s="279">
        <f>IF(ISNA(INDEX('Tarieven ZM'!$H:$H,MATCH($G20&amp;DI$3,'Tarieven ZM'!$B:$B,0))),0,INDEX('Tarieven ZM'!$H:$H,MATCH($G20&amp;DI$3,'Tarieven ZM'!$B:$B,0)))</f>
        <v>0</v>
      </c>
      <c r="DJ20" s="276">
        <f>IF(ISNA(INDEX('Tarieven ZM'!$H:$H,MATCH($G20&amp;DJ$3,'Tarieven ZM'!$B:$B,0))),0,INDEX('Tarieven ZM'!$H:$H,MATCH($G20&amp;DJ$3,'Tarieven ZM'!$B:$B,0)))</f>
        <v>0</v>
      </c>
      <c r="DK20" s="390">
        <f t="shared" si="6"/>
        <v>1316</v>
      </c>
      <c r="DL20" s="289">
        <f>SUMPRODUCT($X20:$AV20,CL20:DJ20)/Parameters!$B$5</f>
        <v>30.555555555555557</v>
      </c>
      <c r="DM20" s="394">
        <f t="shared" si="7"/>
        <v>1346.5555555555557</v>
      </c>
      <c r="DN20" s="275">
        <f>INDEX(WLR!$J:$J,MATCH(DN$4,WLR!$A:$A,0))</f>
        <v>10.38</v>
      </c>
      <c r="DO20" s="279">
        <f>INDEX(WLR!$J:$J,MATCH(DO$4,WLR!$A:$A,0))</f>
        <v>10.38</v>
      </c>
      <c r="DP20" s="279">
        <f>INDEX(WLR!$J:$J,MATCH(DP$4,WLR!$A:$A,0))</f>
        <v>62.88</v>
      </c>
      <c r="DQ20" s="279">
        <f>INDEX(WLR!$J:$J,MATCH(DQ$4,WLR!$A:$A,0))</f>
        <v>62.88</v>
      </c>
      <c r="DR20" s="279">
        <f>INDEX(WLR!$J:$J,MATCH(DR$4,WLR!$A:$A,0))</f>
        <v>493.95</v>
      </c>
      <c r="DS20" s="279">
        <f>INDEX(WLR!$J:$J,MATCH(DS$4,WLR!$A:$A,0))</f>
        <v>493.95</v>
      </c>
      <c r="DT20" s="279">
        <f>INDEX(WLR!$J:$J,MATCH(DT$4,WLR!$A:$A,0))</f>
        <v>3506.77</v>
      </c>
      <c r="DU20" s="279">
        <f>INDEX(WLR!$J:$J,MATCH(DU$4,WLR!$A:$A,0))</f>
        <v>1.19</v>
      </c>
      <c r="DV20" s="279">
        <f>INDEX(WLR!$J:$J,MATCH(DV$4,WLR!$A:$A,0))</f>
        <v>29.4</v>
      </c>
      <c r="DW20" s="279">
        <f>INDEX(WLR!$J:$J,MATCH(DW$4,WLR!$A:$A,0))</f>
        <v>192.26</v>
      </c>
      <c r="DX20" s="279">
        <f>INDEX(WLR!$J:$J,MATCH(DX$4,WLR!$A:$A,0))</f>
        <v>9.7899999999999991</v>
      </c>
      <c r="DY20" s="279">
        <f>INDEX(WLR!$J:$J,MATCH(DY$4,WLR!$A:$A,0))</f>
        <v>34.92</v>
      </c>
      <c r="DZ20" s="279">
        <f>INDEX(WLR!$J:$J,MATCH(DZ$4,WLR!$A:$A,0))</f>
        <v>34.92</v>
      </c>
      <c r="EA20" s="279">
        <f>INDEX(WLR!$J:$J,MATCH(EA$4,WLR!$A:$A,0))</f>
        <v>2.08</v>
      </c>
      <c r="EB20" s="279">
        <f>INDEX(WLR!$J:$J,MATCH(EB$4,WLR!$A:$A,0))</f>
        <v>1.97</v>
      </c>
      <c r="EC20" s="279">
        <f>INDEX(WLR!$J:$J,MATCH(EC$4,WLR!$A:$A,0))</f>
        <v>1.97</v>
      </c>
      <c r="ED20" s="279">
        <f>INDEX(WLR!$J:$J,MATCH(ED$4,WLR!$A:$A,0))</f>
        <v>0</v>
      </c>
      <c r="EE20" s="279">
        <f>INDEX(WLR!$J:$J,MATCH(EE$4,WLR!$A:$A,0))</f>
        <v>0</v>
      </c>
      <c r="EF20" s="279">
        <f>INDEX(WLR!$J:$J,MATCH(EF$4,WLR!$A:$A,0))</f>
        <v>0.96</v>
      </c>
      <c r="EG20" s="279">
        <f>INDEX(WLR!$J:$J,MATCH(EG$4,WLR!$A:$A,0))</f>
        <v>4.53</v>
      </c>
      <c r="EH20" s="279">
        <f>INDEX(WLR!$J:$J,MATCH(EH$4,WLR!$A:$A,0))</f>
        <v>4.53</v>
      </c>
      <c r="EI20" s="279">
        <f>INDEX(WLR!$J:$J,MATCH(EI$4,WLR!$A:$A,0))</f>
        <v>7.57</v>
      </c>
      <c r="EJ20" s="279">
        <f>INDEX(WLR!$J:$J,MATCH(EJ$4,WLR!$A:$A,0))</f>
        <v>31.08</v>
      </c>
      <c r="EK20" s="279">
        <f>INDEX(WLR!$J:$J,MATCH(EK$4,WLR!$A:$A,0))</f>
        <v>31.08</v>
      </c>
      <c r="EL20" s="276">
        <f>INDEX(WLR!$J:$J,MATCH(EL$4,WLR!$A:$A,0))</f>
        <v>0.96</v>
      </c>
      <c r="EM20" s="275">
        <f>INDEX(WLR!$I:$I,MATCH(EM$4,WLR!$A:$A,0))</f>
        <v>0</v>
      </c>
      <c r="EN20" s="279">
        <f>INDEX(WLR!$I:$I,MATCH(EN$4,WLR!$A:$A,0))</f>
        <v>16.190000000000001</v>
      </c>
      <c r="EO20" s="279">
        <f>INDEX(WLR!$I:$I,MATCH(EO$4,WLR!$A:$A,0))</f>
        <v>0</v>
      </c>
      <c r="EP20" s="279">
        <f>INDEX(WLR!$I:$I,MATCH(EP$4,WLR!$A:$A,0))</f>
        <v>16.190000000000001</v>
      </c>
      <c r="EQ20" s="279">
        <f>INDEX(WLR!$I:$I,MATCH(EQ$4,WLR!$A:$A,0))</f>
        <v>0</v>
      </c>
      <c r="ER20" s="279">
        <f>INDEX(WLR!$I:$I,MATCH(ER$4,WLR!$A:$A,0))</f>
        <v>16.190000000000001</v>
      </c>
      <c r="ES20" s="279">
        <f>INDEX(WLR!$I:$I,MATCH(ES$4,WLR!$A:$A,0))</f>
        <v>0</v>
      </c>
      <c r="ET20" s="279">
        <f>INDEX(WLR!$I:$I,MATCH(ET$4,WLR!$A:$A,0))</f>
        <v>82.74</v>
      </c>
      <c r="EU20" s="279">
        <f>INDEX(WLR!$I:$I,MATCH(EU$4,WLR!$A:$A,0))</f>
        <v>747.67</v>
      </c>
      <c r="EV20" s="279">
        <f>INDEX(WLR!$I:$I,MATCH(EV$4,WLR!$A:$A,0))</f>
        <v>1281.71</v>
      </c>
      <c r="EW20" s="279">
        <f>INDEX(WLR!$I:$I,MATCH(EW$4,WLR!$A:$A,0))</f>
        <v>16.190000000000001</v>
      </c>
      <c r="EX20" s="279">
        <f>INDEX(WLR!$I:$I,MATCH(EX$4,WLR!$A:$A,0))</f>
        <v>79.86</v>
      </c>
      <c r="EY20" s="279">
        <f>INDEX(WLR!$I:$I,MATCH(EY$4,WLR!$A:$A,0))</f>
        <v>838.64</v>
      </c>
      <c r="EZ20" s="279">
        <f>INDEX(WLR!$I:$I,MATCH(EZ$4,WLR!$A:$A,0))</f>
        <v>32.92</v>
      </c>
      <c r="FA20" s="279">
        <f>INDEX(WLR!$I:$I,MATCH(FA$4,WLR!$A:$A,0))</f>
        <v>16.190000000000001</v>
      </c>
      <c r="FB20" s="279">
        <f>INDEX(WLR!$I:$I,MATCH(FB$4,WLR!$A:$A,0))</f>
        <v>16.190000000000001</v>
      </c>
      <c r="FC20" s="279">
        <f>INDEX(WLR!$I:$I,MATCH(FC$4,WLR!$A:$A,0))</f>
        <v>0</v>
      </c>
      <c r="FD20" s="279">
        <f>INDEX(WLR!$I:$I,MATCH(FD$4,WLR!$A:$A,0))</f>
        <v>15.71</v>
      </c>
      <c r="FE20" s="279">
        <f>INDEX(WLR!$I:$I,MATCH(FE$4,WLR!$A:$A,0))</f>
        <v>0</v>
      </c>
      <c r="FF20" s="279">
        <f>INDEX(WLR!$I:$I,MATCH(FF$4,WLR!$A:$A,0))</f>
        <v>0</v>
      </c>
      <c r="FG20" s="279">
        <f>INDEX(WLR!$I:$I,MATCH(FG$4,WLR!$A:$A,0))</f>
        <v>0</v>
      </c>
      <c r="FH20" s="279">
        <f>INDEX(WLR!$I:$I,MATCH(FH$4,WLR!$A:$A,0))</f>
        <v>15.71</v>
      </c>
      <c r="FI20" s="279">
        <f>INDEX(WLR!$I:$I,MATCH(FI$4,WLR!$A:$A,0))</f>
        <v>40.020000000000003</v>
      </c>
      <c r="FJ20" s="279">
        <f>INDEX(WLR!$I:$I,MATCH(FJ$4,WLR!$A:$A,0))</f>
        <v>40.020000000000003</v>
      </c>
      <c r="FK20" s="276">
        <f>INDEX(WLR!$I:$I,MATCH(FK$4,WLR!$A:$A,0))</f>
        <v>0</v>
      </c>
      <c r="FL20" s="397">
        <f>SUMPRODUCT(X20:AV20,DN20:EL20)+V20*(1-Parameters!$B$33)</f>
        <v>5031.2</v>
      </c>
      <c r="FM20" s="391">
        <f>SUMPRODUCT(X20:AV20,EM20:FK20)/Parameters!$B$5</f>
        <v>90.892777777777781</v>
      </c>
      <c r="FN20" s="285">
        <f t="shared" si="8"/>
        <v>5122.0927777777779</v>
      </c>
      <c r="FO20" s="304">
        <f>FN20*Parameters!$B$2</f>
        <v>691.48252500000001</v>
      </c>
      <c r="FP20" s="279"/>
      <c r="FQ20" s="279"/>
      <c r="FR20" s="394">
        <f t="shared" si="9"/>
        <v>691.48252500000001</v>
      </c>
      <c r="FS20" s="414">
        <f t="shared" si="10"/>
        <v>5813.5753027777782</v>
      </c>
      <c r="FT20" s="397">
        <f t="shared" si="1"/>
        <v>825.97368333333361</v>
      </c>
      <c r="FU20" s="293">
        <f t="shared" si="2"/>
        <v>0.12479247847034536</v>
      </c>
      <c r="FV20" s="276" t="b">
        <f t="shared" si="11"/>
        <v>0</v>
      </c>
      <c r="FW20" s="534" t="s">
        <v>872</v>
      </c>
    </row>
    <row r="22" spans="2:179">
      <c r="DM22" s="344"/>
    </row>
  </sheetData>
  <autoFilter ref="A3:FV20"/>
  <mergeCells count="2">
    <mergeCell ref="FO2:FR2"/>
    <mergeCell ref="FT2:FV2"/>
  </mergeCells>
  <conditionalFormatting sqref="FW4:FW20">
    <cfRule type="containsText" dxfId="5" priority="1" operator="containsText" text="nee">
      <formula>NOT(ISERROR(SEARCH("nee",FW4)))</formula>
    </cfRule>
    <cfRule type="containsText" dxfId="4" priority="2" operator="containsText" text="ja">
      <formula>NOT(ISERROR(SEARCH("ja",FW4)))</formula>
    </cfRule>
  </conditionalFormatting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A1:AD42"/>
  <sheetViews>
    <sheetView topLeftCell="J1" workbookViewId="0">
      <selection activeCell="A17" sqref="A17"/>
    </sheetView>
  </sheetViews>
  <sheetFormatPr defaultRowHeight="12"/>
  <cols>
    <col min="1" max="1" width="26" style="4" bestFit="1" customWidth="1"/>
    <col min="2" max="2" width="35.42578125" style="4" bestFit="1" customWidth="1"/>
    <col min="3" max="4" width="9.140625" style="4"/>
    <col min="5" max="5" width="20.5703125" style="4" bestFit="1" customWidth="1"/>
    <col min="6" max="6" width="16.140625" style="4" bestFit="1" customWidth="1"/>
    <col min="7" max="9" width="16.140625" style="4" customWidth="1"/>
    <col min="10" max="10" width="55.7109375" style="4" bestFit="1" customWidth="1"/>
    <col min="11" max="11" width="40.140625" style="4" bestFit="1" customWidth="1"/>
    <col min="12" max="13" width="40.140625" style="4" customWidth="1"/>
    <col min="14" max="14" width="5.140625" style="4" customWidth="1"/>
    <col min="15" max="15" width="12.5703125" style="4" bestFit="1" customWidth="1"/>
    <col min="16" max="17" width="9.140625" style="4"/>
    <col min="18" max="18" width="7.140625" style="4" customWidth="1"/>
    <col min="19" max="19" width="10.28515625" style="4" customWidth="1"/>
    <col min="20" max="20" width="11.42578125" style="4" bestFit="1" customWidth="1"/>
    <col min="21" max="21" width="11.42578125" style="4" customWidth="1"/>
    <col min="22" max="22" width="10" style="4" bestFit="1" customWidth="1"/>
    <col min="23" max="23" width="9.140625" style="4"/>
    <col min="24" max="24" width="10.42578125" style="4" customWidth="1"/>
    <col min="25" max="25" width="10.5703125" style="4" bestFit="1" customWidth="1"/>
    <col min="26" max="26" width="10.5703125" style="4" customWidth="1"/>
    <col min="27" max="27" width="9.5703125" style="4" customWidth="1"/>
    <col min="28" max="28" width="9.140625" style="4"/>
    <col min="29" max="29" width="9.42578125" style="4" bestFit="1" customWidth="1"/>
    <col min="30" max="16384" width="9.140625" style="4"/>
  </cols>
  <sheetData>
    <row r="1" spans="1:30" ht="12.75" thickBot="1">
      <c r="B1" s="261" t="s">
        <v>611</v>
      </c>
    </row>
    <row r="2" spans="1:30" ht="15.75" thickBot="1">
      <c r="B2" s="261" t="s">
        <v>610</v>
      </c>
      <c r="J2" s="261" t="s">
        <v>612</v>
      </c>
      <c r="K2" s="261"/>
      <c r="L2" s="261"/>
      <c r="M2" s="261"/>
      <c r="O2" s="657" t="s">
        <v>615</v>
      </c>
      <c r="P2" s="658"/>
      <c r="Q2" s="659"/>
      <c r="S2" s="653" t="s">
        <v>618</v>
      </c>
      <c r="T2" s="654"/>
      <c r="U2" s="654"/>
      <c r="V2" s="655"/>
      <c r="X2" s="653" t="s">
        <v>622</v>
      </c>
      <c r="Y2" s="654"/>
      <c r="Z2" s="654"/>
      <c r="AA2" s="656"/>
      <c r="AB2" s="656"/>
      <c r="AC2" s="655"/>
    </row>
    <row r="3" spans="1:30" ht="49.5" customHeight="1" thickBot="1">
      <c r="A3" s="349" t="s">
        <v>727</v>
      </c>
      <c r="B3" s="349" t="s">
        <v>8</v>
      </c>
      <c r="C3" s="350" t="s">
        <v>472</v>
      </c>
      <c r="D3" s="350" t="s">
        <v>495</v>
      </c>
      <c r="E3" s="350" t="s">
        <v>680</v>
      </c>
      <c r="F3" s="350" t="s">
        <v>442</v>
      </c>
      <c r="G3" s="349" t="s">
        <v>728</v>
      </c>
      <c r="H3" s="350" t="s">
        <v>729</v>
      </c>
      <c r="I3" s="351" t="s">
        <v>730</v>
      </c>
      <c r="J3" s="369" t="s">
        <v>613</v>
      </c>
      <c r="K3" s="456" t="s">
        <v>614</v>
      </c>
      <c r="L3" s="456" t="s">
        <v>733</v>
      </c>
      <c r="M3" s="456" t="s">
        <v>734</v>
      </c>
      <c r="O3" s="352" t="s">
        <v>616</v>
      </c>
      <c r="P3" s="369" t="s">
        <v>617</v>
      </c>
      <c r="Q3" s="353" t="s">
        <v>731</v>
      </c>
      <c r="S3" s="352" t="s">
        <v>619</v>
      </c>
      <c r="T3" s="369" t="s">
        <v>620</v>
      </c>
      <c r="U3" s="369" t="s">
        <v>732</v>
      </c>
      <c r="V3" s="353" t="s">
        <v>621</v>
      </c>
      <c r="X3" s="352" t="s">
        <v>623</v>
      </c>
      <c r="Y3" s="369" t="s">
        <v>624</v>
      </c>
      <c r="Z3" s="369" t="s">
        <v>732</v>
      </c>
      <c r="AA3" s="352" t="s">
        <v>625</v>
      </c>
      <c r="AB3" s="369" t="s">
        <v>489</v>
      </c>
      <c r="AC3" s="353" t="s">
        <v>490</v>
      </c>
      <c r="AD3" s="533" t="s">
        <v>871</v>
      </c>
    </row>
    <row r="4" spans="1:30" ht="18.75" customHeight="1">
      <c r="A4" s="526" t="str">
        <f>B4&amp;C4</f>
        <v>Slim BereikbaarISDN1</v>
      </c>
      <c r="B4" s="354" t="s">
        <v>725</v>
      </c>
      <c r="C4" s="524" t="s">
        <v>469</v>
      </c>
      <c r="D4" s="525"/>
      <c r="E4" s="525"/>
      <c r="F4" s="356" t="s">
        <v>463</v>
      </c>
      <c r="G4" s="354"/>
      <c r="H4" s="355"/>
      <c r="I4" s="356"/>
      <c r="J4" s="354" t="str">
        <f t="shared" ref="J4:J5" si="0">B4&amp;C4&amp;D4&amp;F4</f>
        <v>Slim BereikbaarISDN1VVE nieuwe aanleg</v>
      </c>
      <c r="K4" s="356" t="str">
        <f t="shared" ref="K4:K5" si="1">B4&amp;C4&amp;D4&amp;E4</f>
        <v>Slim BereikbaarISDN1</v>
      </c>
      <c r="L4" s="526" t="str">
        <f t="shared" ref="L4:L7" si="2">G4&amp;H4&amp;I4</f>
        <v/>
      </c>
      <c r="M4" s="526"/>
      <c r="O4" s="529">
        <f>MATCH(J4,'Rekenblad Aansluiting'!A:A,0)</f>
        <v>32</v>
      </c>
      <c r="P4" s="530">
        <f>MATCH(K4,'Rekenblad Verkeer'!A:A,0)</f>
        <v>18</v>
      </c>
      <c r="Q4" s="531"/>
      <c r="S4" s="362">
        <f>INDEX('Rekenblad Aansluiting'!O:O,'Rekenblad combi'!O4)</f>
        <v>20.555555555555557</v>
      </c>
      <c r="T4" s="606">
        <f>INDEX('Rekenblad Verkeer'!AG:AG,'Rekenblad combi'!P4)</f>
        <v>15</v>
      </c>
      <c r="U4" s="606"/>
      <c r="V4" s="532">
        <f t="shared" ref="V4:V5" si="3">S4+T4</f>
        <v>35.555555555555557</v>
      </c>
      <c r="X4" s="362">
        <f>INDEX('Rekenblad Aansluiting'!X:X,'Rekenblad combi'!O4)</f>
        <v>20.555555555555557</v>
      </c>
      <c r="Y4" s="606">
        <f>INDEX('Rekenblad Verkeer'!AR:AR,'Rekenblad combi'!P4)</f>
        <v>10.253827250000001</v>
      </c>
      <c r="Z4" s="532"/>
      <c r="AA4" s="362">
        <f t="shared" ref="AA4:AA7" si="4">X4+Y4+Z4</f>
        <v>30.809382805555558</v>
      </c>
      <c r="AB4" s="370">
        <f>AA4/V4</f>
        <v>0.86651389140625001</v>
      </c>
      <c r="AC4" s="356" t="b">
        <f t="shared" ref="AC4:AC5" si="5">AA4&lt;0</f>
        <v>0</v>
      </c>
      <c r="AD4" s="605" t="s">
        <v>872</v>
      </c>
    </row>
    <row r="5" spans="1:30" ht="18" customHeight="1">
      <c r="A5" s="527" t="str">
        <f t="shared" ref="A5:A7" si="6">B5&amp;C5</f>
        <v>Slim BereikbaarISDN2</v>
      </c>
      <c r="B5" s="357" t="s">
        <v>725</v>
      </c>
      <c r="C5" s="469" t="s">
        <v>470</v>
      </c>
      <c r="D5" s="430"/>
      <c r="E5" s="430"/>
      <c r="F5" s="358" t="s">
        <v>463</v>
      </c>
      <c r="G5" s="357"/>
      <c r="H5" s="278"/>
      <c r="I5" s="358"/>
      <c r="J5" s="357" t="str">
        <f t="shared" si="0"/>
        <v>Slim BereikbaarISDN2VVE nieuwe aanleg</v>
      </c>
      <c r="K5" s="358" t="str">
        <f t="shared" si="1"/>
        <v>Slim BereikbaarISDN2</v>
      </c>
      <c r="L5" s="527" t="str">
        <f t="shared" si="2"/>
        <v/>
      </c>
      <c r="M5" s="527"/>
      <c r="O5" s="367">
        <f>MATCH(J5,'Rekenblad Aansluiting'!A:A,0)</f>
        <v>33</v>
      </c>
      <c r="P5" s="382">
        <f>MATCH(K5,'Rekenblad Verkeer'!A:A,0)</f>
        <v>19</v>
      </c>
      <c r="Q5" s="368"/>
      <c r="S5" s="363">
        <f>INDEX('Rekenblad Aansluiting'!O:O,'Rekenblad combi'!O5)</f>
        <v>20.555555555555557</v>
      </c>
      <c r="T5" s="288">
        <f>INDEX('Rekenblad Verkeer'!AG:AG,'Rekenblad combi'!P5)</f>
        <v>15</v>
      </c>
      <c r="U5" s="288"/>
      <c r="V5" s="364">
        <f t="shared" si="3"/>
        <v>35.555555555555557</v>
      </c>
      <c r="X5" s="363">
        <f>INDEX('Rekenblad Aansluiting'!X:X,'Rekenblad combi'!O5)</f>
        <v>20.555555555555557</v>
      </c>
      <c r="Y5" s="288">
        <f>INDEX('Rekenblad Verkeer'!AR:AR,'Rekenblad combi'!P5)</f>
        <v>10.253827250000001</v>
      </c>
      <c r="Z5" s="364"/>
      <c r="AA5" s="363">
        <f t="shared" si="4"/>
        <v>30.809382805555558</v>
      </c>
      <c r="AB5" s="292">
        <f>AA5/V5</f>
        <v>0.86651389140625001</v>
      </c>
      <c r="AC5" s="358" t="b">
        <f t="shared" si="5"/>
        <v>0</v>
      </c>
      <c r="AD5" s="605" t="s">
        <v>872</v>
      </c>
    </row>
    <row r="6" spans="1:30" ht="15">
      <c r="A6" s="527" t="str">
        <f t="shared" si="6"/>
        <v>ZBTISDN1</v>
      </c>
      <c r="B6" s="357" t="s">
        <v>494</v>
      </c>
      <c r="C6" s="278" t="s">
        <v>469</v>
      </c>
      <c r="D6" s="278">
        <v>50</v>
      </c>
      <c r="E6" s="278"/>
      <c r="F6" s="358" t="s">
        <v>463</v>
      </c>
      <c r="G6" s="357"/>
      <c r="H6" s="278"/>
      <c r="I6" s="358"/>
      <c r="J6" s="357" t="str">
        <f>B6&amp;C6&amp;D6&amp;F6</f>
        <v>ZBTISDN150VVE nieuwe aanleg</v>
      </c>
      <c r="K6" s="358" t="str">
        <f>B6&amp;C6&amp;D6&amp;E6</f>
        <v>ZBTISDN150</v>
      </c>
      <c r="L6" s="527" t="str">
        <f t="shared" si="2"/>
        <v/>
      </c>
      <c r="M6" s="527"/>
      <c r="O6" s="367">
        <f>MATCH(J6,'Rekenblad Aansluiting'!A:A,0)</f>
        <v>34</v>
      </c>
      <c r="P6" s="382">
        <f>MATCH(K6,'Rekenblad Verkeer'!A:A,0)</f>
        <v>4</v>
      </c>
      <c r="Q6" s="368"/>
      <c r="S6" s="363">
        <f>INDEX('Rekenblad Aansluiting'!O:O,'Rekenblad combi'!O6)</f>
        <v>52.777777777777779</v>
      </c>
      <c r="T6" s="288">
        <f>INDEX('Rekenblad Verkeer'!AG:AG,'Rekenblad combi'!P6)</f>
        <v>60</v>
      </c>
      <c r="U6" s="288"/>
      <c r="V6" s="364">
        <f t="shared" ref="V6:V7" si="7">S6+T6</f>
        <v>112.77777777777777</v>
      </c>
      <c r="X6" s="363">
        <f>INDEX('Rekenblad Aansluiting'!X:X,'Rekenblad combi'!O6)</f>
        <v>33.28541388888889</v>
      </c>
      <c r="Y6" s="288">
        <f>INDEX('Rekenblad Verkeer'!AR:AR,'Rekenblad combi'!P6)</f>
        <v>40.236998999999997</v>
      </c>
      <c r="Z6" s="364"/>
      <c r="AA6" s="363">
        <f t="shared" si="4"/>
        <v>73.52241288888888</v>
      </c>
      <c r="AB6" s="292">
        <f t="shared" ref="AB6:AB7" si="8">AA6/V6</f>
        <v>0.65192287290640394</v>
      </c>
      <c r="AC6" s="358" t="b">
        <f>AA6&lt;0</f>
        <v>0</v>
      </c>
      <c r="AD6" s="605" t="s">
        <v>872</v>
      </c>
    </row>
    <row r="7" spans="1:30" ht="15">
      <c r="A7" s="527" t="str">
        <f t="shared" si="6"/>
        <v>ZBTISDN2</v>
      </c>
      <c r="B7" s="357" t="s">
        <v>494</v>
      </c>
      <c r="C7" s="278" t="s">
        <v>470</v>
      </c>
      <c r="D7" s="278">
        <v>75</v>
      </c>
      <c r="E7" s="278"/>
      <c r="F7" s="358" t="s">
        <v>463</v>
      </c>
      <c r="G7" s="357"/>
      <c r="H7" s="278"/>
      <c r="I7" s="358"/>
      <c r="J7" s="357" t="str">
        <f t="shared" ref="J7" si="9">B7&amp;C7&amp;D7&amp;F7</f>
        <v>ZBTISDN275VVE nieuwe aanleg</v>
      </c>
      <c r="K7" s="358" t="str">
        <f t="shared" ref="K7" si="10">B7&amp;C7&amp;D7&amp;E7</f>
        <v>ZBTISDN275</v>
      </c>
      <c r="L7" s="527" t="str">
        <f t="shared" si="2"/>
        <v/>
      </c>
      <c r="M7" s="527"/>
      <c r="O7" s="367">
        <f>MATCH(J7,'Rekenblad Aansluiting'!A:A,0)</f>
        <v>36</v>
      </c>
      <c r="P7" s="382">
        <f>MATCH(K7,'Rekenblad Verkeer'!A:A,0)</f>
        <v>5</v>
      </c>
      <c r="Q7" s="368"/>
      <c r="S7" s="363">
        <f>INDEX('Rekenblad Aansluiting'!O:O,'Rekenblad combi'!O7)</f>
        <v>77.777777777777771</v>
      </c>
      <c r="T7" s="288">
        <f>INDEX('Rekenblad Verkeer'!AG:AG,'Rekenblad combi'!P7)</f>
        <v>60</v>
      </c>
      <c r="U7" s="288"/>
      <c r="V7" s="364">
        <f t="shared" si="7"/>
        <v>137.77777777777777</v>
      </c>
      <c r="X7" s="363">
        <f>INDEX('Rekenblad Aansluiting'!X:X,'Rekenblad combi'!O7)</f>
        <v>53.847563888888885</v>
      </c>
      <c r="Y7" s="288">
        <f>INDEX('Rekenblad Verkeer'!AR:AR,'Rekenblad combi'!P7)</f>
        <v>40.236998999999997</v>
      </c>
      <c r="Z7" s="364"/>
      <c r="AA7" s="363">
        <f t="shared" si="4"/>
        <v>94.084562888888883</v>
      </c>
      <c r="AB7" s="292">
        <f t="shared" si="8"/>
        <v>0.68287182741935482</v>
      </c>
      <c r="AC7" s="358" t="b">
        <f t="shared" ref="AC7" si="11">AA7&lt;0</f>
        <v>0</v>
      </c>
      <c r="AD7" s="605" t="s">
        <v>872</v>
      </c>
    </row>
    <row r="8" spans="1:30" ht="15">
      <c r="A8" s="527" t="str">
        <f t="shared" ref="A8" si="12">B8&amp;C8</f>
        <v>ZBTISDN15</v>
      </c>
      <c r="B8" s="357" t="s">
        <v>494</v>
      </c>
      <c r="C8" s="278" t="s">
        <v>471</v>
      </c>
      <c r="D8" s="278">
        <v>250</v>
      </c>
      <c r="E8" s="278"/>
      <c r="F8" s="358" t="s">
        <v>463</v>
      </c>
      <c r="G8" s="357"/>
      <c r="H8" s="278"/>
      <c r="I8" s="358"/>
      <c r="J8" s="357" t="str">
        <f t="shared" ref="J8" si="13">B8&amp;C8&amp;D8&amp;F8</f>
        <v>ZBTISDN15250VVE nieuwe aanleg</v>
      </c>
      <c r="K8" s="358" t="str">
        <f t="shared" ref="K8" si="14">B8&amp;C8&amp;D8&amp;E8</f>
        <v>ZBTISDN15250</v>
      </c>
      <c r="L8" s="527" t="str">
        <f t="shared" ref="L8" si="15">G8&amp;H8&amp;I8</f>
        <v/>
      </c>
      <c r="M8" s="527"/>
      <c r="O8" s="367">
        <f>MATCH(J8,'Rekenblad Aansluiting'!A:A,0)</f>
        <v>38</v>
      </c>
      <c r="P8" s="382">
        <f>MATCH(K8,'Rekenblad Verkeer'!A:A,0)</f>
        <v>6</v>
      </c>
      <c r="Q8" s="368"/>
      <c r="S8" s="363">
        <f>INDEX('Rekenblad Aansluiting'!O:O,'Rekenblad combi'!O8)</f>
        <v>277.77777777777777</v>
      </c>
      <c r="T8" s="288">
        <f>INDEX('Rekenblad Verkeer'!AG:AG,'Rekenblad combi'!P8)</f>
        <v>60</v>
      </c>
      <c r="U8" s="288"/>
      <c r="V8" s="364">
        <f t="shared" ref="V8" si="16">S8+T8</f>
        <v>337.77777777777777</v>
      </c>
      <c r="X8" s="363">
        <f>INDEX('Rekenblad Aansluiting'!X:X,'Rekenblad combi'!O8)</f>
        <v>94.475908333333308</v>
      </c>
      <c r="Y8" s="288">
        <f>INDEX('Rekenblad Verkeer'!AR:AR,'Rekenblad combi'!P8)</f>
        <v>40.236998999999997</v>
      </c>
      <c r="Z8" s="364"/>
      <c r="AA8" s="363">
        <f t="shared" ref="AA8" si="17">X8+Y8+Z8</f>
        <v>134.71290733333331</v>
      </c>
      <c r="AB8" s="292">
        <f t="shared" ref="AB8" si="18">AA8/V8</f>
        <v>0.39882110723684205</v>
      </c>
      <c r="AC8" s="358" t="b">
        <f t="shared" ref="AC8" si="19">AA8&lt;0</f>
        <v>0</v>
      </c>
      <c r="AD8" s="605" t="s">
        <v>872</v>
      </c>
    </row>
    <row r="9" spans="1:30" ht="15">
      <c r="A9" s="527" t="str">
        <f t="shared" ref="A9" si="20">B9&amp;C9</f>
        <v>ZBTISDN20</v>
      </c>
      <c r="B9" s="357" t="s">
        <v>494</v>
      </c>
      <c r="C9" s="278" t="s">
        <v>473</v>
      </c>
      <c r="D9" s="278">
        <v>300</v>
      </c>
      <c r="E9" s="278"/>
      <c r="F9" s="358" t="s">
        <v>463</v>
      </c>
      <c r="G9" s="357"/>
      <c r="H9" s="278"/>
      <c r="I9" s="358"/>
      <c r="J9" s="357" t="str">
        <f t="shared" ref="J9" si="21">B9&amp;C9&amp;D9&amp;F9</f>
        <v>ZBTISDN20300VVE nieuwe aanleg</v>
      </c>
      <c r="K9" s="358" t="str">
        <f t="shared" ref="K9" si="22">B9&amp;C9&amp;D9&amp;E9</f>
        <v>ZBTISDN20300</v>
      </c>
      <c r="L9" s="527" t="str">
        <f t="shared" ref="L9" si="23">G9&amp;H9&amp;I9</f>
        <v/>
      </c>
      <c r="M9" s="527"/>
      <c r="O9" s="367">
        <f>MATCH(J9,'Rekenblad Aansluiting'!A:A,0)</f>
        <v>39</v>
      </c>
      <c r="P9" s="382">
        <f>MATCH(K9,'Rekenblad Verkeer'!A:A,0)</f>
        <v>7</v>
      </c>
      <c r="Q9" s="368"/>
      <c r="S9" s="363">
        <f>INDEX('Rekenblad Aansluiting'!O:O,'Rekenblad combi'!O9)</f>
        <v>327.77777777777777</v>
      </c>
      <c r="T9" s="288">
        <f>INDEX('Rekenblad Verkeer'!AG:AG,'Rekenblad combi'!P9)</f>
        <v>60</v>
      </c>
      <c r="U9" s="288"/>
      <c r="V9" s="364">
        <f t="shared" ref="V9" si="24">S9+T9</f>
        <v>387.77777777777777</v>
      </c>
      <c r="X9" s="363">
        <f>INDEX('Rekenblad Aansluiting'!X:X,'Rekenblad combi'!O9)</f>
        <v>96.774065277777765</v>
      </c>
      <c r="Y9" s="288">
        <f>INDEX('Rekenblad Verkeer'!AR:AR,'Rekenblad combi'!P9)</f>
        <v>40.236998999999997</v>
      </c>
      <c r="Z9" s="364"/>
      <c r="AA9" s="363">
        <f t="shared" ref="AA9" si="25">X9+Y9+Z9</f>
        <v>137.01106427777776</v>
      </c>
      <c r="AB9" s="292">
        <f t="shared" ref="AB9" si="26">AA9/V9</f>
        <v>0.35332366146131799</v>
      </c>
      <c r="AC9" s="358" t="b">
        <f t="shared" ref="AC9" si="27">AA9&lt;0</f>
        <v>0</v>
      </c>
      <c r="AD9" s="605" t="s">
        <v>872</v>
      </c>
    </row>
    <row r="10" spans="1:30" ht="15">
      <c r="A10" s="527" t="str">
        <f t="shared" ref="A10" si="28">B10&amp;C10</f>
        <v>ZBTISDN30</v>
      </c>
      <c r="B10" s="357" t="s">
        <v>494</v>
      </c>
      <c r="C10" s="278" t="s">
        <v>474</v>
      </c>
      <c r="D10" s="278">
        <v>400</v>
      </c>
      <c r="E10" s="278"/>
      <c r="F10" s="358" t="s">
        <v>463</v>
      </c>
      <c r="G10" s="357"/>
      <c r="H10" s="278"/>
      <c r="I10" s="358"/>
      <c r="J10" s="357" t="str">
        <f t="shared" ref="J10" si="29">B10&amp;C10&amp;D10&amp;F10</f>
        <v>ZBTISDN30400VVE nieuwe aanleg</v>
      </c>
      <c r="K10" s="358" t="str">
        <f t="shared" ref="K10" si="30">B10&amp;C10&amp;D10&amp;E10</f>
        <v>ZBTISDN30400</v>
      </c>
      <c r="L10" s="527" t="str">
        <f t="shared" ref="L10" si="31">G10&amp;H10&amp;I10</f>
        <v/>
      </c>
      <c r="M10" s="527"/>
      <c r="O10" s="367">
        <f>MATCH(J10,'Rekenblad Aansluiting'!A:A,0)</f>
        <v>40</v>
      </c>
      <c r="P10" s="382">
        <f>MATCH(K10,'Rekenblad Verkeer'!A:A,0)</f>
        <v>8</v>
      </c>
      <c r="Q10" s="368"/>
      <c r="S10" s="363">
        <f>INDEX('Rekenblad Aansluiting'!O:O,'Rekenblad combi'!O10)</f>
        <v>427.77777777777777</v>
      </c>
      <c r="T10" s="288">
        <f>INDEX('Rekenblad Verkeer'!AG:AG,'Rekenblad combi'!P10)</f>
        <v>60</v>
      </c>
      <c r="U10" s="288"/>
      <c r="V10" s="364">
        <f t="shared" ref="V10" si="32">S10+T10</f>
        <v>487.77777777777777</v>
      </c>
      <c r="X10" s="363">
        <f>INDEX('Rekenblad Aansluiting'!X:X,'Rekenblad combi'!O10)</f>
        <v>147.47092638888887</v>
      </c>
      <c r="Y10" s="288">
        <f>INDEX('Rekenblad Verkeer'!AR:AR,'Rekenblad combi'!P10)</f>
        <v>40.236998999999997</v>
      </c>
      <c r="Z10" s="364"/>
      <c r="AA10" s="363">
        <f t="shared" ref="AA10" si="33">X10+Y10+Z10</f>
        <v>187.70792538888887</v>
      </c>
      <c r="AB10" s="292">
        <f t="shared" ref="AB10" si="34">AA10/V10</f>
        <v>0.38482262608200452</v>
      </c>
      <c r="AC10" s="358" t="b">
        <f t="shared" ref="AC10" si="35">AA10&lt;0</f>
        <v>0</v>
      </c>
      <c r="AD10" s="605" t="s">
        <v>872</v>
      </c>
    </row>
    <row r="11" spans="1:30" ht="15">
      <c r="A11" s="527" t="str">
        <f t="shared" ref="A11:A13" si="36">B11&amp;C11</f>
        <v>ZBTCityphone</v>
      </c>
      <c r="B11" s="357" t="s">
        <v>494</v>
      </c>
      <c r="C11" s="278" t="s">
        <v>525</v>
      </c>
      <c r="D11" s="278">
        <v>100</v>
      </c>
      <c r="E11" s="278"/>
      <c r="F11" s="358" t="s">
        <v>463</v>
      </c>
      <c r="G11" s="357"/>
      <c r="H11" s="278"/>
      <c r="I11" s="358"/>
      <c r="J11" s="357" t="str">
        <f t="shared" ref="J11" si="37">B11&amp;C11&amp;D11&amp;F11</f>
        <v>ZBTCityphone100VVE nieuwe aanleg</v>
      </c>
      <c r="K11" s="358" t="str">
        <f t="shared" ref="K11" si="38">B11&amp;C11&amp;D11&amp;E11</f>
        <v>ZBTCityphone100</v>
      </c>
      <c r="L11" s="527" t="str">
        <f t="shared" ref="L11:L13" si="39">G11&amp;H11&amp;I11</f>
        <v/>
      </c>
      <c r="M11" s="527"/>
      <c r="O11" s="367">
        <f>MATCH(J11,'Rekenblad Aansluiting'!A:A,0)</f>
        <v>41</v>
      </c>
      <c r="P11" s="382">
        <f>MATCH(K11,'Rekenblad Verkeer'!A:A,0)</f>
        <v>9</v>
      </c>
      <c r="Q11" s="368"/>
      <c r="S11" s="363">
        <f>INDEX('Rekenblad Aansluiting'!O:O,'Rekenblad combi'!O11)</f>
        <v>127.77777777777777</v>
      </c>
      <c r="T11" s="288">
        <f>INDEX('Rekenblad Verkeer'!AG:AG,'Rekenblad combi'!P11)</f>
        <v>60</v>
      </c>
      <c r="U11" s="288"/>
      <c r="V11" s="364">
        <f t="shared" ref="V11" si="40">S11+T11</f>
        <v>187.77777777777777</v>
      </c>
      <c r="X11" s="363">
        <f>INDEX('Rekenblad Aansluiting'!X:X,'Rekenblad combi'!O11)</f>
        <v>31.182026388888886</v>
      </c>
      <c r="Y11" s="288">
        <f>INDEX('Rekenblad Verkeer'!AR:AR,'Rekenblad combi'!P11)</f>
        <v>40.236998999999997</v>
      </c>
      <c r="Z11" s="364"/>
      <c r="AA11" s="363">
        <f t="shared" ref="AA11:AA13" si="41">X11+Y11+Z11</f>
        <v>71.419025388888883</v>
      </c>
      <c r="AB11" s="292">
        <f t="shared" ref="AB11" si="42">AA11/V11</f>
        <v>0.38033800502958576</v>
      </c>
      <c r="AC11" s="358" t="b">
        <f t="shared" ref="AC11" si="43">AA11&lt;0</f>
        <v>0</v>
      </c>
      <c r="AD11" s="605" t="s">
        <v>872</v>
      </c>
    </row>
    <row r="12" spans="1:30" ht="15">
      <c r="A12" s="527" t="str">
        <f t="shared" si="36"/>
        <v>ZBTISDN1</v>
      </c>
      <c r="B12" s="357" t="s">
        <v>494</v>
      </c>
      <c r="C12" s="278" t="s">
        <v>469</v>
      </c>
      <c r="D12" s="278">
        <v>50</v>
      </c>
      <c r="E12" s="278"/>
      <c r="F12" s="358" t="s">
        <v>464</v>
      </c>
      <c r="G12" s="357"/>
      <c r="H12" s="278"/>
      <c r="I12" s="358"/>
      <c r="J12" s="357" t="str">
        <f t="shared" ref="J12:J13" si="44">B12&amp;C12&amp;D12&amp;F12</f>
        <v>ZBTISDN150VVE overstap</v>
      </c>
      <c r="K12" s="358" t="str">
        <f t="shared" ref="K12:K13" si="45">B12&amp;C12&amp;D12&amp;E12</f>
        <v>ZBTISDN150</v>
      </c>
      <c r="L12" s="527" t="str">
        <f t="shared" si="39"/>
        <v/>
      </c>
      <c r="M12" s="527"/>
      <c r="O12" s="367">
        <f>MATCH(J12,'Rekenblad Aansluiting'!A:A,0)</f>
        <v>35</v>
      </c>
      <c r="P12" s="382">
        <f>MATCH(K12,'Rekenblad Verkeer'!A:A,0)</f>
        <v>4</v>
      </c>
      <c r="Q12" s="368"/>
      <c r="S12" s="363">
        <f>INDEX('Rekenblad Aansluiting'!O:O,'Rekenblad combi'!O12)</f>
        <v>52.777777777777779</v>
      </c>
      <c r="T12" s="288">
        <f>INDEX('Rekenblad Verkeer'!AG:AG,'Rekenblad combi'!P12)</f>
        <v>60</v>
      </c>
      <c r="U12" s="288"/>
      <c r="V12" s="364">
        <f t="shared" ref="V12:V13" si="46">S12+T12</f>
        <v>112.77777777777777</v>
      </c>
      <c r="X12" s="363">
        <f>INDEX('Rekenblad Aansluiting'!X:X,'Rekenblad combi'!O12)</f>
        <v>33.786074999999997</v>
      </c>
      <c r="Y12" s="288">
        <f>INDEX('Rekenblad Verkeer'!AR:AR,'Rekenblad combi'!P12)</f>
        <v>40.236998999999997</v>
      </c>
      <c r="Z12" s="364"/>
      <c r="AA12" s="363">
        <f t="shared" si="41"/>
        <v>74.023073999999994</v>
      </c>
      <c r="AB12" s="292">
        <f t="shared" ref="AB12:AB13" si="47">AA12/V12</f>
        <v>0.65636223251231529</v>
      </c>
      <c r="AC12" s="358" t="b">
        <f t="shared" ref="AC12:AC13" si="48">AA12&lt;0</f>
        <v>0</v>
      </c>
      <c r="AD12" s="605" t="s">
        <v>872</v>
      </c>
    </row>
    <row r="13" spans="1:30" ht="15">
      <c r="A13" s="527" t="str">
        <f t="shared" si="36"/>
        <v>ZBTISDN2</v>
      </c>
      <c r="B13" s="357" t="s">
        <v>494</v>
      </c>
      <c r="C13" s="278" t="s">
        <v>470</v>
      </c>
      <c r="D13" s="278">
        <v>75</v>
      </c>
      <c r="E13" s="278"/>
      <c r="F13" s="358" t="s">
        <v>464</v>
      </c>
      <c r="G13" s="357"/>
      <c r="H13" s="278"/>
      <c r="I13" s="358"/>
      <c r="J13" s="357" t="str">
        <f t="shared" si="44"/>
        <v>ZBTISDN275VVE overstap</v>
      </c>
      <c r="K13" s="358" t="str">
        <f t="shared" si="45"/>
        <v>ZBTISDN275</v>
      </c>
      <c r="L13" s="527" t="str">
        <f t="shared" si="39"/>
        <v/>
      </c>
      <c r="M13" s="527"/>
      <c r="O13" s="367">
        <f>MATCH(J13,'Rekenblad Aansluiting'!A:A,0)</f>
        <v>37</v>
      </c>
      <c r="P13" s="382">
        <f>MATCH(K13,'Rekenblad Verkeer'!A:A,0)</f>
        <v>5</v>
      </c>
      <c r="Q13" s="368"/>
      <c r="S13" s="363">
        <f>INDEX('Rekenblad Aansluiting'!O:O,'Rekenblad combi'!O13)</f>
        <v>77.777777777777771</v>
      </c>
      <c r="T13" s="288">
        <f>INDEX('Rekenblad Verkeer'!AG:AG,'Rekenblad combi'!P13)</f>
        <v>60</v>
      </c>
      <c r="U13" s="288"/>
      <c r="V13" s="364">
        <f t="shared" si="46"/>
        <v>137.77777777777777</v>
      </c>
      <c r="X13" s="363">
        <f>INDEX('Rekenblad Aansluiting'!X:X,'Rekenblad combi'!O13)</f>
        <v>54.348224999999999</v>
      </c>
      <c r="Y13" s="288">
        <f>INDEX('Rekenblad Verkeer'!AR:AR,'Rekenblad combi'!P13)</f>
        <v>40.236998999999997</v>
      </c>
      <c r="Z13" s="364"/>
      <c r="AA13" s="363">
        <f t="shared" si="41"/>
        <v>94.585223999999997</v>
      </c>
      <c r="AB13" s="292">
        <f t="shared" si="47"/>
        <v>0.68650565806451613</v>
      </c>
      <c r="AC13" s="358" t="b">
        <f t="shared" si="48"/>
        <v>0</v>
      </c>
      <c r="AD13" s="605" t="s">
        <v>872</v>
      </c>
    </row>
    <row r="14" spans="1:30" ht="15">
      <c r="A14" s="527" t="str">
        <f t="shared" ref="A14" si="49">B14&amp;C14</f>
        <v>ZBTISDN15</v>
      </c>
      <c r="B14" s="357" t="s">
        <v>494</v>
      </c>
      <c r="C14" s="278" t="s">
        <v>471</v>
      </c>
      <c r="D14" s="278">
        <v>250</v>
      </c>
      <c r="E14" s="278"/>
      <c r="F14" s="358" t="s">
        <v>464</v>
      </c>
      <c r="G14" s="357"/>
      <c r="H14" s="278"/>
      <c r="I14" s="358"/>
      <c r="J14" s="357" t="str">
        <f t="shared" ref="J14" si="50">B14&amp;C14&amp;D14&amp;F14</f>
        <v>ZBTISDN15250VVE overstap</v>
      </c>
      <c r="K14" s="358" t="str">
        <f t="shared" ref="K14" si="51">B14&amp;C14&amp;D14&amp;E14</f>
        <v>ZBTISDN15250</v>
      </c>
      <c r="L14" s="527" t="str">
        <f t="shared" ref="L14" si="52">G14&amp;H14&amp;I14</f>
        <v/>
      </c>
      <c r="M14" s="527"/>
      <c r="O14" s="367">
        <f>MATCH(J14,'Rekenblad Aansluiting'!A:A,0)</f>
        <v>42</v>
      </c>
      <c r="P14" s="382">
        <f>MATCH(K14,'Rekenblad Verkeer'!A:A,0)</f>
        <v>6</v>
      </c>
      <c r="Q14" s="368"/>
      <c r="S14" s="363">
        <f>INDEX('Rekenblad Aansluiting'!O:O,'Rekenblad combi'!O14)</f>
        <v>263.88888888888891</v>
      </c>
      <c r="T14" s="288">
        <f>INDEX('Rekenblad Verkeer'!AG:AG,'Rekenblad combi'!P14)</f>
        <v>60</v>
      </c>
      <c r="U14" s="288"/>
      <c r="V14" s="364">
        <f t="shared" ref="V14" si="53">S14+T14</f>
        <v>323.88888888888891</v>
      </c>
      <c r="X14" s="363">
        <f>INDEX('Rekenblad Aansluiting'!X:X,'Rekenblad combi'!O14)</f>
        <v>102.87242916666671</v>
      </c>
      <c r="Y14" s="288">
        <f>INDEX('Rekenblad Verkeer'!AR:AR,'Rekenblad combi'!P14)</f>
        <v>40.236998999999997</v>
      </c>
      <c r="Z14" s="364"/>
      <c r="AA14" s="363">
        <f t="shared" ref="AA14" si="54">X14+Y14+Z14</f>
        <v>143.1094281666667</v>
      </c>
      <c r="AB14" s="292">
        <f t="shared" ref="AB14" si="55">AA14/V14</f>
        <v>0.4418472910806176</v>
      </c>
      <c r="AC14" s="358" t="b">
        <f t="shared" ref="AC14" si="56">AA14&lt;0</f>
        <v>0</v>
      </c>
      <c r="AD14" s="605" t="s">
        <v>872</v>
      </c>
    </row>
    <row r="15" spans="1:30" ht="15">
      <c r="A15" s="527" t="str">
        <f t="shared" ref="A15" si="57">B15&amp;C15</f>
        <v>ZBTISDN20</v>
      </c>
      <c r="B15" s="357" t="s">
        <v>494</v>
      </c>
      <c r="C15" s="278" t="s">
        <v>473</v>
      </c>
      <c r="D15" s="278">
        <v>300</v>
      </c>
      <c r="E15" s="278"/>
      <c r="F15" s="358" t="s">
        <v>464</v>
      </c>
      <c r="G15" s="357"/>
      <c r="H15" s="278"/>
      <c r="I15" s="358"/>
      <c r="J15" s="357" t="str">
        <f t="shared" ref="J15" si="58">B15&amp;C15&amp;D15&amp;F15</f>
        <v>ZBTISDN20300VVE overstap</v>
      </c>
      <c r="K15" s="358" t="str">
        <f t="shared" ref="K15" si="59">B15&amp;C15&amp;D15&amp;E15</f>
        <v>ZBTISDN20300</v>
      </c>
      <c r="L15" s="527" t="str">
        <f t="shared" ref="L15" si="60">G15&amp;H15&amp;I15</f>
        <v/>
      </c>
      <c r="M15" s="527"/>
      <c r="O15" s="367">
        <f>MATCH(J15,'Rekenblad Aansluiting'!A:A,0)</f>
        <v>43</v>
      </c>
      <c r="P15" s="382">
        <f>MATCH(K15,'Rekenblad Verkeer'!A:A,0)</f>
        <v>7</v>
      </c>
      <c r="Q15" s="368"/>
      <c r="S15" s="363">
        <f>INDEX('Rekenblad Aansluiting'!O:O,'Rekenblad combi'!O15)</f>
        <v>313.88888888888891</v>
      </c>
      <c r="T15" s="288">
        <f>INDEX('Rekenblad Verkeer'!AG:AG,'Rekenblad combi'!P15)</f>
        <v>60</v>
      </c>
      <c r="U15" s="288"/>
      <c r="V15" s="364">
        <f t="shared" ref="V15" si="61">S15+T15</f>
        <v>373.88888888888891</v>
      </c>
      <c r="X15" s="363">
        <f>INDEX('Rekenblad Aansluiting'!X:X,'Rekenblad combi'!O15)</f>
        <v>112.59127916666668</v>
      </c>
      <c r="Y15" s="288">
        <f>INDEX('Rekenblad Verkeer'!AR:AR,'Rekenblad combi'!P15)</f>
        <v>40.236998999999997</v>
      </c>
      <c r="Z15" s="364"/>
      <c r="AA15" s="363">
        <f t="shared" ref="AA15" si="62">X15+Y15+Z15</f>
        <v>152.82827816666668</v>
      </c>
      <c r="AB15" s="292">
        <f t="shared" ref="AB15" si="63">AA15/V15</f>
        <v>0.4087531956909361</v>
      </c>
      <c r="AC15" s="358" t="b">
        <f t="shared" ref="AC15" si="64">AA15&lt;0</f>
        <v>0</v>
      </c>
      <c r="AD15" s="605" t="s">
        <v>872</v>
      </c>
    </row>
    <row r="16" spans="1:30" ht="15">
      <c r="A16" s="527" t="str">
        <f t="shared" ref="A16" si="65">B16&amp;C16</f>
        <v>ZBTISDN30</v>
      </c>
      <c r="B16" s="357" t="s">
        <v>494</v>
      </c>
      <c r="C16" s="278" t="s">
        <v>474</v>
      </c>
      <c r="D16" s="278">
        <v>400</v>
      </c>
      <c r="E16" s="278"/>
      <c r="F16" s="358" t="s">
        <v>464</v>
      </c>
      <c r="G16" s="357"/>
      <c r="H16" s="278"/>
      <c r="I16" s="358"/>
      <c r="J16" s="357" t="str">
        <f t="shared" ref="J16" si="66">B16&amp;C16&amp;D16&amp;F16</f>
        <v>ZBTISDN30400VVE overstap</v>
      </c>
      <c r="K16" s="358" t="str">
        <f t="shared" ref="K16" si="67">B16&amp;C16&amp;D16&amp;E16</f>
        <v>ZBTISDN30400</v>
      </c>
      <c r="L16" s="527" t="str">
        <f t="shared" ref="L16" si="68">G16&amp;H16&amp;I16</f>
        <v/>
      </c>
      <c r="M16" s="527"/>
      <c r="O16" s="367">
        <f>MATCH(J16,'Rekenblad Aansluiting'!A:A,0)</f>
        <v>44</v>
      </c>
      <c r="P16" s="382">
        <f>MATCH(K16,'Rekenblad Verkeer'!A:A,0)</f>
        <v>8</v>
      </c>
      <c r="Q16" s="368"/>
      <c r="S16" s="363">
        <f>INDEX('Rekenblad Aansluiting'!O:O,'Rekenblad combi'!O16)</f>
        <v>413.88888888888891</v>
      </c>
      <c r="T16" s="288">
        <f>INDEX('Rekenblad Verkeer'!AG:AG,'Rekenblad combi'!P16)</f>
        <v>60</v>
      </c>
      <c r="U16" s="288"/>
      <c r="V16" s="364">
        <f t="shared" ref="V16" si="69">S16+T16</f>
        <v>473.88888888888891</v>
      </c>
      <c r="X16" s="363">
        <f>INDEX('Rekenblad Aansluiting'!X:X,'Rekenblad combi'!O16)</f>
        <v>176.64582916666672</v>
      </c>
      <c r="Y16" s="288">
        <f>INDEX('Rekenblad Verkeer'!AR:AR,'Rekenblad combi'!P16)</f>
        <v>40.236998999999997</v>
      </c>
      <c r="Z16" s="364"/>
      <c r="AA16" s="363">
        <f t="shared" ref="AA16" si="70">X16+Y16+Z16</f>
        <v>216.88282816666671</v>
      </c>
      <c r="AB16" s="292">
        <f t="shared" ref="AB16" si="71">AA16/V16</f>
        <v>0.45766599144196957</v>
      </c>
      <c r="AC16" s="358" t="b">
        <f t="shared" ref="AC16" si="72">AA16&lt;0</f>
        <v>0</v>
      </c>
      <c r="AD16" s="605" t="s">
        <v>872</v>
      </c>
    </row>
    <row r="17" spans="1:30" ht="15">
      <c r="A17" s="527" t="str">
        <f t="shared" ref="A17:A18" si="73">B17&amp;C17</f>
        <v>ZBTCityphone</v>
      </c>
      <c r="B17" s="357" t="s">
        <v>494</v>
      </c>
      <c r="C17" s="278" t="s">
        <v>525</v>
      </c>
      <c r="D17" s="278">
        <v>100</v>
      </c>
      <c r="E17" s="278"/>
      <c r="F17" s="358" t="s">
        <v>464</v>
      </c>
      <c r="G17" s="357"/>
      <c r="H17" s="278"/>
      <c r="I17" s="358"/>
      <c r="J17" s="357" t="str">
        <f>B17&amp;C17&amp;D17&amp;F17</f>
        <v>ZBTCityphone100VVE overstap</v>
      </c>
      <c r="K17" s="358" t="str">
        <f>B17&amp;C17&amp;D17&amp;E17</f>
        <v>ZBTCityphone100</v>
      </c>
      <c r="L17" s="527" t="str">
        <f t="shared" ref="L17:L18" si="74">G17&amp;H17&amp;I17</f>
        <v/>
      </c>
      <c r="M17" s="527"/>
      <c r="N17" s="278"/>
      <c r="O17" s="367">
        <f>MATCH(J17,'Rekenblad Aansluiting'!A:A,0)</f>
        <v>45</v>
      </c>
      <c r="P17" s="382">
        <f>MATCH(K17,'Rekenblad Verkeer'!A:A,0)</f>
        <v>9</v>
      </c>
      <c r="Q17" s="368"/>
      <c r="R17" s="278"/>
      <c r="S17" s="363">
        <f>INDEX('Rekenblad Aansluiting'!O:O,'Rekenblad combi'!O17)</f>
        <v>113.88888888888889</v>
      </c>
      <c r="T17" s="288">
        <f>INDEX('Rekenblad Verkeer'!AG:AG,'Rekenblad combi'!P17)</f>
        <v>60</v>
      </c>
      <c r="U17" s="288"/>
      <c r="V17" s="364">
        <f t="shared" ref="V17:V18" si="75">S17+T17</f>
        <v>173.88888888888889</v>
      </c>
      <c r="W17" s="278"/>
      <c r="X17" s="363">
        <f>INDEX('Rekenblad Aansluiting'!X:X,'Rekenblad combi'!O17)</f>
        <v>60.35692916666666</v>
      </c>
      <c r="Y17" s="288">
        <f>INDEX('Rekenblad Verkeer'!AR:AR,'Rekenblad combi'!P17)</f>
        <v>40.236998999999997</v>
      </c>
      <c r="Z17" s="364"/>
      <c r="AA17" s="363">
        <f t="shared" ref="AA17:AA18" si="76">X17+Y17+Z17</f>
        <v>100.59392816666666</v>
      </c>
      <c r="AB17" s="292">
        <f t="shared" ref="AB17:AB18" si="77">AA17/V17</f>
        <v>0.57849543354632582</v>
      </c>
      <c r="AC17" s="358" t="b">
        <f t="shared" ref="AC17:AC18" si="78">AA17&lt;0</f>
        <v>0</v>
      </c>
      <c r="AD17" s="605" t="s">
        <v>872</v>
      </c>
    </row>
    <row r="18" spans="1:30" ht="15">
      <c r="A18" s="527" t="str">
        <f t="shared" si="73"/>
        <v>ZBTISDN1</v>
      </c>
      <c r="B18" s="357" t="s">
        <v>494</v>
      </c>
      <c r="C18" s="278" t="s">
        <v>469</v>
      </c>
      <c r="D18" s="278">
        <v>50</v>
      </c>
      <c r="E18" s="278" t="s">
        <v>908</v>
      </c>
      <c r="F18" s="358" t="s">
        <v>463</v>
      </c>
      <c r="G18" s="357"/>
      <c r="H18" s="278"/>
      <c r="I18" s="358"/>
      <c r="J18" s="357" t="str">
        <f t="shared" ref="J18:J19" si="79">B18&amp;C18&amp;D18&amp;F18</f>
        <v>ZBTISDN150VVE nieuwe aanleg</v>
      </c>
      <c r="K18" s="358" t="str">
        <f t="shared" ref="K18" si="80">B18&amp;C18&amp;D18&amp;E18</f>
        <v>ZBTISDN150IDD contractsduurkorting</v>
      </c>
      <c r="L18" s="527" t="str">
        <f t="shared" si="74"/>
        <v/>
      </c>
      <c r="M18" s="527"/>
      <c r="O18" s="357">
        <f>MATCH(J18,'Rekenblad Aansluiting'!A:A,0)</f>
        <v>34</v>
      </c>
      <c r="P18" s="278">
        <f>MATCH(K18,'Rekenblad Verkeer'!A:A,0)</f>
        <v>24</v>
      </c>
      <c r="Q18" s="358"/>
      <c r="S18" s="415">
        <f>INDEX('Rekenblad Aansluiting'!O:O,'Rekenblad combi'!O18)</f>
        <v>52.777777777777779</v>
      </c>
      <c r="T18" s="299">
        <f>INDEX('Rekenblad Verkeer'!AG:AG,'Rekenblad combi'!P18)</f>
        <v>58.5</v>
      </c>
      <c r="U18" s="299"/>
      <c r="V18" s="417">
        <f t="shared" si="75"/>
        <v>111.27777777777777</v>
      </c>
      <c r="X18" s="363">
        <f>INDEX('Rekenblad Aansluiting'!X:X,'Rekenblad combi'!O18)</f>
        <v>33.28541388888889</v>
      </c>
      <c r="Y18" s="288">
        <f>INDEX('Rekenblad Verkeer'!AR:AR,'Rekenblad combi'!P18)</f>
        <v>38.736998999999997</v>
      </c>
      <c r="Z18" s="364"/>
      <c r="AA18" s="363">
        <f t="shared" si="76"/>
        <v>72.02241288888888</v>
      </c>
      <c r="AB18" s="292">
        <f t="shared" si="77"/>
        <v>0.64723086969545673</v>
      </c>
      <c r="AC18" s="358" t="b">
        <f t="shared" si="78"/>
        <v>0</v>
      </c>
      <c r="AD18" s="605" t="s">
        <v>872</v>
      </c>
    </row>
    <row r="19" spans="1:30" ht="15">
      <c r="A19" s="527" t="str">
        <f t="shared" ref="A19" si="81">B19&amp;C19</f>
        <v>ZBTISDN2</v>
      </c>
      <c r="B19" s="357" t="s">
        <v>494</v>
      </c>
      <c r="C19" s="278" t="s">
        <v>470</v>
      </c>
      <c r="D19" s="278">
        <v>75</v>
      </c>
      <c r="E19" s="278" t="s">
        <v>908</v>
      </c>
      <c r="F19" s="358" t="s">
        <v>463</v>
      </c>
      <c r="G19" s="357"/>
      <c r="H19" s="278"/>
      <c r="I19" s="358"/>
      <c r="J19" s="357" t="str">
        <f t="shared" si="79"/>
        <v>ZBTISDN275VVE nieuwe aanleg</v>
      </c>
      <c r="K19" s="358" t="str">
        <f t="shared" ref="K19" si="82">B19&amp;C19&amp;D19&amp;E19</f>
        <v>ZBTISDN275IDD contractsduurkorting</v>
      </c>
      <c r="L19" s="527" t="str">
        <f t="shared" ref="L19" si="83">G19&amp;H19&amp;I19</f>
        <v/>
      </c>
      <c r="M19" s="527"/>
      <c r="O19" s="357">
        <f>MATCH(J19,'Rekenblad Aansluiting'!A:A,0)</f>
        <v>36</v>
      </c>
      <c r="P19" s="278">
        <f>MATCH(K19,'Rekenblad Verkeer'!A:A,0)</f>
        <v>25</v>
      </c>
      <c r="Q19" s="358"/>
      <c r="S19" s="415">
        <f>INDEX('Rekenblad Aansluiting'!O:O,'Rekenblad combi'!O19)</f>
        <v>77.777777777777771</v>
      </c>
      <c r="T19" s="299">
        <f>INDEX('Rekenblad Verkeer'!AG:AG,'Rekenblad combi'!P19)</f>
        <v>58.5</v>
      </c>
      <c r="U19" s="299"/>
      <c r="V19" s="417">
        <f t="shared" ref="V19" si="84">S19+T19</f>
        <v>136.27777777777777</v>
      </c>
      <c r="X19" s="363">
        <f>INDEX('Rekenblad Aansluiting'!X:X,'Rekenblad combi'!O19)</f>
        <v>53.847563888888885</v>
      </c>
      <c r="Y19" s="288">
        <f>INDEX('Rekenblad Verkeer'!AR:AR,'Rekenblad combi'!P19)</f>
        <v>38.736998999999997</v>
      </c>
      <c r="Z19" s="364"/>
      <c r="AA19" s="363">
        <f t="shared" ref="AA19" si="85">X19+Y19+Z19</f>
        <v>92.584562888888883</v>
      </c>
      <c r="AB19" s="292">
        <f t="shared" ref="AB19" si="86">AA19/V19</f>
        <v>0.67938121973094168</v>
      </c>
      <c r="AC19" s="358" t="b">
        <f t="shared" ref="AC19" si="87">AA19&lt;0</f>
        <v>0</v>
      </c>
      <c r="AD19" s="605" t="s">
        <v>872</v>
      </c>
    </row>
    <row r="20" spans="1:30" ht="15">
      <c r="A20" s="527" t="str">
        <f t="shared" ref="A20" si="88">B20&amp;C20</f>
        <v>ZBTISDN15</v>
      </c>
      <c r="B20" s="357" t="s">
        <v>494</v>
      </c>
      <c r="C20" s="278" t="s">
        <v>471</v>
      </c>
      <c r="D20" s="278">
        <v>250</v>
      </c>
      <c r="E20" s="278" t="s">
        <v>908</v>
      </c>
      <c r="F20" s="358" t="s">
        <v>463</v>
      </c>
      <c r="G20" s="357"/>
      <c r="H20" s="278"/>
      <c r="I20" s="358"/>
      <c r="J20" s="357" t="str">
        <f t="shared" ref="J20" si="89">B20&amp;C20&amp;D20&amp;F20</f>
        <v>ZBTISDN15250VVE nieuwe aanleg</v>
      </c>
      <c r="K20" s="358" t="str">
        <f t="shared" ref="K20" si="90">B20&amp;C20&amp;D20&amp;E20</f>
        <v>ZBTISDN15250IDD contractsduurkorting</v>
      </c>
      <c r="L20" s="527" t="str">
        <f t="shared" ref="L20" si="91">G20&amp;H20&amp;I20</f>
        <v/>
      </c>
      <c r="M20" s="527"/>
      <c r="O20" s="357">
        <f>MATCH(J20,'Rekenblad Aansluiting'!A:A,0)</f>
        <v>38</v>
      </c>
      <c r="P20" s="278">
        <f>MATCH(K20,'Rekenblad Verkeer'!A:A,0)</f>
        <v>26</v>
      </c>
      <c r="Q20" s="358"/>
      <c r="S20" s="415">
        <f>INDEX('Rekenblad Aansluiting'!O:O,'Rekenblad combi'!O20)</f>
        <v>277.77777777777777</v>
      </c>
      <c r="T20" s="299">
        <f>INDEX('Rekenblad Verkeer'!AG:AG,'Rekenblad combi'!P20)</f>
        <v>58.5</v>
      </c>
      <c r="U20" s="299"/>
      <c r="V20" s="417">
        <f t="shared" ref="V20" si="92">S20+T20</f>
        <v>336.27777777777777</v>
      </c>
      <c r="X20" s="363">
        <f>INDEX('Rekenblad Aansluiting'!X:X,'Rekenblad combi'!O20)</f>
        <v>94.475908333333308</v>
      </c>
      <c r="Y20" s="288">
        <f>INDEX('Rekenblad Verkeer'!AR:AR,'Rekenblad combi'!P20)</f>
        <v>38.736998999999997</v>
      </c>
      <c r="Z20" s="364"/>
      <c r="AA20" s="363">
        <f t="shared" ref="AA20" si="93">X20+Y20+Z20</f>
        <v>133.21290733333331</v>
      </c>
      <c r="AB20" s="292">
        <f t="shared" ref="AB20" si="94">AA20/V20</f>
        <v>0.39613948983974878</v>
      </c>
      <c r="AC20" s="358" t="b">
        <f t="shared" ref="AC20" si="95">AA20&lt;0</f>
        <v>0</v>
      </c>
      <c r="AD20" s="605" t="s">
        <v>872</v>
      </c>
    </row>
    <row r="21" spans="1:30" ht="15">
      <c r="A21" s="527" t="str">
        <f t="shared" ref="A21" si="96">B21&amp;C21</f>
        <v>ZBTISDN20</v>
      </c>
      <c r="B21" s="357" t="s">
        <v>494</v>
      </c>
      <c r="C21" s="278" t="s">
        <v>473</v>
      </c>
      <c r="D21" s="278">
        <v>300</v>
      </c>
      <c r="E21" s="278" t="s">
        <v>908</v>
      </c>
      <c r="F21" s="358" t="s">
        <v>463</v>
      </c>
      <c r="G21" s="357"/>
      <c r="H21" s="278"/>
      <c r="I21" s="358"/>
      <c r="J21" s="357" t="str">
        <f t="shared" ref="J21" si="97">B21&amp;C21&amp;D21&amp;F21</f>
        <v>ZBTISDN20300VVE nieuwe aanleg</v>
      </c>
      <c r="K21" s="358" t="str">
        <f t="shared" ref="K21" si="98">B21&amp;C21&amp;D21&amp;E21</f>
        <v>ZBTISDN20300IDD contractsduurkorting</v>
      </c>
      <c r="L21" s="527" t="str">
        <f t="shared" ref="L21" si="99">G21&amp;H21&amp;I21</f>
        <v/>
      </c>
      <c r="M21" s="527"/>
      <c r="O21" s="357">
        <f>MATCH(J21,'Rekenblad Aansluiting'!A:A,0)</f>
        <v>39</v>
      </c>
      <c r="P21" s="278">
        <f>MATCH(K21,'Rekenblad Verkeer'!A:A,0)</f>
        <v>27</v>
      </c>
      <c r="Q21" s="358"/>
      <c r="S21" s="415">
        <f>INDEX('Rekenblad Aansluiting'!O:O,'Rekenblad combi'!O21)</f>
        <v>327.77777777777777</v>
      </c>
      <c r="T21" s="299">
        <f>INDEX('Rekenblad Verkeer'!AG:AG,'Rekenblad combi'!P21)</f>
        <v>58.5</v>
      </c>
      <c r="U21" s="299"/>
      <c r="V21" s="417">
        <f t="shared" ref="V21" si="100">S21+T21</f>
        <v>386.27777777777777</v>
      </c>
      <c r="X21" s="363">
        <f>INDEX('Rekenblad Aansluiting'!X:X,'Rekenblad combi'!O21)</f>
        <v>96.774065277777765</v>
      </c>
      <c r="Y21" s="288">
        <f>INDEX('Rekenblad Verkeer'!AR:AR,'Rekenblad combi'!P21)</f>
        <v>38.736998999999997</v>
      </c>
      <c r="Z21" s="364"/>
      <c r="AA21" s="363">
        <f t="shared" ref="AA21" si="101">X21+Y21+Z21</f>
        <v>135.51106427777776</v>
      </c>
      <c r="AB21" s="292">
        <f t="shared" ref="AB21" si="102">AA21/V21</f>
        <v>0.35081247763555296</v>
      </c>
      <c r="AC21" s="358" t="b">
        <f t="shared" ref="AC21" si="103">AA21&lt;0</f>
        <v>0</v>
      </c>
      <c r="AD21" s="605" t="s">
        <v>872</v>
      </c>
    </row>
    <row r="22" spans="1:30" ht="15">
      <c r="A22" s="527" t="str">
        <f t="shared" ref="A22" si="104">B22&amp;C22</f>
        <v>ZBTISDN30</v>
      </c>
      <c r="B22" s="357" t="s">
        <v>494</v>
      </c>
      <c r="C22" s="278" t="s">
        <v>474</v>
      </c>
      <c r="D22" s="278">
        <v>400</v>
      </c>
      <c r="E22" s="278" t="s">
        <v>908</v>
      </c>
      <c r="F22" s="358" t="s">
        <v>463</v>
      </c>
      <c r="G22" s="357"/>
      <c r="H22" s="278"/>
      <c r="I22" s="358"/>
      <c r="J22" s="357" t="str">
        <f t="shared" ref="J22" si="105">B22&amp;C22&amp;D22&amp;F22</f>
        <v>ZBTISDN30400VVE nieuwe aanleg</v>
      </c>
      <c r="K22" s="358" t="str">
        <f t="shared" ref="K22" si="106">B22&amp;C22&amp;D22&amp;E22</f>
        <v>ZBTISDN30400IDD contractsduurkorting</v>
      </c>
      <c r="L22" s="527" t="str">
        <f t="shared" ref="L22" si="107">G22&amp;H22&amp;I22</f>
        <v/>
      </c>
      <c r="M22" s="527"/>
      <c r="O22" s="357">
        <f>MATCH(J22,'Rekenblad Aansluiting'!A:A,0)</f>
        <v>40</v>
      </c>
      <c r="P22" s="278">
        <f>MATCH(K22,'Rekenblad Verkeer'!A:A,0)</f>
        <v>28</v>
      </c>
      <c r="Q22" s="358"/>
      <c r="S22" s="415">
        <f>INDEX('Rekenblad Aansluiting'!O:O,'Rekenblad combi'!O22)</f>
        <v>427.77777777777777</v>
      </c>
      <c r="T22" s="299">
        <f>INDEX('Rekenblad Verkeer'!AG:AG,'Rekenblad combi'!P22)</f>
        <v>58.5</v>
      </c>
      <c r="U22" s="299"/>
      <c r="V22" s="417">
        <f t="shared" ref="V22" si="108">S22+T22</f>
        <v>486.27777777777777</v>
      </c>
      <c r="X22" s="363">
        <f>INDEX('Rekenblad Aansluiting'!X:X,'Rekenblad combi'!O22)</f>
        <v>147.47092638888887</v>
      </c>
      <c r="Y22" s="288">
        <f>INDEX('Rekenblad Verkeer'!AR:AR,'Rekenblad combi'!P22)</f>
        <v>38.736998999999997</v>
      </c>
      <c r="Z22" s="364"/>
      <c r="AA22" s="363">
        <f t="shared" ref="AA22" si="109">X22+Y22+Z22</f>
        <v>186.20792538888887</v>
      </c>
      <c r="AB22" s="292">
        <f t="shared" ref="AB22" si="110">AA22/V22</f>
        <v>0.38292501508054377</v>
      </c>
      <c r="AC22" s="358" t="b">
        <f t="shared" ref="AC22" si="111">AA22&lt;0</f>
        <v>0</v>
      </c>
      <c r="AD22" s="605" t="s">
        <v>872</v>
      </c>
    </row>
    <row r="23" spans="1:30" ht="15">
      <c r="A23" s="527" t="str">
        <f t="shared" ref="A23" si="112">B23&amp;C23</f>
        <v>ZBTCityphone</v>
      </c>
      <c r="B23" s="357" t="s">
        <v>494</v>
      </c>
      <c r="C23" s="278" t="s">
        <v>525</v>
      </c>
      <c r="D23" s="278">
        <v>100</v>
      </c>
      <c r="E23" s="278" t="s">
        <v>908</v>
      </c>
      <c r="F23" s="358" t="s">
        <v>463</v>
      </c>
      <c r="G23" s="357"/>
      <c r="H23" s="278"/>
      <c r="I23" s="358"/>
      <c r="J23" s="357" t="str">
        <f t="shared" ref="J23" si="113">B23&amp;C23&amp;D23&amp;F23</f>
        <v>ZBTCityphone100VVE nieuwe aanleg</v>
      </c>
      <c r="K23" s="358" t="str">
        <f t="shared" ref="K23" si="114">B23&amp;C23&amp;D23&amp;E23</f>
        <v>ZBTCityphone100IDD contractsduurkorting</v>
      </c>
      <c r="L23" s="527" t="str">
        <f t="shared" ref="L23" si="115">G23&amp;H23&amp;I23</f>
        <v/>
      </c>
      <c r="M23" s="527"/>
      <c r="O23" s="357">
        <f>MATCH(J23,'Rekenblad Aansluiting'!A:A,0)</f>
        <v>41</v>
      </c>
      <c r="P23" s="278">
        <f>MATCH(K23,'Rekenblad Verkeer'!A:A,0)</f>
        <v>29</v>
      </c>
      <c r="Q23" s="358"/>
      <c r="S23" s="415">
        <f>INDEX('Rekenblad Aansluiting'!O:O,'Rekenblad combi'!O23)</f>
        <v>127.77777777777777</v>
      </c>
      <c r="T23" s="299">
        <f>INDEX('Rekenblad Verkeer'!AG:AG,'Rekenblad combi'!P23)</f>
        <v>58.5</v>
      </c>
      <c r="U23" s="299"/>
      <c r="V23" s="417">
        <f t="shared" ref="V23" si="116">S23+T23</f>
        <v>186.27777777777777</v>
      </c>
      <c r="X23" s="363">
        <f>INDEX('Rekenblad Aansluiting'!X:X,'Rekenblad combi'!O23)</f>
        <v>31.182026388888886</v>
      </c>
      <c r="Y23" s="288">
        <f>INDEX('Rekenblad Verkeer'!AR:AR,'Rekenblad combi'!P23)</f>
        <v>38.736998999999997</v>
      </c>
      <c r="Z23" s="364"/>
      <c r="AA23" s="363">
        <f t="shared" ref="AA23" si="117">X23+Y23+Z23</f>
        <v>69.919025388888883</v>
      </c>
      <c r="AB23" s="292">
        <f t="shared" ref="AB23" si="118">AA23/V23</f>
        <v>0.37534818282135402</v>
      </c>
      <c r="AC23" s="358" t="b">
        <f t="shared" ref="AC23" si="119">AA23&lt;0</f>
        <v>0</v>
      </c>
      <c r="AD23" s="605" t="s">
        <v>872</v>
      </c>
    </row>
    <row r="24" spans="1:30" ht="15">
      <c r="A24" s="527" t="str">
        <f t="shared" ref="A24:A25" si="120">B24&amp;C24</f>
        <v>ZBTISDN1</v>
      </c>
      <c r="B24" s="357" t="s">
        <v>494</v>
      </c>
      <c r="C24" s="278" t="s">
        <v>469</v>
      </c>
      <c r="D24" s="278">
        <v>50</v>
      </c>
      <c r="E24" s="278" t="s">
        <v>908</v>
      </c>
      <c r="F24" s="358" t="s">
        <v>464</v>
      </c>
      <c r="G24" s="357"/>
      <c r="H24" s="278"/>
      <c r="I24" s="358"/>
      <c r="J24" s="357" t="str">
        <f t="shared" ref="J24:J25" si="121">B24&amp;C24&amp;D24&amp;F24</f>
        <v>ZBTISDN150VVE overstap</v>
      </c>
      <c r="K24" s="358" t="str">
        <f t="shared" ref="K24:K25" si="122">B24&amp;C24&amp;D24&amp;E24</f>
        <v>ZBTISDN150IDD contractsduurkorting</v>
      </c>
      <c r="L24" s="527" t="str">
        <f t="shared" ref="L24:L25" si="123">G24&amp;H24&amp;I24</f>
        <v/>
      </c>
      <c r="M24" s="527"/>
      <c r="O24" s="357">
        <f>MATCH(J24,'Rekenblad Aansluiting'!A:A,0)</f>
        <v>35</v>
      </c>
      <c r="P24" s="278">
        <f>MATCH(K24,'Rekenblad Verkeer'!A:A,0)</f>
        <v>24</v>
      </c>
      <c r="Q24" s="358"/>
      <c r="S24" s="415">
        <f>INDEX('Rekenblad Aansluiting'!O:O,'Rekenblad combi'!O24)</f>
        <v>52.777777777777779</v>
      </c>
      <c r="T24" s="299">
        <f>INDEX('Rekenblad Verkeer'!AG:AG,'Rekenblad combi'!P24)</f>
        <v>58.5</v>
      </c>
      <c r="U24" s="299"/>
      <c r="V24" s="417">
        <f t="shared" ref="V24:V25" si="124">S24+T24</f>
        <v>111.27777777777777</v>
      </c>
      <c r="X24" s="363">
        <f>INDEX('Rekenblad Aansluiting'!X:X,'Rekenblad combi'!O24)</f>
        <v>33.786074999999997</v>
      </c>
      <c r="Y24" s="288">
        <f>INDEX('Rekenblad Verkeer'!AR:AR,'Rekenblad combi'!P24)</f>
        <v>38.736998999999997</v>
      </c>
      <c r="Z24" s="364"/>
      <c r="AA24" s="363">
        <f t="shared" ref="AA24:AA25" si="125">X24+Y24+Z24</f>
        <v>72.523073999999994</v>
      </c>
      <c r="AB24" s="292">
        <f t="shared" ref="AB24:AB25" si="126">AA24/V24</f>
        <v>0.65173007089365953</v>
      </c>
      <c r="AC24" s="358" t="b">
        <f t="shared" ref="AC24:AC25" si="127">AA24&lt;0</f>
        <v>0</v>
      </c>
      <c r="AD24" s="605" t="s">
        <v>872</v>
      </c>
    </row>
    <row r="25" spans="1:30" ht="15">
      <c r="A25" s="527" t="str">
        <f t="shared" si="120"/>
        <v>ZBTISDN2</v>
      </c>
      <c r="B25" s="357" t="s">
        <v>494</v>
      </c>
      <c r="C25" s="278" t="s">
        <v>470</v>
      </c>
      <c r="D25" s="278">
        <v>75</v>
      </c>
      <c r="E25" s="278" t="s">
        <v>908</v>
      </c>
      <c r="F25" s="358" t="s">
        <v>464</v>
      </c>
      <c r="G25" s="357"/>
      <c r="H25" s="278"/>
      <c r="I25" s="358"/>
      <c r="J25" s="357" t="str">
        <f t="shared" si="121"/>
        <v>ZBTISDN275VVE overstap</v>
      </c>
      <c r="K25" s="358" t="str">
        <f t="shared" si="122"/>
        <v>ZBTISDN275IDD contractsduurkorting</v>
      </c>
      <c r="L25" s="527" t="str">
        <f t="shared" si="123"/>
        <v/>
      </c>
      <c r="M25" s="527"/>
      <c r="O25" s="357">
        <f>MATCH(J25,'Rekenblad Aansluiting'!A:A,0)</f>
        <v>37</v>
      </c>
      <c r="P25" s="278">
        <f>MATCH(K25,'Rekenblad Verkeer'!A:A,0)</f>
        <v>25</v>
      </c>
      <c r="Q25" s="358"/>
      <c r="S25" s="415">
        <f>INDEX('Rekenblad Aansluiting'!O:O,'Rekenblad combi'!O25)</f>
        <v>77.777777777777771</v>
      </c>
      <c r="T25" s="299">
        <f>INDEX('Rekenblad Verkeer'!AG:AG,'Rekenblad combi'!P25)</f>
        <v>58.5</v>
      </c>
      <c r="U25" s="299"/>
      <c r="V25" s="417">
        <f t="shared" si="124"/>
        <v>136.27777777777777</v>
      </c>
      <c r="X25" s="363">
        <f>INDEX('Rekenblad Aansluiting'!X:X,'Rekenblad combi'!O25)</f>
        <v>54.348224999999999</v>
      </c>
      <c r="Y25" s="288">
        <f>INDEX('Rekenblad Verkeer'!AR:AR,'Rekenblad combi'!P25)</f>
        <v>38.736998999999997</v>
      </c>
      <c r="Z25" s="364"/>
      <c r="AA25" s="363">
        <f t="shared" si="125"/>
        <v>93.085223999999997</v>
      </c>
      <c r="AB25" s="292">
        <f t="shared" si="126"/>
        <v>0.68305504769669789</v>
      </c>
      <c r="AC25" s="358" t="b">
        <f t="shared" si="127"/>
        <v>0</v>
      </c>
      <c r="AD25" s="605" t="s">
        <v>872</v>
      </c>
    </row>
    <row r="26" spans="1:30" ht="15">
      <c r="A26" s="527" t="str">
        <f t="shared" ref="A26" si="128">B26&amp;C26</f>
        <v>ZBTISDN15</v>
      </c>
      <c r="B26" s="357" t="s">
        <v>494</v>
      </c>
      <c r="C26" s="278" t="s">
        <v>471</v>
      </c>
      <c r="D26" s="278">
        <v>250</v>
      </c>
      <c r="E26" s="278" t="s">
        <v>908</v>
      </c>
      <c r="F26" s="358" t="s">
        <v>464</v>
      </c>
      <c r="G26" s="357"/>
      <c r="H26" s="278"/>
      <c r="I26" s="358"/>
      <c r="J26" s="357" t="str">
        <f t="shared" ref="J26" si="129">B26&amp;C26&amp;D26&amp;F26</f>
        <v>ZBTISDN15250VVE overstap</v>
      </c>
      <c r="K26" s="358" t="str">
        <f t="shared" ref="K26" si="130">B26&amp;C26&amp;D26&amp;E26</f>
        <v>ZBTISDN15250IDD contractsduurkorting</v>
      </c>
      <c r="L26" s="527" t="str">
        <f t="shared" ref="L26" si="131">G26&amp;H26&amp;I26</f>
        <v/>
      </c>
      <c r="M26" s="527"/>
      <c r="O26" s="357">
        <f>MATCH(J26,'Rekenblad Aansluiting'!A:A,0)</f>
        <v>42</v>
      </c>
      <c r="P26" s="278">
        <f>MATCH(K26,'Rekenblad Verkeer'!A:A,0)</f>
        <v>26</v>
      </c>
      <c r="Q26" s="358"/>
      <c r="S26" s="415">
        <f>INDEX('Rekenblad Aansluiting'!O:O,'Rekenblad combi'!O26)</f>
        <v>263.88888888888891</v>
      </c>
      <c r="T26" s="299">
        <f>INDEX('Rekenblad Verkeer'!AG:AG,'Rekenblad combi'!P26)</f>
        <v>58.5</v>
      </c>
      <c r="U26" s="299"/>
      <c r="V26" s="417">
        <f t="shared" ref="V26" si="132">S26+T26</f>
        <v>322.38888888888891</v>
      </c>
      <c r="X26" s="363">
        <f>INDEX('Rekenblad Aansluiting'!X:X,'Rekenblad combi'!O26)</f>
        <v>102.87242916666671</v>
      </c>
      <c r="Y26" s="288">
        <f>INDEX('Rekenblad Verkeer'!AR:AR,'Rekenblad combi'!P26)</f>
        <v>38.736998999999997</v>
      </c>
      <c r="Z26" s="364"/>
      <c r="AA26" s="363">
        <f t="shared" ref="AA26" si="133">X26+Y26+Z26</f>
        <v>141.6094281666667</v>
      </c>
      <c r="AB26" s="292">
        <f t="shared" ref="AB26" si="134">AA26/V26</f>
        <v>0.43925033723935902</v>
      </c>
      <c r="AC26" s="358" t="b">
        <f t="shared" ref="AC26" si="135">AA26&lt;0</f>
        <v>0</v>
      </c>
      <c r="AD26" s="605" t="s">
        <v>872</v>
      </c>
    </row>
    <row r="27" spans="1:30" ht="15">
      <c r="A27" s="527" t="str">
        <f t="shared" ref="A27" si="136">B27&amp;C27</f>
        <v>ZBTISDN20</v>
      </c>
      <c r="B27" s="357" t="s">
        <v>494</v>
      </c>
      <c r="C27" s="278" t="s">
        <v>473</v>
      </c>
      <c r="D27" s="278">
        <v>300</v>
      </c>
      <c r="E27" s="278" t="s">
        <v>908</v>
      </c>
      <c r="F27" s="358" t="s">
        <v>464</v>
      </c>
      <c r="G27" s="357"/>
      <c r="H27" s="278"/>
      <c r="I27" s="358"/>
      <c r="J27" s="357" t="str">
        <f t="shared" ref="J27" si="137">B27&amp;C27&amp;D27&amp;F27</f>
        <v>ZBTISDN20300VVE overstap</v>
      </c>
      <c r="K27" s="358" t="str">
        <f t="shared" ref="K27" si="138">B27&amp;C27&amp;D27&amp;E27</f>
        <v>ZBTISDN20300IDD contractsduurkorting</v>
      </c>
      <c r="L27" s="527" t="str">
        <f t="shared" ref="L27" si="139">G27&amp;H27&amp;I27</f>
        <v/>
      </c>
      <c r="M27" s="527"/>
      <c r="O27" s="357">
        <f>MATCH(J27,'Rekenblad Aansluiting'!A:A,0)</f>
        <v>43</v>
      </c>
      <c r="P27" s="278">
        <f>MATCH(K27,'Rekenblad Verkeer'!A:A,0)</f>
        <v>27</v>
      </c>
      <c r="Q27" s="358"/>
      <c r="S27" s="415">
        <f>INDEX('Rekenblad Aansluiting'!O:O,'Rekenblad combi'!O27)</f>
        <v>313.88888888888891</v>
      </c>
      <c r="T27" s="299">
        <f>INDEX('Rekenblad Verkeer'!AG:AG,'Rekenblad combi'!P27)</f>
        <v>58.5</v>
      </c>
      <c r="U27" s="299"/>
      <c r="V27" s="417">
        <f t="shared" ref="V27" si="140">S27+T27</f>
        <v>372.38888888888891</v>
      </c>
      <c r="X27" s="363">
        <f>INDEX('Rekenblad Aansluiting'!X:X,'Rekenblad combi'!O27)</f>
        <v>112.59127916666668</v>
      </c>
      <c r="Y27" s="288">
        <f>INDEX('Rekenblad Verkeer'!AR:AR,'Rekenblad combi'!P27)</f>
        <v>38.736998999999997</v>
      </c>
      <c r="Z27" s="364"/>
      <c r="AA27" s="363">
        <f t="shared" ref="AA27" si="141">X27+Y27+Z27</f>
        <v>151.32827816666668</v>
      </c>
      <c r="AB27" s="292">
        <f t="shared" ref="AB27" si="142">AA27/V27</f>
        <v>0.40637162568998958</v>
      </c>
      <c r="AC27" s="358" t="b">
        <f t="shared" ref="AC27" si="143">AA27&lt;0</f>
        <v>0</v>
      </c>
      <c r="AD27" s="605" t="s">
        <v>872</v>
      </c>
    </row>
    <row r="28" spans="1:30" ht="15">
      <c r="A28" s="527" t="str">
        <f t="shared" ref="A28" si="144">B28&amp;C28</f>
        <v>ZBTISDN30</v>
      </c>
      <c r="B28" s="357" t="s">
        <v>494</v>
      </c>
      <c r="C28" s="278" t="s">
        <v>474</v>
      </c>
      <c r="D28" s="278">
        <v>400</v>
      </c>
      <c r="E28" s="278" t="s">
        <v>908</v>
      </c>
      <c r="F28" s="358" t="s">
        <v>464</v>
      </c>
      <c r="G28" s="357"/>
      <c r="H28" s="278"/>
      <c r="I28" s="358"/>
      <c r="J28" s="357" t="str">
        <f t="shared" ref="J28" si="145">B28&amp;C28&amp;D28&amp;F28</f>
        <v>ZBTISDN30400VVE overstap</v>
      </c>
      <c r="K28" s="358" t="str">
        <f t="shared" ref="K28" si="146">B28&amp;C28&amp;D28&amp;E28</f>
        <v>ZBTISDN30400IDD contractsduurkorting</v>
      </c>
      <c r="L28" s="527" t="str">
        <f t="shared" ref="L28" si="147">G28&amp;H28&amp;I28</f>
        <v/>
      </c>
      <c r="M28" s="527"/>
      <c r="O28" s="357">
        <f>MATCH(J28,'Rekenblad Aansluiting'!A:A,0)</f>
        <v>44</v>
      </c>
      <c r="P28" s="278">
        <f>MATCH(K28,'Rekenblad Verkeer'!A:A,0)</f>
        <v>28</v>
      </c>
      <c r="Q28" s="358"/>
      <c r="S28" s="415">
        <f>INDEX('Rekenblad Aansluiting'!O:O,'Rekenblad combi'!O28)</f>
        <v>413.88888888888891</v>
      </c>
      <c r="T28" s="299">
        <f>INDEX('Rekenblad Verkeer'!AG:AG,'Rekenblad combi'!P28)</f>
        <v>58.5</v>
      </c>
      <c r="U28" s="299"/>
      <c r="V28" s="417">
        <f t="shared" ref="V28" si="148">S28+T28</f>
        <v>472.38888888888891</v>
      </c>
      <c r="X28" s="363">
        <f>INDEX('Rekenblad Aansluiting'!X:X,'Rekenblad combi'!O28)</f>
        <v>176.64582916666672</v>
      </c>
      <c r="Y28" s="288">
        <f>INDEX('Rekenblad Verkeer'!AR:AR,'Rekenblad combi'!P28)</f>
        <v>38.736998999999997</v>
      </c>
      <c r="Z28" s="364"/>
      <c r="AA28" s="363">
        <f t="shared" ref="AA28" si="149">X28+Y28+Z28</f>
        <v>215.38282816666671</v>
      </c>
      <c r="AB28" s="292">
        <f t="shared" ref="AB28" si="150">AA28/V28</f>
        <v>0.45594389121486539</v>
      </c>
      <c r="AC28" s="358" t="b">
        <f t="shared" ref="AC28" si="151">AA28&lt;0</f>
        <v>0</v>
      </c>
      <c r="AD28" s="605" t="s">
        <v>872</v>
      </c>
    </row>
    <row r="29" spans="1:30" ht="15">
      <c r="A29" s="527" t="str">
        <f t="shared" ref="A29:A31" si="152">B29&amp;C29</f>
        <v>ZBTCityphone</v>
      </c>
      <c r="B29" s="357" t="s">
        <v>494</v>
      </c>
      <c r="C29" s="278" t="s">
        <v>525</v>
      </c>
      <c r="D29" s="278">
        <v>100</v>
      </c>
      <c r="E29" s="278" t="s">
        <v>908</v>
      </c>
      <c r="F29" s="358" t="s">
        <v>464</v>
      </c>
      <c r="G29" s="357"/>
      <c r="H29" s="278"/>
      <c r="I29" s="358"/>
      <c r="J29" s="357" t="str">
        <f t="shared" ref="J29" si="153">B29&amp;C29&amp;D29&amp;F29</f>
        <v>ZBTCityphone100VVE overstap</v>
      </c>
      <c r="K29" s="358" t="str">
        <f t="shared" ref="K29" si="154">B29&amp;C29&amp;D29&amp;E29</f>
        <v>ZBTCityphone100IDD contractsduurkorting</v>
      </c>
      <c r="L29" s="527" t="str">
        <f t="shared" ref="L29:L31" si="155">G29&amp;H29&amp;I29</f>
        <v/>
      </c>
      <c r="M29" s="527"/>
      <c r="O29" s="357">
        <f>MATCH(J29,'Rekenblad Aansluiting'!A:A,0)</f>
        <v>45</v>
      </c>
      <c r="P29" s="278">
        <f>MATCH(K29,'Rekenblad Verkeer'!A:A,0)</f>
        <v>29</v>
      </c>
      <c r="Q29" s="358"/>
      <c r="S29" s="415">
        <f>INDEX('Rekenblad Aansluiting'!O:O,'Rekenblad combi'!O29)</f>
        <v>113.88888888888889</v>
      </c>
      <c r="T29" s="299">
        <f>INDEX('Rekenblad Verkeer'!AG:AG,'Rekenblad combi'!P29)</f>
        <v>58.5</v>
      </c>
      <c r="U29" s="299"/>
      <c r="V29" s="417">
        <f t="shared" ref="V29" si="156">S29+T29</f>
        <v>172.38888888888889</v>
      </c>
      <c r="X29" s="363">
        <f>INDEX('Rekenblad Aansluiting'!X:X,'Rekenblad combi'!O29)</f>
        <v>60.35692916666666</v>
      </c>
      <c r="Y29" s="288">
        <f>INDEX('Rekenblad Verkeer'!AR:AR,'Rekenblad combi'!P29)</f>
        <v>38.736998999999997</v>
      </c>
      <c r="Z29" s="364"/>
      <c r="AA29" s="363">
        <f t="shared" ref="AA29:AA31" si="157">X29+Y29+Z29</f>
        <v>99.093928166666657</v>
      </c>
      <c r="AB29" s="292">
        <f t="shared" ref="AB29" si="158">AA29/V29</f>
        <v>0.57482781405091843</v>
      </c>
      <c r="AC29" s="358" t="b">
        <f t="shared" ref="AC29" si="159">AA29&lt;0</f>
        <v>0</v>
      </c>
      <c r="AD29" s="605" t="s">
        <v>872</v>
      </c>
    </row>
    <row r="30" spans="1:30" ht="15">
      <c r="A30" s="527" t="str">
        <f t="shared" si="152"/>
        <v>TZ ZBTISDN1</v>
      </c>
      <c r="B30" s="357" t="s">
        <v>726</v>
      </c>
      <c r="C30" s="278" t="s">
        <v>469</v>
      </c>
      <c r="D30" s="278">
        <v>50</v>
      </c>
      <c r="E30" s="278"/>
      <c r="F30" s="358" t="s">
        <v>463</v>
      </c>
      <c r="G30" s="357"/>
      <c r="H30" s="278"/>
      <c r="I30" s="358"/>
      <c r="J30" s="357" t="str">
        <f t="shared" ref="J30:J32" si="160">B30&amp;C30&amp;D30&amp;F30</f>
        <v>TZ ZBTISDN150VVE nieuwe aanleg</v>
      </c>
      <c r="K30" s="358" t="str">
        <f t="shared" ref="K30:K32" si="161">B30&amp;C30&amp;D30&amp;E30</f>
        <v>TZ ZBTISDN150</v>
      </c>
      <c r="L30" s="527" t="str">
        <f t="shared" si="155"/>
        <v/>
      </c>
      <c r="M30" s="527"/>
      <c r="O30" s="357">
        <f>MATCH(J30,'Rekenblad Aansluiting'!A:A,0)</f>
        <v>46</v>
      </c>
      <c r="P30" s="278">
        <f>MATCH(K30,'Rekenblad Verkeer'!A:A,0)</f>
        <v>30</v>
      </c>
      <c r="Q30" s="358"/>
      <c r="S30" s="415">
        <f>INDEX('Rekenblad Aansluiting'!O:O,'Rekenblad combi'!O30)</f>
        <v>52.777777777777779</v>
      </c>
      <c r="T30" s="299">
        <f>INDEX('Rekenblad Verkeer'!AG:AG,'Rekenblad combi'!P30)</f>
        <v>60</v>
      </c>
      <c r="U30" s="299"/>
      <c r="V30" s="417">
        <f t="shared" ref="V30:V32" si="162">S30+T30</f>
        <v>112.77777777777777</v>
      </c>
      <c r="X30" s="363">
        <f>INDEX('Rekenblad Aansluiting'!X:X,'Rekenblad combi'!O30)</f>
        <v>33.28541388888889</v>
      </c>
      <c r="Y30" s="288">
        <f>INDEX('Rekenblad Verkeer'!AR:AR,'Rekenblad combi'!P30)</f>
        <v>40.236998999999997</v>
      </c>
      <c r="Z30" s="364"/>
      <c r="AA30" s="363">
        <f t="shared" si="157"/>
        <v>73.52241288888888</v>
      </c>
      <c r="AB30" s="292">
        <f t="shared" ref="AB30:AB32" si="163">AA30/V30</f>
        <v>0.65192287290640394</v>
      </c>
      <c r="AC30" s="358" t="b">
        <f t="shared" ref="AC30:AC32" si="164">AA30&lt;0</f>
        <v>0</v>
      </c>
      <c r="AD30" s="605" t="s">
        <v>872</v>
      </c>
    </row>
    <row r="31" spans="1:30" ht="15">
      <c r="A31" s="527" t="str">
        <f t="shared" si="152"/>
        <v>TZ ZBTISDN2</v>
      </c>
      <c r="B31" s="357" t="s">
        <v>726</v>
      </c>
      <c r="C31" s="278" t="s">
        <v>470</v>
      </c>
      <c r="D31" s="278">
        <v>75</v>
      </c>
      <c r="E31" s="278"/>
      <c r="F31" s="358" t="s">
        <v>463</v>
      </c>
      <c r="G31" s="357"/>
      <c r="H31" s="278"/>
      <c r="I31" s="358"/>
      <c r="J31" s="357" t="str">
        <f t="shared" si="160"/>
        <v>TZ ZBTISDN275VVE nieuwe aanleg</v>
      </c>
      <c r="K31" s="358" t="str">
        <f t="shared" si="161"/>
        <v>TZ ZBTISDN275</v>
      </c>
      <c r="L31" s="527" t="str">
        <f t="shared" si="155"/>
        <v/>
      </c>
      <c r="M31" s="527"/>
      <c r="O31" s="357">
        <f>MATCH(J31,'Rekenblad Aansluiting'!A:A,0)</f>
        <v>47</v>
      </c>
      <c r="P31" s="278">
        <f>MATCH(K31,'Rekenblad Verkeer'!A:A,0)</f>
        <v>31</v>
      </c>
      <c r="Q31" s="358"/>
      <c r="S31" s="415">
        <f>INDEX('Rekenblad Aansluiting'!O:O,'Rekenblad combi'!O31)</f>
        <v>77.777777777777771</v>
      </c>
      <c r="T31" s="299">
        <f>INDEX('Rekenblad Verkeer'!AG:AG,'Rekenblad combi'!P31)</f>
        <v>60</v>
      </c>
      <c r="U31" s="299"/>
      <c r="V31" s="417">
        <f t="shared" si="162"/>
        <v>137.77777777777777</v>
      </c>
      <c r="X31" s="363">
        <f>INDEX('Rekenblad Aansluiting'!X:X,'Rekenblad combi'!O31)</f>
        <v>53.847563888888885</v>
      </c>
      <c r="Y31" s="288">
        <f>INDEX('Rekenblad Verkeer'!AR:AR,'Rekenblad combi'!P31)</f>
        <v>40.236998999999997</v>
      </c>
      <c r="Z31" s="364"/>
      <c r="AA31" s="363">
        <f t="shared" si="157"/>
        <v>94.084562888888883</v>
      </c>
      <c r="AB31" s="292">
        <f t="shared" si="163"/>
        <v>0.68287182741935482</v>
      </c>
      <c r="AC31" s="358" t="b">
        <f t="shared" si="164"/>
        <v>0</v>
      </c>
      <c r="AD31" s="605" t="s">
        <v>872</v>
      </c>
    </row>
    <row r="32" spans="1:30" ht="15">
      <c r="A32" s="527" t="str">
        <f t="shared" ref="A32" si="165">B32&amp;C32</f>
        <v>TZ ZBTISDN15</v>
      </c>
      <c r="B32" s="357" t="s">
        <v>726</v>
      </c>
      <c r="C32" s="278" t="s">
        <v>471</v>
      </c>
      <c r="D32" s="278">
        <v>250</v>
      </c>
      <c r="E32" s="278"/>
      <c r="F32" s="358" t="s">
        <v>463</v>
      </c>
      <c r="G32" s="357"/>
      <c r="H32" s="278"/>
      <c r="I32" s="358"/>
      <c r="J32" s="357" t="str">
        <f t="shared" si="160"/>
        <v>TZ ZBTISDN15250VVE nieuwe aanleg</v>
      </c>
      <c r="K32" s="358" t="str">
        <f t="shared" si="161"/>
        <v>TZ ZBTISDN15250</v>
      </c>
      <c r="L32" s="527" t="str">
        <f t="shared" ref="L32" si="166">G32&amp;H32&amp;I32</f>
        <v/>
      </c>
      <c r="M32" s="527"/>
      <c r="O32" s="357">
        <f>MATCH(J32,'Rekenblad Aansluiting'!A:A,0)</f>
        <v>48</v>
      </c>
      <c r="P32" s="278">
        <f>MATCH(K32,'Rekenblad Verkeer'!A:A,0)</f>
        <v>32</v>
      </c>
      <c r="Q32" s="358"/>
      <c r="S32" s="415">
        <f>INDEX('Rekenblad Aansluiting'!O:O,'Rekenblad combi'!O32)</f>
        <v>277.77777777777777</v>
      </c>
      <c r="T32" s="299">
        <f>INDEX('Rekenblad Verkeer'!AG:AG,'Rekenblad combi'!P32)</f>
        <v>60</v>
      </c>
      <c r="U32" s="299"/>
      <c r="V32" s="417">
        <f t="shared" si="162"/>
        <v>337.77777777777777</v>
      </c>
      <c r="X32" s="363">
        <f>INDEX('Rekenblad Aansluiting'!X:X,'Rekenblad combi'!O32)</f>
        <v>94.475908333333308</v>
      </c>
      <c r="Y32" s="288">
        <f>INDEX('Rekenblad Verkeer'!AR:AR,'Rekenblad combi'!P32)</f>
        <v>40.236998999999997</v>
      </c>
      <c r="Z32" s="364"/>
      <c r="AA32" s="363">
        <f t="shared" ref="AA32" si="167">X32+Y32+Z32</f>
        <v>134.71290733333331</v>
      </c>
      <c r="AB32" s="292">
        <f t="shared" si="163"/>
        <v>0.39882110723684205</v>
      </c>
      <c r="AC32" s="358" t="b">
        <f t="shared" si="164"/>
        <v>0</v>
      </c>
      <c r="AD32" s="605" t="s">
        <v>872</v>
      </c>
    </row>
    <row r="33" spans="1:30" ht="15">
      <c r="A33" s="527" t="str">
        <f t="shared" ref="A33:A34" si="168">B33&amp;C33</f>
        <v>TZ ZBTISDN20</v>
      </c>
      <c r="B33" s="357" t="s">
        <v>726</v>
      </c>
      <c r="C33" s="278" t="s">
        <v>473</v>
      </c>
      <c r="D33" s="278">
        <v>300</v>
      </c>
      <c r="E33" s="278"/>
      <c r="F33" s="358" t="s">
        <v>463</v>
      </c>
      <c r="G33" s="357"/>
      <c r="H33" s="278"/>
      <c r="I33" s="358"/>
      <c r="J33" s="357" t="str">
        <f t="shared" ref="J33" si="169">B33&amp;C33&amp;D33&amp;F33</f>
        <v>TZ ZBTISDN20300VVE nieuwe aanleg</v>
      </c>
      <c r="K33" s="358" t="str">
        <f t="shared" ref="K33" si="170">B33&amp;C33&amp;D33&amp;E33</f>
        <v>TZ ZBTISDN20300</v>
      </c>
      <c r="L33" s="527" t="str">
        <f t="shared" ref="L33" si="171">G33&amp;H33&amp;I33</f>
        <v/>
      </c>
      <c r="M33" s="527"/>
      <c r="O33" s="357">
        <f>MATCH(J33,'Rekenblad Aansluiting'!A:A,0)</f>
        <v>49</v>
      </c>
      <c r="P33" s="278">
        <f>MATCH(K33,'Rekenblad Verkeer'!A:A,0)</f>
        <v>33</v>
      </c>
      <c r="Q33" s="358"/>
      <c r="S33" s="415">
        <f>INDEX('Rekenblad Aansluiting'!O:O,'Rekenblad combi'!O33)</f>
        <v>327.77777777777777</v>
      </c>
      <c r="T33" s="299">
        <f>INDEX('Rekenblad Verkeer'!AG:AG,'Rekenblad combi'!P33)</f>
        <v>60</v>
      </c>
      <c r="U33" s="299"/>
      <c r="V33" s="417">
        <f t="shared" ref="V33" si="172">S33+T33</f>
        <v>387.77777777777777</v>
      </c>
      <c r="X33" s="363">
        <f>INDEX('Rekenblad Aansluiting'!X:X,'Rekenblad combi'!O33)</f>
        <v>96.774065277777765</v>
      </c>
      <c r="Y33" s="288">
        <f>INDEX('Rekenblad Verkeer'!AR:AR,'Rekenblad combi'!P33)</f>
        <v>40.236998999999997</v>
      </c>
      <c r="Z33" s="364"/>
      <c r="AA33" s="363">
        <f t="shared" ref="AA33" si="173">X33+Y33+Z33</f>
        <v>137.01106427777776</v>
      </c>
      <c r="AB33" s="292">
        <f t="shared" ref="AB33" si="174">AA33/V33</f>
        <v>0.35332366146131799</v>
      </c>
      <c r="AC33" s="358" t="b">
        <f t="shared" ref="AC33" si="175">AA33&lt;0</f>
        <v>0</v>
      </c>
      <c r="AD33" s="605" t="s">
        <v>872</v>
      </c>
    </row>
    <row r="34" spans="1:30" ht="15">
      <c r="A34" s="527" t="str">
        <f t="shared" si="168"/>
        <v>TZ ZBTISDN30</v>
      </c>
      <c r="B34" s="357" t="s">
        <v>726</v>
      </c>
      <c r="C34" s="278" t="s">
        <v>474</v>
      </c>
      <c r="D34" s="278">
        <v>400</v>
      </c>
      <c r="E34" s="278"/>
      <c r="F34" s="358" t="s">
        <v>463</v>
      </c>
      <c r="G34" s="357"/>
      <c r="H34" s="278"/>
      <c r="I34" s="358"/>
      <c r="J34" s="357" t="str">
        <f t="shared" ref="J34" si="176">B34&amp;C34&amp;D34&amp;F34</f>
        <v>TZ ZBTISDN30400VVE nieuwe aanleg</v>
      </c>
      <c r="K34" s="358" t="str">
        <f t="shared" ref="K34" si="177">B34&amp;C34&amp;D34&amp;E34</f>
        <v>TZ ZBTISDN30400</v>
      </c>
      <c r="L34" s="527" t="str">
        <f t="shared" ref="L34" si="178">G34&amp;H34&amp;I34</f>
        <v/>
      </c>
      <c r="M34" s="527"/>
      <c r="O34" s="357">
        <f>MATCH(J34,'Rekenblad Aansluiting'!A:A,0)</f>
        <v>50</v>
      </c>
      <c r="P34" s="278">
        <f>MATCH(K34,'Rekenblad Verkeer'!A:A,0)</f>
        <v>34</v>
      </c>
      <c r="Q34" s="358"/>
      <c r="S34" s="415">
        <f>INDEX('Rekenblad Aansluiting'!O:O,'Rekenblad combi'!O34)</f>
        <v>427.77777777777777</v>
      </c>
      <c r="T34" s="299">
        <f>INDEX('Rekenblad Verkeer'!AG:AG,'Rekenblad combi'!P34)</f>
        <v>60</v>
      </c>
      <c r="U34" s="299"/>
      <c r="V34" s="417">
        <f t="shared" ref="V34" si="179">S34+T34</f>
        <v>487.77777777777777</v>
      </c>
      <c r="X34" s="363">
        <f>INDEX('Rekenblad Aansluiting'!X:X,'Rekenblad combi'!O34)</f>
        <v>147.47092638888887</v>
      </c>
      <c r="Y34" s="288">
        <f>INDEX('Rekenblad Verkeer'!AR:AR,'Rekenblad combi'!P34)</f>
        <v>40.236998999999997</v>
      </c>
      <c r="Z34" s="364"/>
      <c r="AA34" s="363">
        <f t="shared" ref="AA34" si="180">X34+Y34+Z34</f>
        <v>187.70792538888887</v>
      </c>
      <c r="AB34" s="292">
        <f t="shared" ref="AB34" si="181">AA34/V34</f>
        <v>0.38482262608200452</v>
      </c>
      <c r="AC34" s="358" t="b">
        <f t="shared" ref="AC34" si="182">AA34&lt;0</f>
        <v>0</v>
      </c>
      <c r="AD34" s="605" t="s">
        <v>872</v>
      </c>
    </row>
    <row r="35" spans="1:30" ht="15">
      <c r="A35" s="527" t="str">
        <f t="shared" ref="A35:A37" si="183">B35&amp;C35</f>
        <v>TZ ZBTCityphone</v>
      </c>
      <c r="B35" s="357" t="s">
        <v>726</v>
      </c>
      <c r="C35" s="278" t="s">
        <v>525</v>
      </c>
      <c r="D35" s="278">
        <v>100</v>
      </c>
      <c r="E35" s="278"/>
      <c r="F35" s="358" t="s">
        <v>463</v>
      </c>
      <c r="G35" s="357"/>
      <c r="H35" s="278"/>
      <c r="I35" s="358"/>
      <c r="J35" s="357" t="str">
        <f t="shared" ref="J35" si="184">B35&amp;C35&amp;D35&amp;F35</f>
        <v>TZ ZBTCityphone100VVE nieuwe aanleg</v>
      </c>
      <c r="K35" s="358" t="str">
        <f t="shared" ref="K35" si="185">B35&amp;C35&amp;D35&amp;E35</f>
        <v>TZ ZBTCityphone100</v>
      </c>
      <c r="L35" s="527" t="str">
        <f t="shared" ref="L35:L37" si="186">G35&amp;H35&amp;I35</f>
        <v/>
      </c>
      <c r="M35" s="527"/>
      <c r="O35" s="357">
        <f>MATCH(J35,'Rekenblad Aansluiting'!A:A,0)</f>
        <v>51</v>
      </c>
      <c r="P35" s="278">
        <f>MATCH(K35,'Rekenblad Verkeer'!A:A,0)</f>
        <v>35</v>
      </c>
      <c r="Q35" s="358"/>
      <c r="S35" s="415">
        <f>INDEX('Rekenblad Aansluiting'!O:O,'Rekenblad combi'!O35)</f>
        <v>127.77777777777777</v>
      </c>
      <c r="T35" s="299">
        <f>INDEX('Rekenblad Verkeer'!AG:AG,'Rekenblad combi'!P35)</f>
        <v>60</v>
      </c>
      <c r="U35" s="299"/>
      <c r="V35" s="417">
        <f t="shared" ref="V35" si="187">S35+T35</f>
        <v>187.77777777777777</v>
      </c>
      <c r="X35" s="363">
        <f>INDEX('Rekenblad Aansluiting'!X:X,'Rekenblad combi'!O35)</f>
        <v>31.182026388888886</v>
      </c>
      <c r="Y35" s="288">
        <f>INDEX('Rekenblad Verkeer'!AR:AR,'Rekenblad combi'!P35)</f>
        <v>40.236998999999997</v>
      </c>
      <c r="Z35" s="364"/>
      <c r="AA35" s="363">
        <f t="shared" ref="AA35:AA37" si="188">X35+Y35+Z35</f>
        <v>71.419025388888883</v>
      </c>
      <c r="AB35" s="292">
        <f t="shared" ref="AB35" si="189">AA35/V35</f>
        <v>0.38033800502958576</v>
      </c>
      <c r="AC35" s="358" t="b">
        <f t="shared" ref="AC35" si="190">AA35&lt;0</f>
        <v>0</v>
      </c>
      <c r="AD35" s="605" t="s">
        <v>872</v>
      </c>
    </row>
    <row r="36" spans="1:30" ht="15">
      <c r="A36" s="527" t="str">
        <f t="shared" si="183"/>
        <v>TZ ZBTISDN1</v>
      </c>
      <c r="B36" s="357" t="s">
        <v>726</v>
      </c>
      <c r="C36" s="278" t="s">
        <v>469</v>
      </c>
      <c r="D36" s="278">
        <v>50</v>
      </c>
      <c r="E36" s="278"/>
      <c r="F36" s="358" t="s">
        <v>464</v>
      </c>
      <c r="G36" s="357"/>
      <c r="H36" s="278"/>
      <c r="I36" s="358"/>
      <c r="J36" s="357" t="str">
        <f t="shared" ref="J36:J38" si="191">B36&amp;C36&amp;D36&amp;F36</f>
        <v>TZ ZBTISDN150VVE overstap</v>
      </c>
      <c r="K36" s="358" t="str">
        <f t="shared" ref="K36:K38" si="192">B36&amp;C36&amp;D36&amp;E36</f>
        <v>TZ ZBTISDN150</v>
      </c>
      <c r="L36" s="527" t="str">
        <f t="shared" si="186"/>
        <v/>
      </c>
      <c r="M36" s="527"/>
      <c r="O36" s="357">
        <f>MATCH(J36,'Rekenblad Aansluiting'!A:A,0)</f>
        <v>52</v>
      </c>
      <c r="P36" s="278">
        <f>MATCH(K36,'Rekenblad Verkeer'!A:A,0)</f>
        <v>30</v>
      </c>
      <c r="Q36" s="358"/>
      <c r="S36" s="415">
        <f>INDEX('Rekenblad Aansluiting'!O:O,'Rekenblad combi'!O36)</f>
        <v>52.777777777777779</v>
      </c>
      <c r="T36" s="299">
        <f>INDEX('Rekenblad Verkeer'!AG:AG,'Rekenblad combi'!P36)</f>
        <v>60</v>
      </c>
      <c r="U36" s="299"/>
      <c r="V36" s="417">
        <f t="shared" ref="V36:V38" si="193">S36+T36</f>
        <v>112.77777777777777</v>
      </c>
      <c r="X36" s="363">
        <f>INDEX('Rekenblad Aansluiting'!X:X,'Rekenblad combi'!O36)</f>
        <v>33.786074999999997</v>
      </c>
      <c r="Y36" s="288">
        <f>INDEX('Rekenblad Verkeer'!AR:AR,'Rekenblad combi'!P36)</f>
        <v>40.236998999999997</v>
      </c>
      <c r="Z36" s="364"/>
      <c r="AA36" s="363">
        <f t="shared" si="188"/>
        <v>74.023073999999994</v>
      </c>
      <c r="AB36" s="292">
        <f t="shared" ref="AB36:AB38" si="194">AA36/V36</f>
        <v>0.65636223251231529</v>
      </c>
      <c r="AC36" s="358" t="b">
        <f t="shared" ref="AC36:AC38" si="195">AA36&lt;0</f>
        <v>0</v>
      </c>
      <c r="AD36" s="605" t="s">
        <v>872</v>
      </c>
    </row>
    <row r="37" spans="1:30" ht="15">
      <c r="A37" s="527" t="str">
        <f t="shared" si="183"/>
        <v>TZ ZBTISDN2</v>
      </c>
      <c r="B37" s="357" t="s">
        <v>726</v>
      </c>
      <c r="C37" s="278" t="s">
        <v>470</v>
      </c>
      <c r="D37" s="278">
        <v>75</v>
      </c>
      <c r="E37" s="278"/>
      <c r="F37" s="358" t="s">
        <v>464</v>
      </c>
      <c r="G37" s="357"/>
      <c r="H37" s="278"/>
      <c r="I37" s="358"/>
      <c r="J37" s="357" t="str">
        <f t="shared" si="191"/>
        <v>TZ ZBTISDN275VVE overstap</v>
      </c>
      <c r="K37" s="358" t="str">
        <f t="shared" si="192"/>
        <v>TZ ZBTISDN275</v>
      </c>
      <c r="L37" s="527" t="str">
        <f t="shared" si="186"/>
        <v/>
      </c>
      <c r="M37" s="527"/>
      <c r="O37" s="357">
        <f>MATCH(J37,'Rekenblad Aansluiting'!A:A,0)</f>
        <v>53</v>
      </c>
      <c r="P37" s="278">
        <f>MATCH(K37,'Rekenblad Verkeer'!A:A,0)</f>
        <v>31</v>
      </c>
      <c r="Q37" s="358"/>
      <c r="S37" s="415">
        <f>INDEX('Rekenblad Aansluiting'!O:O,'Rekenblad combi'!O37)</f>
        <v>77.777777777777771</v>
      </c>
      <c r="T37" s="299">
        <f>INDEX('Rekenblad Verkeer'!AG:AG,'Rekenblad combi'!P37)</f>
        <v>60</v>
      </c>
      <c r="U37" s="299"/>
      <c r="V37" s="417">
        <f t="shared" si="193"/>
        <v>137.77777777777777</v>
      </c>
      <c r="X37" s="363">
        <f>INDEX('Rekenblad Aansluiting'!X:X,'Rekenblad combi'!O37)</f>
        <v>54.348224999999999</v>
      </c>
      <c r="Y37" s="288">
        <f>INDEX('Rekenblad Verkeer'!AR:AR,'Rekenblad combi'!P37)</f>
        <v>40.236998999999997</v>
      </c>
      <c r="Z37" s="364"/>
      <c r="AA37" s="363">
        <f t="shared" si="188"/>
        <v>94.585223999999997</v>
      </c>
      <c r="AB37" s="292">
        <f t="shared" si="194"/>
        <v>0.68650565806451613</v>
      </c>
      <c r="AC37" s="358" t="b">
        <f t="shared" si="195"/>
        <v>0</v>
      </c>
      <c r="AD37" s="605" t="s">
        <v>872</v>
      </c>
    </row>
    <row r="38" spans="1:30" ht="15">
      <c r="A38" s="527" t="str">
        <f t="shared" ref="A38:A39" si="196">B38&amp;C38</f>
        <v>TZ ZBTISDN15</v>
      </c>
      <c r="B38" s="357" t="s">
        <v>726</v>
      </c>
      <c r="C38" s="278" t="s">
        <v>471</v>
      </c>
      <c r="D38" s="278">
        <v>250</v>
      </c>
      <c r="E38" s="278"/>
      <c r="F38" s="358" t="s">
        <v>464</v>
      </c>
      <c r="G38" s="357"/>
      <c r="H38" s="278"/>
      <c r="I38" s="358"/>
      <c r="J38" s="357" t="str">
        <f t="shared" si="191"/>
        <v>TZ ZBTISDN15250VVE overstap</v>
      </c>
      <c r="K38" s="358" t="str">
        <f t="shared" si="192"/>
        <v>TZ ZBTISDN15250</v>
      </c>
      <c r="L38" s="527" t="str">
        <f t="shared" ref="L38" si="197">G38&amp;H38&amp;I38</f>
        <v/>
      </c>
      <c r="M38" s="527"/>
      <c r="O38" s="357">
        <f>MATCH(J38,'Rekenblad Aansluiting'!A:A,0)</f>
        <v>54</v>
      </c>
      <c r="P38" s="278">
        <f>MATCH(K38,'Rekenblad Verkeer'!A:A,0)</f>
        <v>32</v>
      </c>
      <c r="Q38" s="358"/>
      <c r="S38" s="415">
        <f>INDEX('Rekenblad Aansluiting'!O:O,'Rekenblad combi'!O38)</f>
        <v>263.88888888888891</v>
      </c>
      <c r="T38" s="299">
        <f>INDEX('Rekenblad Verkeer'!AG:AG,'Rekenblad combi'!P38)</f>
        <v>60</v>
      </c>
      <c r="U38" s="299"/>
      <c r="V38" s="417">
        <f t="shared" si="193"/>
        <v>323.88888888888891</v>
      </c>
      <c r="X38" s="363">
        <f>INDEX('Rekenblad Aansluiting'!X:X,'Rekenblad combi'!O38)</f>
        <v>102.87242916666671</v>
      </c>
      <c r="Y38" s="288">
        <f>INDEX('Rekenblad Verkeer'!AR:AR,'Rekenblad combi'!P38)</f>
        <v>40.236998999999997</v>
      </c>
      <c r="Z38" s="364"/>
      <c r="AA38" s="363">
        <f t="shared" ref="AA38" si="198">X38+Y38+Z38</f>
        <v>143.1094281666667</v>
      </c>
      <c r="AB38" s="292">
        <f t="shared" si="194"/>
        <v>0.4418472910806176</v>
      </c>
      <c r="AC38" s="358" t="b">
        <f t="shared" si="195"/>
        <v>0</v>
      </c>
      <c r="AD38" s="605" t="s">
        <v>872</v>
      </c>
    </row>
    <row r="39" spans="1:30" ht="15">
      <c r="A39" s="527" t="str">
        <f t="shared" si="196"/>
        <v>TZ ZBTISDN20</v>
      </c>
      <c r="B39" s="357" t="s">
        <v>726</v>
      </c>
      <c r="C39" s="278" t="s">
        <v>473</v>
      </c>
      <c r="D39" s="278">
        <v>300</v>
      </c>
      <c r="E39" s="278"/>
      <c r="F39" s="358" t="s">
        <v>464</v>
      </c>
      <c r="G39" s="357"/>
      <c r="H39" s="278"/>
      <c r="I39" s="358"/>
      <c r="J39" s="357" t="str">
        <f t="shared" ref="J39" si="199">B39&amp;C39&amp;D39&amp;F39</f>
        <v>TZ ZBTISDN20300VVE overstap</v>
      </c>
      <c r="K39" s="358" t="str">
        <f t="shared" ref="K39" si="200">B39&amp;C39&amp;D39&amp;E39</f>
        <v>TZ ZBTISDN20300</v>
      </c>
      <c r="L39" s="527" t="str">
        <f t="shared" ref="L39:L40" si="201">G39&amp;H39&amp;I39</f>
        <v/>
      </c>
      <c r="M39" s="527"/>
      <c r="O39" s="357">
        <f>MATCH(J39,'Rekenblad Aansluiting'!A:A,0)</f>
        <v>55</v>
      </c>
      <c r="P39" s="278">
        <f>MATCH(K39,'Rekenblad Verkeer'!A:A,0)</f>
        <v>33</v>
      </c>
      <c r="Q39" s="358"/>
      <c r="S39" s="415">
        <f>INDEX('Rekenblad Aansluiting'!O:O,'Rekenblad combi'!O39)</f>
        <v>313.88888888888891</v>
      </c>
      <c r="T39" s="299">
        <f>INDEX('Rekenblad Verkeer'!AG:AG,'Rekenblad combi'!P39)</f>
        <v>60</v>
      </c>
      <c r="U39" s="299"/>
      <c r="V39" s="417">
        <f t="shared" ref="V39" si="202">S39+T39</f>
        <v>373.88888888888891</v>
      </c>
      <c r="X39" s="363">
        <f>INDEX('Rekenblad Aansluiting'!X:X,'Rekenblad combi'!O39)</f>
        <v>112.59127916666668</v>
      </c>
      <c r="Y39" s="288">
        <f>INDEX('Rekenblad Verkeer'!AR:AR,'Rekenblad combi'!P39)</f>
        <v>40.236998999999997</v>
      </c>
      <c r="Z39" s="364"/>
      <c r="AA39" s="363">
        <f t="shared" ref="AA39:AA40" si="203">X39+Y39+Z39</f>
        <v>152.82827816666668</v>
      </c>
      <c r="AB39" s="292">
        <f t="shared" ref="AB39" si="204">AA39/V39</f>
        <v>0.4087531956909361</v>
      </c>
      <c r="AC39" s="358" t="b">
        <f t="shared" ref="AC39" si="205">AA39&lt;0</f>
        <v>0</v>
      </c>
      <c r="AD39" s="605" t="s">
        <v>872</v>
      </c>
    </row>
    <row r="40" spans="1:30" ht="15">
      <c r="A40" s="527" t="str">
        <f t="shared" ref="A40" si="206">B40&amp;C40</f>
        <v>TZ ZBTISDN30</v>
      </c>
      <c r="B40" s="357" t="s">
        <v>726</v>
      </c>
      <c r="C40" s="278" t="s">
        <v>474</v>
      </c>
      <c r="D40" s="278">
        <v>400</v>
      </c>
      <c r="E40" s="278"/>
      <c r="F40" s="358" t="s">
        <v>464</v>
      </c>
      <c r="G40" s="357"/>
      <c r="H40" s="278"/>
      <c r="I40" s="358"/>
      <c r="J40" s="357" t="str">
        <f t="shared" ref="J40" si="207">B40&amp;C40&amp;D40&amp;F40</f>
        <v>TZ ZBTISDN30400VVE overstap</v>
      </c>
      <c r="K40" s="358" t="str">
        <f t="shared" ref="K40" si="208">B40&amp;C40&amp;D40&amp;E40</f>
        <v>TZ ZBTISDN30400</v>
      </c>
      <c r="L40" s="527" t="str">
        <f t="shared" si="201"/>
        <v/>
      </c>
      <c r="M40" s="527"/>
      <c r="O40" s="357">
        <f>MATCH(J40,'Rekenblad Aansluiting'!A:A,0)</f>
        <v>56</v>
      </c>
      <c r="P40" s="278">
        <f>MATCH(K40,'Rekenblad Verkeer'!A:A,0)</f>
        <v>34</v>
      </c>
      <c r="Q40" s="358"/>
      <c r="S40" s="415">
        <f>INDEX('Rekenblad Aansluiting'!O:O,'Rekenblad combi'!O40)</f>
        <v>413.88888888888891</v>
      </c>
      <c r="T40" s="299">
        <f>INDEX('Rekenblad Verkeer'!AG:AG,'Rekenblad combi'!P40)</f>
        <v>60</v>
      </c>
      <c r="U40" s="299"/>
      <c r="V40" s="417">
        <f t="shared" ref="V40" si="209">S40+T40</f>
        <v>473.88888888888891</v>
      </c>
      <c r="X40" s="363">
        <f>INDEX('Rekenblad Aansluiting'!X:X,'Rekenblad combi'!O40)</f>
        <v>176.64582916666672</v>
      </c>
      <c r="Y40" s="288">
        <f>INDEX('Rekenblad Verkeer'!AR:AR,'Rekenblad combi'!P40)</f>
        <v>40.236998999999997</v>
      </c>
      <c r="Z40" s="364"/>
      <c r="AA40" s="363">
        <f t="shared" si="203"/>
        <v>216.88282816666671</v>
      </c>
      <c r="AB40" s="292">
        <f t="shared" ref="AB40" si="210">AA40/V40</f>
        <v>0.45766599144196957</v>
      </c>
      <c r="AC40" s="358" t="b">
        <f t="shared" ref="AC40" si="211">AA40&lt;0</f>
        <v>0</v>
      </c>
      <c r="AD40" s="605" t="s">
        <v>872</v>
      </c>
    </row>
    <row r="41" spans="1:30" ht="15.75" thickBot="1">
      <c r="A41" s="528" t="str">
        <f t="shared" ref="A41" si="212">B41&amp;C41</f>
        <v>TZ ZBTCityphone</v>
      </c>
      <c r="B41" s="359" t="s">
        <v>726</v>
      </c>
      <c r="C41" s="360" t="s">
        <v>525</v>
      </c>
      <c r="D41" s="360">
        <v>100</v>
      </c>
      <c r="E41" s="360"/>
      <c r="F41" s="361" t="s">
        <v>464</v>
      </c>
      <c r="G41" s="359"/>
      <c r="H41" s="360"/>
      <c r="I41" s="361"/>
      <c r="J41" s="359" t="str">
        <f t="shared" ref="J41" si="213">B41&amp;C41&amp;D41&amp;F41</f>
        <v>TZ ZBTCityphone100VVE overstap</v>
      </c>
      <c r="K41" s="361" t="str">
        <f t="shared" ref="K41" si="214">B41&amp;C41&amp;D41&amp;E41</f>
        <v>TZ ZBTCityphone100</v>
      </c>
      <c r="L41" s="528" t="str">
        <f t="shared" ref="L41" si="215">G41&amp;H41&amp;I41</f>
        <v/>
      </c>
      <c r="M41" s="528"/>
      <c r="N41" s="360"/>
      <c r="O41" s="359">
        <f>MATCH(J41,'Rekenblad Aansluiting'!A:A,0)</f>
        <v>57</v>
      </c>
      <c r="P41" s="360">
        <f>MATCH(K41,'Rekenblad Verkeer'!A:A,0)</f>
        <v>35</v>
      </c>
      <c r="Q41" s="361"/>
      <c r="R41" s="360"/>
      <c r="S41" s="416">
        <f>INDEX('Rekenblad Aansluiting'!O:O,'Rekenblad combi'!O41)</f>
        <v>113.88888888888889</v>
      </c>
      <c r="T41" s="418">
        <f>INDEX('Rekenblad Verkeer'!AG:AG,'Rekenblad combi'!P41)</f>
        <v>60</v>
      </c>
      <c r="U41" s="418"/>
      <c r="V41" s="419">
        <f t="shared" ref="V41" si="216">S41+T41</f>
        <v>173.88888888888889</v>
      </c>
      <c r="W41" s="360"/>
      <c r="X41" s="365">
        <f>INDEX('Rekenblad Aansluiting'!X:X,'Rekenblad combi'!O41)</f>
        <v>60.35692916666666</v>
      </c>
      <c r="Y41" s="421">
        <f>INDEX('Rekenblad Verkeer'!AR:AR,'Rekenblad combi'!P41)</f>
        <v>40.236998999999997</v>
      </c>
      <c r="Z41" s="366"/>
      <c r="AA41" s="365">
        <f t="shared" ref="AA41" si="217">X41+Y41+Z41</f>
        <v>100.59392816666666</v>
      </c>
      <c r="AB41" s="371">
        <f t="shared" ref="AB41" si="218">AA41/V41</f>
        <v>0.57849543354632582</v>
      </c>
      <c r="AC41" s="361" t="b">
        <f t="shared" ref="AC41" si="219">AA41&lt;0</f>
        <v>0</v>
      </c>
      <c r="AD41" s="605" t="s">
        <v>872</v>
      </c>
    </row>
    <row r="42" spans="1:30">
      <c r="AA42" s="337"/>
      <c r="AB42" s="344"/>
    </row>
  </sheetData>
  <autoFilter ref="A3:AC41"/>
  <mergeCells count="3">
    <mergeCell ref="S2:V2"/>
    <mergeCell ref="X2:AC2"/>
    <mergeCell ref="O2:Q2"/>
  </mergeCells>
  <conditionalFormatting sqref="AD4:AD15 AD18:AD41">
    <cfRule type="containsText" dxfId="3" priority="5" operator="containsText" text="nee">
      <formula>NOT(ISERROR(SEARCH("nee",AD4)))</formula>
    </cfRule>
    <cfRule type="containsText" dxfId="2" priority="6" operator="containsText" text="ja">
      <formula>NOT(ISERROR(SEARCH("ja",AD4)))</formula>
    </cfRule>
  </conditionalFormatting>
  <conditionalFormatting sqref="AD16:AD17">
    <cfRule type="containsText" dxfId="1" priority="1" operator="containsText" text="nee">
      <formula>NOT(ISERROR(SEARCH("nee",AD16)))</formula>
    </cfRule>
    <cfRule type="containsText" dxfId="0" priority="2" operator="containsText" text="ja">
      <formula>NOT(ISERROR(SEARCH("ja",AD16)))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Line xmlns="a4debd42-5631-4e86-8b39-4703e1e52874">Spraak</BusinessLine>
    <Versie_x0020_van_x0020_Release xmlns="a4debd42-5631-4e86-8b39-4703e1e52874" xsi:nil="true"/>
    <Status xmlns="a4debd42-5631-4e86-8b39-4703e1e52874">Release</Statu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A265FEE7AF8A4A85BA987F87A668A3" ma:contentTypeVersion="3" ma:contentTypeDescription="Een nieuw document maken." ma:contentTypeScope="" ma:versionID="cb268ad383926adc24eac9791317f7ee">
  <xsd:schema xmlns:xsd="http://www.w3.org/2001/XMLSchema" xmlns:xs="http://www.w3.org/2001/XMLSchema" xmlns:p="http://schemas.microsoft.com/office/2006/metadata/properties" xmlns:ns2="a4debd42-5631-4e86-8b39-4703e1e52874" targetNamespace="http://schemas.microsoft.com/office/2006/metadata/properties" ma:root="true" ma:fieldsID="4d75e9624bbbdcfaf24476399f8fd0e8" ns2:_="">
    <xsd:import namespace="a4debd42-5631-4e86-8b39-4703e1e52874"/>
    <xsd:element name="properties">
      <xsd:complexType>
        <xsd:sequence>
          <xsd:element name="documentManagement">
            <xsd:complexType>
              <xsd:all>
                <xsd:element ref="ns2:BusinessLine" minOccurs="0"/>
                <xsd:element ref="ns2:Versie_x0020_van_x0020_Rele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ebd42-5631-4e86-8b39-4703e1e52874" elementFormDefault="qualified">
    <xsd:import namespace="http://schemas.microsoft.com/office/2006/documentManagement/types"/>
    <xsd:import namespace="http://schemas.microsoft.com/office/infopath/2007/PartnerControls"/>
    <xsd:element name="BusinessLine" ma:index="8" nillable="true" ma:displayName="BusinessLine" ma:default="KPN ÉÉN GZ" ma:description="Binnen welke BusinessLine valt het document" ma:format="Dropdown" ma:internalName="BusinessLine">
      <xsd:simpleType>
        <xsd:restriction base="dms:Choice">
          <xsd:enumeration value="KPN ÉÉN GZ"/>
          <xsd:enumeration value="Data"/>
          <xsd:enumeration value="Spraak"/>
          <xsd:enumeration value="SWOL"/>
          <xsd:enumeration value="Combined Usage"/>
          <xsd:enumeration value="VoiP"/>
          <xsd:enumeration value="Mobiel"/>
        </xsd:restriction>
      </xsd:simpleType>
    </xsd:element>
    <xsd:element name="Versie_x0020_van_x0020_Release" ma:index="9" nillable="true" ma:displayName="Versie van Release" ma:description="Hier geef je de beoogde release versie op." ma:internalName="Versie_x0020_van_x0020_Release">
      <xsd:simpleType>
        <xsd:restriction base="dms:Text">
          <xsd:maxLength value="255"/>
        </xsd:restriction>
      </xsd:simpleType>
    </xsd:element>
    <xsd:element name="Status" ma:index="10" ma:displayName="Status" ma:default="Ontwikkeling" ma:description="Hier kun je de status aangeven van het document." ma:format="Dropdown" ma:internalName="Status">
      <xsd:simpleType>
        <xsd:restriction base="dms:Choice">
          <xsd:enumeration value="Ontwikkeling"/>
          <xsd:enumeration value="Gereed voor 2e Man"/>
          <xsd:enumeration value="2e Man Akkoord"/>
          <xsd:enumeration value="Releas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AF0689-E433-4D7C-B229-F14A66131A32}">
  <ds:schemaRefs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a4debd42-5631-4e86-8b39-4703e1e52874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711B378-A861-45B2-AD7F-9FF287F713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debd42-5631-4e86-8b39-4703e1e528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73E3B0-5876-456A-8001-DE6D015347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15</vt:i4>
      </vt:variant>
    </vt:vector>
  </HeadingPairs>
  <TitlesOfParts>
    <vt:vector size="15" baseType="lpstr">
      <vt:lpstr>Voorblad</vt:lpstr>
      <vt:lpstr>Parameters</vt:lpstr>
      <vt:lpstr>Tarieven ZM</vt:lpstr>
      <vt:lpstr>Kortingsstaffels</vt:lpstr>
      <vt:lpstr>Gereguleerde verkeeerskosten</vt:lpstr>
      <vt:lpstr>EDC + LRIC</vt:lpstr>
      <vt:lpstr>Hulpblad inkooptarieven</vt:lpstr>
      <vt:lpstr>Verkeersprofielen</vt:lpstr>
      <vt:lpstr>Facilitietenprofielen</vt:lpstr>
      <vt:lpstr>Mapping</vt:lpstr>
      <vt:lpstr>WLR</vt:lpstr>
      <vt:lpstr>Rekenblad Aansluiting</vt:lpstr>
      <vt:lpstr>Rekenblad Verkeer</vt:lpstr>
      <vt:lpstr>Rekenblad faciliteiten</vt:lpstr>
      <vt:lpstr>Rekenblad combi</vt:lpstr>
    </vt:vector>
  </TitlesOfParts>
  <Company>Koninklijke KPN NV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Mitrovic, N. (Nebojsa) (ZM CNS MC Data Pricing ZM)</dc:creator>
  <cp:lastModifiedBy>Mitrovic, N. (Nebojsa) (ZM CNS MC Data Pricing ZM)</cp:lastModifiedBy>
  <dcterms:created xsi:type="dcterms:W3CDTF">2015-02-27T18:49:21Z</dcterms:created>
  <dcterms:modified xsi:type="dcterms:W3CDTF">2016-07-12T10:16:40Z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0x0101008EA265FEE7AF8A4A85BA987F87A668A3</vt:lpwstr>
  </property>
</Properties>
</file>