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 codeName="{8C4F1C90-05EB-6A55-5F09-09C24B55AC0B}"/>
  <workbookPr codeName="ThisWorkbook" defaultThemeVersion="124226"/>
  <bookViews>
    <workbookView xWindow="-15" yWindow="165" windowWidth="15375" windowHeight="3540" tabRatio="822"/>
  </bookViews>
  <sheets>
    <sheet name="Voorblad" sheetId="49" r:id="rId1"/>
    <sheet name="EDC minus lijst ULL" sheetId="48" r:id="rId2"/>
    <sheet name="Tarieven ZM voice" sheetId="25" r:id="rId3"/>
    <sheet name="Gereguleerde verkeeerskosten" sheetId="27" r:id="rId4"/>
    <sheet name="EDC Minus" sheetId="8" r:id="rId5"/>
    <sheet name="mapping" sheetId="34" r:id="rId6"/>
    <sheet name="Verkeersprofielen" sheetId="29" r:id="rId7"/>
    <sheet name="Parameters_VoIP" sheetId="24" r:id="rId8"/>
    <sheet name="Hulpblad verkeer" sheetId="26" r:id="rId9"/>
    <sheet name="Rekenblad Aansluiting" sheetId="33" r:id="rId10"/>
    <sheet name="Rekenblad Verkeer" sheetId="30" r:id="rId11"/>
    <sheet name="Distributievergoedingen" sheetId="46" r:id="rId12"/>
  </sheets>
  <functionGroups builtInGroupCount="17"/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b1" localSheetId="1" hidden="1">{#N/A,"Hoge Q Lage P",FALSE,"Tarieven"}</definedName>
    <definedName name="_________b1" hidden="1">{#N/A,"Hoge Q Lage P",FALSE,"Tarieven"}</definedName>
    <definedName name="_________b11" localSheetId="1" hidden="1">{#N/A,"Hoge Q Lage P",FALSE,"Tarieven"}</definedName>
    <definedName name="_________b11" hidden="1">{#N/A,"Hoge Q Lage P",FALSE,"Tarieven"}</definedName>
    <definedName name="_________b111" localSheetId="1" hidden="1">{#N/A,"Hoge Q Lage P",FALSE,"Tarieven"}</definedName>
    <definedName name="_________b111" hidden="1">{#N/A,"Hoge Q Lage P",FALSE,"Tarieven"}</definedName>
    <definedName name="_________bbb1" localSheetId="1" hidden="1">{#N/A,"Hoge Q Lage P",FALSE,"Tarieven"}</definedName>
    <definedName name="_________bbb1" hidden="1">{#N/A,"Hoge Q Lage P",FALSE,"Tarieven"}</definedName>
    <definedName name="_________xx1" localSheetId="1" hidden="1">{#N/A,"Hoge Q Lage P",FALSE,"Tarieven"}</definedName>
    <definedName name="_________xx1" hidden="1">{#N/A,"Hoge Q Lage P",FALSE,"Tarieven"}</definedName>
    <definedName name="_________z1" localSheetId="1" hidden="1">{#N/A,"Hoge Q Gelijke P",FALSE,"Tarieven"}</definedName>
    <definedName name="_________z1" hidden="1">{#N/A,"Hoge Q Gelijke P",FALSE,"Tarieven"}</definedName>
    <definedName name="_________z11" localSheetId="1" hidden="1">{#N/A,"Hoge Q Gelijke P",FALSE,"Tarieven"}</definedName>
    <definedName name="_________z11" hidden="1">{#N/A,"Hoge Q Gelijke P",FALSE,"Tarieven"}</definedName>
    <definedName name="_______b1" localSheetId="1" hidden="1">{#N/A,"Hoge Q Lage P",FALSE,"Tarieven"}</definedName>
    <definedName name="_______b1" hidden="1">{#N/A,"Hoge Q Lage P",FALSE,"Tarieven"}</definedName>
    <definedName name="_______b11" localSheetId="1" hidden="1">{#N/A,"Hoge Q Lage P",FALSE,"Tarieven"}</definedName>
    <definedName name="_______b11" hidden="1">{#N/A,"Hoge Q Lage P",FALSE,"Tarieven"}</definedName>
    <definedName name="_______b111" localSheetId="1" hidden="1">{#N/A,"Hoge Q Lage P",FALSE,"Tarieven"}</definedName>
    <definedName name="_______b111" hidden="1">{#N/A,"Hoge Q Lage P",FALSE,"Tarieven"}</definedName>
    <definedName name="_______bbb1" localSheetId="1" hidden="1">{#N/A,"Hoge Q Lage P",FALSE,"Tarieven"}</definedName>
    <definedName name="_______bbb1" hidden="1">{#N/A,"Hoge Q Lage P",FALSE,"Tarieven"}</definedName>
    <definedName name="_______xx1" localSheetId="1" hidden="1">{#N/A,"Hoge Q Lage P",FALSE,"Tarieven"}</definedName>
    <definedName name="_______xx1" hidden="1">{#N/A,"Hoge Q Lage P",FALSE,"Tarieven"}</definedName>
    <definedName name="_______z1" localSheetId="1" hidden="1">{#N/A,"Hoge Q Gelijke P",FALSE,"Tarieven"}</definedName>
    <definedName name="_______z1" hidden="1">{#N/A,"Hoge Q Gelijke P",FALSE,"Tarieven"}</definedName>
    <definedName name="_______z11" localSheetId="1" hidden="1">{#N/A,"Hoge Q Gelijke P",FALSE,"Tarieven"}</definedName>
    <definedName name="_______z11" hidden="1">{#N/A,"Hoge Q Gelijke P",FALSE,"Tarieven"}</definedName>
    <definedName name="______b1" localSheetId="1" hidden="1">{#N/A,"Hoge Q Lage P",FALSE,"Tarieven"}</definedName>
    <definedName name="______b1" hidden="1">{#N/A,"Hoge Q Lage P",FALSE,"Tarieven"}</definedName>
    <definedName name="______b11" localSheetId="1" hidden="1">{#N/A,"Hoge Q Lage P",FALSE,"Tarieven"}</definedName>
    <definedName name="______b11" hidden="1">{#N/A,"Hoge Q Lage P",FALSE,"Tarieven"}</definedName>
    <definedName name="______b111" localSheetId="1" hidden="1">{#N/A,"Hoge Q Lage P",FALSE,"Tarieven"}</definedName>
    <definedName name="______b111" hidden="1">{#N/A,"Hoge Q Lage P",FALSE,"Tarieven"}</definedName>
    <definedName name="______bbb1" localSheetId="1" hidden="1">{#N/A,"Hoge Q Lage P",FALSE,"Tarieven"}</definedName>
    <definedName name="______bbb1" hidden="1">{#N/A,"Hoge Q Lage P",FALSE,"Tarieven"}</definedName>
    <definedName name="______xx1" localSheetId="1" hidden="1">{#N/A,"Hoge Q Lage P",FALSE,"Tarieven"}</definedName>
    <definedName name="______xx1" hidden="1">{#N/A,"Hoge Q Lage P",FALSE,"Tarieven"}</definedName>
    <definedName name="______z1" localSheetId="1" hidden="1">{#N/A,"Hoge Q Gelijke P",FALSE,"Tarieven"}</definedName>
    <definedName name="______z1" hidden="1">{#N/A,"Hoge Q Gelijke P",FALSE,"Tarieven"}</definedName>
    <definedName name="______z11" localSheetId="1" hidden="1">{#N/A,"Hoge Q Gelijke P",FALSE,"Tarieven"}</definedName>
    <definedName name="______z11" hidden="1">{#N/A,"Hoge Q Gelijke P",FALSE,"Tarieven"}</definedName>
    <definedName name="_____b1" localSheetId="1" hidden="1">{#N/A,"Hoge Q Lage P",FALSE,"Tarieven"}</definedName>
    <definedName name="_____b1" hidden="1">{#N/A,"Hoge Q Lage P",FALSE,"Tarieven"}</definedName>
    <definedName name="_____b11" localSheetId="1" hidden="1">{#N/A,"Hoge Q Lage P",FALSE,"Tarieven"}</definedName>
    <definedName name="_____b11" hidden="1">{#N/A,"Hoge Q Lage P",FALSE,"Tarieven"}</definedName>
    <definedName name="_____b111" localSheetId="1" hidden="1">{#N/A,"Hoge Q Lage P",FALSE,"Tarieven"}</definedName>
    <definedName name="_____b111" hidden="1">{#N/A,"Hoge Q Lage P",FALSE,"Tarieven"}</definedName>
    <definedName name="_____bbb1" localSheetId="1" hidden="1">{#N/A,"Hoge Q Lage P",FALSE,"Tarieven"}</definedName>
    <definedName name="_____bbb1" hidden="1">{#N/A,"Hoge Q Lage P",FALSE,"Tarieven"}</definedName>
    <definedName name="_____xx1" localSheetId="1" hidden="1">{#N/A,"Hoge Q Lage P",FALSE,"Tarieven"}</definedName>
    <definedName name="_____xx1" hidden="1">{#N/A,"Hoge Q Lage P",FALSE,"Tarieven"}</definedName>
    <definedName name="_____z1" localSheetId="1" hidden="1">{#N/A,"Hoge Q Gelijke P",FALSE,"Tarieven"}</definedName>
    <definedName name="_____z1" hidden="1">{#N/A,"Hoge Q Gelijke P",FALSE,"Tarieven"}</definedName>
    <definedName name="_____z11" localSheetId="1" hidden="1">{#N/A,"Hoge Q Gelijke P",FALSE,"Tarieven"}</definedName>
    <definedName name="_____z11" hidden="1">{#N/A,"Hoge Q Gelijke P",FALSE,"Tarieven"}</definedName>
    <definedName name="___b1" localSheetId="1" hidden="1">{#N/A,"Hoge Q Lage P",FALSE,"Tarieven"}</definedName>
    <definedName name="___b1" hidden="1">{#N/A,"Hoge Q Lage P",FALSE,"Tarieven"}</definedName>
    <definedName name="___b11" localSheetId="1" hidden="1">{#N/A,"Hoge Q Lage P",FALSE,"Tarieven"}</definedName>
    <definedName name="___b11" hidden="1">{#N/A,"Hoge Q Lage P",FALSE,"Tarieven"}</definedName>
    <definedName name="___b111" localSheetId="1" hidden="1">{#N/A,"Hoge Q Lage P",FALSE,"Tarieven"}</definedName>
    <definedName name="___b111" hidden="1">{#N/A,"Hoge Q Lage P",FALSE,"Tarieven"}</definedName>
    <definedName name="___bbb1" localSheetId="1" hidden="1">{#N/A,"Hoge Q Lage P",FALSE,"Tarieven"}</definedName>
    <definedName name="___bbb1" hidden="1">{#N/A,"Hoge Q Lage P",FALSE,"Tarieven"}</definedName>
    <definedName name="___xx1" localSheetId="1" hidden="1">{#N/A,"Hoge Q Lage P",FALSE,"Tarieven"}</definedName>
    <definedName name="___xx1" hidden="1">{#N/A,"Hoge Q Lage P",FALSE,"Tarieven"}</definedName>
    <definedName name="___z1" localSheetId="1" hidden="1">{#N/A,"Hoge Q Gelijke P",FALSE,"Tarieven"}</definedName>
    <definedName name="___z1" hidden="1">{#N/A,"Hoge Q Gelijke P",FALSE,"Tarieven"}</definedName>
    <definedName name="___z11" localSheetId="1" hidden="1">{#N/A,"Hoge Q Gelijke P",FALSE,"Tarieven"}</definedName>
    <definedName name="___z11" hidden="1">{#N/A,"Hoge Q Gelijke P",FALSE,"Tarieven"}</definedName>
    <definedName name="_b1" localSheetId="1" hidden="1">{#N/A,"Hoge Q Lage P",FALSE,"Tarieven"}</definedName>
    <definedName name="_b1" hidden="1">{#N/A,"Hoge Q Lage P",FALSE,"Tarieven"}</definedName>
    <definedName name="_b11" localSheetId="1" hidden="1">{#N/A,"Hoge Q Lage P",FALSE,"Tarieven"}</definedName>
    <definedName name="_b11" hidden="1">{#N/A,"Hoge Q Lage P",FALSE,"Tarieven"}</definedName>
    <definedName name="_b111" localSheetId="1" hidden="1">{#N/A,"Hoge Q Lage P",FALSE,"Tarieven"}</definedName>
    <definedName name="_b111" hidden="1">{#N/A,"Hoge Q Lage P",FALSE,"Tarieven"}</definedName>
    <definedName name="_b2" localSheetId="1" hidden="1">{#N/A,"Hoge Q Lage P",FALSE,"Tarieven"}</definedName>
    <definedName name="_b2" hidden="1">{#N/A,"Hoge Q Lage P",FALSE,"Tarieven"}</definedName>
    <definedName name="_bbb1" localSheetId="1" hidden="1">{#N/A,"Hoge Q Lage P",FALSE,"Tarieven"}</definedName>
    <definedName name="_bbb1" hidden="1">{#N/A,"Hoge Q Lage P",FALSE,"Tarieven"}</definedName>
    <definedName name="_xlnm._FilterDatabase" localSheetId="1" hidden="1">#REF!</definedName>
    <definedName name="_xlnm._FilterDatabase" localSheetId="10" hidden="1">'Rekenblad Verkeer'!$A$3:$AR$422</definedName>
    <definedName name="_xlnm._FilterDatabase" hidden="1">#REF!</definedName>
    <definedName name="_FilterDatabase1" hidden="1">#REF!</definedName>
    <definedName name="_filterdb" hidden="1">#REF!</definedName>
    <definedName name="_K2__CVPARAMS__" hidden="1">"Any by Any!$C$14:$D$35;"</definedName>
    <definedName name="_K2__LOCKEDCVW__" hidden="1">#VALUE!</definedName>
    <definedName name="_K2__LOCKSTATUS__" hidden="1">1</definedName>
    <definedName name="_K2__MAXEXPCOLS__" hidden="1">100</definedName>
    <definedName name="_K2__MAXEXPROWS__" hidden="1">1000</definedName>
    <definedName name="_K2__WBEVMODE__" hidden="1">1</definedName>
    <definedName name="_K2__WBREFOPTIONS__" hidden="1">134217772</definedName>
    <definedName name="_K2__WSINFO__" hidden="1">"osoft"</definedName>
    <definedName name="_K2_WBEVMODE" hidden="1">0</definedName>
    <definedName name="_xx1" localSheetId="1" hidden="1">{#N/A,"Hoge Q Lage P",FALSE,"Tarieven"}</definedName>
    <definedName name="_xx1" hidden="1">{#N/A,"Hoge Q Lage P",FALSE,"Tarieven"}</definedName>
    <definedName name="_z1" localSheetId="1" hidden="1">{#N/A,"Hoge Q Gelijke P",FALSE,"Tarieven"}</definedName>
    <definedName name="_z1" hidden="1">{#N/A,"Hoge Q Gelijke P",FALSE,"Tarieven"}</definedName>
    <definedName name="_z11" localSheetId="1" hidden="1">{#N/A,"Hoge Q Gelijke P",FALSE,"Tarieven"}</definedName>
    <definedName name="_z11" hidden="1">{#N/A,"Hoge Q Gelijke P",FALSE,"Tarieven"}</definedName>
    <definedName name="AantalWOperDigistream">[1]Parameters!$B$18</definedName>
    <definedName name="AantalWOperEpacity">[1]Parameters!$B$20</definedName>
    <definedName name="AantalZMperDigistream">[1]Parameters!$B$17</definedName>
    <definedName name="AantalZMperEpacity">[1]Parameters!$B$19</definedName>
    <definedName name="AccessDatabase" hidden="1">"D:\AA\Klanten\Wanadoo\zelfbouw vs WADSL 2.5.mdb"</definedName>
    <definedName name="afr_2" localSheetId="1">#REF!</definedName>
    <definedName name="afr_2">#REF!</definedName>
    <definedName name="afr_3">#REF!</definedName>
    <definedName name="afr_factor">#REF!</definedName>
    <definedName name="AfschrijftermijnVVE">[2]Parameters!$B$3</definedName>
    <definedName name="b" localSheetId="1" hidden="1">{#N/A,"Hoge Q Lage P",FALSE,"Tarieven"}</definedName>
    <definedName name="b" hidden="1">{#N/A,"Hoge Q Lage P",FALSE,"Tarieven"}</definedName>
    <definedName name="bbb" localSheetId="1" hidden="1">{#N/A,"Hoge Q Lage P",FALSE,"Tarieven"}</definedName>
    <definedName name="bbb" hidden="1">{#N/A,"Hoge Q Lage P",FALSE,"Tarieven"}</definedName>
    <definedName name="BTW" localSheetId="1">#REF!</definedName>
    <definedName name="BTW">#REF!</definedName>
    <definedName name="BTW_Laag">#REF!</definedName>
    <definedName name="BTW_Vrij">#REF!</definedName>
    <definedName name="Business_Line">[3]PullDown!$BJ$3:$BJ$8</definedName>
    <definedName name="CellWatch01Descn" hidden="1">""</definedName>
    <definedName name="CellWatch01Name" hidden="1">"FA OROS"</definedName>
    <definedName name="Clusterfactoren">'[4]Mapping BE'!$B$2:$H$37</definedName>
    <definedName name="Clusterfactoren_col">'[4]Mapping BE'!$B$2:$H$2</definedName>
    <definedName name="Clusterfactoren_row">'[4]Mapping BE'!$B$2:$B$37</definedName>
    <definedName name="clusteroud">INDIRECT("MappingBE!$B$2:$H$"&amp;COUNTIF([5]MappingBE!$B:$B,"&lt;&gt;")+1)</definedName>
    <definedName name="clusteroud_col">[5]MappingBE!$B$2:$H$2</definedName>
    <definedName name="clusteroud_row">INDIRECT("MappingBE!$B$2:$B$"&amp;COUNTIF([5]MappingBE!$B:$B,"&lt;&gt;")+1)</definedName>
    <definedName name="CPS_Mutatie_Eur" localSheetId="1">#REF!</definedName>
    <definedName name="CPS_Mutatie_Eur">#REF!</definedName>
    <definedName name="CurrentSegment">[3]Beheer!$C$2</definedName>
    <definedName name="customerbilling_eur" localSheetId="1">#REF!</definedName>
    <definedName name="customerbilling_eur">#REF!</definedName>
    <definedName name="customerbilling_eur_laag">#REF!</definedName>
    <definedName name="Data_start">#REF!</definedName>
    <definedName name="_xlnm.Database">#REF!</definedName>
    <definedName name="Deelfactor_WAP_Poorten_WBA_CM">[6]Parameters!$B$40</definedName>
    <definedName name="Deelfactor_WAP_Poorten_WBA_ZM_ATM">[6]Parameters!$B$35</definedName>
    <definedName name="een" localSheetId="1" hidden="1">{#N/A,"Hoge Q Gelijke P",FALSE,"Tarieven"}</definedName>
    <definedName name="een" hidden="1">{#N/A,"Hoge Q Gelijke P",FALSE,"Tarieven"}</definedName>
    <definedName name="eenheid_no_vat_EUR" localSheetId="1">#REF!</definedName>
    <definedName name="eenheid_no_vat_EUR">#REF!</definedName>
    <definedName name="eenheid_vat_EUR">#REF!</definedName>
    <definedName name="EstRuntime">#REF!</definedName>
    <definedName name="EstRuntimeMin">#REF!</definedName>
    <definedName name="EV__LASTREFTIME__" hidden="1">39456.4930671296</definedName>
    <definedName name="EV__LOCKEDCVW__" hidden="1">#VALUE!</definedName>
    <definedName name="EV__MAXEXPCOLS__" hidden="1">100</definedName>
    <definedName name="EV__MAXEXPROWS__" hidden="1">1000</definedName>
    <definedName name="EV__WBEVMODE__" hidden="1">0</definedName>
    <definedName name="EV__WBREFOPTIONS__" hidden="1">134217783</definedName>
    <definedName name="EV__WBVERSION__" hidden="1">0</definedName>
    <definedName name="EV__WSINFO__" hidden="1">"osoft"</definedName>
    <definedName name="f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g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g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GebruikteStaffelVoorZMTermijnKorting">[2]Parameters!$B$6</definedName>
    <definedName name="handling_eur" localSheetId="1">#REF!</definedName>
    <definedName name="handling_eur">#REF!</definedName>
    <definedName name="handling_eur_laag">#REF!</definedName>
    <definedName name="Header_line">#REF!</definedName>
    <definedName name="Headers">#REF!</definedName>
    <definedName name="iii" localSheetId="1" hidden="1">{#N/A,"Hoge Q Lage P",FALSE,"Tarieven"}</definedName>
    <definedName name="iii" hidden="1">{#N/A,"Hoge Q Lage P",FALSE,"Tarieven"}</definedName>
    <definedName name="inter" localSheetId="1" hidden="1">{#N/A,"Hoge Q Gelijke P",FALSE,"Tarieven"}</definedName>
    <definedName name="inter" hidden="1">{#N/A,"Hoge Q Gelijke P",FALSE,"Tarieven"}</definedName>
    <definedName name="internatio" localSheetId="1" hidden="1">{#N/A,"Hoge Q Lage P",FALSE,"Tarieven"}</definedName>
    <definedName name="internatio" hidden="1">{#N/A,"Hoge Q Lage P",FALSE,"Tarieven"}</definedName>
    <definedName name="Kabels1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ey1_Ref">#REF!</definedName>
    <definedName name="Key10_Ref">#REF!</definedName>
    <definedName name="Key11_Ref">#REF!</definedName>
    <definedName name="Key12_Ref">#REF!</definedName>
    <definedName name="Key13_Ref">#REF!</definedName>
    <definedName name="Key14_Ref">#REF!</definedName>
    <definedName name="Key15_Ref">#REF!</definedName>
    <definedName name="Key2_Ref">#REF!</definedName>
    <definedName name="Key3_Ref">#REF!</definedName>
    <definedName name="Key4_Ref">#REF!</definedName>
    <definedName name="Key5_Ref">#REF!</definedName>
    <definedName name="Key6_Ref">#REF!</definedName>
    <definedName name="Key7_Ref">#REF!</definedName>
    <definedName name="Key8_Ref">#REF!</definedName>
    <definedName name="Key9_Ref">#REF!</definedName>
    <definedName name="LastRun">#REF!</definedName>
    <definedName name="ld" localSheetId="1" hidden="1">{#N/A,"Hoge Q Lage P",FALSE,"Tarieven"}</definedName>
    <definedName name="ld" hidden="1">{#N/A,"Hoge Q Lage P",FALSE,"Tarieven"}</definedName>
    <definedName name="lk" localSheetId="1" hidden="1">{#N/A,"Hoge Q Gelijke P",FALSE,"Tarieven"}</definedName>
    <definedName name="lk" hidden="1">{#N/A,"Hoge Q Gelijke P",FALSE,"Tarieven"}</definedName>
    <definedName name="ll" localSheetId="1" hidden="1">{#N/A,"Hoge Q Lage P",FALSE,"Tarieven"}</definedName>
    <definedName name="ll" hidden="1">{#N/A,"Hoge Q Lage P",FALSE,"Tarieven"}</definedName>
    <definedName name="lls" localSheetId="1" hidden="1">{#N/A,"Hoge Q Gelijke P",FALSE,"Tarieven"}</definedName>
    <definedName name="lls" hidden="1">{#N/A,"Hoge Q Gelijke P",FALSE,"Tarieven"}</definedName>
    <definedName name="local" localSheetId="1" hidden="1">{#N/A,"Hoge Q Gelijke P",FALSE,"Tarieven"}</definedName>
    <definedName name="local" hidden="1">{#N/A,"Hoge Q Gelijke P",FALSE,"Tarieven"}</definedName>
    <definedName name="LocatiegebaseerdeTelefooncentrale">'[3]Vast GZM'!$E$20</definedName>
    <definedName name="LooptijdContract_CurrentSegment">[3]Beheer!$E$13</definedName>
    <definedName name="LooptijdND5_CurrentSegment">[3]Beheer!$E$14</definedName>
    <definedName name="lsdkfj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MaxCol">#REF!</definedName>
    <definedName name="MaxRow">#REF!</definedName>
    <definedName name="Mix_shared___unshared">[7]Parameters!#REF!</definedName>
    <definedName name="Mix_shared_unshared">#REF!</definedName>
    <definedName name="Mobiel_Belprofiel_InCase_GZM">'[3]Start GZM'!$F$14</definedName>
    <definedName name="Mobiel_Belprofiel_InCase_MKB">'[3]Start MKB'!$F$14</definedName>
    <definedName name="MoGebruikers_CurrentSegment">[3]Beheer!$E$19</definedName>
    <definedName name="MoGebruikersGZM">[3]Beheer!$D$19</definedName>
    <definedName name="MoGebruikersMKB">[3]Beheer!$C$19</definedName>
    <definedName name="naamconflict" localSheetId="1" hidden="1">#REF!</definedName>
    <definedName name="naamconflict" hidden="1">#REF!</definedName>
    <definedName name="nationaal" localSheetId="1" hidden="1">{#N/A,"Hoge Q Gelijke P",FALSE,"Tarieven"}</definedName>
    <definedName name="nationaal" hidden="1">{#N/A,"Hoge Q Gelijke P",FALSE,"Tarieven"}</definedName>
    <definedName name="ND5LooptijdGZM">[3]Beheer!$D$14</definedName>
    <definedName name="ND5LooptijdMKB">[3]Beheer!$C$14</definedName>
    <definedName name="nieuw" localSheetId="1" hidden="1">{#N/A,"Hoge Q Lage P",FALSE,"Tarieven"}</definedName>
    <definedName name="nieuw" hidden="1">{#N/A,"Hoge Q Lage P",FALSE,"Tarieven"}</definedName>
    <definedName name="Non_shared__ATL__VDSL_and_Fiber">[6]Parameters!$B$27</definedName>
    <definedName name="Onzin" localSheetId="1" hidden="1">{#N/A,"Hoge Q Lage P",FALSE,"Tarieven"}</definedName>
    <definedName name="Onzin" hidden="1">{#N/A,"Hoge Q Lage P",FALSE,"Tarieven"}</definedName>
    <definedName name="oooo" localSheetId="1" hidden="1">{#N/A,"Hoge Q Lage P",FALSE,"Tarieven"}</definedName>
    <definedName name="oooo" hidden="1">{#N/A,"Hoge Q Lage P",FALSE,"Tarieven"}</definedName>
    <definedName name="oooo1" localSheetId="1" hidden="1">{#N/A,"Hoge Q Lage P",FALSE,"Tarieven"}</definedName>
    <definedName name="oooo1" hidden="1">{#N/A,"Hoge Q Lage P",FALSE,"Tarieven"}</definedName>
    <definedName name="OPTA_1" localSheetId="1">#REF!</definedName>
    <definedName name="OPTA_1">#REF!</definedName>
    <definedName name="OPTA_2">#REF!</definedName>
    <definedName name="PD_Randapparatuur_Cisco">[3]PullDown!$BN$3:$BN$11</definedName>
    <definedName name="PD_Randapparatuur_IP_Centrex">[3]PullDown!$BL$3:$BL$21</definedName>
    <definedName name="PD_Randapparatuur_Microsoft">[3]PullDown!$BP$3:$BP$69</definedName>
    <definedName name="PKey_count">#REF!</definedName>
    <definedName name="PKey1_ref">#REF!</definedName>
    <definedName name="PKey2_ref">#REF!</definedName>
    <definedName name="PKey3_ref">#REF!</definedName>
    <definedName name="PKey4_ref">#REF!</definedName>
    <definedName name="PKey5_ref">#REF!</definedName>
    <definedName name="PullDown_GlasAccess">[3]PullDown!$AI$9:INDIRECT("PullDown!$AI$"&amp;[3]PullDown!$AI$6+8)</definedName>
    <definedName name="PullDown_GlasVPN">[3]PullDown!$AJ$9:INDIRECT("PullDown!$AJ$"&amp;[3]PullDown!$AJ$6+8)</definedName>
    <definedName name="PullDown_VlanFiber">[3]PullDown!$AL$4:INDIRECT("PullDown!$AL$"&amp;[3]PullDown!$AL$2+3)</definedName>
    <definedName name="qwe" localSheetId="1" hidden="1">{#N/A,"Hoge Q Lage P",FALSE,"Tarieven"}</definedName>
    <definedName name="qwe" hidden="1">{#N/A,"Hoge Q Lage P",FALSE,"Tarieven"}</definedName>
    <definedName name="References">#REF!</definedName>
    <definedName name="Release" localSheetId="1">#REF!</definedName>
    <definedName name="Release">#REF!</definedName>
    <definedName name="Retail_Revenue_EX_BTW">#REF!</definedName>
    <definedName name="Retail_Revenue_INCL_BTW">#REF!</definedName>
    <definedName name="Retailopslag">[2]Parameters!$B$2</definedName>
    <definedName name="RichtingscoefficientWOformule">[8]Parameters!$B$66</definedName>
    <definedName name="s" localSheetId="1" hidden="1">{#N/A,"Hoge Q Gelijke P",FALSE,"Tarieven"}</definedName>
    <definedName name="s" hidden="1">{#N/A,"Hoge Q Gelijke P",FALSE,"Tarieven"}</definedName>
    <definedName name="SalesMandaatAccessVVA">[8]Parameters!$B$20</definedName>
    <definedName name="SalesmandaatAccessVVE">[8]Parameters!$B$21</definedName>
    <definedName name="SalesmandaatVPNVVA">[8]Parameters!$B$22</definedName>
    <definedName name="SalesmandaatVPNVVE">[8]Parameters!$B$23</definedName>
    <definedName name="Shared__ASL__VDSL_and_Fiber">[6]Parameters!$B$26</definedName>
    <definedName name="SpraakPull">[3]PullDown!$J$4:$T$4</definedName>
    <definedName name="Start_LoopTijdContractGZM">'[3]Start GZM'!$C$14</definedName>
    <definedName name="Start_LoopTijdContractMKB">'[3]Start MKB'!$C$14</definedName>
    <definedName name="StartdatumGZM">'[3]Start GZM'!$C$13</definedName>
    <definedName name="StartdatumMKB">'[3]Start MKB'!$C$13</definedName>
    <definedName name="Tacsversie01" localSheetId="1">#REF!</definedName>
    <definedName name="Tacsversie01">#REF!</definedName>
    <definedName name="Tacsversie01_1">#REF!</definedName>
    <definedName name="TariefPeriode01">#REF!</definedName>
    <definedName name="test" localSheetId="1" hidden="1">{#N/A,"Hoge Q Lage P",FALSE,"Tarieven"}</definedName>
    <definedName name="test" hidden="1">{#N/A,"Hoge Q Lage P",FALSE,"Tarieven"}</definedName>
    <definedName name="test2" localSheetId="1" hidden="1">{#N/A,"Hoge Q Lage P",FALSE,"Tarieven"}</definedName>
    <definedName name="test2" hidden="1">{#N/A,"Hoge Q Lage P",FALSE,"Tarieven"}</definedName>
    <definedName name="ToeslagTelefooncel_Eur" localSheetId="1">#REF!</definedName>
    <definedName name="ToeslagTelefooncel_Eur">#REF!</definedName>
    <definedName name="Transit_Handling_Setup_Conv">#REF!</definedName>
    <definedName name="Transit_Handling_Setup_Only">#REF!</definedName>
    <definedName name="Transit_Handling89_Setup_Conv">#REF!</definedName>
    <definedName name="Transit_Handling89_Setup_Only">#REF!</definedName>
    <definedName name="ts" localSheetId="1" hidden="1">{#N/A,"Hoge Q Gelijke P",FALSE,"Tarieven"}</definedName>
    <definedName name="ts" hidden="1">{#N/A,"Hoge Q Gelijke P",FALSE,"Tarieven"}</definedName>
    <definedName name="uiteo1" localSheetId="1" hidden="1">{#N/A,"Hoge Q Lage P",FALSE,"Tarieven"}</definedName>
    <definedName name="uiteo1" hidden="1">{#N/A,"Hoge Q Lage P",FALSE,"Tarieven"}</definedName>
    <definedName name="uitheo" localSheetId="1" hidden="1">{#N/A,"Hoge Q Lage P",FALSE,"Tarieven"}</definedName>
    <definedName name="uitheo" hidden="1">{#N/A,"Hoge Q Lage P",FALSE,"Tarieven"}</definedName>
    <definedName name="VaMo_Koppeling_GZM">[3]Beheer!$D$6</definedName>
    <definedName name="VaMo_Koppeling_MKB">[3]Beheer!$C$6</definedName>
    <definedName name="VPNBackboneCitymetro_regionaal">[8]Parameters!$B$58</definedName>
    <definedName name="VPNBackboneCityregionaal_nationaal">[8]Parameters!$B$61</definedName>
    <definedName name="VPNBackboneNationaalmetro_regionaal">[8]Parameters!$B$60</definedName>
    <definedName name="VPNBackboneNationaalregionaal_nationaal">[8]Parameters!$B$63</definedName>
    <definedName name="VPNBackboneRegionaalmetro_regionaal">[8]Parameters!$B$59</definedName>
    <definedName name="VPNBackboneRegionaalregionaal_nationaal">[8]Parameters!$B$62</definedName>
    <definedName name="Wholesalebilling_Eur" localSheetId="1">#REF!</definedName>
    <definedName name="Wholesalebilling_Eur">#REF!</definedName>
    <definedName name="WOkortingAccessVVA">[6]Parameters!$B$9</definedName>
    <definedName name="WOkortingAccessVVE">[6]Parameters!$B$8</definedName>
    <definedName name="WOkortingVPNVVA">[8]Parameters!$B$35</definedName>
    <definedName name="WOkortingVPNVVE">[8]Parameters!$B$34</definedName>
    <definedName name="WOkortingZakelijkDSLVVA">[6]Parameters!$B$13</definedName>
    <definedName name="WOmonteurskostenVVE">[6]Parameters!$B$19</definedName>
    <definedName name="WOtermijnkorting1jaar">[8]Parameters!$B$38</definedName>
    <definedName name="WOtermijnkorting3jaar">[8]Parameters!$B$39</definedName>
    <definedName name="WOtermijnkorting5jaar">[8]Parameters!$B$40</definedName>
    <definedName name="WOTermijnKortingVVAbijContractDuur1">[9]Parameters!#REF!</definedName>
    <definedName name="WOTermijnKortingVVAbijContractDuur3">[9]Parameters!#REF!</definedName>
    <definedName name="WOTermijnKortingVVEbijContractDuur1">[9]Parameters!#REF!</definedName>
    <definedName name="WOTermijnKortingVVEbijContractDuur3">[9]Parameters!#REF!</definedName>
    <definedName name="WOVolumeKortingVVA">[9]Parameters!#REF!</definedName>
    <definedName name="WOVolumeKortingVVE">[9]Parameters!#REF!</definedName>
    <definedName name="wrn.Q._.met._.dalend._.P." localSheetId="1" hidden="1">{#N/A,"Hoge Q Lage P",FALSE,"Tarieven"}</definedName>
    <definedName name="wrn.Q._.met._.dalend._.P." hidden="1">{#N/A,"Hoge Q Lage P",FALSE,"Tarieven"}</definedName>
    <definedName name="wrn.Q._.met._.gelijke._.P." localSheetId="1" hidden="1">{#N/A,"Hoge Q Gelijke P",FALSE,"Tarieven"}</definedName>
    <definedName name="wrn.Q._.met._.gelijke._.P." hidden="1">{#N/A,"Hoge Q Gelijke P",FALSE,"Tarieven"}</definedName>
    <definedName name="wrn.q._.met.dalen.p1" localSheetId="1" hidden="1">{#N/A,"Hoge Q Lage P",FALSE,"Tarieven"}</definedName>
    <definedName name="wrn.q._.met.dalen.p1" hidden="1">{#N/A,"Hoge Q Lage P",FALSE,"Tarieven"}</definedName>
    <definedName name="wrn.q.met.gelijke.p1" localSheetId="1" hidden="1">{#N/A,"Hoge Q Gelijke P",FALSE,"Tarieven"}</definedName>
    <definedName name="wrn.q.met.gelijke.p1" hidden="1">{#N/A,"Hoge Q Gelijke P",FALSE,"Tarieven"}</definedName>
    <definedName name="wrn.Week._.rapportage." localSheetId="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xx" localSheetId="1" hidden="1">{#N/A,"Hoge Q Lage P",FALSE,"Tarieven"}</definedName>
    <definedName name="xx" hidden="1">{#N/A,"Hoge Q Lage P",FALSE,"Tarieven"}</definedName>
    <definedName name="ZMkortingAccessVVE">[6]Parameters!$B$6</definedName>
    <definedName name="ZMkortingZakelijkDSLVVA">[6]Parameters!$B$11</definedName>
    <definedName name="ZMkortingZakelijkDSLVVE">[6]Parameters!$B$10</definedName>
    <definedName name="ZMSalesMandaatVVA">[2]Parameters!$B$20</definedName>
    <definedName name="ZMSalesMandaatVVE">[2]Parameters!$B$19</definedName>
  </definedNames>
  <calcPr calcId="145621" calcMode="manual"/>
</workbook>
</file>

<file path=xl/calcChain.xml><?xml version="1.0" encoding="utf-8"?>
<calcChain xmlns="http://schemas.openxmlformats.org/spreadsheetml/2006/main">
  <c r="H12" i="30" l="1"/>
  <c r="I12" i="30" s="1"/>
  <c r="L12" i="30"/>
  <c r="AF12" i="30" s="1"/>
  <c r="AW12" i="30"/>
  <c r="H8" i="30"/>
  <c r="J8" i="30" s="1"/>
  <c r="L8" i="30"/>
  <c r="AF8" i="30" s="1"/>
  <c r="P8" i="30"/>
  <c r="AH8" i="30" s="1"/>
  <c r="AW8" i="30"/>
  <c r="AY8" i="30"/>
  <c r="H4" i="30"/>
  <c r="I4" i="30" s="1"/>
  <c r="A12" i="30"/>
  <c r="B12" i="30"/>
  <c r="A8" i="30"/>
  <c r="B8" i="30"/>
  <c r="A4" i="30"/>
  <c r="B4" i="30"/>
  <c r="H24" i="33"/>
  <c r="H25" i="33"/>
  <c r="L25" i="33"/>
  <c r="M25" i="33" s="1"/>
  <c r="H26" i="33"/>
  <c r="H48" i="33"/>
  <c r="J48" i="33" s="1"/>
  <c r="H49" i="33"/>
  <c r="H50" i="33"/>
  <c r="B48" i="33"/>
  <c r="A49" i="33"/>
  <c r="B49" i="33"/>
  <c r="A24" i="33"/>
  <c r="B24" i="33"/>
  <c r="A25" i="33"/>
  <c r="A26" i="33"/>
  <c r="B26" i="33"/>
  <c r="B62" i="34"/>
  <c r="B63" i="34"/>
  <c r="B59" i="34"/>
  <c r="B29" i="34"/>
  <c r="B23" i="34"/>
  <c r="B63" i="25"/>
  <c r="B59" i="25"/>
  <c r="B35" i="25"/>
  <c r="B22" i="25"/>
  <c r="Y12" i="30" s="1"/>
  <c r="L50" i="33" l="1"/>
  <c r="W4" i="30"/>
  <c r="L4" i="30"/>
  <c r="X12" i="30"/>
  <c r="L48" i="33"/>
  <c r="J24" i="33"/>
  <c r="W12" i="30"/>
  <c r="Y4" i="30"/>
  <c r="N4" i="30"/>
  <c r="S4" i="30" s="1"/>
  <c r="AB4" i="30" s="1"/>
  <c r="J4" i="30"/>
  <c r="W8" i="30"/>
  <c r="V12" i="30"/>
  <c r="P4" i="30"/>
  <c r="Y8" i="30"/>
  <c r="A48" i="33"/>
  <c r="L26" i="33"/>
  <c r="M26" i="33" s="1"/>
  <c r="V4" i="30"/>
  <c r="O4" i="30"/>
  <c r="T4" i="30" s="1"/>
  <c r="AC4" i="30" s="1"/>
  <c r="K4" i="30"/>
  <c r="R4" i="30" s="1"/>
  <c r="X8" i="30"/>
  <c r="X4" i="30"/>
  <c r="M4" i="30"/>
  <c r="V8" i="30"/>
  <c r="P12" i="30"/>
  <c r="AV8" i="30"/>
  <c r="AE8" i="30"/>
  <c r="M8" i="30"/>
  <c r="S8" i="30" s="1"/>
  <c r="AB8" i="30" s="1"/>
  <c r="I8" i="30"/>
  <c r="Q8" i="30" s="1"/>
  <c r="O12" i="30"/>
  <c r="K12" i="30"/>
  <c r="R12" i="30" s="1"/>
  <c r="N12" i="30"/>
  <c r="J12" i="30"/>
  <c r="O8" i="30"/>
  <c r="T8" i="30" s="1"/>
  <c r="K8" i="30"/>
  <c r="M12" i="30"/>
  <c r="S12" i="30" s="1"/>
  <c r="AB12" i="30" s="1"/>
  <c r="R8" i="30"/>
  <c r="AA8" i="30" s="1"/>
  <c r="N8" i="30"/>
  <c r="M50" i="33"/>
  <c r="N50" i="33"/>
  <c r="AF26" i="33"/>
  <c r="AF25" i="33"/>
  <c r="B25" i="33"/>
  <c r="B50" i="33"/>
  <c r="L49" i="33"/>
  <c r="L24" i="33"/>
  <c r="A50" i="33"/>
  <c r="N25" i="33"/>
  <c r="O25" i="33" s="1"/>
  <c r="C3" i="49"/>
  <c r="C2" i="49"/>
  <c r="AF4" i="30" l="1"/>
  <c r="AW4" i="30"/>
  <c r="N26" i="33"/>
  <c r="O26" i="33" s="1"/>
  <c r="U26" i="33" s="1"/>
  <c r="AA12" i="30"/>
  <c r="M48" i="33"/>
  <c r="N48" i="33"/>
  <c r="AA4" i="30"/>
  <c r="AC8" i="30"/>
  <c r="T12" i="30"/>
  <c r="AC12" i="30" s="1"/>
  <c r="AH4" i="30"/>
  <c r="AY4" i="30"/>
  <c r="Q4" i="30"/>
  <c r="AE4" i="30"/>
  <c r="AV4" i="30"/>
  <c r="AY12" i="30"/>
  <c r="AH12" i="30"/>
  <c r="AG4" i="30"/>
  <c r="AX4" i="30"/>
  <c r="Z8" i="30"/>
  <c r="AD8" i="30" s="1"/>
  <c r="U8" i="30"/>
  <c r="AV12" i="30"/>
  <c r="AE12" i="30"/>
  <c r="AX12" i="30"/>
  <c r="AG12" i="30"/>
  <c r="Q12" i="30"/>
  <c r="AX8" i="30"/>
  <c r="AZ8" i="30" s="1"/>
  <c r="AG8" i="30"/>
  <c r="AI8" i="30" s="1"/>
  <c r="AE26" i="33"/>
  <c r="AH26" i="33" s="1"/>
  <c r="AJ26" i="33" s="1"/>
  <c r="AL26" i="33" s="1"/>
  <c r="AM26" i="33" s="1"/>
  <c r="AN26" i="33" s="1"/>
  <c r="U25" i="33"/>
  <c r="AE25" i="33"/>
  <c r="AH25" i="33" s="1"/>
  <c r="AJ25" i="33" s="1"/>
  <c r="AL25" i="33" s="1"/>
  <c r="AM25" i="33" s="1"/>
  <c r="AN25" i="33" s="1"/>
  <c r="N49" i="33"/>
  <c r="M49" i="33"/>
  <c r="N24" i="33"/>
  <c r="M24" i="33"/>
  <c r="AF50" i="33"/>
  <c r="O50" i="33"/>
  <c r="E27" i="26"/>
  <c r="E26" i="26"/>
  <c r="D28" i="26"/>
  <c r="D27" i="26"/>
  <c r="D26" i="26"/>
  <c r="O48" i="33" l="1"/>
  <c r="AF48" i="33"/>
  <c r="Z4" i="30"/>
  <c r="AD4" i="30" s="1"/>
  <c r="U4" i="30"/>
  <c r="AI4" i="30"/>
  <c r="AZ4" i="30"/>
  <c r="AN8" i="30"/>
  <c r="AJ8" i="30"/>
  <c r="AM8" i="30" s="1"/>
  <c r="AI12" i="30"/>
  <c r="U12" i="30"/>
  <c r="Z12" i="30"/>
  <c r="AD12" i="30" s="1"/>
  <c r="BG8" i="30"/>
  <c r="AZ12" i="30"/>
  <c r="AO8" i="30"/>
  <c r="AP8" i="30" s="1"/>
  <c r="AQ8" i="30" s="1"/>
  <c r="BB8" i="30"/>
  <c r="BE8" i="30" s="1"/>
  <c r="BI8" i="30"/>
  <c r="BJ8" i="30" s="1"/>
  <c r="BK8" i="30" s="1"/>
  <c r="BC8" i="30"/>
  <c r="U50" i="33"/>
  <c r="AE50" i="33"/>
  <c r="AH50" i="33" s="1"/>
  <c r="AJ50" i="33" s="1"/>
  <c r="AL50" i="33" s="1"/>
  <c r="AM50" i="33" s="1"/>
  <c r="AN50" i="33" s="1"/>
  <c r="O49" i="33"/>
  <c r="AF49" i="33"/>
  <c r="O24" i="33"/>
  <c r="AF24" i="33"/>
  <c r="G26" i="26"/>
  <c r="AJ4" i="30" l="1"/>
  <c r="AM4" i="30" s="1"/>
  <c r="AN4" i="30" s="1"/>
  <c r="AO4" i="30" s="1"/>
  <c r="AP4" i="30" s="1"/>
  <c r="AQ4" i="30" s="1"/>
  <c r="U48" i="33"/>
  <c r="AE48" i="33"/>
  <c r="AH48" i="33" s="1"/>
  <c r="AJ48" i="33" s="1"/>
  <c r="AL48" i="33" s="1"/>
  <c r="AM48" i="33" s="1"/>
  <c r="AN48" i="33" s="1"/>
  <c r="BC4" i="30"/>
  <c r="BB4" i="30"/>
  <c r="BE4" i="30" s="1"/>
  <c r="BG4" i="30" s="1"/>
  <c r="BI4" i="30" s="1"/>
  <c r="BJ4" i="30" s="1"/>
  <c r="BK4" i="30" s="1"/>
  <c r="BC12" i="30"/>
  <c r="BB12" i="30"/>
  <c r="AJ12" i="30"/>
  <c r="AM12" i="30" s="1"/>
  <c r="AN12" i="30" s="1"/>
  <c r="AO12" i="30" s="1"/>
  <c r="AP12" i="30" s="1"/>
  <c r="AQ12" i="30" s="1"/>
  <c r="AE49" i="33"/>
  <c r="AH49" i="33" s="1"/>
  <c r="AJ49" i="33" s="1"/>
  <c r="AL49" i="33" s="1"/>
  <c r="AM49" i="33" s="1"/>
  <c r="AN49" i="33" s="1"/>
  <c r="U49" i="33"/>
  <c r="AE24" i="33"/>
  <c r="AH24" i="33" s="1"/>
  <c r="AJ24" i="33" s="1"/>
  <c r="AL24" i="33" s="1"/>
  <c r="AM24" i="33" s="1"/>
  <c r="AN24" i="33" s="1"/>
  <c r="U24" i="33"/>
  <c r="G28" i="26"/>
  <c r="BE12" i="30" l="1"/>
  <c r="BG12" i="30" s="1"/>
  <c r="BI12" i="30" s="1"/>
  <c r="BJ12" i="30" s="1"/>
  <c r="BK12" i="30" s="1"/>
  <c r="F27" i="26"/>
  <c r="F26" i="26"/>
  <c r="C17" i="26" l="1"/>
  <c r="D29" i="26"/>
  <c r="I28" i="26" l="1"/>
  <c r="C16" i="26" s="1"/>
  <c r="I27" i="26"/>
  <c r="I26" i="26"/>
  <c r="H27" i="26"/>
  <c r="G27" i="26"/>
  <c r="C15" i="26" s="1"/>
  <c r="H26" i="26"/>
  <c r="C14" i="26" s="1"/>
  <c r="F28" i="26"/>
  <c r="A29" i="26"/>
  <c r="A28" i="26"/>
  <c r="A27" i="26"/>
  <c r="A26" i="26"/>
  <c r="K17" i="26" l="1"/>
  <c r="K16" i="26"/>
  <c r="K15" i="26"/>
  <c r="K14" i="26"/>
  <c r="F16" i="26" l="1"/>
  <c r="G17" i="26" l="1"/>
  <c r="G16" i="26"/>
  <c r="G15" i="26"/>
  <c r="G14" i="26"/>
  <c r="E15" i="26"/>
  <c r="E17" i="26"/>
  <c r="A17" i="26"/>
  <c r="E16" i="26"/>
  <c r="A16" i="26"/>
  <c r="A15" i="26"/>
  <c r="A14" i="26"/>
  <c r="L17" i="26" l="1"/>
  <c r="L15" i="26"/>
  <c r="L16" i="26"/>
  <c r="E14" i="26"/>
  <c r="L14" i="26" s="1"/>
  <c r="F7" i="26" l="1"/>
  <c r="B13" i="24" l="1"/>
  <c r="B41" i="24" l="1"/>
  <c r="H36" i="33" l="1"/>
  <c r="A36" i="33" s="1"/>
  <c r="H37" i="33"/>
  <c r="A37" i="33" s="1"/>
  <c r="H38" i="33"/>
  <c r="B30" i="34"/>
  <c r="H11" i="33"/>
  <c r="A11" i="33" s="1"/>
  <c r="H12" i="33"/>
  <c r="A12" i="33" s="1"/>
  <c r="H13" i="33"/>
  <c r="H41" i="33"/>
  <c r="B41" i="33" s="1"/>
  <c r="H17" i="33"/>
  <c r="B17" i="33" s="1"/>
  <c r="B52" i="34"/>
  <c r="B61" i="34"/>
  <c r="B64" i="34"/>
  <c r="B65" i="34"/>
  <c r="B28" i="34"/>
  <c r="B25" i="34"/>
  <c r="B26" i="34"/>
  <c r="B27" i="34"/>
  <c r="B21" i="25"/>
  <c r="B19" i="25"/>
  <c r="B20" i="25"/>
  <c r="B18" i="25"/>
  <c r="B36" i="33" l="1"/>
  <c r="A17" i="33"/>
  <c r="B11" i="33"/>
  <c r="A41" i="33"/>
  <c r="B13" i="33"/>
  <c r="B38" i="33"/>
  <c r="A38" i="33"/>
  <c r="B37" i="33"/>
  <c r="A13" i="33"/>
  <c r="B12" i="33"/>
  <c r="B53" i="25" l="1"/>
  <c r="B52" i="25"/>
  <c r="B51" i="25"/>
  <c r="B50" i="25"/>
  <c r="B49" i="25"/>
  <c r="B48" i="25"/>
  <c r="B47" i="25"/>
  <c r="B46" i="25"/>
  <c r="B45" i="25"/>
  <c r="B44" i="25"/>
  <c r="B43" i="25"/>
  <c r="B42" i="25"/>
  <c r="A15" i="30" l="1"/>
  <c r="A14" i="30"/>
  <c r="A13" i="30"/>
  <c r="A11" i="30"/>
  <c r="A10" i="30"/>
  <c r="A9" i="30"/>
  <c r="A7" i="30"/>
  <c r="A6" i="30"/>
  <c r="A5" i="30"/>
  <c r="B5" i="30"/>
  <c r="B60" i="34"/>
  <c r="B58" i="34"/>
  <c r="B57" i="34"/>
  <c r="B56" i="34"/>
  <c r="B55" i="34"/>
  <c r="B54" i="34"/>
  <c r="B53" i="34"/>
  <c r="B51" i="34"/>
  <c r="B50" i="34"/>
  <c r="B49" i="34"/>
  <c r="B48" i="34"/>
  <c r="B42" i="34"/>
  <c r="B41" i="34"/>
  <c r="B47" i="34"/>
  <c r="B46" i="34"/>
  <c r="B45" i="34"/>
  <c r="B44" i="34"/>
  <c r="B6" i="24"/>
  <c r="B15" i="30"/>
  <c r="B14" i="30"/>
  <c r="B13" i="30"/>
  <c r="B11" i="30"/>
  <c r="B10" i="30"/>
  <c r="B9" i="30"/>
  <c r="B7" i="30"/>
  <c r="B6" i="30"/>
  <c r="H51" i="33"/>
  <c r="A51" i="33" s="1"/>
  <c r="H47" i="33"/>
  <c r="A47" i="33" s="1"/>
  <c r="H46" i="33"/>
  <c r="A46" i="33" s="1"/>
  <c r="H45" i="33"/>
  <c r="A45" i="33" s="1"/>
  <c r="H44" i="33"/>
  <c r="A44" i="33" s="1"/>
  <c r="H43" i="33"/>
  <c r="A43" i="33" s="1"/>
  <c r="H42" i="33"/>
  <c r="A42" i="33" s="1"/>
  <c r="H40" i="33"/>
  <c r="B40" i="33" s="1"/>
  <c r="H39" i="33"/>
  <c r="A39" i="33" s="1"/>
  <c r="H35" i="33"/>
  <c r="B35" i="33" s="1"/>
  <c r="H34" i="33"/>
  <c r="A34" i="33" s="1"/>
  <c r="B24" i="34"/>
  <c r="B22" i="34"/>
  <c r="B21" i="34"/>
  <c r="B20" i="34"/>
  <c r="B19" i="34"/>
  <c r="B18" i="34"/>
  <c r="B17" i="34"/>
  <c r="B16" i="34"/>
  <c r="B15" i="34"/>
  <c r="B14" i="34"/>
  <c r="B13" i="34"/>
  <c r="B38" i="34"/>
  <c r="H27" i="33"/>
  <c r="A27" i="33" s="1"/>
  <c r="H23" i="33"/>
  <c r="B23" i="33" s="1"/>
  <c r="H22" i="33"/>
  <c r="A22" i="33" s="1"/>
  <c r="H21" i="33"/>
  <c r="B21" i="33" s="1"/>
  <c r="H20" i="33"/>
  <c r="A20" i="33" s="1"/>
  <c r="H19" i="33"/>
  <c r="A19" i="33" s="1"/>
  <c r="H18" i="33"/>
  <c r="A18" i="33" s="1"/>
  <c r="H16" i="33"/>
  <c r="A16" i="33" s="1"/>
  <c r="H15" i="33"/>
  <c r="A15" i="33" s="1"/>
  <c r="H14" i="33"/>
  <c r="A14" i="33" s="1"/>
  <c r="H10" i="33"/>
  <c r="B10" i="33" s="1"/>
  <c r="B36" i="25"/>
  <c r="B34" i="25"/>
  <c r="B33" i="25"/>
  <c r="B32" i="25"/>
  <c r="B31" i="25"/>
  <c r="B30" i="25"/>
  <c r="B29" i="25"/>
  <c r="B28" i="25"/>
  <c r="B27" i="25"/>
  <c r="B26" i="25"/>
  <c r="B25" i="25"/>
  <c r="B17" i="25"/>
  <c r="B16" i="25"/>
  <c r="B15" i="25"/>
  <c r="B14" i="25"/>
  <c r="R48" i="33" l="1"/>
  <c r="K26" i="33"/>
  <c r="P26" i="33" s="1"/>
  <c r="Q26" i="33" s="1"/>
  <c r="K24" i="33"/>
  <c r="P24" i="33" s="1"/>
  <c r="Q24" i="33" s="1"/>
  <c r="K49" i="33"/>
  <c r="P49" i="33" s="1"/>
  <c r="Q49" i="33" s="1"/>
  <c r="R24" i="33"/>
  <c r="K25" i="33"/>
  <c r="P25" i="33" s="1"/>
  <c r="Q25" i="33" s="1"/>
  <c r="K50" i="33"/>
  <c r="P50" i="33" s="1"/>
  <c r="Q50" i="33" s="1"/>
  <c r="R26" i="33"/>
  <c r="S26" i="33" s="1"/>
  <c r="R50" i="33"/>
  <c r="S50" i="33" s="1"/>
  <c r="T50" i="33" s="1"/>
  <c r="W50" i="33" s="1"/>
  <c r="X50" i="33" s="1"/>
  <c r="Y50" i="33" s="1"/>
  <c r="Z50" i="33" s="1"/>
  <c r="AA50" i="33" s="1"/>
  <c r="R49" i="33"/>
  <c r="J49" i="33"/>
  <c r="J26" i="33"/>
  <c r="J50" i="33"/>
  <c r="K48" i="33"/>
  <c r="P48" i="33" s="1"/>
  <c r="Q48" i="33" s="1"/>
  <c r="J25" i="33"/>
  <c r="R25" i="33"/>
  <c r="S25" i="33" s="1"/>
  <c r="T25" i="33" s="1"/>
  <c r="W25" i="33" s="1"/>
  <c r="X25" i="33" s="1"/>
  <c r="Y25" i="33" s="1"/>
  <c r="Z25" i="33" s="1"/>
  <c r="AA25" i="33" s="1"/>
  <c r="B45" i="33"/>
  <c r="B18" i="33"/>
  <c r="A40" i="33"/>
  <c r="A23" i="33"/>
  <c r="B22" i="33"/>
  <c r="B34" i="33"/>
  <c r="A35" i="33"/>
  <c r="A10" i="33"/>
  <c r="A21" i="33"/>
  <c r="B14" i="33"/>
  <c r="B19" i="33"/>
  <c r="B42" i="33"/>
  <c r="B46" i="33"/>
  <c r="B15" i="33"/>
  <c r="B20" i="33"/>
  <c r="B27" i="33"/>
  <c r="B43" i="33"/>
  <c r="B47" i="33"/>
  <c r="B16" i="33"/>
  <c r="B39" i="33"/>
  <c r="B44" i="33"/>
  <c r="B51" i="33"/>
  <c r="B37" i="34"/>
  <c r="B36" i="34"/>
  <c r="B11" i="25"/>
  <c r="B10" i="25"/>
  <c r="B9" i="25"/>
  <c r="B8" i="25"/>
  <c r="B6" i="25"/>
  <c r="B5" i="25"/>
  <c r="H33" i="33"/>
  <c r="H9" i="33"/>
  <c r="H32" i="33"/>
  <c r="H8" i="33"/>
  <c r="H31" i="33"/>
  <c r="H7" i="33"/>
  <c r="H30" i="33"/>
  <c r="H6" i="33"/>
  <c r="H29" i="33"/>
  <c r="H5" i="33"/>
  <c r="H28" i="33"/>
  <c r="H4" i="33"/>
  <c r="T26" i="33" l="1"/>
  <c r="W26" i="33" s="1"/>
  <c r="X26" i="33" s="1"/>
  <c r="Y26" i="33" s="1"/>
  <c r="Z26" i="33" s="1"/>
  <c r="AA26" i="33" s="1"/>
  <c r="S24" i="33"/>
  <c r="T24" i="33" s="1"/>
  <c r="W24" i="33" s="1"/>
  <c r="X24" i="33" s="1"/>
  <c r="Y24" i="33" s="1"/>
  <c r="Z24" i="33" s="1"/>
  <c r="AA24" i="33" s="1"/>
  <c r="S48" i="33"/>
  <c r="T48" i="33" s="1"/>
  <c r="W48" i="33" s="1"/>
  <c r="X48" i="33" s="1"/>
  <c r="Y48" i="33" s="1"/>
  <c r="Z48" i="33" s="1"/>
  <c r="AA48" i="33" s="1"/>
  <c r="S49" i="33"/>
  <c r="T49" i="33" s="1"/>
  <c r="W49" i="33" s="1"/>
  <c r="X49" i="33" s="1"/>
  <c r="Y49" i="33" s="1"/>
  <c r="Z49" i="33" s="1"/>
  <c r="AA49" i="33" s="1"/>
  <c r="L41" i="33"/>
  <c r="L36" i="33"/>
  <c r="L11" i="33"/>
  <c r="L17" i="33"/>
  <c r="L37" i="33"/>
  <c r="L12" i="33"/>
  <c r="L13" i="33"/>
  <c r="L38" i="33"/>
  <c r="B6" i="33"/>
  <c r="A6" i="33"/>
  <c r="B4" i="33"/>
  <c r="A4" i="33"/>
  <c r="B8" i="33"/>
  <c r="A8" i="33"/>
  <c r="B5" i="33"/>
  <c r="A5" i="33"/>
  <c r="B7" i="33"/>
  <c r="A7" i="33"/>
  <c r="B9" i="33"/>
  <c r="A9" i="33"/>
  <c r="B28" i="33"/>
  <c r="A28" i="33"/>
  <c r="B31" i="33"/>
  <c r="A31" i="33"/>
  <c r="B30" i="33"/>
  <c r="A30" i="33"/>
  <c r="B32" i="33"/>
  <c r="A32" i="33"/>
  <c r="B29" i="33"/>
  <c r="A29" i="33"/>
  <c r="B33" i="33"/>
  <c r="A33" i="33"/>
  <c r="L27" i="33"/>
  <c r="M27" i="33" s="1"/>
  <c r="L18" i="33"/>
  <c r="N18" i="33" s="1"/>
  <c r="L21" i="33"/>
  <c r="N21" i="33" s="1"/>
  <c r="L40" i="33"/>
  <c r="L46" i="33"/>
  <c r="L45" i="33"/>
  <c r="L44" i="33"/>
  <c r="L20" i="33"/>
  <c r="L22" i="33"/>
  <c r="L43" i="33"/>
  <c r="L19" i="33"/>
  <c r="L15" i="33"/>
  <c r="L47" i="33"/>
  <c r="L42" i="33"/>
  <c r="L39" i="33"/>
  <c r="L35" i="33"/>
  <c r="M35" i="33" s="1"/>
  <c r="L23" i="33"/>
  <c r="N23" i="33" s="1"/>
  <c r="L34" i="33"/>
  <c r="N34" i="33" s="1"/>
  <c r="L16" i="33"/>
  <c r="L14" i="33"/>
  <c r="L51" i="33"/>
  <c r="L10" i="33"/>
  <c r="M21" i="33"/>
  <c r="B35" i="34"/>
  <c r="AF35" i="33" l="1"/>
  <c r="AF21" i="33"/>
  <c r="AF27" i="33"/>
  <c r="N38" i="33"/>
  <c r="M38" i="33"/>
  <c r="M17" i="33"/>
  <c r="N17" i="33"/>
  <c r="M13" i="33"/>
  <c r="N13" i="33"/>
  <c r="M11" i="33"/>
  <c r="N11" i="33"/>
  <c r="N12" i="33"/>
  <c r="M12" i="33"/>
  <c r="M36" i="33"/>
  <c r="N36" i="33"/>
  <c r="N37" i="33"/>
  <c r="M37" i="33"/>
  <c r="M41" i="33"/>
  <c r="N41" i="33"/>
  <c r="N27" i="33"/>
  <c r="M18" i="33"/>
  <c r="N35" i="33"/>
  <c r="M23" i="33"/>
  <c r="N43" i="33"/>
  <c r="M43" i="33"/>
  <c r="M34" i="33"/>
  <c r="N51" i="33"/>
  <c r="M51" i="33"/>
  <c r="N47" i="33"/>
  <c r="M47" i="33"/>
  <c r="N22" i="33"/>
  <c r="M22" i="33"/>
  <c r="N46" i="33"/>
  <c r="M46" i="33"/>
  <c r="M14" i="33"/>
  <c r="N14" i="33"/>
  <c r="N15" i="33"/>
  <c r="M15" i="33"/>
  <c r="N20" i="33"/>
  <c r="M20" i="33"/>
  <c r="N40" i="33"/>
  <c r="M40" i="33"/>
  <c r="M10" i="33"/>
  <c r="N10" i="33"/>
  <c r="N42" i="33"/>
  <c r="M42" i="33"/>
  <c r="N45" i="33"/>
  <c r="M45" i="33"/>
  <c r="M16" i="33"/>
  <c r="N16" i="33"/>
  <c r="N39" i="33"/>
  <c r="M39" i="33"/>
  <c r="N19" i="33"/>
  <c r="M19" i="33"/>
  <c r="N44" i="33"/>
  <c r="M44" i="33"/>
  <c r="O21" i="33"/>
  <c r="B11" i="34"/>
  <c r="B10" i="34"/>
  <c r="B9" i="34"/>
  <c r="B8" i="34"/>
  <c r="B6" i="34"/>
  <c r="B5" i="34"/>
  <c r="AF19" i="33" l="1"/>
  <c r="AF45" i="33"/>
  <c r="AF20" i="33"/>
  <c r="AF22" i="33"/>
  <c r="AF51" i="33"/>
  <c r="AF44" i="33"/>
  <c r="AF39" i="33"/>
  <c r="AF42" i="33"/>
  <c r="AF40" i="33"/>
  <c r="AF15" i="33"/>
  <c r="AF46" i="33"/>
  <c r="AF47" i="33"/>
  <c r="AF34" i="33"/>
  <c r="AF41" i="33"/>
  <c r="AF36" i="33"/>
  <c r="AF11" i="33"/>
  <c r="AF38" i="33"/>
  <c r="AF43" i="33"/>
  <c r="AF37" i="33"/>
  <c r="AF12" i="33"/>
  <c r="U21" i="33"/>
  <c r="AE21" i="33"/>
  <c r="AH21" i="33" s="1"/>
  <c r="AJ21" i="33" s="1"/>
  <c r="AF13" i="33"/>
  <c r="O17" i="33"/>
  <c r="AF16" i="33"/>
  <c r="AF10" i="33"/>
  <c r="AF14" i="33"/>
  <c r="AF23" i="33"/>
  <c r="AF18" i="33"/>
  <c r="O36" i="33"/>
  <c r="O11" i="33"/>
  <c r="AF17" i="33"/>
  <c r="R36" i="33"/>
  <c r="R37" i="33"/>
  <c r="R38" i="33"/>
  <c r="R41" i="33"/>
  <c r="K37" i="33"/>
  <c r="P37" i="33" s="1"/>
  <c r="Q37" i="33" s="1"/>
  <c r="R12" i="33"/>
  <c r="K36" i="33"/>
  <c r="P36" i="33" s="1"/>
  <c r="Q36" i="33" s="1"/>
  <c r="K12" i="33"/>
  <c r="P12" i="33" s="1"/>
  <c r="Q12" i="33" s="1"/>
  <c r="K13" i="33"/>
  <c r="P13" i="33" s="1"/>
  <c r="Q13" i="33" s="1"/>
  <c r="R17" i="33"/>
  <c r="J38" i="33"/>
  <c r="K11" i="33"/>
  <c r="P11" i="33" s="1"/>
  <c r="Q11" i="33" s="1"/>
  <c r="R13" i="33"/>
  <c r="K41" i="33"/>
  <c r="P41" i="33" s="1"/>
  <c r="Q41" i="33" s="1"/>
  <c r="K38" i="33"/>
  <c r="P38" i="33" s="1"/>
  <c r="Q38" i="33" s="1"/>
  <c r="K17" i="33"/>
  <c r="P17" i="33" s="1"/>
  <c r="Q17" i="33" s="1"/>
  <c r="J41" i="33"/>
  <c r="J37" i="33"/>
  <c r="J13" i="33"/>
  <c r="J12" i="33"/>
  <c r="J11" i="33"/>
  <c r="J17" i="33"/>
  <c r="J36" i="33"/>
  <c r="R11" i="33"/>
  <c r="K4" i="33"/>
  <c r="P4" i="33" s="1"/>
  <c r="Q4" i="33" s="1"/>
  <c r="O37" i="33"/>
  <c r="O12" i="33"/>
  <c r="O38" i="33"/>
  <c r="O41" i="33"/>
  <c r="O13" i="33"/>
  <c r="K14" i="33"/>
  <c r="P14" i="33" s="1"/>
  <c r="Q14" i="33" s="1"/>
  <c r="R47" i="33"/>
  <c r="R43" i="33"/>
  <c r="R35" i="33"/>
  <c r="R31" i="33"/>
  <c r="R27" i="33"/>
  <c r="R20" i="33"/>
  <c r="R15" i="33"/>
  <c r="R8" i="33"/>
  <c r="R4" i="33"/>
  <c r="R46" i="33"/>
  <c r="R42" i="33"/>
  <c r="R34" i="33"/>
  <c r="R30" i="33"/>
  <c r="R23" i="33"/>
  <c r="R19" i="33"/>
  <c r="R14" i="33"/>
  <c r="R7" i="33"/>
  <c r="R45" i="33"/>
  <c r="R40" i="33"/>
  <c r="R33" i="33"/>
  <c r="R29" i="33"/>
  <c r="R22" i="33"/>
  <c r="R18" i="33"/>
  <c r="R10" i="33"/>
  <c r="R6" i="33"/>
  <c r="R51" i="33"/>
  <c r="R44" i="33"/>
  <c r="R39" i="33"/>
  <c r="R32" i="33"/>
  <c r="R28" i="33"/>
  <c r="R21" i="33"/>
  <c r="R16" i="33"/>
  <c r="R9" i="33"/>
  <c r="R5" i="33"/>
  <c r="O27" i="33"/>
  <c r="O18" i="33"/>
  <c r="O23" i="33"/>
  <c r="O35" i="33"/>
  <c r="K30" i="33"/>
  <c r="P30" i="33" s="1"/>
  <c r="Q30" i="33" s="1"/>
  <c r="J22" i="33"/>
  <c r="K6" i="33"/>
  <c r="P6" i="33" s="1"/>
  <c r="Q6" i="33" s="1"/>
  <c r="K27" i="33"/>
  <c r="P27" i="33" s="1"/>
  <c r="Q27" i="33" s="1"/>
  <c r="J27" i="33"/>
  <c r="K7" i="33"/>
  <c r="P7" i="33" s="1"/>
  <c r="Q7" i="33" s="1"/>
  <c r="K21" i="33"/>
  <c r="P21" i="33" s="1"/>
  <c r="Q21" i="33" s="1"/>
  <c r="K9" i="33"/>
  <c r="P9" i="33" s="1"/>
  <c r="Q9" i="33" s="1"/>
  <c r="J16" i="33"/>
  <c r="K19" i="33"/>
  <c r="P19" i="33" s="1"/>
  <c r="Q19" i="33" s="1"/>
  <c r="K28" i="33"/>
  <c r="P28" i="33" s="1"/>
  <c r="Q28" i="33" s="1"/>
  <c r="J14" i="33"/>
  <c r="K51" i="33"/>
  <c r="P51" i="33" s="1"/>
  <c r="Q51" i="33" s="1"/>
  <c r="K46" i="33"/>
  <c r="P46" i="33" s="1"/>
  <c r="Q46" i="33" s="1"/>
  <c r="K44" i="33"/>
  <c r="P44" i="33" s="1"/>
  <c r="Q44" i="33" s="1"/>
  <c r="K42" i="33"/>
  <c r="P42" i="33" s="1"/>
  <c r="Q42" i="33" s="1"/>
  <c r="K39" i="33"/>
  <c r="P39" i="33" s="1"/>
  <c r="Q39" i="33" s="1"/>
  <c r="K34" i="33"/>
  <c r="P34" i="33" s="1"/>
  <c r="Q34" i="33" s="1"/>
  <c r="K40" i="33"/>
  <c r="P40" i="33" s="1"/>
  <c r="Q40" i="33" s="1"/>
  <c r="K47" i="33"/>
  <c r="P47" i="33" s="1"/>
  <c r="Q47" i="33" s="1"/>
  <c r="K45" i="33"/>
  <c r="P45" i="33" s="1"/>
  <c r="Q45" i="33" s="1"/>
  <c r="K43" i="33"/>
  <c r="P43" i="33" s="1"/>
  <c r="Q43" i="33" s="1"/>
  <c r="K35" i="33"/>
  <c r="P35" i="33" s="1"/>
  <c r="Q35" i="33" s="1"/>
  <c r="J34" i="33"/>
  <c r="J46" i="33"/>
  <c r="J35" i="33"/>
  <c r="J39" i="33"/>
  <c r="J44" i="33"/>
  <c r="J47" i="33"/>
  <c r="J42" i="33"/>
  <c r="J51" i="33"/>
  <c r="J43" i="33"/>
  <c r="J40" i="33"/>
  <c r="J45" i="33"/>
  <c r="K32" i="33"/>
  <c r="P32" i="33" s="1"/>
  <c r="Q32" i="33" s="1"/>
  <c r="J19" i="33"/>
  <c r="J23" i="33"/>
  <c r="K29" i="33"/>
  <c r="P29" i="33" s="1"/>
  <c r="Q29" i="33" s="1"/>
  <c r="K8" i="33"/>
  <c r="P8" i="33" s="1"/>
  <c r="Q8" i="33" s="1"/>
  <c r="K16" i="33"/>
  <c r="P16" i="33" s="1"/>
  <c r="Q16" i="33" s="1"/>
  <c r="K15" i="33"/>
  <c r="P15" i="33" s="1"/>
  <c r="Q15" i="33" s="1"/>
  <c r="K18" i="33"/>
  <c r="P18" i="33" s="1"/>
  <c r="Q18" i="33" s="1"/>
  <c r="J20" i="33"/>
  <c r="K33" i="33"/>
  <c r="P33" i="33" s="1"/>
  <c r="Q33" i="33" s="1"/>
  <c r="K5" i="33"/>
  <c r="P5" i="33" s="1"/>
  <c r="Q5" i="33" s="1"/>
  <c r="K31" i="33"/>
  <c r="P31" i="33" s="1"/>
  <c r="Q31" i="33" s="1"/>
  <c r="J21" i="33"/>
  <c r="K20" i="33"/>
  <c r="P20" i="33" s="1"/>
  <c r="Q20" i="33" s="1"/>
  <c r="K23" i="33"/>
  <c r="P23" i="33" s="1"/>
  <c r="Q23" i="33" s="1"/>
  <c r="K10" i="33"/>
  <c r="P10" i="33" s="1"/>
  <c r="Q10" i="33" s="1"/>
  <c r="J18" i="33"/>
  <c r="J15" i="33"/>
  <c r="J10" i="33"/>
  <c r="K22" i="33"/>
  <c r="P22" i="33" s="1"/>
  <c r="Q22" i="33" s="1"/>
  <c r="O16" i="33"/>
  <c r="O45" i="33"/>
  <c r="O40" i="33"/>
  <c r="O15" i="33"/>
  <c r="O44" i="33"/>
  <c r="O39" i="33"/>
  <c r="O46" i="33"/>
  <c r="O47" i="33"/>
  <c r="O42" i="33"/>
  <c r="O20" i="33"/>
  <c r="O43" i="33"/>
  <c r="O10" i="33"/>
  <c r="O34" i="33"/>
  <c r="O19" i="33"/>
  <c r="O14" i="33"/>
  <c r="O22" i="33"/>
  <c r="O51" i="33"/>
  <c r="J8" i="33"/>
  <c r="J7" i="33"/>
  <c r="J9" i="33"/>
  <c r="J32" i="33"/>
  <c r="J31" i="33"/>
  <c r="J33" i="33"/>
  <c r="J28" i="33"/>
  <c r="J30" i="33"/>
  <c r="J29" i="33"/>
  <c r="J5" i="33"/>
  <c r="J4" i="33"/>
  <c r="J6" i="33"/>
  <c r="H15" i="30"/>
  <c r="H14" i="30"/>
  <c r="O14" i="30" s="1"/>
  <c r="H11" i="30"/>
  <c r="H10" i="30"/>
  <c r="H9" i="30"/>
  <c r="H7" i="30"/>
  <c r="H6" i="30"/>
  <c r="H5" i="30"/>
  <c r="H13" i="30"/>
  <c r="N13" i="30" s="1"/>
  <c r="B66" i="25"/>
  <c r="B65" i="25"/>
  <c r="B64" i="25"/>
  <c r="U40" i="33" l="1"/>
  <c r="AE40" i="33"/>
  <c r="AH40" i="33" s="1"/>
  <c r="AJ40" i="33" s="1"/>
  <c r="U45" i="33"/>
  <c r="AE45" i="33"/>
  <c r="AH45" i="33" s="1"/>
  <c r="AJ45" i="33" s="1"/>
  <c r="U19" i="33"/>
  <c r="AE19" i="33"/>
  <c r="AH19" i="33" s="1"/>
  <c r="AJ19" i="33" s="1"/>
  <c r="U10" i="33"/>
  <c r="AE10" i="33"/>
  <c r="AH10" i="33" s="1"/>
  <c r="AJ10" i="33" s="1"/>
  <c r="U44" i="33"/>
  <c r="AE44" i="33"/>
  <c r="AH44" i="33" s="1"/>
  <c r="AJ44" i="33" s="1"/>
  <c r="U15" i="33"/>
  <c r="AE15" i="33"/>
  <c r="AH15" i="33" s="1"/>
  <c r="AJ15" i="33" s="1"/>
  <c r="U23" i="33"/>
  <c r="AE23" i="33"/>
  <c r="AH23" i="33" s="1"/>
  <c r="AJ23" i="33" s="1"/>
  <c r="U41" i="33"/>
  <c r="AE41" i="33"/>
  <c r="AH41" i="33" s="1"/>
  <c r="AJ41" i="33" s="1"/>
  <c r="U17" i="33"/>
  <c r="AE17" i="33"/>
  <c r="AH17" i="33" s="1"/>
  <c r="AJ17" i="33" s="1"/>
  <c r="U22" i="33"/>
  <c r="AE22" i="33"/>
  <c r="AH22" i="33" s="1"/>
  <c r="AJ22" i="33" s="1"/>
  <c r="U14" i="33"/>
  <c r="AE14" i="33"/>
  <c r="AH14" i="33" s="1"/>
  <c r="AJ14" i="33" s="1"/>
  <c r="U42" i="33"/>
  <c r="AE42" i="33"/>
  <c r="AH42" i="33" s="1"/>
  <c r="AJ42" i="33" s="1"/>
  <c r="U16" i="33"/>
  <c r="AE16" i="33"/>
  <c r="AH16" i="33" s="1"/>
  <c r="AJ16" i="33" s="1"/>
  <c r="U18" i="33"/>
  <c r="AE18" i="33"/>
  <c r="AH18" i="33" s="1"/>
  <c r="AJ18" i="33" s="1"/>
  <c r="U13" i="33"/>
  <c r="AE13" i="33"/>
  <c r="AH13" i="33" s="1"/>
  <c r="AJ13" i="33" s="1"/>
  <c r="U12" i="33"/>
  <c r="AE12" i="33"/>
  <c r="AH12" i="33" s="1"/>
  <c r="AJ12" i="33" s="1"/>
  <c r="U11" i="33"/>
  <c r="AE11" i="33"/>
  <c r="AH11" i="33" s="1"/>
  <c r="AJ11" i="33" s="1"/>
  <c r="U51" i="33"/>
  <c r="AE51" i="33"/>
  <c r="AH51" i="33" s="1"/>
  <c r="AJ51" i="33" s="1"/>
  <c r="U34" i="33"/>
  <c r="AE34" i="33"/>
  <c r="AH34" i="33" s="1"/>
  <c r="AJ34" i="33" s="1"/>
  <c r="U43" i="33"/>
  <c r="AE43" i="33"/>
  <c r="AH43" i="33" s="1"/>
  <c r="AJ43" i="33" s="1"/>
  <c r="AL43" i="33" s="1"/>
  <c r="AM43" i="33" s="1"/>
  <c r="AN43" i="33" s="1"/>
  <c r="U20" i="33"/>
  <c r="AE20" i="33"/>
  <c r="AH20" i="33" s="1"/>
  <c r="AJ20" i="33" s="1"/>
  <c r="U39" i="33"/>
  <c r="AE39" i="33"/>
  <c r="AH39" i="33" s="1"/>
  <c r="AJ39" i="33" s="1"/>
  <c r="AL39" i="33" s="1"/>
  <c r="AM39" i="33" s="1"/>
  <c r="AN39" i="33" s="1"/>
  <c r="U35" i="33"/>
  <c r="AE35" i="33"/>
  <c r="AH35" i="33" s="1"/>
  <c r="AJ35" i="33" s="1"/>
  <c r="U27" i="33"/>
  <c r="AE27" i="33"/>
  <c r="AH27" i="33" s="1"/>
  <c r="AJ27" i="33" s="1"/>
  <c r="U38" i="33"/>
  <c r="AE38" i="33"/>
  <c r="AH38" i="33" s="1"/>
  <c r="AJ38" i="33" s="1"/>
  <c r="U37" i="33"/>
  <c r="AE37" i="33"/>
  <c r="AH37" i="33" s="1"/>
  <c r="AJ37" i="33" s="1"/>
  <c r="U47" i="33"/>
  <c r="AE47" i="33"/>
  <c r="AH47" i="33" s="1"/>
  <c r="AJ47" i="33" s="1"/>
  <c r="U46" i="33"/>
  <c r="AE46" i="33"/>
  <c r="AH46" i="33" s="1"/>
  <c r="AJ46" i="33" s="1"/>
  <c r="U36" i="33"/>
  <c r="AE36" i="33"/>
  <c r="AH36" i="33" s="1"/>
  <c r="AJ36" i="33" s="1"/>
  <c r="S38" i="33"/>
  <c r="S11" i="33"/>
  <c r="S41" i="33"/>
  <c r="S33" i="33"/>
  <c r="S31" i="33"/>
  <c r="S34" i="33"/>
  <c r="S36" i="33"/>
  <c r="S4" i="33"/>
  <c r="S32" i="33"/>
  <c r="T11" i="33"/>
  <c r="S17" i="33"/>
  <c r="S12" i="33"/>
  <c r="S13" i="33"/>
  <c r="S37" i="33"/>
  <c r="S45" i="33"/>
  <c r="S39" i="33"/>
  <c r="S51" i="33"/>
  <c r="S8" i="33"/>
  <c r="S35" i="33"/>
  <c r="S40" i="33"/>
  <c r="S44" i="33"/>
  <c r="S43" i="33"/>
  <c r="S46" i="33"/>
  <c r="S47" i="33"/>
  <c r="AL47" i="33" s="1"/>
  <c r="AM47" i="33" s="1"/>
  <c r="AN47" i="33" s="1"/>
  <c r="S42" i="33"/>
  <c r="S7" i="33"/>
  <c r="S14" i="33"/>
  <c r="S9" i="33"/>
  <c r="S23" i="33"/>
  <c r="S15" i="33"/>
  <c r="S27" i="33"/>
  <c r="S28" i="33"/>
  <c r="S21" i="33"/>
  <c r="S6" i="33"/>
  <c r="S5" i="33"/>
  <c r="S30" i="33"/>
  <c r="S20" i="33"/>
  <c r="S16" i="33"/>
  <c r="S22" i="33"/>
  <c r="S10" i="33"/>
  <c r="S18" i="33"/>
  <c r="S29" i="33"/>
  <c r="S19" i="33"/>
  <c r="T28" i="33"/>
  <c r="J13" i="30"/>
  <c r="I14" i="30"/>
  <c r="K14" i="30"/>
  <c r="M14" i="30"/>
  <c r="L13" i="30"/>
  <c r="P13" i="30"/>
  <c r="J15" i="30"/>
  <c r="N15" i="30"/>
  <c r="I13" i="30"/>
  <c r="M13" i="30"/>
  <c r="S13" i="30" s="1"/>
  <c r="J14" i="30"/>
  <c r="N14" i="30"/>
  <c r="K15" i="30"/>
  <c r="O15" i="30"/>
  <c r="L15" i="30"/>
  <c r="P15" i="30"/>
  <c r="K13" i="30"/>
  <c r="R13" i="30" s="1"/>
  <c r="O13" i="30"/>
  <c r="T13" i="30" s="1"/>
  <c r="L14" i="30"/>
  <c r="P14" i="30"/>
  <c r="T14" i="30" s="1"/>
  <c r="I15" i="30"/>
  <c r="M15" i="30"/>
  <c r="O11" i="30"/>
  <c r="N11" i="30"/>
  <c r="M11" i="30"/>
  <c r="K11" i="30"/>
  <c r="J11" i="30"/>
  <c r="I11" i="30"/>
  <c r="O9" i="30"/>
  <c r="N9" i="30"/>
  <c r="M9" i="30"/>
  <c r="K9" i="30"/>
  <c r="J9" i="30"/>
  <c r="I9" i="30"/>
  <c r="O6" i="30"/>
  <c r="N6" i="30"/>
  <c r="M6" i="30"/>
  <c r="K6" i="30"/>
  <c r="J6" i="30"/>
  <c r="I6" i="30"/>
  <c r="S9" i="30" l="1"/>
  <c r="AL42" i="33"/>
  <c r="AM42" i="33" s="1"/>
  <c r="AN42" i="33" s="1"/>
  <c r="AL35" i="33"/>
  <c r="AM35" i="33" s="1"/>
  <c r="AN35" i="33" s="1"/>
  <c r="AL40" i="33"/>
  <c r="AM40" i="33" s="1"/>
  <c r="AN40" i="33" s="1"/>
  <c r="T15" i="30"/>
  <c r="S15" i="30"/>
  <c r="S6" i="30"/>
  <c r="S11" i="30"/>
  <c r="AL44" i="33"/>
  <c r="AM44" i="33" s="1"/>
  <c r="AN44" i="33" s="1"/>
  <c r="AL51" i="33"/>
  <c r="AM51" i="33" s="1"/>
  <c r="AN51" i="33" s="1"/>
  <c r="W11" i="33"/>
  <c r="X11" i="33" s="1"/>
  <c r="Y11" i="33" s="1"/>
  <c r="Z11" i="33" s="1"/>
  <c r="AA11" i="33" s="1"/>
  <c r="R14" i="30"/>
  <c r="R15" i="30"/>
  <c r="S14" i="30"/>
  <c r="AL19" i="33"/>
  <c r="AM19" i="33" s="1"/>
  <c r="AN19" i="33" s="1"/>
  <c r="AL22" i="33"/>
  <c r="AM22" i="33" s="1"/>
  <c r="AN22" i="33" s="1"/>
  <c r="AL27" i="33"/>
  <c r="AM27" i="33" s="1"/>
  <c r="AN27" i="33" s="1"/>
  <c r="AL14" i="33"/>
  <c r="AM14" i="33" s="1"/>
  <c r="AN14" i="33" s="1"/>
  <c r="AL13" i="33"/>
  <c r="AM13" i="33" s="1"/>
  <c r="AN13" i="33" s="1"/>
  <c r="AL17" i="33"/>
  <c r="AM17" i="33" s="1"/>
  <c r="AN17" i="33" s="1"/>
  <c r="AL16" i="33"/>
  <c r="AM16" i="33" s="1"/>
  <c r="AN16" i="33" s="1"/>
  <c r="AL15" i="33"/>
  <c r="AM15" i="33" s="1"/>
  <c r="AN15" i="33" s="1"/>
  <c r="AL38" i="33"/>
  <c r="T33" i="33"/>
  <c r="AL18" i="33"/>
  <c r="AM18" i="33" s="1"/>
  <c r="AN18" i="33" s="1"/>
  <c r="AL20" i="33"/>
  <c r="AM20" i="33" s="1"/>
  <c r="AN20" i="33" s="1"/>
  <c r="AL21" i="33"/>
  <c r="AM21" i="33" s="1"/>
  <c r="AN21" i="33" s="1"/>
  <c r="AL23" i="33"/>
  <c r="AM23" i="33" s="1"/>
  <c r="AN23" i="33" s="1"/>
  <c r="AL46" i="33"/>
  <c r="AM46" i="33" s="1"/>
  <c r="AN46" i="33" s="1"/>
  <c r="AL45" i="33"/>
  <c r="AM45" i="33" s="1"/>
  <c r="AN45" i="33" s="1"/>
  <c r="T38" i="33"/>
  <c r="W38" i="33" s="1"/>
  <c r="X38" i="33" s="1"/>
  <c r="Y38" i="33" s="1"/>
  <c r="Z38" i="33" s="1"/>
  <c r="AA38" i="33" s="1"/>
  <c r="AL36" i="33"/>
  <c r="AM36" i="33" s="1"/>
  <c r="AN36" i="33" s="1"/>
  <c r="AL41" i="33"/>
  <c r="AM41" i="33" s="1"/>
  <c r="AN41" i="33" s="1"/>
  <c r="AL10" i="33"/>
  <c r="AM10" i="33" s="1"/>
  <c r="AN10" i="33" s="1"/>
  <c r="AL37" i="33"/>
  <c r="AM37" i="33" s="1"/>
  <c r="AN37" i="33" s="1"/>
  <c r="AL12" i="33"/>
  <c r="AM12" i="33" s="1"/>
  <c r="AN12" i="33" s="1"/>
  <c r="AL34" i="33"/>
  <c r="AM34" i="33" s="1"/>
  <c r="AN34" i="33" s="1"/>
  <c r="AL11" i="33"/>
  <c r="AM11" i="33" s="1"/>
  <c r="AN11" i="33" s="1"/>
  <c r="T41" i="33"/>
  <c r="W41" i="33" s="1"/>
  <c r="X41" i="33" s="1"/>
  <c r="Y41" i="33" s="1"/>
  <c r="Z41" i="33" s="1"/>
  <c r="AA41" i="33" s="1"/>
  <c r="AM38" i="33"/>
  <c r="T4" i="33"/>
  <c r="T32" i="33"/>
  <c r="T31" i="33"/>
  <c r="T34" i="33"/>
  <c r="W34" i="33" s="1"/>
  <c r="X34" i="33" s="1"/>
  <c r="Y34" i="33" s="1"/>
  <c r="Z34" i="33" s="1"/>
  <c r="AA34" i="33" s="1"/>
  <c r="T36" i="33"/>
  <c r="W36" i="33" s="1"/>
  <c r="X36" i="33" s="1"/>
  <c r="Y36" i="33" s="1"/>
  <c r="Z36" i="33" s="1"/>
  <c r="AA36" i="33" s="1"/>
  <c r="T37" i="33"/>
  <c r="W37" i="33" s="1"/>
  <c r="X37" i="33" s="1"/>
  <c r="Y37" i="33" s="1"/>
  <c r="Z37" i="33" s="1"/>
  <c r="AA37" i="33" s="1"/>
  <c r="T17" i="33"/>
  <c r="W17" i="33" s="1"/>
  <c r="X17" i="33" s="1"/>
  <c r="Y17" i="33" s="1"/>
  <c r="Z17" i="33" s="1"/>
  <c r="AA17" i="33" s="1"/>
  <c r="T13" i="33"/>
  <c r="W13" i="33" s="1"/>
  <c r="X13" i="33" s="1"/>
  <c r="Y13" i="33" s="1"/>
  <c r="Z13" i="33" s="1"/>
  <c r="AA13" i="33" s="1"/>
  <c r="T51" i="33"/>
  <c r="W51" i="33" s="1"/>
  <c r="X51" i="33" s="1"/>
  <c r="Y51" i="33" s="1"/>
  <c r="Z51" i="33" s="1"/>
  <c r="AA51" i="33" s="1"/>
  <c r="T12" i="33"/>
  <c r="W12" i="33" s="1"/>
  <c r="X12" i="33" s="1"/>
  <c r="Y12" i="33" s="1"/>
  <c r="Z12" i="33" s="1"/>
  <c r="AA12" i="33" s="1"/>
  <c r="T39" i="33"/>
  <c r="W39" i="33" s="1"/>
  <c r="X39" i="33" s="1"/>
  <c r="Y39" i="33" s="1"/>
  <c r="Z39" i="33" s="1"/>
  <c r="AA39" i="33" s="1"/>
  <c r="T35" i="33"/>
  <c r="W35" i="33" s="1"/>
  <c r="X35" i="33" s="1"/>
  <c r="Y35" i="33" s="1"/>
  <c r="Z35" i="33" s="1"/>
  <c r="AA35" i="33" s="1"/>
  <c r="T8" i="33"/>
  <c r="T45" i="33"/>
  <c r="W45" i="33" s="1"/>
  <c r="X45" i="33" s="1"/>
  <c r="Y45" i="33" s="1"/>
  <c r="Z45" i="33" s="1"/>
  <c r="AA45" i="33" s="1"/>
  <c r="T42" i="33"/>
  <c r="W42" i="33" s="1"/>
  <c r="X42" i="33" s="1"/>
  <c r="Y42" i="33" s="1"/>
  <c r="Z42" i="33" s="1"/>
  <c r="AA42" i="33" s="1"/>
  <c r="T44" i="33"/>
  <c r="W44" i="33" s="1"/>
  <c r="X44" i="33" s="1"/>
  <c r="Y44" i="33" s="1"/>
  <c r="Z44" i="33" s="1"/>
  <c r="AA44" i="33" s="1"/>
  <c r="T47" i="33"/>
  <c r="W47" i="33" s="1"/>
  <c r="X47" i="33" s="1"/>
  <c r="Y47" i="33" s="1"/>
  <c r="Z47" i="33" s="1"/>
  <c r="AA47" i="33" s="1"/>
  <c r="T40" i="33"/>
  <c r="W40" i="33" s="1"/>
  <c r="X40" i="33" s="1"/>
  <c r="Y40" i="33" s="1"/>
  <c r="Z40" i="33" s="1"/>
  <c r="AA40" i="33" s="1"/>
  <c r="T46" i="33"/>
  <c r="W46" i="33" s="1"/>
  <c r="X46" i="33" s="1"/>
  <c r="Y46" i="33" s="1"/>
  <c r="Z46" i="33" s="1"/>
  <c r="AA46" i="33" s="1"/>
  <c r="T9" i="33"/>
  <c r="T43" i="33"/>
  <c r="W43" i="33" s="1"/>
  <c r="X43" i="33" s="1"/>
  <c r="Y43" i="33" s="1"/>
  <c r="Z43" i="33" s="1"/>
  <c r="AA43" i="33" s="1"/>
  <c r="T7" i="33"/>
  <c r="T14" i="33"/>
  <c r="W14" i="33" s="1"/>
  <c r="X14" i="33" s="1"/>
  <c r="Y14" i="33" s="1"/>
  <c r="Z14" i="33" s="1"/>
  <c r="AA14" i="33" s="1"/>
  <c r="T18" i="33"/>
  <c r="W18" i="33" s="1"/>
  <c r="X18" i="33" s="1"/>
  <c r="Y18" i="33" s="1"/>
  <c r="Z18" i="33" s="1"/>
  <c r="AA18" i="33" s="1"/>
  <c r="T20" i="33"/>
  <c r="W20" i="33" s="1"/>
  <c r="X20" i="33" s="1"/>
  <c r="Y20" i="33" s="1"/>
  <c r="Z20" i="33" s="1"/>
  <c r="AA20" i="33" s="1"/>
  <c r="T23" i="33"/>
  <c r="W23" i="33" s="1"/>
  <c r="X23" i="33" s="1"/>
  <c r="Y23" i="33" s="1"/>
  <c r="Z23" i="33" s="1"/>
  <c r="AA23" i="33" s="1"/>
  <c r="T30" i="33"/>
  <c r="T19" i="33"/>
  <c r="W19" i="33" s="1"/>
  <c r="X19" i="33" s="1"/>
  <c r="Y19" i="33" s="1"/>
  <c r="Z19" i="33" s="1"/>
  <c r="AA19" i="33" s="1"/>
  <c r="T22" i="33"/>
  <c r="W22" i="33" s="1"/>
  <c r="X22" i="33" s="1"/>
  <c r="Y22" i="33" s="1"/>
  <c r="Z22" i="33" s="1"/>
  <c r="AA22" i="33" s="1"/>
  <c r="T29" i="33"/>
  <c r="T16" i="33"/>
  <c r="W16" i="33" s="1"/>
  <c r="X16" i="33" s="1"/>
  <c r="Y16" i="33" s="1"/>
  <c r="Z16" i="33" s="1"/>
  <c r="AA16" i="33" s="1"/>
  <c r="T6" i="33"/>
  <c r="T27" i="33"/>
  <c r="W27" i="33" s="1"/>
  <c r="X27" i="33" s="1"/>
  <c r="Y27" i="33" s="1"/>
  <c r="Z27" i="33" s="1"/>
  <c r="AA27" i="33" s="1"/>
  <c r="T5" i="33"/>
  <c r="T15" i="33"/>
  <c r="W15" i="33" s="1"/>
  <c r="X15" i="33" s="1"/>
  <c r="Y15" i="33" s="1"/>
  <c r="Z15" i="33" s="1"/>
  <c r="AA15" i="33" s="1"/>
  <c r="T10" i="33"/>
  <c r="W10" i="33" s="1"/>
  <c r="X10" i="33" s="1"/>
  <c r="Y10" i="33" s="1"/>
  <c r="Z10" i="33" s="1"/>
  <c r="AA10" i="33" s="1"/>
  <c r="T21" i="33"/>
  <c r="W21" i="33" s="1"/>
  <c r="X21" i="33" s="1"/>
  <c r="Y21" i="33" s="1"/>
  <c r="Z21" i="33" s="1"/>
  <c r="AA21" i="33" s="1"/>
  <c r="P10" i="30"/>
  <c r="I7" i="30"/>
  <c r="M7" i="30"/>
  <c r="I10" i="30"/>
  <c r="M10" i="30"/>
  <c r="L6" i="30"/>
  <c r="R6" i="30" s="1"/>
  <c r="P6" i="30"/>
  <c r="T6" i="30" s="1"/>
  <c r="J7" i="30"/>
  <c r="N7" i="30"/>
  <c r="L9" i="30"/>
  <c r="R9" i="30" s="1"/>
  <c r="P9" i="30"/>
  <c r="T9" i="30" s="1"/>
  <c r="J10" i="30"/>
  <c r="N10" i="30"/>
  <c r="L11" i="30"/>
  <c r="R11" i="30" s="1"/>
  <c r="P11" i="30"/>
  <c r="T11" i="30" s="1"/>
  <c r="L7" i="30"/>
  <c r="P7" i="30"/>
  <c r="L10" i="30"/>
  <c r="K7" i="30"/>
  <c r="O7" i="30"/>
  <c r="K10" i="30"/>
  <c r="O10" i="30"/>
  <c r="T7" i="30" l="1"/>
  <c r="T10" i="30"/>
  <c r="R7" i="30"/>
  <c r="S7" i="30"/>
  <c r="R10" i="30"/>
  <c r="S10" i="30"/>
  <c r="AN38" i="33"/>
  <c r="C5" i="26" l="1"/>
  <c r="I5" i="30" l="1"/>
  <c r="M5" i="30" l="1"/>
  <c r="J8" i="26"/>
  <c r="G8" i="26"/>
  <c r="C8" i="26"/>
  <c r="E8" i="26" s="1"/>
  <c r="A8" i="26"/>
  <c r="I7" i="26"/>
  <c r="G7" i="26"/>
  <c r="E7" i="26"/>
  <c r="A7" i="26"/>
  <c r="G6" i="26"/>
  <c r="C6" i="26"/>
  <c r="E6" i="26" s="1"/>
  <c r="A6" i="26"/>
  <c r="G5" i="26"/>
  <c r="E5" i="26"/>
  <c r="A5" i="26"/>
  <c r="B62" i="25"/>
  <c r="B61" i="25"/>
  <c r="B60" i="25"/>
  <c r="AX13" i="30" l="1"/>
  <c r="AX14" i="30"/>
  <c r="AY14" i="30"/>
  <c r="AY9" i="30"/>
  <c r="AY6" i="30"/>
  <c r="AW11" i="30"/>
  <c r="AW6" i="30"/>
  <c r="AX6" i="30"/>
  <c r="AX10" i="30"/>
  <c r="AY10" i="30"/>
  <c r="AY11" i="30"/>
  <c r="AY7" i="30"/>
  <c r="AW14" i="30"/>
  <c r="AX7" i="30"/>
  <c r="AX11" i="30"/>
  <c r="AX15" i="30"/>
  <c r="AX9" i="30"/>
  <c r="AY15" i="30"/>
  <c r="AY13" i="30"/>
  <c r="AW15" i="30"/>
  <c r="AW10" i="30"/>
  <c r="AW9" i="30"/>
  <c r="AW13" i="30"/>
  <c r="AW7" i="30"/>
  <c r="AV14" i="30"/>
  <c r="AV9" i="30"/>
  <c r="AV11" i="30"/>
  <c r="AV6" i="30"/>
  <c r="AV15" i="30"/>
  <c r="AV10" i="30"/>
  <c r="AV13" i="30"/>
  <c r="AV7" i="30"/>
  <c r="K7" i="26"/>
  <c r="L32" i="33"/>
  <c r="L8" i="33"/>
  <c r="L9" i="33"/>
  <c r="L31" i="33"/>
  <c r="L7" i="33"/>
  <c r="L33" i="33"/>
  <c r="L29" i="33"/>
  <c r="L6" i="33"/>
  <c r="L5" i="33"/>
  <c r="L30" i="33"/>
  <c r="L28" i="33"/>
  <c r="L4" i="33"/>
  <c r="V15" i="30"/>
  <c r="W14" i="30"/>
  <c r="X13" i="30"/>
  <c r="Y14" i="30"/>
  <c r="W15" i="30"/>
  <c r="AA15" i="30" s="1"/>
  <c r="Y13" i="30"/>
  <c r="Y15" i="30"/>
  <c r="V14" i="30"/>
  <c r="W13" i="30"/>
  <c r="X15" i="30"/>
  <c r="V13" i="30"/>
  <c r="X14" i="30"/>
  <c r="W11" i="30"/>
  <c r="W10" i="30"/>
  <c r="Y9" i="30"/>
  <c r="Y7" i="30"/>
  <c r="Y6" i="30"/>
  <c r="Y5" i="30"/>
  <c r="W5" i="30"/>
  <c r="X10" i="30"/>
  <c r="V9" i="30"/>
  <c r="V6" i="30"/>
  <c r="V11" i="30"/>
  <c r="V10" i="30"/>
  <c r="X9" i="30"/>
  <c r="X7" i="30"/>
  <c r="X6" i="30"/>
  <c r="X5" i="30"/>
  <c r="Y11" i="30"/>
  <c r="Y10" i="30"/>
  <c r="W9" i="30"/>
  <c r="W7" i="30"/>
  <c r="W6" i="30"/>
  <c r="X11" i="30"/>
  <c r="V7" i="30"/>
  <c r="V5" i="30"/>
  <c r="Q6" i="30"/>
  <c r="Q9" i="30"/>
  <c r="Q11" i="30"/>
  <c r="Q15" i="30"/>
  <c r="Q13" i="30"/>
  <c r="Q14" i="30"/>
  <c r="Q7" i="30"/>
  <c r="Q10" i="30"/>
  <c r="K6" i="26"/>
  <c r="K8" i="26"/>
  <c r="K5" i="26"/>
  <c r="L5" i="30"/>
  <c r="AW5" i="30" s="1"/>
  <c r="O5" i="30"/>
  <c r="K5" i="30"/>
  <c r="N5" i="30"/>
  <c r="S5" i="30" s="1"/>
  <c r="J5" i="30"/>
  <c r="AV5" i="30" s="1"/>
  <c r="P5" i="30"/>
  <c r="AY5" i="30" s="1"/>
  <c r="AX5" i="30" l="1"/>
  <c r="AZ5" i="30" s="1"/>
  <c r="AZ9" i="30"/>
  <c r="AZ15" i="30"/>
  <c r="AZ10" i="30"/>
  <c r="AZ11" i="30"/>
  <c r="AZ6" i="30"/>
  <c r="AZ13" i="30"/>
  <c r="AZ7" i="30"/>
  <c r="AZ14" i="30"/>
  <c r="T5" i="30"/>
  <c r="AC5" i="30" s="1"/>
  <c r="R5" i="30"/>
  <c r="AA5" i="30" s="1"/>
  <c r="AG5" i="30"/>
  <c r="AH5" i="30"/>
  <c r="AC11" i="30"/>
  <c r="AA13" i="30"/>
  <c r="AE14" i="30"/>
  <c r="AE11" i="30"/>
  <c r="AE15" i="30"/>
  <c r="AE6" i="30"/>
  <c r="AE13" i="30"/>
  <c r="AE9" i="30"/>
  <c r="AE10" i="30"/>
  <c r="AE7" i="30"/>
  <c r="AH15" i="30"/>
  <c r="AH13" i="30"/>
  <c r="AH14" i="30"/>
  <c r="AH11" i="30"/>
  <c r="AH6" i="30"/>
  <c r="AH10" i="30"/>
  <c r="AH7" i="30"/>
  <c r="AH9" i="30"/>
  <c r="AF13" i="30"/>
  <c r="AF14" i="30"/>
  <c r="AF15" i="30"/>
  <c r="AF9" i="30"/>
  <c r="AF6" i="30"/>
  <c r="AF10" i="30"/>
  <c r="AF11" i="30"/>
  <c r="AF7" i="30"/>
  <c r="AG13" i="30"/>
  <c r="AG11" i="30"/>
  <c r="AG9" i="30"/>
  <c r="AG6" i="30"/>
  <c r="AG14" i="30"/>
  <c r="AG15" i="30"/>
  <c r="AG10" i="30"/>
  <c r="AG7" i="30"/>
  <c r="AC6" i="30"/>
  <c r="AB9" i="30"/>
  <c r="AA11" i="30"/>
  <c r="AA10" i="30"/>
  <c r="AA6" i="30"/>
  <c r="AA9" i="30"/>
  <c r="AB15" i="30"/>
  <c r="AA14" i="30"/>
  <c r="M6" i="33"/>
  <c r="N6" i="33"/>
  <c r="N28" i="33"/>
  <c r="M28" i="33"/>
  <c r="N29" i="33"/>
  <c r="M29" i="33"/>
  <c r="N9" i="33"/>
  <c r="M9" i="33"/>
  <c r="N30" i="33"/>
  <c r="M30" i="33"/>
  <c r="N33" i="33"/>
  <c r="M33" i="33"/>
  <c r="M8" i="33"/>
  <c r="N8" i="33"/>
  <c r="N4" i="33"/>
  <c r="M4" i="33"/>
  <c r="N31" i="33"/>
  <c r="M31" i="33"/>
  <c r="N5" i="33"/>
  <c r="M5" i="33"/>
  <c r="N7" i="33"/>
  <c r="M7" i="33"/>
  <c r="N32" i="33"/>
  <c r="M32" i="33"/>
  <c r="AC10" i="30"/>
  <c r="AB6" i="30"/>
  <c r="AB14" i="30"/>
  <c r="AC15" i="30"/>
  <c r="AC14" i="30"/>
  <c r="AC9" i="30"/>
  <c r="AB13" i="30"/>
  <c r="Z7" i="30"/>
  <c r="U7" i="30"/>
  <c r="AA7" i="30"/>
  <c r="AC7" i="30"/>
  <c r="AB7" i="30"/>
  <c r="U14" i="30"/>
  <c r="Z14" i="30"/>
  <c r="Z13" i="30"/>
  <c r="U13" i="30"/>
  <c r="Z11" i="30"/>
  <c r="U11" i="30"/>
  <c r="Z10" i="30"/>
  <c r="U10" i="30"/>
  <c r="Z9" i="30"/>
  <c r="U9" i="30"/>
  <c r="AB11" i="30"/>
  <c r="AB10" i="30"/>
  <c r="AC13" i="30"/>
  <c r="Z15" i="30"/>
  <c r="U15" i="30"/>
  <c r="Z6" i="30"/>
  <c r="U6" i="30"/>
  <c r="AB5" i="30"/>
  <c r="Q5" i="30"/>
  <c r="AF5" i="30"/>
  <c r="AE5" i="30"/>
  <c r="AF8" i="33" l="1"/>
  <c r="AF6" i="33"/>
  <c r="AF32" i="33"/>
  <c r="AF5" i="33"/>
  <c r="AF4" i="33"/>
  <c r="O4" i="33"/>
  <c r="AE4" i="33" s="1"/>
  <c r="AF33" i="33"/>
  <c r="AF9" i="33"/>
  <c r="AF28" i="33"/>
  <c r="AF7" i="33"/>
  <c r="AF31" i="33"/>
  <c r="AF30" i="33"/>
  <c r="AF29" i="33"/>
  <c r="AI6" i="30"/>
  <c r="AI13" i="30"/>
  <c r="AI14" i="30"/>
  <c r="AI10" i="30"/>
  <c r="AI15" i="30"/>
  <c r="AI11" i="30"/>
  <c r="AI7" i="30"/>
  <c r="AI9" i="30"/>
  <c r="O7" i="33"/>
  <c r="O31" i="33"/>
  <c r="O8" i="33"/>
  <c r="O30" i="33"/>
  <c r="O29" i="33"/>
  <c r="O6" i="33"/>
  <c r="O32" i="33"/>
  <c r="O5" i="33"/>
  <c r="O33" i="33"/>
  <c r="O9" i="33"/>
  <c r="O28" i="33"/>
  <c r="AD9" i="30"/>
  <c r="AD6" i="30"/>
  <c r="AD10" i="30"/>
  <c r="AD15" i="30"/>
  <c r="AD11" i="30"/>
  <c r="AD7" i="30"/>
  <c r="AD14" i="30"/>
  <c r="AD13" i="30"/>
  <c r="AI5" i="30"/>
  <c r="Z5" i="30"/>
  <c r="U5" i="30"/>
  <c r="AH4" i="33" l="1"/>
  <c r="AJ4" i="33" s="1"/>
  <c r="AE28" i="33"/>
  <c r="AH28" i="33" s="1"/>
  <c r="AJ28" i="33" s="1"/>
  <c r="AL28" i="33" s="1"/>
  <c r="U31" i="33"/>
  <c r="W31" i="33" s="1"/>
  <c r="X31" i="33" s="1"/>
  <c r="Y31" i="33" s="1"/>
  <c r="Z31" i="33" s="1"/>
  <c r="AA31" i="33" s="1"/>
  <c r="AE31" i="33"/>
  <c r="AH31" i="33" s="1"/>
  <c r="U9" i="33"/>
  <c r="W9" i="33" s="1"/>
  <c r="X9" i="33" s="1"/>
  <c r="Y9" i="33" s="1"/>
  <c r="Z9" i="33" s="1"/>
  <c r="AA9" i="33" s="1"/>
  <c r="AE9" i="33"/>
  <c r="AH9" i="33" s="1"/>
  <c r="AJ9" i="33" s="1"/>
  <c r="AL9" i="33" s="1"/>
  <c r="AM9" i="33" s="1"/>
  <c r="AN9" i="33" s="1"/>
  <c r="AE5" i="33"/>
  <c r="AH5" i="33" s="1"/>
  <c r="AJ5" i="33" s="1"/>
  <c r="AL5" i="33" s="1"/>
  <c r="AE6" i="33"/>
  <c r="AH6" i="33" s="1"/>
  <c r="AJ6" i="33" s="1"/>
  <c r="AL6" i="33" s="1"/>
  <c r="U32" i="33"/>
  <c r="W32" i="33" s="1"/>
  <c r="X32" i="33" s="1"/>
  <c r="Y32" i="33" s="1"/>
  <c r="Z32" i="33" s="1"/>
  <c r="AA32" i="33" s="1"/>
  <c r="AE32" i="33"/>
  <c r="AH32" i="33" s="1"/>
  <c r="AE30" i="33"/>
  <c r="AH30" i="33" s="1"/>
  <c r="U33" i="33"/>
  <c r="W33" i="33" s="1"/>
  <c r="X33" i="33" s="1"/>
  <c r="Y33" i="33" s="1"/>
  <c r="Z33" i="33" s="1"/>
  <c r="AA33" i="33" s="1"/>
  <c r="AE33" i="33"/>
  <c r="AH33" i="33" s="1"/>
  <c r="AE29" i="33"/>
  <c r="AH29" i="33" s="1"/>
  <c r="U8" i="33"/>
  <c r="W8" i="33" s="1"/>
  <c r="X8" i="33" s="1"/>
  <c r="Y8" i="33" s="1"/>
  <c r="Z8" i="33" s="1"/>
  <c r="AA8" i="33" s="1"/>
  <c r="AE8" i="33"/>
  <c r="AH8" i="33" s="1"/>
  <c r="AJ8" i="33" s="1"/>
  <c r="AL8" i="33" s="1"/>
  <c r="AM8" i="33" s="1"/>
  <c r="AN8" i="33" s="1"/>
  <c r="U7" i="33"/>
  <c r="W7" i="33" s="1"/>
  <c r="X7" i="33" s="1"/>
  <c r="Y7" i="33" s="1"/>
  <c r="Z7" i="33" s="1"/>
  <c r="AA7" i="33" s="1"/>
  <c r="AE7" i="33"/>
  <c r="AH7" i="33" s="1"/>
  <c r="BB13" i="30"/>
  <c r="BC13" i="30"/>
  <c r="BC15" i="30"/>
  <c r="BB15" i="30"/>
  <c r="BB7" i="30"/>
  <c r="BC7" i="30"/>
  <c r="BC6" i="30"/>
  <c r="BB6" i="30"/>
  <c r="BB11" i="30"/>
  <c r="BC11" i="30"/>
  <c r="BB9" i="30"/>
  <c r="BC9" i="30"/>
  <c r="BC14" i="30"/>
  <c r="BB14" i="30"/>
  <c r="BB10" i="30"/>
  <c r="BC10" i="30"/>
  <c r="AJ15" i="30"/>
  <c r="AM15" i="30" s="1"/>
  <c r="AN15" i="30" s="1"/>
  <c r="AO15" i="30" s="1"/>
  <c r="U30" i="33"/>
  <c r="W30" i="33" s="1"/>
  <c r="X30" i="33" s="1"/>
  <c r="Y30" i="33" s="1"/>
  <c r="U5" i="33"/>
  <c r="W5" i="33" s="1"/>
  <c r="X5" i="33" s="1"/>
  <c r="Y5" i="33" s="1"/>
  <c r="U6" i="33"/>
  <c r="W6" i="33" s="1"/>
  <c r="X6" i="33" s="1"/>
  <c r="Y6" i="33" s="1"/>
  <c r="U4" i="33"/>
  <c r="W4" i="33" s="1"/>
  <c r="X4" i="33" s="1"/>
  <c r="Y4" i="33" s="1"/>
  <c r="U28" i="33"/>
  <c r="W28" i="33" s="1"/>
  <c r="X28" i="33" s="1"/>
  <c r="Y28" i="33" s="1"/>
  <c r="U29" i="33"/>
  <c r="W29" i="33" s="1"/>
  <c r="X29" i="33" s="1"/>
  <c r="Y29" i="33" s="1"/>
  <c r="AJ9" i="30"/>
  <c r="AM9" i="30" s="1"/>
  <c r="AN9" i="30" s="1"/>
  <c r="AO9" i="30" s="1"/>
  <c r="AJ10" i="30"/>
  <c r="AM10" i="30" s="1"/>
  <c r="AN10" i="30" s="1"/>
  <c r="AO10" i="30" s="1"/>
  <c r="AJ5" i="30"/>
  <c r="AM5" i="30" s="1"/>
  <c r="AN5" i="30" s="1"/>
  <c r="AJ7" i="30"/>
  <c r="AM7" i="30" s="1"/>
  <c r="AN7" i="30" s="1"/>
  <c r="AO7" i="30" s="1"/>
  <c r="AJ14" i="30"/>
  <c r="AM14" i="30" s="1"/>
  <c r="AN14" i="30" s="1"/>
  <c r="AO14" i="30" s="1"/>
  <c r="AJ11" i="30"/>
  <c r="AM11" i="30" s="1"/>
  <c r="AN11" i="30" s="1"/>
  <c r="AO11" i="30" s="1"/>
  <c r="AJ13" i="30"/>
  <c r="AM13" i="30" s="1"/>
  <c r="AN13" i="30" s="1"/>
  <c r="AO13" i="30" s="1"/>
  <c r="AJ6" i="30"/>
  <c r="AM6" i="30" s="1"/>
  <c r="AN6" i="30" s="1"/>
  <c r="AO6" i="30" s="1"/>
  <c r="AD5" i="30"/>
  <c r="BC5" i="30" l="1"/>
  <c r="AJ31" i="33"/>
  <c r="AL31" i="33" s="1"/>
  <c r="AM31" i="33" s="1"/>
  <c r="AN31" i="33" s="1"/>
  <c r="AJ7" i="33"/>
  <c r="AL7" i="33" s="1"/>
  <c r="AM7" i="33" s="1"/>
  <c r="AN7" i="33" s="1"/>
  <c r="AJ29" i="33"/>
  <c r="AL29" i="33" s="1"/>
  <c r="AJ30" i="33"/>
  <c r="AL30" i="33" s="1"/>
  <c r="AJ33" i="33"/>
  <c r="AL33" i="33" s="1"/>
  <c r="AM33" i="33" s="1"/>
  <c r="AN33" i="33" s="1"/>
  <c r="AJ32" i="33"/>
  <c r="AL32" i="33" s="1"/>
  <c r="AM32" i="33" s="1"/>
  <c r="AN32" i="33" s="1"/>
  <c r="AM6" i="33"/>
  <c r="AN6" i="33" s="1"/>
  <c r="AL4" i="33"/>
  <c r="AM5" i="33"/>
  <c r="AN5" i="33" s="1"/>
  <c r="AM28" i="33"/>
  <c r="AN28" i="33" s="1"/>
  <c r="BE6" i="30"/>
  <c r="BE7" i="30"/>
  <c r="BE14" i="30"/>
  <c r="BE10" i="30"/>
  <c r="BE9" i="30"/>
  <c r="BE15" i="30"/>
  <c r="BE13" i="30"/>
  <c r="BB5" i="30"/>
  <c r="BE11" i="30"/>
  <c r="Z30" i="33"/>
  <c r="AA30" i="33" s="1"/>
  <c r="AP11" i="30"/>
  <c r="AQ11" i="30" s="1"/>
  <c r="AP7" i="30"/>
  <c r="AQ7" i="30" s="1"/>
  <c r="AP6" i="30"/>
  <c r="AQ6" i="30" s="1"/>
  <c r="AP14" i="30"/>
  <c r="AQ14" i="30" s="1"/>
  <c r="AP9" i="30"/>
  <c r="AQ9" i="30" s="1"/>
  <c r="AP13" i="30"/>
  <c r="AQ13" i="30" s="1"/>
  <c r="AP15" i="30"/>
  <c r="AQ15" i="30" s="1"/>
  <c r="AP10" i="30"/>
  <c r="AQ10" i="30" s="1"/>
  <c r="Z29" i="33"/>
  <c r="AA29" i="33" s="1"/>
  <c r="Z5" i="33"/>
  <c r="AA5" i="33" s="1"/>
  <c r="Z6" i="33"/>
  <c r="AA6" i="33" s="1"/>
  <c r="Z4" i="33"/>
  <c r="Z28" i="33"/>
  <c r="AA28" i="33" s="1"/>
  <c r="AO5" i="30"/>
  <c r="BG13" i="30" l="1"/>
  <c r="BI13" i="30" s="1"/>
  <c r="BG9" i="30"/>
  <c r="BI9" i="30" s="1"/>
  <c r="BG6" i="30"/>
  <c r="BI6" i="30" s="1"/>
  <c r="BG10" i="30"/>
  <c r="BI10" i="30" s="1"/>
  <c r="BG14" i="30"/>
  <c r="BI14" i="30" s="1"/>
  <c r="BG11" i="30"/>
  <c r="BI11" i="30" s="1"/>
  <c r="BG15" i="30"/>
  <c r="BI15" i="30" s="1"/>
  <c r="BG7" i="30"/>
  <c r="BI7" i="30" s="1"/>
  <c r="AM30" i="33"/>
  <c r="AN30" i="33" s="1"/>
  <c r="AM29" i="33"/>
  <c r="AN29" i="33" s="1"/>
  <c r="AM4" i="33"/>
  <c r="BE5" i="30"/>
  <c r="AA4" i="33"/>
  <c r="AP5" i="30"/>
  <c r="BJ7" i="30" l="1"/>
  <c r="BK7" i="30" s="1"/>
  <c r="BJ10" i="30"/>
  <c r="BK10" i="30" s="1"/>
  <c r="BJ15" i="30"/>
  <c r="BK15" i="30" s="1"/>
  <c r="BJ6" i="30"/>
  <c r="BK6" i="30" s="1"/>
  <c r="BJ11" i="30"/>
  <c r="BK11" i="30" s="1"/>
  <c r="BJ9" i="30"/>
  <c r="BK9" i="30" s="1"/>
  <c r="BJ14" i="30"/>
  <c r="BK14" i="30" s="1"/>
  <c r="BJ13" i="30"/>
  <c r="BK13" i="30" s="1"/>
  <c r="BG5" i="30"/>
  <c r="BI5" i="30" s="1"/>
  <c r="AN4" i="33"/>
  <c r="AQ5" i="30"/>
  <c r="BJ5" i="30" l="1"/>
  <c r="BK5" i="30" s="1"/>
</calcChain>
</file>

<file path=xl/comments1.xml><?xml version="1.0" encoding="utf-8"?>
<comments xmlns="http://schemas.openxmlformats.org/spreadsheetml/2006/main">
  <authors>
    <author>Mitrovic, N. (Nebojsa) (ZM CNS MC Data Pricing ZM)</author>
  </authors>
  <commentList>
    <comment ref="A20" authorId="0">
      <text>
        <r>
          <rPr>
            <b/>
            <sz val="9"/>
            <color indexed="81"/>
            <rFont val="Tahoma"/>
            <family val="2"/>
          </rPr>
          <t>Mitrovic, N. (Nebojsa) (ZM CNS MC Data Pricing ZM):</t>
        </r>
        <r>
          <rPr>
            <sz val="9"/>
            <color indexed="81"/>
            <rFont val="Tahoma"/>
            <family val="2"/>
          </rPr>
          <t xml:space="preserve">
max aantal gelijktijdige gesprekken per 2 Mb</t>
        </r>
      </text>
    </comment>
  </commentList>
</comments>
</file>

<file path=xl/comments2.xml><?xml version="1.0" encoding="utf-8"?>
<comments xmlns="http://schemas.openxmlformats.org/spreadsheetml/2006/main">
  <authors>
    <author>Aanen, E. (Eimert) (ZM SH Data Pricing ZM)</author>
  </authors>
  <commentList>
    <comment ref="AD3" authorId="0">
      <text>
        <r>
          <rPr>
            <b/>
            <sz val="9"/>
            <color indexed="81"/>
            <rFont val="Tahoma"/>
            <family val="2"/>
          </rPr>
          <t>Aanen, E. (Eimert) (ZM SH Data Pricing ZM):</t>
        </r>
        <r>
          <rPr>
            <sz val="9"/>
            <color indexed="81"/>
            <rFont val="Tahoma"/>
            <family val="2"/>
          </rPr>
          <t xml:space="preserve">
loopt via verkeer</t>
        </r>
      </text>
    </comment>
    <comment ref="AF4" authorId="0">
      <text>
        <r>
          <rPr>
            <b/>
            <sz val="9"/>
            <color indexed="81"/>
            <rFont val="Tahoma"/>
            <family val="2"/>
          </rPr>
          <t>Aanen, E. (Eimert) (ZM SH Data Pricing ZM):</t>
        </r>
        <r>
          <rPr>
            <sz val="9"/>
            <color indexed="81"/>
            <rFont val="Tahoma"/>
            <family val="2"/>
          </rPr>
          <t xml:space="preserve">
alleen de procentuele vergoeding; absolute vergoeding wordt meegenomen bij verkeer</t>
        </r>
      </text>
    </comment>
  </commentList>
</comments>
</file>

<file path=xl/sharedStrings.xml><?xml version="1.0" encoding="utf-8"?>
<sst xmlns="http://schemas.openxmlformats.org/spreadsheetml/2006/main" count="2179" uniqueCount="573">
  <si>
    <t>Algemeen</t>
  </si>
  <si>
    <t>Waarde</t>
  </si>
  <si>
    <t>Retailopslag soho/zzp</t>
  </si>
  <si>
    <t>Retailopslag le/corporate</t>
  </si>
  <si>
    <t>Distributie vergoeding</t>
  </si>
  <si>
    <t>% t.o.v. netto totale omzet</t>
  </si>
  <si>
    <t>IAS platform per aansluiting</t>
  </si>
  <si>
    <t>ZM identifier</t>
  </si>
  <si>
    <t>WO identifier</t>
  </si>
  <si>
    <t>128/128</t>
  </si>
  <si>
    <t>256/256</t>
  </si>
  <si>
    <t>512/256</t>
  </si>
  <si>
    <t>512/512</t>
  </si>
  <si>
    <t>1024/256</t>
  </si>
  <si>
    <t>1024/512</t>
  </si>
  <si>
    <t>2048/512</t>
  </si>
  <si>
    <t>4096/1024</t>
  </si>
  <si>
    <t>1024/1024</t>
  </si>
  <si>
    <t>1536/1536</t>
  </si>
  <si>
    <t>2048/2048</t>
  </si>
  <si>
    <t>Entry</t>
  </si>
  <si>
    <t>448/448</t>
  </si>
  <si>
    <t>8192/1024</t>
  </si>
  <si>
    <t>12288/1024</t>
  </si>
  <si>
    <t>200/200</t>
  </si>
  <si>
    <t>224/224</t>
  </si>
  <si>
    <t>352/352</t>
  </si>
  <si>
    <t>nvt</t>
  </si>
  <si>
    <t>metro-nationaal</t>
  </si>
  <si>
    <t>VVA</t>
  </si>
  <si>
    <t>Bereik</t>
  </si>
  <si>
    <t>2011WK(13)16A_2011</t>
  </si>
  <si>
    <t>Versie: 20130924</t>
  </si>
  <si>
    <t>ND5 kostenparameters vaste netwerk KPN (ZM deel)</t>
  </si>
  <si>
    <t>2013/2014</t>
  </si>
  <si>
    <t xml:space="preserve">Versie: </t>
  </si>
  <si>
    <t>2011WK(13)16A_2012</t>
  </si>
  <si>
    <t>2011WK(13)16B_2013</t>
  </si>
  <si>
    <t>2011WK(13)16B_2015</t>
  </si>
  <si>
    <t>WBA KOPER</t>
  </si>
  <si>
    <t>WBA CM</t>
  </si>
  <si>
    <t>Type access</t>
  </si>
  <si>
    <t>Netvlakken</t>
  </si>
  <si>
    <t>ADSL op MDF (nrc) locatie (ATM)</t>
  </si>
  <si>
    <t>shared/non-shared</t>
  </si>
  <si>
    <t>passief-regionaal</t>
  </si>
  <si>
    <t>EDC minus 2012-2014</t>
  </si>
  <si>
    <t>per mnd</t>
  </si>
  <si>
    <t>regionaal-nationaal</t>
  </si>
  <si>
    <t>Tweede WBA CM ATM PVC 1:1</t>
  </si>
  <si>
    <t>per Mbps per mnd</t>
  </si>
  <si>
    <t>xDSL op MDF (nrc) locatie (ethernet)</t>
  </si>
  <si>
    <t>passief-nationaal</t>
  </si>
  <si>
    <t>VDSL op MDF (nrc) locatie (ethernet)</t>
  </si>
  <si>
    <t>VDSL bonding</t>
  </si>
  <si>
    <t>VDSL op SDF locatie (ethernet)</t>
  </si>
  <si>
    <t>non-shared</t>
  </si>
  <si>
    <t>LRIC</t>
  </si>
  <si>
    <t>FttH op Fiber locatie (ethernet)</t>
  </si>
  <si>
    <t>access</t>
  </si>
  <si>
    <t>FttH op Fiber locatie /SDF op VDSL locatie</t>
  </si>
  <si>
    <t>transport</t>
  </si>
  <si>
    <t>WBA ZM ETN</t>
  </si>
  <si>
    <t>ADSL op MDF (nrc) locatie (ATM, entry)</t>
  </si>
  <si>
    <t>EDC minus</t>
  </si>
  <si>
    <t>zie ontmiddeling</t>
  </si>
  <si>
    <t>ADSL op MDF (nrc) locatie (ATM, anders dan entry)</t>
  </si>
  <si>
    <t>passief-metro</t>
  </si>
  <si>
    <t>xDSL transport (ethernet)</t>
  </si>
  <si>
    <t>WBA ZM ATM: kostenontmiddeling naar tarieven</t>
  </si>
  <si>
    <t>WBA ZM ATM</t>
  </si>
  <si>
    <t>VBR-rt</t>
  </si>
  <si>
    <t>UBR 1:1</t>
  </si>
  <si>
    <t>1:4</t>
  </si>
  <si>
    <t>1:10</t>
  </si>
  <si>
    <t>1:20</t>
  </si>
  <si>
    <t>1280/1280</t>
  </si>
  <si>
    <t>2304/2304</t>
  </si>
  <si>
    <t>regionaal-supranationaal</t>
  </si>
  <si>
    <t>BROADCAST KOPER EN GLAS</t>
  </si>
  <si>
    <t>Dienst over koper</t>
  </si>
  <si>
    <t>Broadcast</t>
  </si>
  <si>
    <t>Transport</t>
  </si>
  <si>
    <t>Broadcast (exclusief unicast functionaliteit)</t>
  </si>
  <si>
    <t>Platform</t>
  </si>
  <si>
    <t>Dienst over FttH glas</t>
  </si>
  <si>
    <t>ILL &lt;= 2 MB KOPER</t>
  </si>
  <si>
    <t>64 KBIT/S</t>
  </si>
  <si>
    <t>telco-sited</t>
  </si>
  <si>
    <t>128 KBIT/S</t>
  </si>
  <si>
    <t>192 KBIT/S</t>
  </si>
  <si>
    <t>256 KBIT/S</t>
  </si>
  <si>
    <t>384 KBIT/S</t>
  </si>
  <si>
    <t>512 KBIT/S</t>
  </si>
  <si>
    <t>1984 KBIT/S</t>
  </si>
  <si>
    <t>2048 KBIT/S</t>
  </si>
  <si>
    <t>NWAD/NMUX</t>
  </si>
  <si>
    <t>passief-lokaal</t>
  </si>
  <si>
    <t>collo</t>
  </si>
  <si>
    <t>WEAS KOPER</t>
  </si>
  <si>
    <t>Copper access</t>
  </si>
  <si>
    <t>3 Mb</t>
  </si>
  <si>
    <t>5 Mb</t>
  </si>
  <si>
    <t>10 Mb</t>
  </si>
  <si>
    <t>15 Mb</t>
  </si>
  <si>
    <t>20 Mb</t>
  </si>
  <si>
    <t>Transport ethernet t.b.v. EoK aansluiting</t>
  </si>
  <si>
    <t>metro-regionaal</t>
  </si>
  <si>
    <t>TELEFONIE KLASSIEK (TDM) ten behoeve van WLR - MDF toetsing</t>
  </si>
  <si>
    <t>PSTN lijnkaart</t>
  </si>
  <si>
    <t>ISDN1 lijnkaart</t>
  </si>
  <si>
    <t>ISDN2 lijnkaart</t>
  </si>
  <si>
    <t>ISDN15 lijnkaart</t>
  </si>
  <si>
    <t>ISDN20 lijnkaart</t>
  </si>
  <si>
    <t>ISDN30 lijnkaart</t>
  </si>
  <si>
    <t>Cityphone lijnkaart</t>
  </si>
  <si>
    <t>HDSL modem (2 stuks)</t>
  </si>
  <si>
    <t>PSTN aanleg tlf deel</t>
  </si>
  <si>
    <t>eenmalig</t>
  </si>
  <si>
    <t>ISDN1 aanleg tlf deel</t>
  </si>
  <si>
    <t>ISDN2 aanleg tlf deel</t>
  </si>
  <si>
    <t>ISDN15 aanleg tlf deel</t>
  </si>
  <si>
    <t>ISDN20 aanleg tlf deel</t>
  </si>
  <si>
    <t>ISDN30 aanleg tlf deel</t>
  </si>
  <si>
    <t>Cityphone aanleg tlf deel</t>
  </si>
  <si>
    <t>PSTN ophef tlf deel</t>
  </si>
  <si>
    <t>ISDN1 ophef tlf deel</t>
  </si>
  <si>
    <t>ISDN2 ophef tlf deel</t>
  </si>
  <si>
    <t>ISDN15 ophef tlf deel</t>
  </si>
  <si>
    <t>ISDN20 ophef tlf deel</t>
  </si>
  <si>
    <t>ISDN30 ophef tlf deel</t>
  </si>
  <si>
    <t>Cityphone ophef tlf deel</t>
  </si>
  <si>
    <t>PSTN overstap</t>
  </si>
  <si>
    <t>ISDN1 overstap</t>
  </si>
  <si>
    <t>ISDN2 overstap</t>
  </si>
  <si>
    <t>ISDN15 overstap</t>
  </si>
  <si>
    <t>ISDN20 overstap</t>
  </si>
  <si>
    <t>ISDN30 overstap</t>
  </si>
  <si>
    <t>Cityphone overstap</t>
  </si>
  <si>
    <t>DIENSTPLATFORMEN</t>
  </si>
  <si>
    <t>Internet platform consumenten</t>
  </si>
  <si>
    <t>VOIP platform consumenten</t>
  </si>
  <si>
    <t>SV verbindingen</t>
  </si>
  <si>
    <t>Digiaccess platform</t>
  </si>
  <si>
    <t>TELEFONIE KLASSIEK ten behoeve van RET_WHS toetsen</t>
  </si>
  <si>
    <t>Transport regionaal-nationaal</t>
  </si>
  <si>
    <t>per minuut</t>
  </si>
  <si>
    <t>CPS lokaal</t>
  </si>
  <si>
    <t>FTA lokaal</t>
  </si>
  <si>
    <t>Voice Carrier system</t>
  </si>
  <si>
    <t>0800-0900 platform</t>
  </si>
  <si>
    <t>Dataverkeer, Mobiel radio deel</t>
  </si>
  <si>
    <t>per Mb</t>
  </si>
  <si>
    <t>SMS verkeer, Mobiel radio deel</t>
  </si>
  <si>
    <t>per SMS</t>
  </si>
  <si>
    <t>Telefonie offnet, Mobiel radio deel</t>
  </si>
  <si>
    <t>Dataverkeer, Mobiel vast deel</t>
  </si>
  <si>
    <t>SMS verkeer, Mobiel vast deel</t>
  </si>
  <si>
    <t>Telefonie offnet, Mobiel vast deel</t>
  </si>
  <si>
    <t>IDD, internationale deel (excl externe inkoop)</t>
  </si>
  <si>
    <t>USD per minuut</t>
  </si>
  <si>
    <t>CPA (= actieve SDH apparatuur tbv CPA)</t>
  </si>
  <si>
    <t>CPA 32</t>
  </si>
  <si>
    <t>per maand per aansluiting</t>
  </si>
  <si>
    <t>CPA 155</t>
  </si>
  <si>
    <t>CPA 622</t>
  </si>
  <si>
    <t>CPA 2500</t>
  </si>
  <si>
    <t>WEAS GLAS</t>
  </si>
  <si>
    <t>FTTO access</t>
  </si>
  <si>
    <t>A/B/C</t>
  </si>
  <si>
    <t>O</t>
  </si>
  <si>
    <t>DWDM  GLAS</t>
  </si>
  <si>
    <t>FTTO access tot en met 2,5 G standaard</t>
  </si>
  <si>
    <t>FTTO access 10 G standaard</t>
  </si>
  <si>
    <t>SDH GLAS</t>
  </si>
  <si>
    <t>SDH transport</t>
  </si>
  <si>
    <t>34 Mbps</t>
  </si>
  <si>
    <t>155 Mbps</t>
  </si>
  <si>
    <t>afstapelpunt</t>
  </si>
  <si>
    <t>passief</t>
  </si>
  <si>
    <t>WBA GLAS</t>
  </si>
  <si>
    <t>DIENSTPLATFORMEN  ten behoeve van Ret-whs toetsen</t>
  </si>
  <si>
    <t>VoIP OPIB per aansluiting</t>
  </si>
  <si>
    <t>IP centrex per kanaal</t>
  </si>
  <si>
    <t>VoIP connect per kanaal</t>
  </si>
  <si>
    <t>Epacity platform per aansluiting</t>
  </si>
  <si>
    <t>DF ten behoeve van ILL DF-ODF toets en RET-ILL DF</t>
  </si>
  <si>
    <t>DF Backhaul MB-MC per km vezelpaar</t>
  </si>
  <si>
    <t>DF Inter-MC per km vezelpaar</t>
  </si>
  <si>
    <t>DF inter-MB per km vezelpaar</t>
  </si>
  <si>
    <t>Faciliteiten/SLAs</t>
  </si>
  <si>
    <t>PM</t>
  </si>
  <si>
    <t>WHOLESALE KOSTEN</t>
  </si>
  <si>
    <t>SQUEEZE TOETS</t>
  </si>
  <si>
    <t>REDEN VAN UITSLUITING TARIEFCOMBINATIES</t>
  </si>
  <si>
    <t>dimensies retail</t>
  </si>
  <si>
    <t>Identifier transfersheet</t>
  </si>
  <si>
    <t>Squeeze Marge (abs)</t>
  </si>
  <si>
    <t>Squeeze Marge (%)</t>
  </si>
  <si>
    <t>Squeeze ?</t>
  </si>
  <si>
    <t>Wordt tariefcombinatie getoetst?</t>
  </si>
  <si>
    <t>Reden van ontbreken toetsing (en dus foutmelding(en) in formules)</t>
  </si>
  <si>
    <t>Retailopslag VoIP</t>
  </si>
  <si>
    <t>Retailopslag Breedband</t>
  </si>
  <si>
    <t>AfschrijftermijnVVE</t>
  </si>
  <si>
    <t>BIBA</t>
  </si>
  <si>
    <t>regional</t>
  </si>
  <si>
    <t>BUBA</t>
  </si>
  <si>
    <t>VAMO</t>
  </si>
  <si>
    <t>IDD</t>
  </si>
  <si>
    <t>access poort factor</t>
  </si>
  <si>
    <t>Gemiddeld IDD inkoop per minuut</t>
  </si>
  <si>
    <t>gem datagebruik per voice kanaal (Mbps)</t>
  </si>
  <si>
    <t>tbv inkoop van aansluiting  bij ethernet</t>
  </si>
  <si>
    <t>gem datagebruik per aansluiting (Mbps) tot 10 Mb</t>
  </si>
  <si>
    <t>gem datagebruik per aansluiting (Mbps) van 10 tot 50 Mb</t>
  </si>
  <si>
    <t>gem datagebruik per aansluiting (Mbps)  50 Mb of meer</t>
  </si>
  <si>
    <t>10 Gb Ethernet capaciteit uitgedrukt in Mb</t>
  </si>
  <si>
    <t>1 Gb factor 1 MB</t>
  </si>
  <si>
    <t>1. KPN ZM abonnementen</t>
  </si>
  <si>
    <t>Propositie</t>
  </si>
  <si>
    <t>aantal Spraakkanalen</t>
  </si>
  <si>
    <t>2. KPN ZM verkeerstarieven</t>
  </si>
  <si>
    <t>Type</t>
  </si>
  <si>
    <t>start</t>
  </si>
  <si>
    <t>minuut</t>
  </si>
  <si>
    <t>3. Kortingsregelingen</t>
  </si>
  <si>
    <t>Kortingspercentage</t>
  </si>
  <si>
    <t>Variant</t>
  </si>
  <si>
    <t>1. Verkeerskosten per minuut</t>
  </si>
  <si>
    <t>Categorie</t>
  </si>
  <si>
    <t>Terminating</t>
  </si>
  <si>
    <t>CPS</t>
  </si>
  <si>
    <t>Term+CPS</t>
  </si>
  <si>
    <t>terminating access poort</t>
  </si>
  <si>
    <t>originating access poort</t>
  </si>
  <si>
    <t>MTA</t>
  </si>
  <si>
    <t>ITA</t>
  </si>
  <si>
    <t>Inkoop totaal per minuut</t>
  </si>
  <si>
    <t>Inkoop totaal per gesprek</t>
  </si>
  <si>
    <t>in euro's per minuut</t>
  </si>
  <si>
    <t>xta</t>
  </si>
  <si>
    <t>Soort</t>
  </si>
  <si>
    <t>VVV</t>
  </si>
  <si>
    <t>FTA</t>
  </si>
  <si>
    <t>terminating</t>
  </si>
  <si>
    <t>carrier select</t>
  </si>
  <si>
    <t>all</t>
  </si>
  <si>
    <t>terminating access poort nationaal/regionaal</t>
  </si>
  <si>
    <t>per 2Mb</t>
  </si>
  <si>
    <t>originating access poort national/regional</t>
  </si>
  <si>
    <t xml:space="preserve">Gemiddeld profiel </t>
  </si>
  <si>
    <t>Aanbieding</t>
  </si>
  <si>
    <t>BIBA_calls</t>
  </si>
  <si>
    <t>BIBA_minuten</t>
  </si>
  <si>
    <t>BUBA_calls</t>
  </si>
  <si>
    <t>BUBA_minuten</t>
  </si>
  <si>
    <t>VAMO_calls</t>
  </si>
  <si>
    <t>VAMO_minuten</t>
  </si>
  <si>
    <t>IDD_calls</t>
  </si>
  <si>
    <t>IDD_minuten</t>
  </si>
  <si>
    <t>RETAIL OMZET</t>
  </si>
  <si>
    <t>ZM KOSTEN</t>
  </si>
  <si>
    <t>Kosten totaal</t>
  </si>
  <si>
    <t>Verkeersprofielen</t>
  </si>
  <si>
    <t>Bruto omzet</t>
  </si>
  <si>
    <t>Korting percentages</t>
  </si>
  <si>
    <t>Netto omzet</t>
  </si>
  <si>
    <t>ZM identifier profiel</t>
  </si>
  <si>
    <t>Bruto omzet totaal</t>
  </si>
  <si>
    <t>Omzet netto totaal</t>
  </si>
  <si>
    <t>W&amp;O Kosten totaal</t>
  </si>
  <si>
    <t>RTO</t>
  </si>
  <si>
    <t>DV</t>
  </si>
  <si>
    <t>ZM Kosten totaal</t>
  </si>
  <si>
    <t>W&amp;O en ZM kosten</t>
  </si>
  <si>
    <t>ZM identifier tarieven</t>
  </si>
  <si>
    <t>ja</t>
  </si>
  <si>
    <t>Retailopslag Medium</t>
  </si>
  <si>
    <t>Nederland Basis</t>
  </si>
  <si>
    <t>Nederland Onbeperkt</t>
  </si>
  <si>
    <t>Hosted voip</t>
  </si>
  <si>
    <t>contractsduur</t>
  </si>
  <si>
    <t>Contractsduur</t>
  </si>
  <si>
    <t>Platform kosten</t>
  </si>
  <si>
    <t>SIP</t>
  </si>
  <si>
    <t>Hosted voipNederland Basis</t>
  </si>
  <si>
    <t>Hosted voipNederland Onbeperkt</t>
  </si>
  <si>
    <t xml:space="preserve"> </t>
  </si>
  <si>
    <t>dimensies inkoop</t>
  </si>
  <si>
    <t>VVE Type</t>
  </si>
  <si>
    <t>rijnummer_tarievensheet</t>
  </si>
  <si>
    <t>ZM_VVA</t>
  </si>
  <si>
    <t>ZM_VVE</t>
  </si>
  <si>
    <t>ZM Totaal (VVA netto + VVE netto (mnd))</t>
  </si>
  <si>
    <t>Combi</t>
  </si>
  <si>
    <t>Telfort zakelijk voip</t>
  </si>
  <si>
    <t>VVE nieuwe aanleg</t>
  </si>
  <si>
    <t>VVE overstap</t>
  </si>
  <si>
    <t>extra nummer</t>
  </si>
  <si>
    <t>10-nummerblok</t>
  </si>
  <si>
    <t>100-nummerblok</t>
  </si>
  <si>
    <t>1. Aansluitingen</t>
  </si>
  <si>
    <t>tbv SIP</t>
  </si>
  <si>
    <t>2. Platform</t>
  </si>
  <si>
    <t>platformkosten</t>
  </si>
  <si>
    <t>Netwerkkosten</t>
  </si>
  <si>
    <t>platform identifier</t>
  </si>
  <si>
    <t>rijnummer_parameterblad</t>
  </si>
  <si>
    <t>totaal kosten</t>
  </si>
  <si>
    <t>Type Abonnement</t>
  </si>
  <si>
    <t>seat</t>
  </si>
  <si>
    <t>faciliteit</t>
  </si>
  <si>
    <t>Product</t>
  </si>
  <si>
    <t>kanaal</t>
  </si>
  <si>
    <t>Basis</t>
  </si>
  <si>
    <t xml:space="preserve">Hosted telefonie </t>
  </si>
  <si>
    <t>Hosted telefonie Extra</t>
  </si>
  <si>
    <t>Hosted telefonie centrale</t>
  </si>
  <si>
    <t>5 Extra belgroepen</t>
  </si>
  <si>
    <t>Fax naar E-mail</t>
  </si>
  <si>
    <t>Telefooncentrale + keuzepakket 7,50</t>
  </si>
  <si>
    <t>Hosted telefonie Extra 12,50</t>
  </si>
  <si>
    <t>Receptionist</t>
  </si>
  <si>
    <t>Wachtrijmedewerker</t>
  </si>
  <si>
    <t>Software integratie</t>
  </si>
  <si>
    <t>Doorschakelen nacht</t>
  </si>
  <si>
    <t>Doorschakelen bij bezet</t>
  </si>
  <si>
    <t>Doorschakelen direct</t>
  </si>
  <si>
    <t>Doorschakelen bij geen gehoor</t>
  </si>
  <si>
    <t>Doorschakelen selectief</t>
  </si>
  <si>
    <t>Fax naar E-mail (Extra)</t>
  </si>
  <si>
    <t>dubbel, daarom "(Extra)" toegevoegd</t>
  </si>
  <si>
    <t>SIP nummer</t>
  </si>
  <si>
    <t>nummerfaciliteit</t>
  </si>
  <si>
    <t>Aantal platform</t>
  </si>
  <si>
    <t>Dimensie</t>
  </si>
  <si>
    <t>is aantal SIP nummers</t>
  </si>
  <si>
    <t>identifier rekenblad totaal</t>
  </si>
  <si>
    <t>SIPBasis</t>
  </si>
  <si>
    <t>aansluiting</t>
  </si>
  <si>
    <t>eerste 2 nummers het onderdeel van platformkosten</t>
  </si>
  <si>
    <t>nummerportering van voip naar voip</t>
  </si>
  <si>
    <t>Extra telefoonnummer</t>
  </si>
  <si>
    <t>Service en Installatie</t>
  </si>
  <si>
    <t>eenheid</t>
  </si>
  <si>
    <t>verkeer access netwerk  host</t>
  </si>
  <si>
    <t>vaste transmissie mobiel data</t>
  </si>
  <si>
    <t>vaste transmissie mobiel sms</t>
  </si>
  <si>
    <t>vaste transmissie mobiel spraak</t>
  </si>
  <si>
    <t>radionet mobiel data</t>
  </si>
  <si>
    <t>radionet mobiel sms</t>
  </si>
  <si>
    <t>radionet mobiel spraak</t>
  </si>
  <si>
    <t>CPA 34 mbits</t>
  </si>
  <si>
    <t>CPA 155 mbits</t>
  </si>
  <si>
    <t>CPA 622 mbits</t>
  </si>
  <si>
    <t>CPA 2500 mbits</t>
  </si>
  <si>
    <t>CPA afstapelpunt</t>
  </si>
  <si>
    <t>generiek IP platform per 10GB</t>
  </si>
  <si>
    <t>Verkeerstarieven geldig per 1 jan 2016</t>
  </si>
  <si>
    <t>Geen kosten</t>
  </si>
  <si>
    <t>SIP 10 nummers</t>
  </si>
  <si>
    <t>SIP 100 nummers</t>
  </si>
  <si>
    <t>T19P</t>
  </si>
  <si>
    <t>T41P</t>
  </si>
  <si>
    <t>T46G</t>
  </si>
  <si>
    <t>EXP40</t>
  </si>
  <si>
    <t>W52P</t>
  </si>
  <si>
    <t>W52P Handset</t>
  </si>
  <si>
    <t>Adapter T4x</t>
  </si>
  <si>
    <t>Headset</t>
  </si>
  <si>
    <t>Repeater</t>
  </si>
  <si>
    <t>Switch 8-poorts</t>
  </si>
  <si>
    <t>Switch 24-poorts</t>
  </si>
  <si>
    <t>Eenheid</t>
  </si>
  <si>
    <t>4. Telefoontoestellen en Randapparatuur</t>
  </si>
  <si>
    <t>KOSTEN TOTAAL</t>
  </si>
  <si>
    <t>Yealink SIP-T19P inclusief voedingsadapter</t>
  </si>
  <si>
    <t>Yealink SIP-T41P exclusief voedingsadapter</t>
  </si>
  <si>
    <t>Yealink SIP-T46G exclusief voedingsadapter</t>
  </si>
  <si>
    <t>Yealink EXP40 uitbreidingsmodule</t>
  </si>
  <si>
    <t>Yealink W52P basisstation met handset inclusief voedingsadapter</t>
  </si>
  <si>
    <t>Yealink W52P losse handset inclusief voedingsadapter</t>
  </si>
  <si>
    <t>Yealink voedingsadapter SIP-T41P en SIP-T46G</t>
  </si>
  <si>
    <t>Yealink YHS32, headset IP phone</t>
  </si>
  <si>
    <t>Yealink RT10 repeater</t>
  </si>
  <si>
    <t>TP-Link TL-SG2210P/8 poorts Gigabit</t>
  </si>
  <si>
    <t>TP-Link TL-SG2210P/24 poorts Gigabit</t>
  </si>
  <si>
    <t>SIP tarieven zijn gelijk aan de TZ telefonie tarieven</t>
  </si>
  <si>
    <t>VoIP</t>
  </si>
  <si>
    <t>NRK Medium</t>
  </si>
  <si>
    <t>NRK MEDIUM door BPO</t>
  </si>
  <si>
    <t>NRK LE/Corperate</t>
  </si>
  <si>
    <t>obv ULL</t>
  </si>
  <si>
    <t>NRK</t>
  </si>
  <si>
    <t>% t.o.v. netto omzet</t>
  </si>
  <si>
    <t>is worst case samen met distributievergoeding</t>
  </si>
  <si>
    <t>TZ</t>
  </si>
  <si>
    <t>HVoIP</t>
  </si>
  <si>
    <t>2. Verkeerskosten per minuut</t>
  </si>
  <si>
    <t>WEAS ST offnet</t>
  </si>
  <si>
    <t>WEAS ST nearnet</t>
  </si>
  <si>
    <t>WEAS ST dood glas</t>
  </si>
  <si>
    <t>WEAS BT upgrade snelheid</t>
  </si>
  <si>
    <t>WEAS BT nieuw</t>
  </si>
  <si>
    <t>WEAS BT bestaand nieuwe klant</t>
  </si>
  <si>
    <t>WEAS BT dood glas</t>
  </si>
  <si>
    <t>PAN</t>
  </si>
  <si>
    <t>SAN</t>
  </si>
  <si>
    <t>TAN</t>
  </si>
  <si>
    <t>eindpunt</t>
  </si>
  <si>
    <t>WETS TH, E in MC (is gehalveerd, moet nog * 3,8 volgens berekening Carel)</t>
  </si>
  <si>
    <t>kWh E in MC</t>
  </si>
  <si>
    <t>TH in MC  in m2</t>
  </si>
  <si>
    <t>Datacenter_Connect_1Gbps_redundant</t>
  </si>
  <si>
    <t>Datacenter_Connect_400Mbps_redundant</t>
  </si>
  <si>
    <t>Datacenter_Connect_100Mbps_redundant</t>
  </si>
  <si>
    <t>Datacenter_Connect_10Mbps_redundant</t>
  </si>
  <si>
    <t>Datacenter_Connect_1Gbps_single</t>
  </si>
  <si>
    <t>Datacenter_Connect_400Mbps_single</t>
  </si>
  <si>
    <t>Datacenter_Connect_100Mbps_single</t>
  </si>
  <si>
    <t>Datacenter_Connect_10Mbps_single</t>
  </si>
  <si>
    <t>klant</t>
  </si>
  <si>
    <t>Helpdesk basic</t>
  </si>
  <si>
    <t>Helpdesk premium</t>
  </si>
  <si>
    <t>Anti DDOS platformkosten basic</t>
  </si>
  <si>
    <t>Anti DDOS platformkosten premium</t>
  </si>
  <si>
    <t>kosten vva</t>
  </si>
  <si>
    <t>poort</t>
  </si>
  <si>
    <t>kosten vva core +wap incl TH, E, SEV</t>
  </si>
  <si>
    <t>kosten vva MC tot core incl TH, E, SEV</t>
  </si>
  <si>
    <t>kWh E t/m MC</t>
  </si>
  <si>
    <t>TH t/m MC in m2</t>
  </si>
  <si>
    <t>kosten vva SEV t/m MC</t>
  </si>
  <si>
    <t>kosten vva E t/m MC</t>
  </si>
  <si>
    <t>kosten vva TH t/m MC</t>
  </si>
  <si>
    <t>kosten vva t/m MC ex vva TH, E en SEV</t>
  </si>
  <si>
    <t>kosten vve</t>
  </si>
  <si>
    <t>kosten vvv</t>
  </si>
  <si>
    <t>aansluiting/hop</t>
  </si>
  <si>
    <t>WDM segment 10G regionaal nationaal</t>
  </si>
  <si>
    <t>WDM segment 10G metro regionaal</t>
  </si>
  <si>
    <t>WDM segment 10G passief metro</t>
  </si>
  <si>
    <t>WDM segment t/m 2,5G regionaal nationaal</t>
  </si>
  <si>
    <t>WDM segment t/m 2,5G metro regionaal</t>
  </si>
  <si>
    <t>WDM segment t/m 2,5G passief metro</t>
  </si>
  <si>
    <t>kilometer vzp</t>
  </si>
  <si>
    <t>dark fiber per km vezelpaar boven MB</t>
  </si>
  <si>
    <t>dark fiber e2e excl odf per stuk</t>
  </si>
  <si>
    <t>kosten vva cp-cp</t>
  </si>
  <si>
    <t>kosten vva  MDF t/m cp</t>
  </si>
  <si>
    <t>kWh E t/m MDF</t>
  </si>
  <si>
    <t>TH t/m MDF in m2</t>
  </si>
  <si>
    <t>kosten vva SEV t/m MDF</t>
  </si>
  <si>
    <t>kosten vva E t/m MDF</t>
  </si>
  <si>
    <t>kosten vva TH t/m MDF</t>
  </si>
  <si>
    <t>kosten vva t/m MDF</t>
  </si>
  <si>
    <t>ILL 155 Mbit/s CP_CP</t>
  </si>
  <si>
    <t>ILL 34 Mbit/s (VC3) CP-CP</t>
  </si>
  <si>
    <t>ILL 2 Mbit/s CP CP</t>
  </si>
  <si>
    <t>ILL tie cable</t>
  </si>
  <si>
    <t>ILL 622 Mbit/s (4*STM1) UTN-A PAN(SDH)</t>
  </si>
  <si>
    <t>ILL 155 Mbit/s (VC4) AP-CP</t>
  </si>
  <si>
    <t>ILLP 34 Mbit/s (VC3) AP-CP</t>
  </si>
  <si>
    <t>ILL 2 Mbit/s (VC12) AP-CP</t>
  </si>
  <si>
    <t>ILL 2048 kbit/s regionaal telco (incl LEP/CP)</t>
  </si>
  <si>
    <t>ILL 2048 kbit/s regionaal collo</t>
  </si>
  <si>
    <t>ILL 2048 kbit/s lokaal telco (incl LEP/CP)</t>
  </si>
  <si>
    <t>ILL 2048 kbit/s lokaal collo</t>
  </si>
  <si>
    <t>w.v. unicast vod</t>
  </si>
  <si>
    <t>w.v.unicast npvr</t>
  </si>
  <si>
    <t>unicast platform</t>
  </si>
  <si>
    <t>broadcast transport</t>
  </si>
  <si>
    <t>broadcast platform kpn whs</t>
  </si>
  <si>
    <t>broadcast platform kpn retail</t>
  </si>
  <si>
    <t>bericht</t>
  </si>
  <si>
    <t>MB</t>
  </si>
  <si>
    <t>hdsl modem isdn 15/20/30</t>
  </si>
  <si>
    <t>pstn lijnkaart</t>
  </si>
  <si>
    <t>isdn 15/20/30 lijnkaart</t>
  </si>
  <si>
    <t>isdn 1/2 lijnkaart</t>
  </si>
  <si>
    <t>poort enkel</t>
  </si>
  <si>
    <t>tdm poort 155mbits</t>
  </si>
  <si>
    <t>tdm poort 2mbits</t>
  </si>
  <si>
    <t>verkeer premium transit</t>
  </si>
  <si>
    <t>verkeer voice carrier systeem</t>
  </si>
  <si>
    <t>verkeer evkc to host</t>
  </si>
  <si>
    <t>verkeer evkc to evkc</t>
  </si>
  <si>
    <t>kosten vva evkc/RAC</t>
  </si>
  <si>
    <t>EOK tot 20 Mb</t>
  </si>
  <si>
    <t>EOK tot 15 Mb</t>
  </si>
  <si>
    <t>EOK tot 10 Mb</t>
  </si>
  <si>
    <t>EOK tot 5 Mb</t>
  </si>
  <si>
    <t>EOK tot 3 Mb</t>
  </si>
  <si>
    <t>EOK tot 2,3 Mb met één koperpaar</t>
  </si>
  <si>
    <t>EOK gemiddeld</t>
  </si>
  <si>
    <t>WBA ETN p2p  met geschat verbruik pb</t>
  </si>
  <si>
    <t>WBA ETN p2p  met geschat verbruik</t>
  </si>
  <si>
    <t>WBA VULA (mix van wba co en wba fttc)</t>
  </si>
  <si>
    <t>WBA SDSL</t>
  </si>
  <si>
    <t>WBA FTTC</t>
  </si>
  <si>
    <t>WBA FTTH</t>
  </si>
  <si>
    <t>EDC minus maandbedragen resp LRIC maandbedragen incl en excl TH, E, SEV (interpolatie 2017 uit 2015 en 2018)</t>
  </si>
  <si>
    <t>ULL inkoop</t>
  </si>
  <si>
    <t>ULL totaal (mnd)</t>
  </si>
  <si>
    <t>product</t>
  </si>
  <si>
    <t>grondslag kosten</t>
  </si>
  <si>
    <t>WEAS BT/FTTO incl collo en BH</t>
  </si>
  <si>
    <t>WEAS BT/FTTO excl collo en BH</t>
  </si>
  <si>
    <t>WEAS CITY incl collo en BH</t>
  </si>
  <si>
    <t>WEAS CITY excl collo en BH</t>
  </si>
  <si>
    <t>Voip per minuut</t>
  </si>
  <si>
    <t>Voip transit per minuut</t>
  </si>
  <si>
    <t>mobiel vast bedrag per maand (LRIC residu)</t>
  </si>
  <si>
    <t>ODF per km vezelpaar (off net en protectie)</t>
  </si>
  <si>
    <t>generiek IP platform wba internet</t>
  </si>
  <si>
    <t>generiek IP platform wba itv</t>
  </si>
  <si>
    <t>straalverbinding WEAS</t>
  </si>
  <si>
    <t>straalverbinding EVENTS met mast</t>
  </si>
  <si>
    <t>straalverbindding EVENTS zonder mast</t>
  </si>
  <si>
    <t>Newtel platformkosten incl transmissie</t>
  </si>
  <si>
    <t>Newtel IVR Telios</t>
  </si>
  <si>
    <t>Newtel IVR Telios spraakherkenning</t>
  </si>
  <si>
    <t xml:space="preserve">Storm </t>
  </si>
  <si>
    <t>seat?</t>
  </si>
  <si>
    <t>Keuzemenu dag/nacht</t>
  </si>
  <si>
    <t>Verdeling naar operator categorie</t>
  </si>
  <si>
    <t>Identifier</t>
  </si>
  <si>
    <t>Verkeerscategorie</t>
  </si>
  <si>
    <t>type</t>
  </si>
  <si>
    <t>BIBAnaarKPN</t>
  </si>
  <si>
    <t>naarKPN</t>
  </si>
  <si>
    <t>BIBAnaarOLO</t>
  </si>
  <si>
    <t>naarOLO</t>
  </si>
  <si>
    <t>BUBAnaarKPN</t>
  </si>
  <si>
    <t>BUBAnaarOLO</t>
  </si>
  <si>
    <t>VAMOnaarKPN</t>
  </si>
  <si>
    <t>VAMOnaarOLO</t>
  </si>
  <si>
    <t>TDM</t>
  </si>
  <si>
    <t>VOIP</t>
  </si>
  <si>
    <t>Berekening verkeerskosten detail, uitgesplitst naar terminating KPN TDM (intern), VOIP, OLO</t>
  </si>
  <si>
    <t>Kosten</t>
  </si>
  <si>
    <t>Percentages</t>
  </si>
  <si>
    <t>KPN</t>
  </si>
  <si>
    <t>OLO</t>
  </si>
  <si>
    <t>national</t>
  </si>
  <si>
    <t>Technische Huisvesting t/m MC in m2</t>
  </si>
  <si>
    <t>kWh Energie t/m MC</t>
  </si>
  <si>
    <t>WBA central office</t>
  </si>
  <si>
    <t>WBA pairbonded</t>
  </si>
  <si>
    <t>Technische Huisvesting t/m MDF in m2</t>
  </si>
  <si>
    <t>kWh Energie t/m MDF</t>
  </si>
  <si>
    <t>WEAS FTTH  BT excl collo en BH</t>
  </si>
  <si>
    <t>WEAS FTTH CITY excl collo en BH</t>
  </si>
  <si>
    <t>backhaul FTTH BT tot MC</t>
  </si>
  <si>
    <t>backhaul FTTH ST tot MC</t>
  </si>
  <si>
    <t>1.</t>
  </si>
  <si>
    <t>Beschrijving</t>
  </si>
  <si>
    <t>2.</t>
  </si>
  <si>
    <t>Navigatie</t>
  </si>
  <si>
    <t>Cel kleuren</t>
  </si>
  <si>
    <t>Fictieve getallen</t>
  </si>
  <si>
    <t>Deze openbare ND5 toets bevat separate toetsen voor de aansluiting en het verkeer</t>
  </si>
  <si>
    <t>Voor combinaties van aansluitingen en het verkeer moet een optelling worden gemaakt van de uitkomsten van de separate toetsen.</t>
  </si>
  <si>
    <t>aantal</t>
  </si>
  <si>
    <t>platform / beheer kosten</t>
  </si>
  <si>
    <t>Licentie 1 kosten</t>
  </si>
  <si>
    <t>Licentie 2 kosten</t>
  </si>
  <si>
    <t>Bijkomende kosten</t>
  </si>
  <si>
    <t>licentie 2 kosten</t>
  </si>
  <si>
    <t>bijkomende kosten</t>
  </si>
  <si>
    <t>InVerbinding</t>
  </si>
  <si>
    <t>Service en Installatie (Extra)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</si>
</sst>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4">
    <numFmt numFmtId="41" formatCode="_ * #,##0_ ;_ * \-#,##0_ ;_ * &quot;-&quot;_ ;_ @_ "/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_-&quot;€&quot;\ * #,##0.00_-;_-&quot;€&quot;\ * #,##0.00\-;_-&quot;€&quot;\ * &quot;-&quot;??_-;_-@_-"/>
    <numFmt numFmtId="167" formatCode="_-* #,##0.00_-;_-* #,##0.00\-;_-* &quot;-&quot;??_-;_-@_-"/>
    <numFmt numFmtId="168" formatCode="_ &quot;€&quot;\ * #,##0.000000_ ;_ &quot;€&quot;\ * \-#,##0.000000_ ;_ &quot;€&quot;\ * &quot;-&quot;??_ ;_ @_ "/>
    <numFmt numFmtId="169" formatCode="_-&quot;€&quot;\ * #,##0.0000_-;_-&quot;€&quot;\ * #,##0.0000\-;_-&quot;€&quot;\ * &quot;-&quot;??_-;_-@_-"/>
    <numFmt numFmtId="170" formatCode="_-&quot;€&quot;\ * #,##0.000000_-;_-&quot;€&quot;\ * #,##0.000000\-;_-&quot;€&quot;\ * &quot;-&quot;??_-;_-@_-"/>
    <numFmt numFmtId="171" formatCode="_ &quot;€&quot;\ * #,##0.0000_ ;_ &quot;€&quot;\ * \-#,##0.0000_ ;_ &quot;€&quot;\ * &quot;-&quot;????_ ;_ @_ "/>
    <numFmt numFmtId="172" formatCode="_-\$\ * #,##0.0000_-;_-&quot;€&quot;\ * #,##0.0000\-;_-&quot;€&quot;\ * &quot;-&quot;??_-;_-@_-"/>
    <numFmt numFmtId="173" formatCode="#,###.#"/>
    <numFmt numFmtId="174" formatCode="0.0"/>
    <numFmt numFmtId="175" formatCode="#,##0_%_);\(#,##0\)_%;#,##0_%_);@_%_)"/>
    <numFmt numFmtId="176" formatCode="#,##0_%_);\(#,##0\)_%;**;@_%_)"/>
    <numFmt numFmtId="177" formatCode="#,##0.00_%_);\(#,##0.00\)_%;#,##0.00_%_);@_%_)"/>
    <numFmt numFmtId="178" formatCode="&quot;$&quot;#,##0_%_);\(&quot;$&quot;#,##0\)_%;&quot;$&quot;#,##0_%_);@_%_)"/>
    <numFmt numFmtId="179" formatCode="&quot;$&quot;#,##0.00_%_);\(&quot;$&quot;#,##0.00\)_%;&quot;$&quot;#,##0.00_%_);@_%_)"/>
    <numFmt numFmtId="180" formatCode="#,##0_ ;[Red]\(#,##0\)"/>
    <numFmt numFmtId="181" formatCode="m/d/yy_%_)"/>
    <numFmt numFmtId="182" formatCode="mmm\ dd\,\ yyyy"/>
    <numFmt numFmtId="183" formatCode="0_%_);\(0\)_%;0_%_);@_%_)"/>
    <numFmt numFmtId="184" formatCode="#,##0_ ;[Red]\-#,##0\ "/>
    <numFmt numFmtId="185" formatCode="0.0\%_);\(0.0\%\);0.0\%_);@_%_)"/>
    <numFmt numFmtId="186" formatCode="#,##0.0_);\(#,##0.0\)"/>
    <numFmt numFmtId="187" formatCode="#,##0_);[Red]\-#,##0_);0_);@_)"/>
    <numFmt numFmtId="188" formatCode="#,##0;\(#,##0\)"/>
    <numFmt numFmtId="189" formatCode="&quot;Cr$&quot;#,##0_);\(&quot;Cr$&quot;#,##0\)"/>
    <numFmt numFmtId="190" formatCode="&quot;Cr$&quot;#,##0.00_);\(&quot;Cr$&quot;#,##0.00\)"/>
    <numFmt numFmtId="191" formatCode="_(&quot;R$&quot;\ * #,##0.00_);_(&quot;R$&quot;\ * \(#,##0.00\);_(&quot;R$&quot;\ * &quot;-&quot;??_);_(@_)"/>
    <numFmt numFmtId="192" formatCode="&quot;Cr$&quot;#,##0_);[Red]\(&quot;Cr$&quot;#,##0\)"/>
    <numFmt numFmtId="193" formatCode="#,##0.000"/>
    <numFmt numFmtId="194" formatCode="_-* #,##0.00\ &quot;F&quot;_-;\-* #,##0.00\ &quot;F&quot;_-;_-* &quot;-&quot;??\ &quot;F&quot;_-;_-@_-"/>
    <numFmt numFmtId="195" formatCode="_-* #,##0\ &quot;F&quot;_-;\-* #,##0\ &quot;F&quot;_-;_-* &quot;-&quot;\ &quot;F&quot;_-;_-@_-"/>
    <numFmt numFmtId="196" formatCode="#,##0.00000"/>
    <numFmt numFmtId="197" formatCode="0.0\x_)_);&quot;NM&quot;_x_)_);0.0\x_)_);@_%_)"/>
    <numFmt numFmtId="198" formatCode="#,##0.000000000000_);\(#,##0.000000000000\)"/>
    <numFmt numFmtId="199" formatCode="#,##0.00%;[Red]\-#,##0.00%;0.00%;@_)"/>
    <numFmt numFmtId="200" formatCode="mm/dd/yy"/>
    <numFmt numFmtId="201" formatCode="0\ \ ;\(0\)\ \ \ "/>
    <numFmt numFmtId="202" formatCode="_-&quot;fl&quot;\ * #,##0.00_-;_-&quot;fl&quot;\ * #,##0.00\-;_-&quot;fl&quot;\ * &quot;-&quot;??_-;_-@_-"/>
    <numFmt numFmtId="203" formatCode="#_)"/>
    <numFmt numFmtId="204" formatCode="&quot;€/m²&quot;* #,##0.00_);&quot;€/m²&quot;* \(#,##0.00\)"/>
    <numFmt numFmtId="205" formatCode="0.00;[Red]0.00"/>
    <numFmt numFmtId="206" formatCode="00000000"/>
    <numFmt numFmtId="207" formatCode="\ #,##0_);\(#,##0\)"/>
    <numFmt numFmtId="208" formatCode="#,##0.0_ ;[Red]\-#,##0.0\ "/>
    <numFmt numFmtId="209" formatCode="###\ ###\ ##"/>
    <numFmt numFmtId="210" formatCode="#,##0;\-#,##0;\-"/>
    <numFmt numFmtId="211" formatCode="#,##0.00;\-#,##0.00;&quot;-&quot;"/>
    <numFmt numFmtId="212" formatCode="#,##0%;\-#,##0%;&quot;- &quot;"/>
    <numFmt numFmtId="213" formatCode="#,##0.0%;\-#,##0.0%;&quot;- &quot;"/>
    <numFmt numFmtId="214" formatCode="#,##0.00%;\-#,##0.00%;&quot;- &quot;"/>
    <numFmt numFmtId="215" formatCode="#,##0;\-#,##0;&quot;-&quot;"/>
    <numFmt numFmtId="216" formatCode="#,##0.0;\-#,##0.0;&quot;-&quot;"/>
    <numFmt numFmtId="217" formatCode="&quot;CHF&quot;* #,##0_);&quot;CHF&quot;* \ \(#,##0\)"/>
    <numFmt numFmtId="218" formatCode="&quot;CHF&quot;* #,##0_)&quot;Mio.&quot;;&quot;CHF&quot;* \ \(#,##0\)&quot;Mio.&quot;"/>
    <numFmt numFmtId="219" formatCode="#,##0_)&quot;cm&quot;;\(#,###\)&quot;cm&quot;"/>
    <numFmt numFmtId="220" formatCode="\ #,##0.0%_);\(#,##0.0%\)"/>
    <numFmt numFmtId="221" formatCode="0.000_)"/>
    <numFmt numFmtId="222" formatCode="_-* #,##0.000_-;_-* #,##0.000\-;_-* &quot;-&quot;??_-;_-@_-"/>
    <numFmt numFmtId="223" formatCode="#."/>
    <numFmt numFmtId="224" formatCode="&quot;ct&quot;* #,##0_);&quot;ct&quot;* \ \(#,##0\)"/>
    <numFmt numFmtId="225" formatCode="yymmdd"/>
    <numFmt numFmtId="226" formatCode="mm\/yyyy"/>
    <numFmt numFmtId="227" formatCode="dd/mm/"/>
    <numFmt numFmtId="228" formatCode="dd/mmm/yyyy"/>
    <numFmt numFmtId="229" formatCode="\+#,##0.000\ \ \ ;\-#,##0.000\ \ \ "/>
    <numFmt numFmtId="230" formatCode="#,##0.00\ \ \ "/>
    <numFmt numFmtId="231" formatCode="#,##0.000\ "/>
    <numFmt numFmtId="232" formatCode="#,###.#;\(#,###.#\)"/>
    <numFmt numFmtId="233" formatCode="#,##0.0;\(#,##0.0\)"/>
    <numFmt numFmtId="234" formatCode="#,##0.0\x;\(#,##0.0\x\)"/>
    <numFmt numFmtId="235" formatCode="0.0%_);\(0.0%\)"/>
    <numFmt numFmtId="236" formatCode="0.0%_);\(0.0%\);\-"/>
    <numFmt numFmtId="237" formatCode="0.0%;\(0.0%\)"/>
    <numFmt numFmtId="238" formatCode="#,##0_);\(#,##0\);\-"/>
    <numFmt numFmtId="239" formatCode="&quot;€&quot;* #,##0.00_);&quot;€&quot;* \ \(#,##0.00\)"/>
    <numFmt numFmtId="240" formatCode="_-[$€]\ * #,##0.00_-;_-[$€]\ * #,##0.00\-;_-[$€]\ * &quot;-&quot;??_-;_-@_-"/>
    <numFmt numFmtId="241" formatCode="_-[$€-2]\ * #,##0.00_-;_-[$€-2]\ * #,##0.00\-;_-[$€-2]\ * &quot;-&quot;??_-"/>
    <numFmt numFmtId="242" formatCode="[$€]\ #,##0.00_-;[Red][$€]\ #,##0.00\-"/>
    <numFmt numFmtId="243" formatCode="_-[$€-2]* #,##0.00_-;\-[$€-2]* #,##0.00_-;_-[$€-2]* &quot;-&quot;??_-"/>
    <numFmt numFmtId="244" formatCode="&quot;€&quot;* #,##0_)&quot;bn&quot;;&quot;€&quot;* \ \(#,##0\)&quot;bn&quot;"/>
    <numFmt numFmtId="245" formatCode="&quot;€&quot;* #,##0_)&quot;Mio.&quot;;&quot;€&quot;* \ \(#,##0\)&quot;Mio.&quot;"/>
    <numFmt numFmtId="246" formatCode="_-* #,##0.00\ [$€-1]_-;\-* #,##0.00\ [$€-1]_-;_-* &quot;-&quot;??\ [$€-1]_-"/>
    <numFmt numFmtId="247" formatCode="\ #,##0.0\x_);\(#,##0.0\x\)"/>
    <numFmt numFmtId="248" formatCode="\£* #,##0_);\£* \ \(#,##0\)"/>
    <numFmt numFmtId="249" formatCode="\£* #,##0_)&quot;Mio.&quot;;\£* \ \(#,##0\)&quot;Mio.&quot;"/>
    <numFmt numFmtId="250" formatCode="\ #,##0_)&quot;GW&quot;;\(#,##0\)&quot;GW&quot;"/>
    <numFmt numFmtId="251" formatCode="\ #,##0_)&quot;GWh&quot;;\(#,##0\)&quot;GWh&quot;"/>
    <numFmt numFmtId="252" formatCode="\(0\)"/>
    <numFmt numFmtId="253" formatCode="0.0%\ \ "/>
    <numFmt numFmtId="254" formatCode="0.00%;\(0.00%\)"/>
    <numFmt numFmtId="255" formatCode="#,##0.00;\(#,##0.00\)"/>
    <numFmt numFmtId="256" formatCode="#,##0.00\ \ "/>
    <numFmt numFmtId="257" formatCode="#,##0.000\ \ \ "/>
    <numFmt numFmtId="258" formatCode="#,##0;\(#,##0\);_(* &quot;-&quot;??_);_(@_)"/>
    <numFmt numFmtId="259" formatCode="#,##0_)&quot;km&quot;;\(#,###\)&quot;km&quot;"/>
    <numFmt numFmtId="260" formatCode="\ #,##0_)&quot;kW&quot;;\(#,##0\)&quot;kW&quot;"/>
    <numFmt numFmtId="261" formatCode="\ #,##0_)&quot;kWh&quot;;\(#,##0\)&quot;kWh&quot;"/>
    <numFmt numFmtId="262" formatCode="[=0]#;#,##0.0"/>
    <numFmt numFmtId="263" formatCode="#,##0_)&quot;m&quot;;\(#,###\)&quot;m&quot;"/>
    <numFmt numFmtId="264" formatCode="#,##0_)&quot;m²&quot;;\(#,###\)&quot;m²&quot;"/>
    <numFmt numFmtId="265" formatCode="#,##0_)&quot;m³&quot;;\(#,###\)&quot;m³&quot;"/>
    <numFmt numFmtId="266" formatCode="[Red]&quot;Too long&quot;;[Red]&quot;Mandatory field&quot;;&quot;OK&quot;"/>
    <numFmt numFmtId="267" formatCode="\ #,##0_)&quot;MW&quot;;\(#,##0\)&quot;MW&quot;"/>
    <numFmt numFmtId="268" formatCode="\ #,##0_)&quot;MWh&quot;;\(#,##0\)&quot;MWh&quot;"/>
    <numFmt numFmtId="269" formatCode="\ ###0_);\(###0\)"/>
    <numFmt numFmtId="270" formatCode="\ #,##0.00_);\(#,##0.00\)"/>
    <numFmt numFmtId="271" formatCode="0.000"/>
    <numFmt numFmtId="272" formatCode="#,##0_)%;\(#,##0\)%"/>
    <numFmt numFmtId="273" formatCode="0.0%"/>
    <numFmt numFmtId="274" formatCode="0%;\(0%\)"/>
    <numFmt numFmtId="275" formatCode="0%\ \ "/>
    <numFmt numFmtId="276" formatCode="0.0&quot;x&quot;;@_)"/>
    <numFmt numFmtId="277" formatCode="\ \ @"/>
    <numFmt numFmtId="278" formatCode="\ \ \ \ @"/>
    <numFmt numFmtId="279" formatCode="hh:mm\ &quot;Uhr&quot;"/>
    <numFmt numFmtId="280" formatCode="\ #,##0_)&quot;TWh&quot;;\(#,##0\)&quot;TWh&quot;"/>
    <numFmt numFmtId="281" formatCode="\$* #,##0.00_);\$* \ \(#,##0.00\)"/>
    <numFmt numFmtId="282" formatCode="\$* #,##0_)&quot;Mio.&quot;;\$* \ \(#,##0\)&quot;Mio.&quot;"/>
    <numFmt numFmtId="283" formatCode="#,##0\ &quot;DM&quot;;[Red]\-#,##0\ &quot;DM&quot;"/>
    <numFmt numFmtId="284" formatCode="#,##0.00\ &quot;DM&quot;;[Red]\-#,##0.00\ &quot;DM&quot;"/>
    <numFmt numFmtId="285" formatCode="General&quot;a&quot;"/>
    <numFmt numFmtId="286" formatCode="General&quot;e&quot;"/>
    <numFmt numFmtId="287" formatCode="&quot;¥&quot;* #,##0_);&quot;¥&quot;* \ \(#,##0\)"/>
    <numFmt numFmtId="288" formatCode="&quot;¥&quot;* #,##0_)&quot;Mio.&quot;;&quot;¥&quot;* \ \(#,##0\)&quot;Mio.&quot;"/>
    <numFmt numFmtId="289" formatCode="_ * #,##0_ ;_ * \-#,##0_ ;_ * &quot;-&quot;??_ ;_ @_ "/>
    <numFmt numFmtId="290" formatCode="_ * #,##0.0000_ ;_ * \-#,##0.0000_ ;_ * &quot;-&quot;??_ ;_ @_ "/>
    <numFmt numFmtId="291" formatCode="0.0000"/>
    <numFmt numFmtId="292" formatCode="0.00000"/>
    <numFmt numFmtId="293" formatCode="0.000000"/>
    <numFmt numFmtId="294" formatCode="_ * #,##0.00000_ ;_ * \-#,##0.00000_ ;_ * &quot;-&quot;??_ ;_ @_ "/>
    <numFmt numFmtId="295" formatCode="&quot;€&quot;\ #,##0.00"/>
    <numFmt numFmtId="296" formatCode="_(* #,##0.00_);_(* \(#,##0.00\);_(* &quot;-&quot;??_);_(@_)"/>
    <numFmt numFmtId="297" formatCode="[$-413]d/mmm/yy;@"/>
    <numFmt numFmtId="298" formatCode="#,##0.0_)\x;\(#,##0.0\)\x"/>
    <numFmt numFmtId="299" formatCode="&quot;$&quot;_(#,##0.00_);&quot;$&quot;\(#,##0.00\)"/>
    <numFmt numFmtId="300" formatCode="#,##0.0_)_x;\(#,##0.0\)_x"/>
    <numFmt numFmtId="301" formatCode="0.0_)\%;\(0.0\)\%"/>
    <numFmt numFmtId="302" formatCode="#,##0.0_)_%;\(#,##0.0\)_%"/>
    <numFmt numFmtId="303" formatCode="#.00"/>
    <numFmt numFmtId="304" formatCode="#,##0.0;[Red]\(#,##0.0\)"/>
    <numFmt numFmtId="305" formatCode="0_)"/>
    <numFmt numFmtId="306" formatCode="##\ ##"/>
    <numFmt numFmtId="307" formatCode="##\ ##\ #"/>
    <numFmt numFmtId="308" formatCode="##\ ##\ ##"/>
    <numFmt numFmtId="309" formatCode="##\ ##\ ##\ ###"/>
    <numFmt numFmtId="310" formatCode="_-* #,##0.00\ _€_-;\-* #,##0.00\ _€_-;_-* &quot;-&quot;??\ _€_-;_-@_-"/>
    <numFmt numFmtId="311" formatCode="_-* #,##0.00\ &quot;€&quot;_-;\-* #,##0.00\ &quot;€&quot;_-;_-* &quot;-&quot;??\ &quot;€&quot;_-;_-@_-"/>
    <numFmt numFmtId="312" formatCode="_(&quot;€&quot;\ * #,##0.00_);_(&quot;€&quot;\ * \(#,##0.00\);_(&quot;€&quot;\ * &quot;-&quot;??_);_(@_)"/>
    <numFmt numFmtId="313" formatCode="_-* #,##0.00_-;\-* #,##0.00_-;_-* &quot;-&quot;??_-;_-@_-"/>
    <numFmt numFmtId="314" formatCode="&quot;$&quot;#,##0.00"/>
  </numFmts>
  <fonts count="2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FF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8"/>
      <name val="Arial"/>
      <family val="2"/>
    </font>
    <font>
      <b/>
      <sz val="18"/>
      <color rgb="FFF2F2F2"/>
      <name val="Arial"/>
      <family val="2"/>
    </font>
    <font>
      <sz val="10"/>
      <color rgb="FFFFFFFF"/>
      <name val="Arial"/>
      <family val="2"/>
    </font>
    <font>
      <sz val="12"/>
      <color rgb="FFFFFFFF"/>
      <name val="Arial"/>
      <family val="2"/>
    </font>
    <font>
      <b/>
      <sz val="10"/>
      <color rgb="FFFFFFFF"/>
      <name val="Arial"/>
      <family val="2"/>
    </font>
    <font>
      <sz val="12"/>
      <name val="Times New Roman"/>
      <family val="1"/>
    </font>
    <font>
      <b/>
      <sz val="11"/>
      <name val="Arial"/>
      <family val="2"/>
    </font>
    <font>
      <sz val="10"/>
      <name val="KPN Arial"/>
    </font>
    <font>
      <b/>
      <i/>
      <sz val="10"/>
      <name val="Arial"/>
      <family val="2"/>
    </font>
    <font>
      <i/>
      <sz val="10"/>
      <color rgb="FF0000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  <font>
      <sz val="10"/>
      <color indexed="17"/>
      <name val="Arial"/>
      <family val="2"/>
    </font>
    <font>
      <b/>
      <sz val="10"/>
      <color indexed="17"/>
      <name val="Arial"/>
      <family val="2"/>
    </font>
    <font>
      <sz val="10"/>
      <color indexed="12"/>
      <name val="Arial"/>
      <family val="2"/>
    </font>
    <font>
      <sz val="10"/>
      <name val="Geneva"/>
    </font>
    <font>
      <sz val="8"/>
      <name val="Arial"/>
      <family val="2"/>
    </font>
    <font>
      <sz val="10"/>
      <color indexed="8"/>
      <name val="MS Sans Serif"/>
      <family val="2"/>
    </font>
    <font>
      <sz val="10"/>
      <name val="Helv"/>
    </font>
    <font>
      <sz val="8"/>
      <name val="KPN Arial"/>
      <family val="2"/>
    </font>
    <font>
      <sz val="10"/>
      <name val="MS Sans Serif"/>
      <family val="2"/>
    </font>
    <font>
      <sz val="8"/>
      <color indexed="12"/>
      <name val="KPN Arial"/>
      <family val="2"/>
    </font>
    <font>
      <sz val="8"/>
      <name val="Times New Roman"/>
      <family val="1"/>
    </font>
    <font>
      <b/>
      <i/>
      <sz val="11"/>
      <name val="Arial"/>
      <family val="2"/>
    </font>
    <font>
      <sz val="8"/>
      <name val="Palatino"/>
      <family val="1"/>
    </font>
    <font>
      <sz val="10"/>
      <color indexed="16"/>
      <name val="MS Sans Serif"/>
      <family val="2"/>
    </font>
    <font>
      <sz val="18"/>
      <name val="Courier New"/>
      <family val="3"/>
    </font>
    <font>
      <sz val="7"/>
      <color indexed="10"/>
      <name val="Helvetica"/>
      <family val="2"/>
    </font>
    <font>
      <b/>
      <sz val="9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9"/>
      <name val="Tms Rmn"/>
    </font>
    <font>
      <sz val="10"/>
      <name val="MS Serif"/>
      <family val="1"/>
    </font>
    <font>
      <sz val="12"/>
      <name val="Courier New"/>
      <family val="3"/>
    </font>
    <font>
      <sz val="7"/>
      <name val="MS Sans Serif"/>
      <family val="2"/>
    </font>
    <font>
      <sz val="10"/>
      <color indexed="16"/>
      <name val="MS Serif"/>
      <family val="1"/>
    </font>
    <font>
      <u/>
      <sz val="10"/>
      <color indexed="36"/>
      <name val="Arial"/>
      <family val="2"/>
    </font>
    <font>
      <sz val="7"/>
      <name val="Palatino"/>
      <family val="1"/>
    </font>
    <font>
      <sz val="6"/>
      <color indexed="16"/>
      <name val="Palatino"/>
      <family val="1"/>
    </font>
    <font>
      <b/>
      <sz val="8"/>
      <name val="MS Sans Serif"/>
      <family val="2"/>
    </font>
    <font>
      <sz val="10"/>
      <color indexed="9"/>
      <name val="MS Sans Serif"/>
      <family val="2"/>
    </font>
    <font>
      <sz val="8"/>
      <color indexed="17"/>
      <name val="Helvetica"/>
      <family val="2"/>
    </font>
    <font>
      <sz val="12"/>
      <name val="Helv"/>
    </font>
    <font>
      <sz val="9"/>
      <name val="Arial"/>
      <family val="2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25"/>
      <name val="Helvetica"/>
      <family val="2"/>
    </font>
    <font>
      <sz val="12"/>
      <color indexed="9"/>
      <name val="Helv"/>
    </font>
    <font>
      <i/>
      <sz val="9"/>
      <color indexed="16"/>
      <name val="Arial"/>
      <family val="2"/>
    </font>
    <font>
      <sz val="7"/>
      <name val="Small Fonts"/>
      <family val="2"/>
    </font>
    <font>
      <sz val="10"/>
      <name val="Times New Roman"/>
      <family val="1"/>
    </font>
    <font>
      <sz val="10"/>
      <color theme="1"/>
      <name val="Arial"/>
      <family val="2"/>
    </font>
    <font>
      <sz val="10"/>
      <name val="Arial MT"/>
      <family val="2"/>
    </font>
    <font>
      <sz val="11"/>
      <color indexed="8"/>
      <name val="Times New Roman"/>
      <family val="1"/>
    </font>
    <font>
      <b/>
      <i/>
      <sz val="10"/>
      <color indexed="8"/>
      <name val="Arial"/>
      <family val="2"/>
    </font>
    <font>
      <b/>
      <sz val="11"/>
      <color indexed="16"/>
      <name val="Times New Roman"/>
      <family val="1"/>
    </font>
    <font>
      <b/>
      <sz val="16"/>
      <color indexed="13"/>
      <name val="Arial"/>
      <family val="2"/>
    </font>
    <font>
      <sz val="10"/>
      <name val="Arial"/>
      <family val="2"/>
      <charset val="177"/>
    </font>
    <font>
      <sz val="10"/>
      <color indexed="16"/>
      <name val="Helvetica-Black"/>
    </font>
    <font>
      <sz val="10"/>
      <name val="Courier New"/>
      <family val="3"/>
    </font>
    <font>
      <sz val="10"/>
      <color indexed="18"/>
      <name val="MS Sans Serif"/>
      <family val="2"/>
    </font>
    <font>
      <sz val="8"/>
      <name val="Wingdings"/>
      <charset val="2"/>
    </font>
    <font>
      <sz val="24"/>
      <name val="Courier New"/>
      <family val="3"/>
    </font>
    <font>
      <b/>
      <sz val="12"/>
      <color indexed="8"/>
      <name val="Arial"/>
      <family val="2"/>
    </font>
    <font>
      <sz val="8"/>
      <name val="Helv"/>
    </font>
    <font>
      <sz val="8"/>
      <color indexed="8"/>
      <name val="Arial"/>
      <family val="2"/>
    </font>
    <font>
      <sz val="8"/>
      <color indexed="12"/>
      <name val="Arial"/>
      <family val="2"/>
    </font>
    <font>
      <b/>
      <i/>
      <sz val="12"/>
      <name val="Arial"/>
      <family val="2"/>
    </font>
    <font>
      <b/>
      <i/>
      <sz val="24"/>
      <name val="Times New Roman"/>
      <family val="1"/>
    </font>
    <font>
      <sz val="8"/>
      <name val="MS Sans Serif"/>
      <family val="2"/>
    </font>
    <font>
      <b/>
      <sz val="8"/>
      <name val="Arial"/>
      <family val="2"/>
    </font>
    <font>
      <i/>
      <sz val="10"/>
      <color indexed="13"/>
      <name val="MS Sans Serif"/>
      <family val="2"/>
    </font>
    <font>
      <b/>
      <sz val="8"/>
      <color indexed="8"/>
      <name val="Helv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6"/>
      <color indexed="62"/>
      <name val="Arial"/>
      <family val="2"/>
    </font>
    <font>
      <sz val="8"/>
      <color indexed="8"/>
      <name val="Wingdings"/>
      <charset val="2"/>
    </font>
    <font>
      <b/>
      <i/>
      <sz val="8"/>
      <name val="Helv"/>
    </font>
    <font>
      <sz val="11"/>
      <color rgb="FF00B0F0"/>
      <name val="Arial"/>
      <family val="2"/>
    </font>
    <font>
      <sz val="11"/>
      <name val="Calibri"/>
      <family val="2"/>
      <scheme val="minor"/>
    </font>
    <font>
      <i/>
      <sz val="10"/>
      <name val="Arial"/>
      <family val="2"/>
    </font>
    <font>
      <sz val="11"/>
      <color theme="3"/>
      <name val="Calibri"/>
      <family val="2"/>
      <scheme val="minor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sz val="18"/>
      <name val="Helvetica-Black"/>
    </font>
    <font>
      <i/>
      <sz val="14"/>
      <name val="Palatino"/>
      <family val="1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6"/>
      <name val="Times New Roman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0"/>
      <name val="Calibri"/>
      <family val="2"/>
      <scheme val="minor"/>
    </font>
    <font>
      <sz val="10"/>
      <color indexed="8"/>
      <name val="Times New Roman"/>
      <family val="1"/>
    </font>
    <font>
      <sz val="10"/>
      <name val="Helv"/>
      <charset val="204"/>
    </font>
    <font>
      <sz val="10"/>
      <name val="Verdana"/>
      <family val="2"/>
    </font>
    <font>
      <sz val="10"/>
      <name val="Geneva"/>
      <family val="2"/>
    </font>
    <font>
      <sz val="10"/>
      <name val="Helv"/>
      <family val="2"/>
    </font>
    <font>
      <sz val="8"/>
      <name val="Antique Olive"/>
      <family val="2"/>
    </font>
    <font>
      <sz val="8"/>
      <name val="Geneva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9"/>
      <name val="Times New Roman"/>
      <family val="1"/>
    </font>
    <font>
      <sz val="11"/>
      <color indexed="37"/>
      <name val="Calibri"/>
      <family val="2"/>
    </font>
    <font>
      <sz val="10"/>
      <color indexed="20"/>
      <name val="Calibri"/>
      <family val="2"/>
    </font>
    <font>
      <sz val="9"/>
      <name val="Univers"/>
      <family val="2"/>
    </font>
    <font>
      <b/>
      <sz val="11"/>
      <color indexed="17"/>
      <name val="Calibri"/>
      <family val="2"/>
    </font>
    <font>
      <b/>
      <sz val="10"/>
      <name val="Helv"/>
    </font>
    <font>
      <b/>
      <sz val="8"/>
      <color indexed="8"/>
      <name val="Verdana"/>
      <family val="2"/>
    </font>
    <font>
      <sz val="10"/>
      <name val="Calibri"/>
      <family val="2"/>
    </font>
    <font>
      <b/>
      <sz val="10"/>
      <name val="Times New Roman"/>
      <family val="1"/>
    </font>
    <font>
      <sz val="11"/>
      <name val="Tms Rmn"/>
    </font>
    <font>
      <sz val="1"/>
      <color indexed="16"/>
      <name val="Courier"/>
      <family val="3"/>
    </font>
    <font>
      <sz val="12"/>
      <color indexed="8"/>
      <name val="Arial"/>
      <family val="2"/>
    </font>
    <font>
      <b/>
      <sz val="12"/>
      <name val="Helv"/>
    </font>
    <font>
      <sz val="9"/>
      <color indexed="8"/>
      <name val="Arial"/>
      <family val="2"/>
    </font>
    <font>
      <sz val="10"/>
      <color indexed="47"/>
      <name val="Arial"/>
      <family val="2"/>
    </font>
    <font>
      <sz val="10"/>
      <name val="DKBRHelvetica"/>
      <family val="2"/>
    </font>
    <font>
      <sz val="8"/>
      <color indexed="47"/>
      <name val="Arial"/>
      <family val="2"/>
    </font>
    <font>
      <sz val="10"/>
      <color indexed="18"/>
      <name val="Arial"/>
      <family val="2"/>
    </font>
    <font>
      <i/>
      <sz val="8"/>
      <name val="Arial"/>
      <family val="2"/>
    </font>
    <font>
      <sz val="11"/>
      <color indexed="23"/>
      <name val="Arial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0"/>
      <color indexed="31"/>
      <name val="Arial"/>
      <family val="2"/>
    </font>
    <font>
      <b/>
      <sz val="12"/>
      <name val="Frutiger 55 Roman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u/>
      <sz val="6"/>
      <color indexed="12"/>
      <name val="Arial"/>
      <family val="2"/>
    </font>
    <font>
      <sz val="9"/>
      <color indexed="12"/>
      <name val="Arial"/>
      <family val="2"/>
    </font>
    <font>
      <sz val="10"/>
      <color indexed="18"/>
      <name val="Palatino"/>
    </font>
    <font>
      <b/>
      <sz val="10"/>
      <color indexed="12"/>
      <name val="Arial"/>
      <family val="2"/>
    </font>
    <font>
      <i/>
      <sz val="9"/>
      <color indexed="12"/>
      <name val="Arial"/>
      <family val="2"/>
    </font>
    <font>
      <sz val="9"/>
      <color indexed="12"/>
      <name val="Frutiger 55 Roman"/>
    </font>
    <font>
      <b/>
      <sz val="10"/>
      <color indexed="10"/>
      <name val="Arial"/>
      <family val="2"/>
    </font>
    <font>
      <i/>
      <sz val="9"/>
      <color indexed="10"/>
      <name val="Arial"/>
      <family val="2"/>
    </font>
    <font>
      <sz val="10"/>
      <color indexed="10"/>
      <name val="Arial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i/>
      <sz val="9"/>
      <color indexed="11"/>
      <name val="Arial"/>
      <family val="2"/>
    </font>
    <font>
      <b/>
      <sz val="11"/>
      <name val="Helv"/>
    </font>
    <font>
      <sz val="11"/>
      <color indexed="24"/>
      <name val="Arial"/>
      <family val="2"/>
    </font>
    <font>
      <sz val="8"/>
      <color indexed="10"/>
      <name val="Arial"/>
      <family val="2"/>
    </font>
    <font>
      <sz val="10"/>
      <name val="Palatino"/>
    </font>
    <font>
      <sz val="11"/>
      <color indexed="8"/>
      <name val="Trebuchet MS"/>
      <family val="2"/>
    </font>
    <font>
      <sz val="10"/>
      <name val="Arial "/>
    </font>
    <font>
      <sz val="10"/>
      <name val="Arial CE"/>
      <charset val="238"/>
    </font>
    <font>
      <i/>
      <sz val="10"/>
      <name val="Helv"/>
    </font>
    <font>
      <sz val="8"/>
      <color indexed="55"/>
      <name val="Arial"/>
      <family val="2"/>
    </font>
    <font>
      <sz val="8"/>
      <name val="Tahoma"/>
      <family val="2"/>
    </font>
    <font>
      <b/>
      <sz val="10"/>
      <color indexed="63"/>
      <name val="Arial"/>
      <family val="2"/>
    </font>
    <font>
      <i/>
      <sz val="9"/>
      <name val="Arial"/>
      <family val="2"/>
    </font>
    <font>
      <sz val="24"/>
      <name val="Arial Narrow"/>
      <family val="2"/>
    </font>
    <font>
      <b/>
      <i/>
      <sz val="10"/>
      <color indexed="48"/>
      <name val="Arial"/>
      <family val="2"/>
    </font>
    <font>
      <sz val="9"/>
      <color indexed="8"/>
      <name val="Frutiger 55 Roman"/>
    </font>
    <font>
      <b/>
      <sz val="10"/>
      <name val="MS Sans Serif"/>
      <family val="2"/>
    </font>
    <font>
      <sz val="8"/>
      <color indexed="60"/>
      <name val="Trebuchet MS"/>
      <family val="2"/>
    </font>
    <font>
      <i/>
      <sz val="8"/>
      <color indexed="55"/>
      <name val="Arial"/>
      <family val="2"/>
    </font>
    <font>
      <sz val="8"/>
      <color indexed="62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b/>
      <sz val="16"/>
      <color indexed="23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rgb="FF000000"/>
      <name val="Calibri"/>
      <family val="2"/>
      <scheme val="minor"/>
    </font>
    <font>
      <b/>
      <sz val="16"/>
      <color indexed="9"/>
      <name val="Arial"/>
      <family val="2"/>
    </font>
    <font>
      <b/>
      <sz val="14"/>
      <color indexed="32"/>
      <name val="Arial"/>
      <family val="2"/>
    </font>
    <font>
      <b/>
      <sz val="14"/>
      <name val="Arial"/>
      <family val="2"/>
    </font>
    <font>
      <b/>
      <sz val="18"/>
      <color indexed="8"/>
      <name val="Frutiger 55 Roman"/>
    </font>
    <font>
      <b/>
      <sz val="11"/>
      <name val="Frutiger 55 Roman"/>
    </font>
    <font>
      <b/>
      <sz val="9"/>
      <color indexed="8"/>
      <name val="Frutiger 55 Roman"/>
    </font>
    <font>
      <i/>
      <sz val="9"/>
      <color indexed="8"/>
      <name val="Frutiger 55 Roman"/>
    </font>
    <font>
      <sz val="11"/>
      <color indexed="14"/>
      <name val="Calibri"/>
      <family val="2"/>
    </font>
    <font>
      <b/>
      <sz val="12"/>
      <name val="MS Sans Serif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rgb="FF00B0F0"/>
      <name val="Arial"/>
      <family val="2"/>
    </font>
    <font>
      <b/>
      <sz val="9"/>
      <color rgb="FFFF0000"/>
      <name val="Arial"/>
      <family val="2"/>
    </font>
    <font>
      <sz val="9"/>
      <color rgb="FF0000FF"/>
      <name val="Arial"/>
      <family val="2"/>
    </font>
    <font>
      <sz val="9"/>
      <color rgb="FF00660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0000FF"/>
      <name val="Calibri"/>
      <family val="2"/>
      <scheme val="minor"/>
    </font>
    <font>
      <sz val="9"/>
      <color theme="3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</font>
    <font>
      <sz val="11"/>
      <color indexed="62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9"/>
      <color theme="1"/>
      <name val="KPN Sans"/>
      <family val="2"/>
    </font>
    <font>
      <sz val="9"/>
      <color theme="1"/>
      <name val="KPN Sans"/>
      <family val="2"/>
    </font>
    <font>
      <sz val="9"/>
      <color rgb="FF000000"/>
      <name val="KPN Sans"/>
      <family val="2"/>
    </font>
    <font>
      <sz val="9"/>
      <color rgb="FFFF0000"/>
      <name val="KPN Sans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theme="1"/>
      <name val="Tahoma"/>
      <family val="2"/>
    </font>
    <font>
      <sz val="9.75"/>
      <name val="Arial"/>
      <family val="2"/>
    </font>
    <font>
      <sz val="12"/>
      <color indexed="12"/>
      <name val="times new roman"/>
      <family val="1"/>
    </font>
    <font>
      <sz val="14"/>
      <name val="System"/>
      <family val="2"/>
    </font>
    <font>
      <b/>
      <sz val="11"/>
      <name val="Book Antiqua"/>
      <family val="1"/>
    </font>
    <font>
      <sz val="12"/>
      <name val="Arial MT"/>
    </font>
    <font>
      <b/>
      <sz val="12"/>
      <name val="Times New Roman"/>
      <family val="1"/>
    </font>
    <font>
      <sz val="12"/>
      <color indexed="8"/>
      <name val="Times New Roman"/>
      <family val="1"/>
    </font>
    <font>
      <sz val="10"/>
      <color indexed="8"/>
      <name val="Book Antiqua"/>
      <family val="1"/>
    </font>
    <font>
      <sz val="8"/>
      <color indexed="12"/>
      <name val="Tms Rmn"/>
    </font>
    <font>
      <sz val="12"/>
      <name val="Tms Rmn"/>
    </font>
    <font>
      <b/>
      <sz val="10"/>
      <color indexed="8"/>
      <name val="Times New Roman"/>
      <family val="1"/>
    </font>
    <font>
      <sz val="10"/>
      <color indexed="18"/>
      <name val="Times New Roman"/>
      <family val="1"/>
    </font>
    <font>
      <sz val="11"/>
      <name val="Tms Rmn"/>
      <family val="1"/>
    </font>
    <font>
      <sz val="11"/>
      <name val="Book Antiqua"/>
      <family val="1"/>
    </font>
    <font>
      <sz val="10"/>
      <name val="BERNHARD"/>
    </font>
    <font>
      <sz val="12"/>
      <color indexed="8"/>
      <name val="Book Antiqua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2"/>
      <color indexed="9"/>
      <name val="Times New Roman"/>
      <family val="1"/>
    </font>
    <font>
      <sz val="8"/>
      <name val="KPN Sans"/>
      <family val="2"/>
    </font>
    <font>
      <sz val="10"/>
      <color indexed="25"/>
      <name val="Helvetica"/>
    </font>
    <font>
      <b/>
      <i/>
      <sz val="16"/>
      <name val="Helv"/>
      <family val="2"/>
    </font>
    <font>
      <b/>
      <i/>
      <sz val="11"/>
      <color indexed="8"/>
      <name val="Times New Roman"/>
      <family val="1"/>
    </font>
    <font>
      <b/>
      <sz val="10"/>
      <color indexed="16"/>
      <name val="Meta"/>
      <family val="2"/>
    </font>
    <font>
      <b/>
      <sz val="22"/>
      <color indexed="8"/>
      <name val="Times New Roman"/>
      <family val="1"/>
    </font>
    <font>
      <b/>
      <sz val="12"/>
      <color indexed="9"/>
      <name val="Arial"/>
      <family val="2"/>
    </font>
    <font>
      <sz val="10"/>
      <name val="Tahoma"/>
      <family val="2"/>
    </font>
    <font>
      <sz val="8"/>
      <color theme="1"/>
      <name val="KPN Sans"/>
      <family val="2"/>
    </font>
    <font>
      <b/>
      <sz val="8"/>
      <color indexed="8"/>
      <name val="Helv"/>
      <family val="2"/>
    </font>
    <font>
      <b/>
      <sz val="9"/>
      <color theme="0"/>
      <name val="Calibri"/>
      <family val="2"/>
      <scheme val="minor"/>
    </font>
    <font>
      <sz val="9"/>
      <color theme="5" tint="-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9933FF"/>
      <name val="Arial"/>
      <family val="2"/>
    </font>
    <font>
      <sz val="12"/>
      <color rgb="FF9933FF"/>
      <name val="Arial"/>
      <family val="2"/>
    </font>
  </fonts>
  <fills count="148">
    <fill>
      <patternFill patternType="none"/>
    </fill>
    <fill>
      <patternFill patternType="gray125"/>
    </fill>
    <fill>
      <patternFill patternType="solid">
        <fgColor rgb="FF99CC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1F497D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3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darkVertical"/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31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4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5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gray0625">
        <fgColor indexed="15"/>
      </patternFill>
    </fill>
    <fill>
      <patternFill patternType="solid">
        <fgColor indexed="18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15"/>
      </patternFill>
    </fill>
    <fill>
      <patternFill patternType="gray125">
        <fgColor indexed="13"/>
      </patternFill>
    </fill>
    <fill>
      <patternFill patternType="solid">
        <fgColor indexed="51"/>
        <bgColor indexed="64"/>
      </patternFill>
    </fill>
    <fill>
      <patternFill patternType="mediumGray">
        <fgColor indexed="22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solid">
        <fgColor indexed="11"/>
        <bgColor indexed="64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23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20"/>
      </patternFill>
    </fill>
    <fill>
      <patternFill patternType="solid">
        <fgColor indexed="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2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62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gray0625"/>
    </fill>
    <fill>
      <patternFill patternType="gray125">
        <fgColor indexed="8"/>
      </patternFill>
    </fill>
    <fill>
      <patternFill patternType="solid">
        <fgColor theme="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39997558519241921"/>
        <bgColor rgb="FF000000"/>
      </patternFill>
    </fill>
  </fills>
  <borders count="1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B0F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ashed">
        <color indexed="63"/>
      </left>
      <right style="dashed">
        <color indexed="63"/>
      </right>
      <top style="dashed">
        <color indexed="63"/>
      </top>
      <bottom style="dashed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9"/>
      </left>
      <right/>
      <top style="thin">
        <color indexed="64"/>
      </top>
      <bottom style="medium">
        <color indexed="9"/>
      </bottom>
      <diagonal/>
    </border>
    <border>
      <left/>
      <right/>
      <top/>
      <bottom style="medium">
        <color indexed="45"/>
      </bottom>
      <diagonal/>
    </border>
    <border>
      <left style="dotted">
        <color indexed="28"/>
      </left>
      <right style="dotted">
        <color indexed="28"/>
      </right>
      <top style="dotted">
        <color indexed="28"/>
      </top>
      <bottom style="dotted">
        <color indexed="2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55"/>
      </left>
      <right style="dashed">
        <color indexed="55"/>
      </right>
      <top style="dashed">
        <color indexed="55"/>
      </top>
      <bottom style="dashed">
        <color indexed="55"/>
      </bottom>
      <diagonal/>
    </border>
    <border>
      <left/>
      <right/>
      <top/>
      <bottom style="thick">
        <color indexed="48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ashed">
        <color indexed="28"/>
      </left>
      <right style="dashed">
        <color indexed="28"/>
      </right>
      <top style="dashed">
        <color indexed="28"/>
      </top>
      <bottom style="dashed">
        <color indexed="28"/>
      </bottom>
      <diagonal/>
    </border>
    <border>
      <left/>
      <right/>
      <top/>
      <bottom style="double">
        <color indexed="17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10"/>
      </left>
      <right style="dotted">
        <color indexed="10"/>
      </right>
      <top style="dotted">
        <color indexed="10"/>
      </top>
      <bottom style="dotted">
        <color indexed="10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ck">
        <color indexed="59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dotted">
        <color auto="1"/>
      </right>
      <top style="medium">
        <color indexed="64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medium">
        <color indexed="64"/>
      </top>
      <bottom style="dotted">
        <color auto="1"/>
      </bottom>
      <diagonal/>
    </border>
    <border>
      <left style="dotted">
        <color auto="1"/>
      </left>
      <right style="medium">
        <color indexed="64"/>
      </right>
      <top style="medium">
        <color indexed="64"/>
      </top>
      <bottom style="dotted">
        <color auto="1"/>
      </bottom>
      <diagonal/>
    </border>
    <border>
      <left style="medium">
        <color indexed="64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dotted">
        <color auto="1"/>
      </right>
      <top style="dotted">
        <color auto="1"/>
      </top>
      <bottom style="medium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medium">
        <color indexed="64"/>
      </bottom>
      <diagonal/>
    </border>
    <border>
      <left style="dotted">
        <color auto="1"/>
      </left>
      <right style="medium">
        <color indexed="64"/>
      </right>
      <top style="dotted">
        <color auto="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7622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3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5" fillId="0" borderId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3" fillId="0" borderId="0"/>
    <xf numFmtId="166" fontId="13" fillId="0" borderId="0" applyFont="0" applyFill="0" applyBorder="0" applyAlignment="0" applyProtection="0"/>
    <xf numFmtId="0" fontId="3" fillId="0" borderId="0" applyBorder="0"/>
    <xf numFmtId="0" fontId="3" fillId="0" borderId="0"/>
    <xf numFmtId="0" fontId="3" fillId="0" borderId="0" applyBorder="0"/>
    <xf numFmtId="0" fontId="24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3" fontId="3" fillId="0" borderId="0"/>
    <xf numFmtId="3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8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24" fillId="0" borderId="0"/>
    <xf numFmtId="0" fontId="24" fillId="0" borderId="0"/>
    <xf numFmtId="0" fontId="26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1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26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38" fontId="29" fillId="0" borderId="0" applyFont="0" applyFill="0" applyBorder="0" applyAlignment="0" applyProtection="0"/>
    <xf numFmtId="0" fontId="1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0" fillId="0" borderId="0" applyFill="0" applyBorder="0" applyProtection="0">
      <alignment vertical="center"/>
    </xf>
    <xf numFmtId="0" fontId="30" fillId="0" borderId="0" applyFill="0" applyBorder="0" applyProtection="0">
      <alignment vertical="center"/>
    </xf>
    <xf numFmtId="0" fontId="30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24" fillId="0" borderId="0"/>
    <xf numFmtId="0" fontId="26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18" borderId="0"/>
    <xf numFmtId="0" fontId="3" fillId="18" borderId="0"/>
    <xf numFmtId="0" fontId="27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3" fontId="3" fillId="0" borderId="0"/>
    <xf numFmtId="3" fontId="3" fillId="0" borderId="0"/>
    <xf numFmtId="0" fontId="30" fillId="0" borderId="0" applyFill="0" applyBorder="0" applyProtection="0">
      <alignment vertical="center"/>
    </xf>
    <xf numFmtId="3" fontId="3" fillId="0" borderId="0"/>
    <xf numFmtId="3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27" fillId="0" borderId="0">
      <protection locked="0"/>
    </xf>
    <xf numFmtId="0" fontId="31" fillId="0" borderId="0">
      <alignment horizontal="center" wrapText="1"/>
      <protection locked="0"/>
    </xf>
    <xf numFmtId="0" fontId="32" fillId="0" borderId="0"/>
    <xf numFmtId="0" fontId="25" fillId="0" borderId="0"/>
    <xf numFmtId="173" fontId="26" fillId="0" borderId="0" applyFill="0" applyBorder="0" applyAlignment="0"/>
    <xf numFmtId="3" fontId="34" fillId="0" borderId="0" applyFill="0" applyBorder="0" applyProtection="0"/>
    <xf numFmtId="2" fontId="35" fillId="19" borderId="12">
      <alignment horizontal="left" vertical="center"/>
    </xf>
    <xf numFmtId="174" fontId="36" fillId="0" borderId="0"/>
    <xf numFmtId="0" fontId="37" fillId="13" borderId="0" applyNumberFormat="0">
      <alignment horizontal="center" vertical="top" wrapText="1"/>
    </xf>
    <xf numFmtId="0" fontId="38" fillId="20" borderId="0">
      <alignment horizontal="left"/>
    </xf>
    <xf numFmtId="0" fontId="39" fillId="20" borderId="0">
      <alignment horizontal="right"/>
    </xf>
    <xf numFmtId="0" fontId="40" fillId="21" borderId="0">
      <alignment horizontal="center"/>
    </xf>
    <xf numFmtId="0" fontId="39" fillId="20" borderId="0">
      <alignment horizontal="right"/>
    </xf>
    <xf numFmtId="0" fontId="41" fillId="21" borderId="0">
      <alignment horizontal="left"/>
    </xf>
    <xf numFmtId="175" fontId="33" fillId="0" borderId="0" applyFont="0" applyFill="0" applyBorder="0" applyAlignment="0" applyProtection="0">
      <alignment horizontal="right"/>
    </xf>
    <xf numFmtId="176" fontId="33" fillId="0" borderId="0" applyFont="0" applyFill="0" applyBorder="0" applyAlignment="0" applyProtection="0"/>
    <xf numFmtId="177" fontId="33" fillId="0" borderId="0" applyFont="0" applyFill="0" applyBorder="0" applyAlignment="0" applyProtection="0">
      <alignment horizontal="right"/>
    </xf>
    <xf numFmtId="167" fontId="1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2" fillId="0" borderId="13" applyNumberFormat="0" applyBorder="0" applyAlignment="0">
      <alignment horizontal="center"/>
    </xf>
    <xf numFmtId="0" fontId="43" fillId="0" borderId="0" applyNumberFormat="0" applyAlignment="0">
      <alignment horizontal="left"/>
    </xf>
    <xf numFmtId="178" fontId="33" fillId="0" borderId="0" applyFont="0" applyFill="0" applyBorder="0" applyAlignment="0" applyProtection="0">
      <alignment horizontal="right"/>
    </xf>
    <xf numFmtId="179" fontId="33" fillId="0" borderId="0" applyFont="0" applyFill="0" applyBorder="0" applyAlignment="0" applyProtection="0">
      <alignment horizontal="right"/>
    </xf>
    <xf numFmtId="166" fontId="1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25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0" fontId="3" fillId="0" borderId="0" applyNumberFormat="0" applyFont="0" applyBorder="0" applyProtection="0">
      <alignment vertical="top"/>
      <protection locked="0"/>
    </xf>
    <xf numFmtId="181" fontId="33" fillId="0" borderId="0" applyFont="0" applyFill="0" applyBorder="0" applyAlignment="0" applyProtection="0"/>
    <xf numFmtId="182" fontId="44" fillId="0" borderId="3">
      <alignment vertical="center" wrapText="1"/>
    </xf>
    <xf numFmtId="14" fontId="45" fillId="0" borderId="0" applyFont="0" applyFill="0" applyBorder="0" applyAlignment="0" applyProtection="0">
      <alignment vertical="center"/>
    </xf>
    <xf numFmtId="0" fontId="3" fillId="22" borderId="3" applyNumberFormat="0" applyFont="0" applyBorder="0" applyAlignment="0" applyProtection="0">
      <alignment horizontal="left" vertical="center"/>
    </xf>
    <xf numFmtId="183" fontId="33" fillId="0" borderId="14" applyNumberFormat="0" applyFont="0" applyFill="0" applyAlignment="0" applyProtection="0"/>
    <xf numFmtId="0" fontId="46" fillId="0" borderId="0" applyNumberFormat="0" applyAlignment="0">
      <alignment horizontal="left"/>
    </xf>
    <xf numFmtId="166" fontId="3" fillId="0" borderId="0" applyFon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Fill="0" applyBorder="0" applyProtection="0">
      <alignment horizontal="left"/>
    </xf>
    <xf numFmtId="184" fontId="30" fillId="22" borderId="3" applyFont="0" applyFill="0" applyBorder="0" applyAlignment="0" applyProtection="0">
      <alignment horizontal="right" vertical="center"/>
    </xf>
    <xf numFmtId="38" fontId="25" fillId="17" borderId="0" applyNumberFormat="0" applyBorder="0" applyAlignment="0" applyProtection="0"/>
    <xf numFmtId="185" fontId="33" fillId="0" borderId="0" applyFont="0" applyFill="0" applyBorder="0" applyAlignment="0" applyProtection="0">
      <alignment horizontal="right"/>
    </xf>
    <xf numFmtId="0" fontId="49" fillId="0" borderId="0" applyProtection="0">
      <alignment horizontal="right"/>
    </xf>
    <xf numFmtId="0" fontId="6" fillId="0" borderId="15" applyNumberFormat="0" applyAlignment="0" applyProtection="0">
      <alignment horizontal="left" vertical="center"/>
    </xf>
    <xf numFmtId="0" fontId="6" fillId="0" borderId="5">
      <alignment horizontal="left" vertical="center"/>
    </xf>
    <xf numFmtId="0" fontId="50" fillId="0" borderId="16">
      <alignment horizontal="center"/>
    </xf>
    <xf numFmtId="0" fontId="50" fillId="0" borderId="0">
      <alignment horizontal="center"/>
    </xf>
    <xf numFmtId="0" fontId="51" fillId="0" borderId="0" applyNumberFormat="0" applyBorder="0"/>
    <xf numFmtId="3" fontId="52" fillId="0" borderId="0"/>
    <xf numFmtId="10" fontId="25" fillId="23" borderId="3" applyNumberFormat="0" applyBorder="0" applyAlignment="0" applyProtection="0"/>
    <xf numFmtId="186" fontId="53" fillId="24" borderId="0"/>
    <xf numFmtId="187" fontId="54" fillId="25" borderId="17" applyNumberFormat="0" applyAlignment="0">
      <alignment vertical="center"/>
      <protection locked="0"/>
    </xf>
    <xf numFmtId="0" fontId="24" fillId="0" borderId="0"/>
    <xf numFmtId="167" fontId="13" fillId="0" borderId="0" applyFont="0" applyFill="0" applyBorder="0" applyAlignment="0" applyProtection="0"/>
    <xf numFmtId="167" fontId="55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27" fillId="0" borderId="0"/>
    <xf numFmtId="0" fontId="38" fillId="20" borderId="0">
      <alignment horizontal="left"/>
    </xf>
    <xf numFmtId="0" fontId="56" fillId="21" borderId="0">
      <alignment horizontal="left"/>
    </xf>
    <xf numFmtId="3" fontId="57" fillId="0" borderId="0"/>
    <xf numFmtId="186" fontId="58" fillId="20" borderId="0"/>
    <xf numFmtId="188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0" fontId="44" fillId="0" borderId="3" applyFill="0" applyBorder="0" applyProtection="0">
      <alignment vertical="center"/>
    </xf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97" fontId="33" fillId="0" borderId="0" applyFont="0" applyFill="0" applyBorder="0" applyAlignment="0" applyProtection="0">
      <alignment horizontal="right"/>
    </xf>
    <xf numFmtId="0" fontId="59" fillId="0" borderId="0" applyNumberFormat="0" applyAlignment="0">
      <alignment vertical="center"/>
    </xf>
    <xf numFmtId="49" fontId="3" fillId="0" borderId="3"/>
    <xf numFmtId="0" fontId="44" fillId="26" borderId="3" applyNumberFormat="0" applyFont="0" applyBorder="0" applyAlignment="0" applyProtection="0">
      <alignment vertical="center"/>
    </xf>
    <xf numFmtId="37" fontId="60" fillId="0" borderId="0"/>
    <xf numFmtId="198" fontId="3" fillId="0" borderId="0"/>
    <xf numFmtId="198" fontId="3" fillId="0" borderId="0"/>
    <xf numFmtId="37" fontId="61" fillId="0" borderId="0" applyAlignment="0"/>
    <xf numFmtId="0" fontId="13" fillId="0" borderId="0"/>
    <xf numFmtId="0" fontId="1" fillId="0" borderId="0"/>
    <xf numFmtId="0" fontId="13" fillId="0" borderId="0"/>
    <xf numFmtId="0" fontId="3" fillId="0" borderId="0"/>
    <xf numFmtId="0" fontId="62" fillId="0" borderId="0"/>
    <xf numFmtId="0" fontId="62" fillId="0" borderId="0"/>
    <xf numFmtId="0" fontId="3" fillId="0" borderId="0" applyBorder="0"/>
    <xf numFmtId="37" fontId="31" fillId="0" borderId="0" applyNumberFormat="0" applyFill="0" applyAlignment="0"/>
    <xf numFmtId="0" fontId="1" fillId="14" borderId="8" applyNumberFormat="0" applyFont="0" applyAlignment="0" applyProtection="0"/>
    <xf numFmtId="4" fontId="63" fillId="0" borderId="10" applyNumberFormat="0" applyFont="0" applyFill="0" applyBorder="0" applyAlignment="0"/>
    <xf numFmtId="40" fontId="64" fillId="18" borderId="0">
      <alignment horizontal="right"/>
    </xf>
    <xf numFmtId="0" fontId="65" fillId="27" borderId="0">
      <alignment horizontal="center"/>
    </xf>
    <xf numFmtId="0" fontId="66" fillId="18" borderId="18"/>
    <xf numFmtId="0" fontId="22" fillId="21" borderId="0" applyBorder="0">
      <alignment horizontal="centerContinuous"/>
    </xf>
    <xf numFmtId="0" fontId="67" fillId="28" borderId="0" applyBorder="0">
      <alignment horizontal="centerContinuous"/>
    </xf>
    <xf numFmtId="0" fontId="68" fillId="0" borderId="3" applyFill="0" applyProtection="0">
      <alignment vertical="center" wrapText="1"/>
      <protection locked="0"/>
    </xf>
    <xf numFmtId="1" fontId="69" fillId="0" borderId="0" applyProtection="0">
      <alignment horizontal="right" vertical="center"/>
    </xf>
    <xf numFmtId="14" fontId="31" fillId="0" borderId="0">
      <alignment horizontal="center" wrapText="1"/>
      <protection locked="0"/>
    </xf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99" fontId="54" fillId="0" borderId="0" applyFont="0" applyFill="0" applyBorder="0" applyAlignment="0" applyProtection="0">
      <alignment vertical="center"/>
    </xf>
    <xf numFmtId="13" fontId="3" fillId="0" borderId="0" applyFont="0" applyFill="0" applyProtection="0"/>
    <xf numFmtId="0" fontId="70" fillId="13" borderId="3" applyNumberFormat="0" applyFont="0" applyBorder="0" applyAlignment="0" applyProtection="0">
      <alignment horizontal="center" vertical="center"/>
    </xf>
    <xf numFmtId="9" fontId="1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" fontId="71" fillId="0" borderId="0" applyFill="0" applyBorder="0" applyProtection="0"/>
    <xf numFmtId="0" fontId="72" fillId="29" borderId="0" applyNumberFormat="0" applyFont="0" applyBorder="0" applyAlignment="0">
      <alignment horizontal="center"/>
    </xf>
    <xf numFmtId="0" fontId="73" fillId="0" borderId="3" applyProtection="0">
      <alignment vertical="center"/>
    </xf>
    <xf numFmtId="0" fontId="70" fillId="0" borderId="3" applyFill="0" applyBorder="0" applyProtection="0">
      <alignment horizontal="left" vertical="center"/>
    </xf>
    <xf numFmtId="0" fontId="56" fillId="30" borderId="0">
      <alignment horizontal="center"/>
    </xf>
    <xf numFmtId="49" fontId="74" fillId="21" borderId="0">
      <alignment horizontal="center"/>
    </xf>
    <xf numFmtId="200" fontId="75" fillId="0" borderId="0" applyNumberFormat="0" applyFill="0" applyBorder="0" applyAlignment="0" applyProtection="0">
      <alignment horizontal="left"/>
    </xf>
    <xf numFmtId="0" fontId="39" fillId="20" borderId="0">
      <alignment horizontal="center"/>
    </xf>
    <xf numFmtId="0" fontId="39" fillId="20" borderId="0">
      <alignment horizontal="centerContinuous"/>
    </xf>
    <xf numFmtId="0" fontId="76" fillId="21" borderId="0">
      <alignment horizontal="left"/>
    </xf>
    <xf numFmtId="49" fontId="76" fillId="21" borderId="0">
      <alignment horizontal="center"/>
    </xf>
    <xf numFmtId="0" fontId="38" fillId="20" borderId="0">
      <alignment horizontal="left"/>
    </xf>
    <xf numFmtId="49" fontId="76" fillId="21" borderId="0">
      <alignment horizontal="left"/>
    </xf>
    <xf numFmtId="0" fontId="38" fillId="20" borderId="0">
      <alignment horizontal="centerContinuous"/>
    </xf>
    <xf numFmtId="0" fontId="38" fillId="20" borderId="0">
      <alignment horizontal="right"/>
    </xf>
    <xf numFmtId="49" fontId="56" fillId="21" borderId="0">
      <alignment horizontal="left"/>
    </xf>
    <xf numFmtId="0" fontId="39" fillId="20" borderId="0">
      <alignment horizontal="right"/>
    </xf>
    <xf numFmtId="0" fontId="3" fillId="0" borderId="0" applyNumberFormat="0" applyFill="0" applyBorder="0" applyAlignment="0" applyProtection="0"/>
    <xf numFmtId="0" fontId="76" fillId="31" borderId="0">
      <alignment horizontal="center"/>
    </xf>
    <xf numFmtId="0" fontId="77" fillId="31" borderId="0">
      <alignment horizontal="center"/>
    </xf>
    <xf numFmtId="0" fontId="78" fillId="32" borderId="19">
      <alignment vertical="center"/>
    </xf>
    <xf numFmtId="0" fontId="79" fillId="32" borderId="19" applyProtection="0">
      <alignment vertical="center"/>
    </xf>
    <xf numFmtId="0" fontId="72" fillId="1" borderId="5" applyNumberFormat="0" applyFont="0" applyAlignment="0">
      <alignment horizontal="center"/>
    </xf>
    <xf numFmtId="3" fontId="25" fillId="0" borderId="0"/>
    <xf numFmtId="0" fontId="80" fillId="0" borderId="0" applyNumberFormat="0" applyFill="0" applyBorder="0" applyAlignment="0">
      <alignment horizontal="center"/>
    </xf>
    <xf numFmtId="1" fontId="61" fillId="0" borderId="0" applyBorder="0">
      <alignment horizontal="left" vertical="top" wrapText="1"/>
    </xf>
    <xf numFmtId="0" fontId="3" fillId="0" borderId="0"/>
    <xf numFmtId="0" fontId="55" fillId="0" borderId="0"/>
    <xf numFmtId="0" fontId="1" fillId="0" borderId="0"/>
    <xf numFmtId="0" fontId="3" fillId="0" borderId="0"/>
    <xf numFmtId="186" fontId="61" fillId="21" borderId="0"/>
    <xf numFmtId="0" fontId="3" fillId="0" borderId="0"/>
    <xf numFmtId="0" fontId="27" fillId="0" borderId="0"/>
    <xf numFmtId="3" fontId="81" fillId="0" borderId="0" applyNumberFormat="0" applyFill="0" applyBorder="0" applyAlignment="0" applyProtection="0">
      <alignment vertical="center"/>
    </xf>
    <xf numFmtId="3" fontId="82" fillId="0" borderId="0" applyNumberFormat="0" applyAlignment="0">
      <alignment horizontal="right"/>
    </xf>
    <xf numFmtId="40" fontId="83" fillId="0" borderId="0" applyBorder="0">
      <alignment horizontal="right"/>
    </xf>
    <xf numFmtId="0" fontId="84" fillId="0" borderId="0" applyBorder="0" applyProtection="0">
      <alignment vertical="center"/>
    </xf>
    <xf numFmtId="183" fontId="84" fillId="0" borderId="1" applyBorder="0" applyProtection="0">
      <alignment horizontal="right" vertical="center"/>
    </xf>
    <xf numFmtId="0" fontId="85" fillId="33" borderId="0" applyBorder="0" applyProtection="0">
      <alignment horizontal="centerContinuous" vertical="center"/>
    </xf>
    <xf numFmtId="0" fontId="85" fillId="34" borderId="1" applyBorder="0" applyProtection="0">
      <alignment horizontal="centerContinuous" vertical="center"/>
    </xf>
    <xf numFmtId="3" fontId="37" fillId="0" borderId="0" applyNumberFormat="0"/>
    <xf numFmtId="0" fontId="86" fillId="0" borderId="0" applyFill="0" applyBorder="0" applyProtection="0">
      <alignment horizontal="left"/>
    </xf>
    <xf numFmtId="0" fontId="48" fillId="0" borderId="12" applyFill="0" applyBorder="0" applyProtection="0">
      <alignment horizontal="left"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0" fontId="30" fillId="0" borderId="3" applyProtection="0">
      <alignment horizontal="right" vertical="center"/>
    </xf>
    <xf numFmtId="3" fontId="87" fillId="0" borderId="0"/>
    <xf numFmtId="1" fontId="7" fillId="0" borderId="20" applyNumberFormat="0" applyProtection="0">
      <alignment horizontal="left" vertical="center"/>
    </xf>
    <xf numFmtId="0" fontId="37" fillId="0" borderId="5">
      <alignment horizontal="right" wrapText="1"/>
    </xf>
    <xf numFmtId="0" fontId="88" fillId="21" borderId="0">
      <alignment horizontal="center"/>
    </xf>
    <xf numFmtId="166" fontId="3" fillId="0" borderId="0" applyFont="0" applyFill="0" applyBorder="0" applyAlignment="0" applyProtection="0"/>
    <xf numFmtId="201" fontId="89" fillId="0" borderId="1" applyBorder="0" applyProtection="0">
      <alignment horizontal="right"/>
    </xf>
    <xf numFmtId="4" fontId="25" fillId="23" borderId="21"/>
    <xf numFmtId="0" fontId="94" fillId="36" borderId="0" applyNumberFormat="0" applyBorder="0" applyAlignment="0" applyProtection="0"/>
    <xf numFmtId="0" fontId="95" fillId="37" borderId="33" applyNumberFormat="0" applyAlignment="0" applyProtection="0"/>
    <xf numFmtId="0" fontId="96" fillId="38" borderId="34" applyNumberFormat="0" applyAlignment="0" applyProtection="0"/>
    <xf numFmtId="167" fontId="3" fillId="0" borderId="0" applyFont="0" applyFill="0" applyBorder="0" applyAlignment="0" applyProtection="0"/>
    <xf numFmtId="0" fontId="97" fillId="0" borderId="0" applyNumberFormat="0" applyFill="0" applyBorder="0" applyAlignment="0" applyProtection="0"/>
    <xf numFmtId="0" fontId="98" fillId="39" borderId="0" applyNumberFormat="0" applyBorder="0" applyAlignment="0" applyProtection="0"/>
    <xf numFmtId="0" fontId="99" fillId="0" borderId="35" applyNumberFormat="0" applyFill="0" applyAlignment="0" applyProtection="0"/>
    <xf numFmtId="0" fontId="100" fillId="0" borderId="0" applyProtection="0">
      <alignment horizontal="left"/>
    </xf>
    <xf numFmtId="0" fontId="101" fillId="0" borderId="0" applyProtection="0">
      <alignment horizontal="left"/>
    </xf>
    <xf numFmtId="0" fontId="102" fillId="0" borderId="0" applyNumberFormat="0" applyFill="0" applyBorder="0" applyAlignment="0" applyProtection="0"/>
    <xf numFmtId="0" fontId="103" fillId="0" borderId="36" applyNumberFormat="0" applyFill="0" applyAlignment="0" applyProtection="0"/>
    <xf numFmtId="0" fontId="104" fillId="30" borderId="0" applyNumberFormat="0" applyBorder="0" applyAlignment="0" applyProtection="0"/>
    <xf numFmtId="0" fontId="3" fillId="40" borderId="7" applyNumberFormat="0" applyFont="0" applyAlignment="0" applyProtection="0"/>
    <xf numFmtId="0" fontId="105" fillId="37" borderId="37" applyNumberFormat="0" applyAlignment="0" applyProtection="0"/>
    <xf numFmtId="3" fontId="7" fillId="0" borderId="0" applyNumberFormat="0" applyFill="0" applyBorder="0" applyAlignment="0" applyProtection="0">
      <alignment vertical="center"/>
    </xf>
    <xf numFmtId="203" fontId="106" fillId="0" borderId="1" applyFill="0" applyAlignment="0" applyProtection="0"/>
    <xf numFmtId="0" fontId="107" fillId="0" borderId="38" applyNumberFormat="0" applyFill="0" applyAlignment="0" applyProtection="0"/>
    <xf numFmtId="0" fontId="108" fillId="0" borderId="0" applyNumberFormat="0" applyFill="0" applyBorder="0" applyAlignment="0" applyProtection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24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13" fillId="0" borderId="0"/>
    <xf numFmtId="0" fontId="3" fillId="0" borderId="0"/>
    <xf numFmtId="0" fontId="3" fillId="0" borderId="0" applyBorder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24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0" fillId="0" borderId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7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3" fillId="0" borderId="0"/>
    <xf numFmtId="0" fontId="1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4" fillId="0" borderId="0"/>
    <xf numFmtId="0" fontId="24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11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3" fontId="3" fillId="0" borderId="0"/>
    <xf numFmtId="3" fontId="3" fillId="0" borderId="0"/>
    <xf numFmtId="0" fontId="26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2" fillId="0" borderId="0" applyNumberFormat="0" applyFill="0" applyBorder="0" applyAlignment="0" applyProtection="0"/>
    <xf numFmtId="0" fontId="13" fillId="0" borderId="0"/>
    <xf numFmtId="0" fontId="24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7" fillId="0" borderId="0"/>
    <xf numFmtId="0" fontId="27" fillId="0" borderId="0"/>
    <xf numFmtId="0" fontId="27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0" borderId="0"/>
    <xf numFmtId="0" fontId="24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24" fillId="0" borderId="0"/>
    <xf numFmtId="0" fontId="27" fillId="0" borderId="0"/>
    <xf numFmtId="0" fontId="1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24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13" fillId="0" borderId="0"/>
    <xf numFmtId="0" fontId="3" fillId="0" borderId="0"/>
    <xf numFmtId="0" fontId="3" fillId="0" borderId="0"/>
    <xf numFmtId="0" fontId="3" fillId="0" borderId="0"/>
    <xf numFmtId="0" fontId="111" fillId="0" borderId="0"/>
    <xf numFmtId="0" fontId="3" fillId="0" borderId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3" fillId="0" borderId="0"/>
    <xf numFmtId="0" fontId="1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7" fillId="0" borderId="0"/>
    <xf numFmtId="0" fontId="13" fillId="0" borderId="0"/>
    <xf numFmtId="0" fontId="13" fillId="0" borderId="0"/>
    <xf numFmtId="0" fontId="27" fillId="0" borderId="0"/>
    <xf numFmtId="0" fontId="114" fillId="0" borderId="0"/>
    <xf numFmtId="0" fontId="1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27" fillId="0" borderId="0"/>
    <xf numFmtId="0" fontId="24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11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38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1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1" fillId="0" borderId="0"/>
    <xf numFmtId="0" fontId="111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3" fontId="54" fillId="0" borderId="0"/>
    <xf numFmtId="0" fontId="27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18" borderId="0"/>
    <xf numFmtId="0" fontId="3" fillId="18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1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 applyNumberFormat="0" applyFill="0" applyBorder="0" applyAlignment="0" applyProtection="0"/>
    <xf numFmtId="0" fontId="13" fillId="0" borderId="0"/>
    <xf numFmtId="0" fontId="92" fillId="0" borderId="0" applyNumberFormat="0" applyFill="0" applyBorder="0" applyAlignment="0" applyProtection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3" fontId="3" fillId="0" borderId="0"/>
    <xf numFmtId="3" fontId="3" fillId="0" borderId="0"/>
    <xf numFmtId="0" fontId="13" fillId="0" borderId="0"/>
    <xf numFmtId="0" fontId="27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3" fillId="0" borderId="0"/>
    <xf numFmtId="0" fontId="13" fillId="0" borderId="0"/>
    <xf numFmtId="0" fontId="1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7" fillId="0" borderId="0"/>
    <xf numFmtId="0" fontId="1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04" fontId="5" fillId="0" borderId="0" applyFont="0" applyFill="0" applyBorder="0" applyAlignment="0">
      <protection hidden="1"/>
    </xf>
    <xf numFmtId="0" fontId="3" fillId="0" borderId="0"/>
    <xf numFmtId="0" fontId="3" fillId="0" borderId="0"/>
    <xf numFmtId="205" fontId="115" fillId="0" borderId="0">
      <alignment horizontal="left"/>
    </xf>
    <xf numFmtId="206" fontId="116" fillId="0" borderId="0">
      <alignment horizontal="left"/>
    </xf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49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43" borderId="0" applyNumberFormat="0" applyBorder="0" applyAlignment="0" applyProtection="0"/>
    <xf numFmtId="0" fontId="1" fillId="4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17" fillId="50" borderId="0" applyNumberFormat="0" applyBorder="0" applyAlignment="0" applyProtection="0"/>
    <xf numFmtId="0" fontId="1" fillId="4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09" fillId="51" borderId="0" applyNumberFormat="0" applyBorder="0" applyAlignment="0" applyProtection="0"/>
    <xf numFmtId="0" fontId="55" fillId="52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4" borderId="0" applyNumberFormat="0" applyBorder="0" applyAlignment="0" applyProtection="0"/>
    <xf numFmtId="0" fontId="55" fillId="55" borderId="0" applyNumberFormat="0" applyBorder="0" applyAlignment="0" applyProtection="0"/>
    <xf numFmtId="0" fontId="55" fillId="55" borderId="0" applyNumberFormat="0" applyBorder="0" applyAlignment="0" applyProtection="0"/>
    <xf numFmtId="0" fontId="118" fillId="56" borderId="0" applyNumberFormat="0" applyBorder="0" applyAlignment="0" applyProtection="0"/>
    <xf numFmtId="0" fontId="118" fillId="57" borderId="0" applyNumberFormat="0" applyBorder="0" applyAlignment="0" applyProtection="0"/>
    <xf numFmtId="0" fontId="118" fillId="57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09" fillId="51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118" fillId="58" borderId="0" applyNumberFormat="0" applyBorder="0" applyAlignment="0" applyProtection="0"/>
    <xf numFmtId="0" fontId="55" fillId="59" borderId="0" applyNumberFormat="0" applyBorder="0" applyAlignment="0" applyProtection="0"/>
    <xf numFmtId="0" fontId="55" fillId="60" borderId="0" applyNumberFormat="0" applyBorder="0" applyAlignment="0" applyProtection="0"/>
    <xf numFmtId="0" fontId="55" fillId="60" borderId="0" applyNumberFormat="0" applyBorder="0" applyAlignment="0" applyProtection="0"/>
    <xf numFmtId="0" fontId="55" fillId="61" borderId="0" applyNumberFormat="0" applyBorder="0" applyAlignment="0" applyProtection="0"/>
    <xf numFmtId="0" fontId="55" fillId="62" borderId="0" applyNumberFormat="0" applyBorder="0" applyAlignment="0" applyProtection="0"/>
    <xf numFmtId="0" fontId="55" fillId="62" borderId="0" applyNumberFormat="0" applyBorder="0" applyAlignment="0" applyProtection="0"/>
    <xf numFmtId="0" fontId="118" fillId="62" borderId="0" applyNumberFormat="0" applyBorder="0" applyAlignment="0" applyProtection="0"/>
    <xf numFmtId="0" fontId="118" fillId="63" borderId="0" applyNumberFormat="0" applyBorder="0" applyAlignment="0" applyProtection="0"/>
    <xf numFmtId="0" fontId="118" fillId="63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118" fillId="64" borderId="0" applyNumberFormat="0" applyBorder="0" applyAlignment="0" applyProtection="0"/>
    <xf numFmtId="0" fontId="55" fillId="65" borderId="0" applyNumberFormat="0" applyBorder="0" applyAlignment="0" applyProtection="0"/>
    <xf numFmtId="0" fontId="55" fillId="66" borderId="0" applyNumberFormat="0" applyBorder="0" applyAlignment="0" applyProtection="0"/>
    <xf numFmtId="0" fontId="55" fillId="66" borderId="0" applyNumberFormat="0" applyBorder="0" applyAlignment="0" applyProtection="0"/>
    <xf numFmtId="0" fontId="55" fillId="67" borderId="0" applyNumberFormat="0" applyBorder="0" applyAlignment="0" applyProtection="0"/>
    <xf numFmtId="0" fontId="55" fillId="61" borderId="0" applyNumberFormat="0" applyBorder="0" applyAlignment="0" applyProtection="0"/>
    <xf numFmtId="0" fontId="55" fillId="61" borderId="0" applyNumberFormat="0" applyBorder="0" applyAlignment="0" applyProtection="0"/>
    <xf numFmtId="0" fontId="118" fillId="68" borderId="0" applyNumberFormat="0" applyBorder="0" applyAlignment="0" applyProtection="0"/>
    <xf numFmtId="0" fontId="118" fillId="54" borderId="0" applyNumberFormat="0" applyBorder="0" applyAlignment="0" applyProtection="0"/>
    <xf numFmtId="0" fontId="118" fillId="54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118" fillId="69" borderId="0" applyNumberFormat="0" applyBorder="0" applyAlignment="0" applyProtection="0"/>
    <xf numFmtId="0" fontId="55" fillId="59" borderId="0" applyNumberFormat="0" applyBorder="0" applyAlignment="0" applyProtection="0"/>
    <xf numFmtId="0" fontId="55" fillId="61" borderId="0" applyNumberFormat="0" applyBorder="0" applyAlignment="0" applyProtection="0"/>
    <xf numFmtId="0" fontId="55" fillId="61" borderId="0" applyNumberFormat="0" applyBorder="0" applyAlignment="0" applyProtection="0"/>
    <xf numFmtId="0" fontId="55" fillId="63" borderId="0" applyNumberFormat="0" applyBorder="0" applyAlignment="0" applyProtection="0"/>
    <xf numFmtId="0" fontId="55" fillId="54" borderId="0" applyNumberFormat="0" applyBorder="0" applyAlignment="0" applyProtection="0"/>
    <xf numFmtId="0" fontId="55" fillId="54" borderId="0" applyNumberFormat="0" applyBorder="0" applyAlignment="0" applyProtection="0"/>
    <xf numFmtId="0" fontId="118" fillId="61" borderId="0" applyNumberFormat="0" applyBorder="0" applyAlignment="0" applyProtection="0"/>
    <xf numFmtId="0" fontId="118" fillId="54" borderId="0" applyNumberFormat="0" applyBorder="0" applyAlignment="0" applyProtection="0"/>
    <xf numFmtId="0" fontId="118" fillId="54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09" fillId="71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118" fillId="70" borderId="0" applyNumberFormat="0" applyBorder="0" applyAlignment="0" applyProtection="0"/>
    <xf numFmtId="0" fontId="55" fillId="66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5" borderId="0" applyNumberFormat="0" applyBorder="0" applyAlignment="0" applyProtection="0"/>
    <xf numFmtId="0" fontId="118" fillId="56" borderId="0" applyNumberFormat="0" applyBorder="0" applyAlignment="0" applyProtection="0"/>
    <xf numFmtId="0" fontId="118" fillId="55" borderId="0" applyNumberFormat="0" applyBorder="0" applyAlignment="0" applyProtection="0"/>
    <xf numFmtId="0" fontId="118" fillId="55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118" fillId="56" borderId="0" applyNumberFormat="0" applyBorder="0" applyAlignment="0" applyProtection="0"/>
    <xf numFmtId="0" fontId="55" fillId="72" borderId="0" applyNumberFormat="0" applyBorder="0" applyAlignment="0" applyProtection="0"/>
    <xf numFmtId="0" fontId="55" fillId="73" borderId="0" applyNumberFormat="0" applyBorder="0" applyAlignment="0" applyProtection="0"/>
    <xf numFmtId="0" fontId="55" fillId="62" borderId="0" applyNumberFormat="0" applyBorder="0" applyAlignment="0" applyProtection="0"/>
    <xf numFmtId="0" fontId="55" fillId="62" borderId="0" applyNumberFormat="0" applyBorder="0" applyAlignment="0" applyProtection="0"/>
    <xf numFmtId="0" fontId="118" fillId="74" borderId="0" applyNumberFormat="0" applyBorder="0" applyAlignment="0" applyProtection="0"/>
    <xf numFmtId="0" fontId="118" fillId="73" borderId="0" applyNumberFormat="0" applyBorder="0" applyAlignment="0" applyProtection="0"/>
    <xf numFmtId="0" fontId="118" fillId="73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118" fillId="75" borderId="0" applyNumberFormat="0" applyBorder="0" applyAlignment="0" applyProtection="0"/>
    <xf numFmtId="0" fontId="25" fillId="0" borderId="0" applyNumberFormat="0" applyAlignment="0"/>
    <xf numFmtId="0" fontId="25" fillId="0" borderId="0"/>
    <xf numFmtId="207" fontId="3" fillId="0" borderId="0" applyNumberFormat="0" applyFont="0" applyFill="0" applyBorder="0">
      <alignment vertical="top"/>
      <protection hidden="1"/>
    </xf>
    <xf numFmtId="207" fontId="3" fillId="0" borderId="0" applyNumberFormat="0" applyFont="0" applyFill="0" applyBorder="0">
      <alignment vertical="top"/>
      <protection hidden="1"/>
    </xf>
    <xf numFmtId="0" fontId="119" fillId="0" borderId="0"/>
    <xf numFmtId="0" fontId="120" fillId="72" borderId="0" applyNumberFormat="0" applyBorder="0" applyAlignment="0" applyProtection="0"/>
    <xf numFmtId="0" fontId="121" fillId="36" borderId="0" applyNumberFormat="0" applyBorder="0" applyAlignment="0" applyProtection="0"/>
    <xf numFmtId="207" fontId="74" fillId="0" borderId="0" applyNumberFormat="0" applyFill="0" applyBorder="0">
      <protection hidden="1"/>
    </xf>
    <xf numFmtId="207" fontId="74" fillId="0" borderId="39" applyNumberFormat="0" applyFill="0">
      <protection hidden="1"/>
    </xf>
    <xf numFmtId="207" fontId="74" fillId="0" borderId="39" applyNumberFormat="0" applyFill="0">
      <protection hidden="1"/>
    </xf>
    <xf numFmtId="207" fontId="74" fillId="0" borderId="0" applyNumberFormat="0" applyFill="0" applyBorder="0">
      <protection hidden="1"/>
    </xf>
    <xf numFmtId="207" fontId="74" fillId="0" borderId="0" applyNumberFormat="0" applyFill="0" applyBorder="0">
      <protection hidden="1"/>
    </xf>
    <xf numFmtId="208" fontId="122" fillId="0" borderId="0">
      <alignment vertical="center"/>
      <protection locked="0"/>
    </xf>
    <xf numFmtId="0" fontId="116" fillId="0" borderId="0" applyFont="0" applyFill="0" applyBorder="0" applyAlignment="0" applyProtection="0">
      <alignment horizontal="right"/>
    </xf>
    <xf numFmtId="209" fontId="3" fillId="0" borderId="0" applyFill="0" applyBorder="0">
      <protection hidden="1"/>
    </xf>
    <xf numFmtId="209" fontId="3" fillId="0" borderId="0" applyFill="0" applyBorder="0">
      <protection hidden="1"/>
    </xf>
    <xf numFmtId="0" fontId="54" fillId="0" borderId="40" applyNumberFormat="0" applyFont="0" applyAlignment="0"/>
    <xf numFmtId="0" fontId="3" fillId="0" borderId="0"/>
    <xf numFmtId="188" fontId="20" fillId="32" borderId="41" applyNumberFormat="0">
      <alignment vertical="center"/>
    </xf>
    <xf numFmtId="210" fontId="20" fillId="76" borderId="41" applyNumberFormat="0">
      <alignment vertical="center"/>
    </xf>
    <xf numFmtId="1" fontId="3" fillId="77" borderId="41" applyNumberFormat="0">
      <alignment vertical="center"/>
    </xf>
    <xf numFmtId="188" fontId="20" fillId="78" borderId="41" applyNumberFormat="0">
      <alignment vertical="center"/>
    </xf>
    <xf numFmtId="188" fontId="20" fillId="17" borderId="41" applyNumberFormat="0">
      <alignment vertical="center"/>
    </xf>
    <xf numFmtId="3" fontId="20" fillId="0" borderId="41" applyNumberFormat="0">
      <alignment vertical="center"/>
    </xf>
    <xf numFmtId="211" fontId="117" fillId="0" borderId="0" applyFill="0" applyBorder="0" applyAlignment="0"/>
    <xf numFmtId="212" fontId="117" fillId="0" borderId="0" applyFill="0" applyBorder="0" applyAlignment="0"/>
    <xf numFmtId="213" fontId="117" fillId="0" borderId="0" applyFill="0" applyBorder="0" applyAlignment="0"/>
    <xf numFmtId="214" fontId="117" fillId="0" borderId="0" applyFill="0" applyBorder="0" applyAlignment="0"/>
    <xf numFmtId="215" fontId="117" fillId="0" borderId="0" applyFill="0" applyBorder="0" applyAlignment="0"/>
    <xf numFmtId="216" fontId="117" fillId="0" borderId="0" applyFill="0" applyBorder="0" applyAlignment="0"/>
    <xf numFmtId="211" fontId="117" fillId="0" borderId="0" applyFill="0" applyBorder="0" applyAlignment="0"/>
    <xf numFmtId="188" fontId="20" fillId="32" borderId="41" applyNumberFormat="0">
      <alignment vertical="center"/>
    </xf>
    <xf numFmtId="0" fontId="123" fillId="79" borderId="42" applyNumberFormat="0" applyAlignment="0" applyProtection="0"/>
    <xf numFmtId="0" fontId="124" fillId="0" borderId="0"/>
    <xf numFmtId="0" fontId="125" fillId="80" borderId="11" applyBorder="0">
      <alignment vertical="center"/>
    </xf>
    <xf numFmtId="0" fontId="96" fillId="70" borderId="34" applyNumberFormat="0" applyAlignment="0" applyProtection="0"/>
    <xf numFmtId="217" fontId="3" fillId="0" borderId="0" applyFont="0" applyFill="0" applyBorder="0" applyAlignment="0">
      <protection hidden="1"/>
    </xf>
    <xf numFmtId="217" fontId="3" fillId="0" borderId="0" applyFont="0" applyFill="0" applyBorder="0" applyAlignment="0">
      <protection hidden="1"/>
    </xf>
    <xf numFmtId="218" fontId="3" fillId="0" borderId="0" applyFont="0" applyFill="0" applyBorder="0" applyAlignment="0">
      <protection hidden="1"/>
    </xf>
    <xf numFmtId="218" fontId="3" fillId="0" borderId="0" applyFont="0" applyFill="0" applyBorder="0" applyAlignment="0">
      <protection hidden="1"/>
    </xf>
    <xf numFmtId="219" fontId="3" fillId="0" borderId="0" applyFont="0" applyFill="0" applyBorder="0">
      <protection hidden="1"/>
    </xf>
    <xf numFmtId="219" fontId="3" fillId="0" borderId="0" applyFont="0" applyFill="0" applyBorder="0">
      <protection hidden="1"/>
    </xf>
    <xf numFmtId="0" fontId="126" fillId="0" borderId="0" applyNumberFormat="0" applyFill="0" applyBorder="0" applyAlignment="0" applyProtection="0"/>
    <xf numFmtId="207" fontId="3" fillId="0" borderId="0" applyNumberFormat="0" applyFont="0" applyBorder="0" applyAlignment="0" applyProtection="0">
      <protection hidden="1"/>
    </xf>
    <xf numFmtId="207" fontId="3" fillId="0" borderId="0" applyNumberFormat="0" applyFont="0" applyBorder="0" applyAlignment="0" applyProtection="0">
      <protection hidden="1"/>
    </xf>
    <xf numFmtId="207" fontId="3" fillId="81" borderId="0" applyNumberFormat="0" applyFont="0" applyBorder="0" applyAlignment="0" applyProtection="0">
      <protection hidden="1"/>
    </xf>
    <xf numFmtId="207" fontId="3" fillId="81" borderId="0" applyNumberFormat="0" applyFont="0" applyBorder="0" applyAlignment="0" applyProtection="0">
      <protection hidden="1"/>
    </xf>
    <xf numFmtId="207" fontId="3" fillId="82" borderId="0" applyNumberFormat="0" applyFont="0" applyBorder="0" applyAlignment="0" applyProtection="0">
      <protection hidden="1"/>
    </xf>
    <xf numFmtId="207" fontId="3" fillId="82" borderId="0" applyNumberFormat="0" applyFont="0" applyBorder="0" applyAlignment="0" applyProtection="0">
      <protection hidden="1"/>
    </xf>
    <xf numFmtId="207" fontId="3" fillId="23" borderId="0" applyNumberFormat="0" applyFont="0" applyBorder="0" applyAlignment="0" applyProtection="0">
      <protection hidden="1"/>
    </xf>
    <xf numFmtId="207" fontId="3" fillId="23" borderId="0" applyNumberFormat="0" applyFont="0" applyBorder="0" applyAlignment="0" applyProtection="0">
      <protection hidden="1"/>
    </xf>
    <xf numFmtId="220" fontId="23" fillId="83" borderId="43" applyNumberFormat="0" applyProtection="0">
      <alignment horizontal="center"/>
      <protection hidden="1"/>
    </xf>
    <xf numFmtId="207" fontId="3" fillId="77" borderId="0" applyNumberFormat="0" applyFont="0" applyBorder="0" applyAlignment="0" applyProtection="0">
      <protection hidden="1"/>
    </xf>
    <xf numFmtId="207" fontId="3" fillId="77" borderId="0" applyNumberFormat="0" applyFont="0" applyBorder="0" applyAlignment="0" applyProtection="0">
      <protection hidden="1"/>
    </xf>
    <xf numFmtId="207" fontId="3" fillId="84" borderId="0" applyNumberFormat="0" applyFont="0" applyBorder="0" applyAlignment="0" applyProtection="0">
      <protection hidden="1"/>
    </xf>
    <xf numFmtId="207" fontId="3" fillId="84" borderId="0" applyNumberFormat="0" applyFont="0" applyBorder="0" applyAlignment="0" applyProtection="0">
      <protection hidden="1"/>
    </xf>
    <xf numFmtId="207" fontId="3" fillId="85" borderId="0" applyNumberFormat="0" applyFont="0" applyBorder="0" applyAlignment="0" applyProtection="0">
      <protection hidden="1"/>
    </xf>
    <xf numFmtId="207" fontId="3" fillId="85" borderId="0" applyNumberFormat="0" applyFont="0" applyBorder="0" applyAlignment="0" applyProtection="0">
      <protection hidden="1"/>
    </xf>
    <xf numFmtId="207" fontId="3" fillId="32" borderId="0" applyNumberFormat="0" applyFont="0" applyBorder="0" applyAlignment="0" applyProtection="0">
      <protection hidden="1"/>
    </xf>
    <xf numFmtId="207" fontId="3" fillId="32" borderId="0" applyNumberFormat="0" applyFont="0" applyBorder="0" applyAlignment="0" applyProtection="0">
      <protection hidden="1"/>
    </xf>
    <xf numFmtId="0" fontId="127" fillId="86" borderId="16" applyNumberFormat="0" applyProtection="0">
      <alignment horizontal="center" vertical="center" wrapText="1"/>
    </xf>
    <xf numFmtId="0" fontId="3" fillId="0" borderId="0" applyFill="0" applyBorder="0">
      <alignment horizontal="justify" vertical="top"/>
    </xf>
    <xf numFmtId="0" fontId="3" fillId="0" borderId="0" applyFill="0" applyBorder="0">
      <alignment horizontal="justify" vertical="top"/>
    </xf>
    <xf numFmtId="0" fontId="7" fillId="0" borderId="3">
      <alignment horizontal="left" wrapText="1"/>
    </xf>
    <xf numFmtId="221" fontId="128" fillId="0" borderId="0"/>
    <xf numFmtId="221" fontId="128" fillId="0" borderId="0"/>
    <xf numFmtId="221" fontId="128" fillId="0" borderId="0"/>
    <xf numFmtId="221" fontId="128" fillId="0" borderId="0"/>
    <xf numFmtId="221" fontId="128" fillId="0" borderId="0"/>
    <xf numFmtId="221" fontId="128" fillId="0" borderId="0"/>
    <xf numFmtId="221" fontId="128" fillId="0" borderId="0"/>
    <xf numFmtId="221" fontId="128" fillId="0" borderId="0"/>
    <xf numFmtId="215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55" fillId="0" borderId="0" applyFont="0" applyFill="0" applyBorder="0" applyAlignment="0" applyProtection="0"/>
    <xf numFmtId="177" fontId="33" fillId="0" borderId="0" applyFont="0" applyFill="0" applyBorder="0" applyAlignment="0" applyProtection="0">
      <alignment horizontal="right"/>
    </xf>
    <xf numFmtId="167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" fontId="29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0" fontId="3" fillId="0" borderId="0"/>
    <xf numFmtId="0" fontId="3" fillId="0" borderId="0"/>
    <xf numFmtId="222" fontId="3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0" fontId="3" fillId="0" borderId="0"/>
    <xf numFmtId="0" fontId="3" fillId="0" borderId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55" fillId="0" borderId="0" applyFont="0" applyFill="0" applyBorder="0" applyAlignment="0" applyProtection="0"/>
    <xf numFmtId="43" fontId="117" fillId="0" borderId="0" applyFont="0" applyFill="0" applyBorder="0" applyAlignment="0" applyProtection="0"/>
    <xf numFmtId="167" fontId="55" fillId="0" borderId="0" applyFont="0" applyFill="0" applyBorder="0" applyAlignment="0" applyProtection="0"/>
    <xf numFmtId="43" fontId="55" fillId="0" borderId="0" applyFont="0" applyFill="0" applyBorder="0" applyAlignment="0" applyProtection="0"/>
    <xf numFmtId="167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223" fontId="129" fillId="0" borderId="0">
      <protection locked="0"/>
    </xf>
    <xf numFmtId="224" fontId="130" fillId="0" borderId="0" applyFont="0" applyFill="0" applyBorder="0" applyAlignment="0">
      <protection hidden="1"/>
    </xf>
    <xf numFmtId="211" fontId="3" fillId="0" borderId="0" applyFont="0" applyFill="0" applyBorder="0" applyAlignment="0" applyProtection="0"/>
    <xf numFmtId="44" fontId="55" fillId="0" borderId="0" applyFont="0" applyFill="0" applyBorder="0" applyAlignment="0" applyProtection="0"/>
    <xf numFmtId="179" fontId="33" fillId="0" borderId="0" applyFont="0" applyFill="0" applyBorder="0" applyAlignment="0" applyProtection="0">
      <alignment horizontal="right"/>
    </xf>
    <xf numFmtId="166" fontId="13" fillId="0" borderId="0" applyFont="0" applyFill="0" applyBorder="0" applyAlignment="0" applyProtection="0"/>
    <xf numFmtId="44" fontId="3" fillId="0" borderId="0" applyFont="0" applyFill="0" applyBorder="0" applyAlignment="0" applyProtection="0"/>
    <xf numFmtId="202" fontId="3" fillId="0" borderId="0" applyFont="0" applyFill="0" applyBorder="0" applyAlignment="0" applyProtection="0"/>
    <xf numFmtId="223" fontId="129" fillId="0" borderId="0">
      <protection locked="0"/>
    </xf>
    <xf numFmtId="0" fontId="131" fillId="0" borderId="29" applyNumberFormat="0" applyBorder="0">
      <alignment horizontal="centerContinuous"/>
    </xf>
    <xf numFmtId="180" fontId="25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223" fontId="129" fillId="0" borderId="0">
      <protection locked="0"/>
    </xf>
    <xf numFmtId="225" fontId="117" fillId="0" borderId="0" applyFill="0" applyBorder="0">
      <protection hidden="1"/>
    </xf>
    <xf numFmtId="225" fontId="117" fillId="0" borderId="0" applyFill="0" applyBorder="0">
      <protection hidden="1"/>
    </xf>
    <xf numFmtId="226" fontId="117" fillId="0" borderId="0" applyFill="0" applyBorder="0">
      <protection hidden="1"/>
    </xf>
    <xf numFmtId="226" fontId="117" fillId="0" borderId="0" applyFill="0" applyBorder="0">
      <protection hidden="1"/>
    </xf>
    <xf numFmtId="182" fontId="117" fillId="0" borderId="0" applyFill="0" applyBorder="0">
      <protection hidden="1"/>
    </xf>
    <xf numFmtId="182" fontId="117" fillId="0" borderId="0" applyFill="0" applyBorder="0">
      <protection hidden="1"/>
    </xf>
    <xf numFmtId="227" fontId="117" fillId="0" borderId="0" applyFill="0" applyBorder="0">
      <protection hidden="1"/>
    </xf>
    <xf numFmtId="227" fontId="117" fillId="0" borderId="0" applyFill="0" applyBorder="0">
      <protection hidden="1"/>
    </xf>
    <xf numFmtId="228" fontId="117" fillId="0" borderId="0" applyFill="0" applyBorder="0">
      <protection hidden="1"/>
    </xf>
    <xf numFmtId="228" fontId="117" fillId="0" borderId="0" applyFill="0" applyBorder="0">
      <protection hidden="1"/>
    </xf>
    <xf numFmtId="14" fontId="117" fillId="0" borderId="0" applyFill="0" applyBorder="0" applyAlignment="0"/>
    <xf numFmtId="223" fontId="129" fillId="0" borderId="0">
      <protection locked="0"/>
    </xf>
    <xf numFmtId="38" fontId="29" fillId="0" borderId="0" applyFont="0" applyFill="0" applyBorder="0" applyAlignment="0" applyProtection="0"/>
    <xf numFmtId="229" fontId="132" fillId="0" borderId="10">
      <alignment vertical="center"/>
    </xf>
    <xf numFmtId="230" fontId="132" fillId="0" borderId="10">
      <alignment vertical="center"/>
    </xf>
    <xf numFmtId="231" fontId="132" fillId="0" borderId="10">
      <alignment vertical="center"/>
    </xf>
    <xf numFmtId="40" fontId="29" fillId="0" borderId="0" applyFont="0" applyFill="0" applyBorder="0" applyAlignment="0" applyProtection="0"/>
    <xf numFmtId="0" fontId="13" fillId="0" borderId="0" applyNumberFormat="0" applyFill="0" applyBorder="0" applyAlignment="0" applyProtection="0"/>
    <xf numFmtId="186" fontId="133" fillId="87" borderId="0"/>
    <xf numFmtId="232" fontId="134" fillId="0" borderId="44" applyNumberFormat="0" applyFont="0" applyAlignment="0"/>
    <xf numFmtId="233" fontId="133" fillId="0" borderId="0" applyBorder="0" applyProtection="0"/>
    <xf numFmtId="234" fontId="3" fillId="0" borderId="0" applyFill="0" applyBorder="0" applyProtection="0">
      <alignment horizontal="right"/>
    </xf>
    <xf numFmtId="235" fontId="3" fillId="0" borderId="0"/>
    <xf numFmtId="235" fontId="25" fillId="0" borderId="0" applyFill="0" applyBorder="0" applyProtection="0">
      <alignment vertical="center"/>
    </xf>
    <xf numFmtId="236" fontId="133" fillId="10" borderId="0">
      <alignment horizontal="right" indent="1"/>
    </xf>
    <xf numFmtId="235" fontId="135" fillId="17" borderId="0">
      <alignment horizontal="right"/>
    </xf>
    <xf numFmtId="236" fontId="133" fillId="87" borderId="0"/>
    <xf numFmtId="237" fontId="3" fillId="0" borderId="0" applyFill="0" applyBorder="0" applyAlignment="0" applyProtection="0"/>
    <xf numFmtId="238" fontId="3" fillId="0" borderId="0" applyFill="0" applyBorder="0" applyProtection="0"/>
    <xf numFmtId="0" fontId="107" fillId="88" borderId="0" applyNumberFormat="0" applyBorder="0" applyAlignment="0" applyProtection="0"/>
    <xf numFmtId="0" fontId="107" fillId="89" borderId="0" applyNumberFormat="0" applyBorder="0" applyAlignment="0" applyProtection="0"/>
    <xf numFmtId="0" fontId="107" fillId="90" borderId="0" applyNumberFormat="0" applyBorder="0" applyAlignment="0" applyProtection="0"/>
    <xf numFmtId="215" fontId="23" fillId="0" borderId="0" applyFill="0" applyBorder="0" applyAlignment="0"/>
    <xf numFmtId="211" fontId="23" fillId="0" borderId="0" applyFill="0" applyBorder="0" applyAlignment="0"/>
    <xf numFmtId="215" fontId="23" fillId="0" borderId="0" applyFill="0" applyBorder="0" applyAlignment="0"/>
    <xf numFmtId="216" fontId="23" fillId="0" borderId="0" applyFill="0" applyBorder="0" applyAlignment="0"/>
    <xf numFmtId="211" fontId="23" fillId="0" borderId="0" applyFill="0" applyBorder="0" applyAlignment="0"/>
    <xf numFmtId="37" fontId="136" fillId="0" borderId="25" applyFill="0" applyBorder="0">
      <alignment vertical="center"/>
      <protection locked="0"/>
    </xf>
    <xf numFmtId="0" fontId="136" fillId="0" borderId="0" applyFill="0" applyBorder="0">
      <alignment vertical="center"/>
    </xf>
    <xf numFmtId="0" fontId="136" fillId="0" borderId="25" applyFill="0" applyBorder="0">
      <alignment horizontal="left" wrapText="1"/>
      <protection locked="0"/>
    </xf>
    <xf numFmtId="37" fontId="136" fillId="0" borderId="25" applyFill="0" applyBorder="0">
      <alignment vertical="center"/>
      <protection locked="0"/>
    </xf>
    <xf numFmtId="239" fontId="130" fillId="0" borderId="0" applyFont="0" applyFill="0" applyBorder="0" applyAlignment="0">
      <protection hidden="1"/>
    </xf>
    <xf numFmtId="240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241" fontId="3" fillId="0" borderId="0" applyFont="0" applyFill="0" applyBorder="0" applyAlignment="0" applyProtection="0"/>
    <xf numFmtId="241" fontId="3" fillId="0" borderId="0" applyFont="0" applyFill="0" applyBorder="0" applyAlignment="0" applyProtection="0"/>
    <xf numFmtId="242" fontId="29" fillId="0" borderId="0" applyFont="0" applyFill="0" applyBorder="0" applyAlignment="0" applyProtection="0"/>
    <xf numFmtId="243" fontId="61" fillId="0" borderId="0" applyFont="0" applyFill="0" applyBorder="0" applyAlignment="0" applyProtection="0"/>
    <xf numFmtId="242" fontId="29" fillId="0" borderId="0" applyFont="0" applyFill="0" applyBorder="0" applyAlignment="0" applyProtection="0"/>
    <xf numFmtId="242" fontId="29" fillId="0" borderId="0" applyFont="0" applyFill="0" applyBorder="0" applyAlignment="0" applyProtection="0"/>
    <xf numFmtId="242" fontId="29" fillId="0" borderId="0" applyFont="0" applyFill="0" applyBorder="0" applyAlignment="0" applyProtection="0"/>
    <xf numFmtId="244" fontId="3" fillId="0" borderId="0" applyFont="0" applyFill="0" applyBorder="0" applyAlignment="0">
      <protection hidden="1"/>
    </xf>
    <xf numFmtId="244" fontId="3" fillId="0" borderId="0" applyFont="0" applyFill="0" applyBorder="0" applyAlignment="0">
      <protection hidden="1"/>
    </xf>
    <xf numFmtId="245" fontId="130" fillId="0" borderId="0" applyFont="0" applyFill="0" applyBorder="0" applyAlignment="0">
      <protection hidden="1"/>
    </xf>
    <xf numFmtId="246" fontId="3" fillId="0" borderId="0" applyFont="0" applyFill="0" applyBorder="0" applyAlignment="0" applyProtection="0"/>
    <xf numFmtId="0" fontId="20" fillId="91" borderId="45" applyNumberFormat="0">
      <alignment vertical="center"/>
    </xf>
    <xf numFmtId="0" fontId="137" fillId="0" borderId="12" applyFill="0" applyBorder="0">
      <alignment horizontal="left" vertical="top"/>
    </xf>
    <xf numFmtId="207" fontId="7" fillId="0" borderId="46">
      <protection hidden="1"/>
    </xf>
    <xf numFmtId="247" fontId="130" fillId="0" borderId="0" applyFont="0" applyFill="0" applyBorder="0">
      <protection hidden="1"/>
    </xf>
    <xf numFmtId="207" fontId="7" fillId="0" borderId="46">
      <protection hidden="1"/>
    </xf>
    <xf numFmtId="207" fontId="7" fillId="0" borderId="46">
      <protection hidden="1"/>
    </xf>
    <xf numFmtId="0" fontId="20" fillId="17" borderId="37" applyNumberFormat="0">
      <alignment vertical="center"/>
    </xf>
    <xf numFmtId="0" fontId="20" fillId="17" borderId="37" applyNumberFormat="0">
      <alignment vertical="center"/>
    </xf>
    <xf numFmtId="0" fontId="20" fillId="17" borderId="37" applyNumberFormat="0">
      <alignment vertical="center"/>
    </xf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223" fontId="129" fillId="0" borderId="0">
      <protection locked="0"/>
    </xf>
    <xf numFmtId="37" fontId="3" fillId="0" borderId="25" applyFill="0" applyBorder="0">
      <alignment vertical="center"/>
    </xf>
    <xf numFmtId="248" fontId="3" fillId="0" borderId="0" applyFont="0" applyFill="0" applyBorder="0" applyAlignment="0">
      <protection hidden="1"/>
    </xf>
    <xf numFmtId="248" fontId="3" fillId="0" borderId="0" applyFont="0" applyFill="0" applyBorder="0" applyAlignment="0">
      <protection hidden="1"/>
    </xf>
    <xf numFmtId="249" fontId="3" fillId="0" borderId="0" applyFont="0" applyFill="0" applyBorder="0" applyAlignment="0">
      <protection hidden="1"/>
    </xf>
    <xf numFmtId="249" fontId="3" fillId="0" borderId="0" applyFont="0" applyFill="0" applyBorder="0" applyAlignment="0">
      <protection hidden="1"/>
    </xf>
    <xf numFmtId="0" fontId="55" fillId="67" borderId="0" applyNumberFormat="0" applyBorder="0" applyAlignment="0" applyProtection="0"/>
    <xf numFmtId="38" fontId="25" fillId="17" borderId="0" applyNumberFormat="0" applyBorder="0" applyAlignment="0" applyProtection="0"/>
    <xf numFmtId="0" fontId="138" fillId="17" borderId="47" applyNumberFormat="0">
      <alignment vertical="center"/>
    </xf>
    <xf numFmtId="250" fontId="3" fillId="0" borderId="0" applyFont="0" applyFill="0" applyBorder="0" applyAlignment="0">
      <protection hidden="1"/>
    </xf>
    <xf numFmtId="250" fontId="3" fillId="0" borderId="0" applyFont="0" applyFill="0" applyBorder="0" applyAlignment="0">
      <protection hidden="1"/>
    </xf>
    <xf numFmtId="251" fontId="130" fillId="0" borderId="0" applyFont="0" applyFill="0" applyBorder="0" applyAlignment="0">
      <protection hidden="1"/>
    </xf>
    <xf numFmtId="0" fontId="139" fillId="0" borderId="48" applyNumberFormat="0" applyFill="0" applyAlignment="0" applyProtection="0"/>
    <xf numFmtId="0" fontId="100" fillId="0" borderId="0" applyProtection="0">
      <alignment horizontal="left"/>
    </xf>
    <xf numFmtId="0" fontId="101" fillId="0" borderId="0" applyProtection="0">
      <alignment horizontal="left"/>
    </xf>
    <xf numFmtId="0" fontId="140" fillId="0" borderId="0" applyNumberFormat="0" applyFill="0" applyBorder="0" applyAlignment="0" applyProtection="0"/>
    <xf numFmtId="207" fontId="141" fillId="81" borderId="49" applyNumberFormat="0" applyAlignment="0">
      <protection hidden="1"/>
    </xf>
    <xf numFmtId="252" fontId="142" fillId="0" borderId="18">
      <alignment horizontal="left" vertical="center"/>
    </xf>
    <xf numFmtId="0" fontId="143" fillId="0" borderId="0" applyNumberFormat="0" applyFill="0" applyBorder="0" applyAlignment="0" applyProtection="0">
      <alignment vertical="top"/>
      <protection locked="0"/>
    </xf>
    <xf numFmtId="0" fontId="144" fillId="0" borderId="0" applyNumberFormat="0" applyFill="0" applyBorder="0" applyAlignment="0" applyProtection="0">
      <alignment vertical="top"/>
      <protection locked="0"/>
    </xf>
    <xf numFmtId="243" fontId="144" fillId="0" borderId="0" applyNumberFormat="0" applyFill="0" applyBorder="0" applyAlignment="0" applyProtection="0">
      <alignment vertical="top"/>
      <protection locked="0"/>
    </xf>
    <xf numFmtId="0" fontId="145" fillId="0" borderId="0" applyNumberFormat="0" applyFill="0" applyBorder="0" applyAlignment="0" applyProtection="0">
      <alignment vertical="top"/>
      <protection locked="0"/>
    </xf>
    <xf numFmtId="0" fontId="144" fillId="0" borderId="0" applyNumberFormat="0" applyFill="0" applyBorder="0" applyAlignment="0" applyProtection="0">
      <alignment vertical="top"/>
      <protection locked="0"/>
    </xf>
    <xf numFmtId="253" fontId="146" fillId="0" borderId="50">
      <alignment vertical="center"/>
    </xf>
    <xf numFmtId="254" fontId="147" fillId="0" borderId="0"/>
    <xf numFmtId="207" fontId="3" fillId="10" borderId="0" applyNumberFormat="0" applyFont="0" applyBorder="0" applyAlignment="0">
      <protection locked="0"/>
    </xf>
    <xf numFmtId="207" fontId="3" fillId="10" borderId="0" applyNumberFormat="0" applyFont="0" applyBorder="0" applyAlignment="0">
      <protection locked="0"/>
    </xf>
    <xf numFmtId="207" fontId="3" fillId="77" borderId="0" applyNumberFormat="0" applyFont="0" applyBorder="0" applyAlignment="0">
      <protection locked="0"/>
    </xf>
    <xf numFmtId="207" fontId="3" fillId="77" borderId="0" applyNumberFormat="0" applyFont="0" applyBorder="0" applyAlignment="0">
      <protection locked="0"/>
    </xf>
    <xf numFmtId="207" fontId="148" fillId="0" borderId="0" applyNumberFormat="0" applyFill="0" applyBorder="0" applyAlignment="0"/>
    <xf numFmtId="207" fontId="149" fillId="0" borderId="0" applyNumberFormat="0" applyFill="0" applyBorder="0" applyAlignment="0"/>
    <xf numFmtId="0" fontId="23" fillId="0" borderId="0" applyFill="0" applyBorder="0" applyAlignment="0"/>
    <xf numFmtId="0" fontId="23" fillId="0" borderId="0" applyFill="0" applyBorder="0" applyAlignment="0"/>
    <xf numFmtId="255" fontId="147" fillId="0" borderId="0"/>
    <xf numFmtId="10" fontId="25" fillId="23" borderId="3" applyNumberFormat="0" applyBorder="0" applyAlignment="0" applyProtection="0"/>
    <xf numFmtId="229" fontId="150" fillId="0" borderId="50">
      <alignment vertical="center"/>
    </xf>
    <xf numFmtId="256" fontId="146" fillId="0" borderId="50">
      <alignment vertical="center"/>
    </xf>
    <xf numFmtId="257" fontId="150" fillId="0" borderId="50">
      <alignment vertical="center"/>
    </xf>
    <xf numFmtId="188" fontId="20" fillId="26" borderId="51" applyNumberFormat="0">
      <alignment vertical="center"/>
      <protection locked="0"/>
    </xf>
    <xf numFmtId="3" fontId="52" fillId="0" borderId="0"/>
    <xf numFmtId="0" fontId="20" fillId="83" borderId="51" applyNumberFormat="0">
      <alignment vertical="center"/>
      <protection locked="0"/>
    </xf>
    <xf numFmtId="0" fontId="20" fillId="83" borderId="51" applyNumberFormat="0">
      <alignment vertical="center"/>
      <protection locked="0"/>
    </xf>
    <xf numFmtId="3" fontId="52" fillId="0" borderId="0"/>
    <xf numFmtId="207" fontId="151" fillId="0" borderId="0" applyNumberFormat="0" applyFill="0" applyBorder="0" applyAlignment="0"/>
    <xf numFmtId="207" fontId="152" fillId="0" borderId="0" applyNumberFormat="0" applyFill="0" applyBorder="0" applyAlignment="0"/>
    <xf numFmtId="207" fontId="153" fillId="0" borderId="0" applyNumberFormat="0" applyFill="0" applyBorder="0" applyAlignment="0"/>
    <xf numFmtId="207" fontId="153" fillId="0" borderId="0" applyNumberFormat="0" applyFill="0" applyBorder="0" applyAlignment="0"/>
    <xf numFmtId="258" fontId="77" fillId="10" borderId="0"/>
    <xf numFmtId="0" fontId="3" fillId="0" borderId="0"/>
    <xf numFmtId="0" fontId="113" fillId="0" borderId="0"/>
    <xf numFmtId="0" fontId="24" fillId="0" borderId="0"/>
    <xf numFmtId="0" fontId="27" fillId="0" borderId="0"/>
    <xf numFmtId="207" fontId="5" fillId="92" borderId="0" applyNumberFormat="0" applyFont="0" applyBorder="0" applyAlignment="0">
      <protection hidden="1"/>
    </xf>
    <xf numFmtId="259" fontId="3" fillId="0" borderId="0" applyFont="0" applyFill="0" applyBorder="0">
      <protection hidden="1"/>
    </xf>
    <xf numFmtId="259" fontId="3" fillId="0" borderId="0" applyFont="0" applyFill="0" applyBorder="0">
      <protection hidden="1"/>
    </xf>
    <xf numFmtId="167" fontId="3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12" fillId="0" borderId="0" applyFont="0" applyFill="0" applyBorder="0" applyAlignment="0" applyProtection="0"/>
    <xf numFmtId="38" fontId="154" fillId="0" borderId="0"/>
    <xf numFmtId="38" fontId="155" fillId="0" borderId="0"/>
    <xf numFmtId="38" fontId="156" fillId="0" borderId="0"/>
    <xf numFmtId="38" fontId="157" fillId="0" borderId="0"/>
    <xf numFmtId="0" fontId="158" fillId="0" borderId="0"/>
    <xf numFmtId="0" fontId="158" fillId="0" borderId="0"/>
    <xf numFmtId="260" fontId="3" fillId="0" borderId="0" applyFont="0" applyFill="0" applyBorder="0" applyAlignment="0">
      <protection hidden="1"/>
    </xf>
    <xf numFmtId="260" fontId="3" fillId="0" borderId="0" applyFont="0" applyFill="0" applyBorder="0" applyAlignment="0">
      <protection hidden="1"/>
    </xf>
    <xf numFmtId="261" fontId="130" fillId="0" borderId="0" applyFont="0" applyFill="0" applyBorder="0" applyAlignment="0">
      <protection hidden="1"/>
    </xf>
    <xf numFmtId="0" fontId="61" fillId="0" borderId="0" applyNumberFormat="0" applyFont="0" applyFill="0" applyBorder="0" applyProtection="0">
      <alignment horizontal="left" vertical="center"/>
    </xf>
    <xf numFmtId="0" fontId="117" fillId="0" borderId="0"/>
    <xf numFmtId="0" fontId="27" fillId="0" borderId="0"/>
    <xf numFmtId="207" fontId="5" fillId="12" borderId="0" applyNumberFormat="0" applyFont="0" applyBorder="0" applyAlignment="0">
      <protection hidden="1"/>
    </xf>
    <xf numFmtId="0" fontId="25" fillId="0" borderId="0" applyNumberFormat="0" applyFill="0" applyBorder="0"/>
    <xf numFmtId="0" fontId="25" fillId="0" borderId="0" applyNumberFormat="0" applyFill="0" applyBorder="0"/>
    <xf numFmtId="215" fontId="159" fillId="0" borderId="0" applyFill="0" applyBorder="0" applyAlignment="0"/>
    <xf numFmtId="211" fontId="159" fillId="0" borderId="0" applyFill="0" applyBorder="0" applyAlignment="0"/>
    <xf numFmtId="215" fontId="159" fillId="0" borderId="0" applyFill="0" applyBorder="0" applyAlignment="0"/>
    <xf numFmtId="216" fontId="159" fillId="0" borderId="0" applyFill="0" applyBorder="0" applyAlignment="0"/>
    <xf numFmtId="211" fontId="159" fillId="0" borderId="0" applyFill="0" applyBorder="0" applyAlignment="0"/>
    <xf numFmtId="207" fontId="160" fillId="0" borderId="0" applyNumberFormat="0" applyFill="0" applyBorder="0" applyAlignment="0"/>
    <xf numFmtId="207" fontId="161" fillId="0" borderId="0" applyNumberFormat="0" applyFill="0" applyBorder="0" applyAlignment="0"/>
    <xf numFmtId="207" fontId="21" fillId="0" borderId="0" applyNumberFormat="0" applyFill="0" applyBorder="0" applyAlignment="0"/>
    <xf numFmtId="207" fontId="21" fillId="0" borderId="0" applyNumberFormat="0" applyFill="0" applyBorder="0" applyAlignment="0"/>
    <xf numFmtId="3" fontId="57" fillId="0" borderId="0"/>
    <xf numFmtId="3" fontId="57" fillId="0" borderId="0"/>
    <xf numFmtId="0" fontId="98" fillId="0" borderId="52" applyNumberFormat="0" applyFill="0" applyAlignment="0" applyProtection="0"/>
    <xf numFmtId="188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0" fontId="3" fillId="93" borderId="0" applyNumberFormat="0" applyFont="0" applyBorder="0" applyAlignment="0"/>
    <xf numFmtId="262" fontId="3" fillId="94" borderId="53" applyNumberFormat="0" applyFont="0" applyBorder="0" applyAlignment="0"/>
    <xf numFmtId="263" fontId="117" fillId="0" borderId="39" applyFont="0" applyFill="0" applyBorder="0">
      <protection hidden="1"/>
    </xf>
    <xf numFmtId="263" fontId="117" fillId="0" borderId="39" applyFont="0" applyFill="0" applyBorder="0">
      <protection hidden="1"/>
    </xf>
    <xf numFmtId="264" fontId="130" fillId="0" borderId="0" applyFont="0" applyFill="0" applyBorder="0">
      <protection hidden="1"/>
    </xf>
    <xf numFmtId="265" fontId="130" fillId="0" borderId="39" applyFont="0" applyFill="0" applyBorder="0">
      <protection hidden="1"/>
    </xf>
    <xf numFmtId="266" fontId="7" fillId="10" borderId="3" applyFont="0" applyFill="0" applyBorder="0" applyAlignment="0">
      <alignment horizontal="centerContinuous"/>
    </xf>
    <xf numFmtId="43" fontId="3" fillId="0" borderId="0" applyFont="0" applyFill="0" applyBorder="0" applyAlignment="0" applyProtection="0"/>
    <xf numFmtId="0" fontId="162" fillId="0" borderId="16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267" fontId="3" fillId="0" borderId="0" applyFont="0" applyFill="0" applyBorder="0" applyAlignment="0">
      <protection hidden="1"/>
    </xf>
    <xf numFmtId="267" fontId="3" fillId="0" borderId="0" applyFont="0" applyFill="0" applyBorder="0" applyAlignment="0">
      <protection hidden="1"/>
    </xf>
    <xf numFmtId="268" fontId="130" fillId="0" borderId="0" applyFont="0" applyFill="0" applyBorder="0" applyAlignment="0">
      <protection hidden="1"/>
    </xf>
    <xf numFmtId="0" fontId="163" fillId="83" borderId="54" applyNumberFormat="0" applyFill="0" applyAlignment="0" applyProtection="0">
      <alignment vertical="center"/>
      <protection locked="0"/>
    </xf>
    <xf numFmtId="0" fontId="164" fillId="0" borderId="0" applyNumberFormat="0" applyBorder="0">
      <alignment horizontal="left" vertical="top"/>
    </xf>
    <xf numFmtId="0" fontId="163" fillId="83" borderId="54" applyNumberFormat="0" applyFill="0" applyAlignment="0" applyProtection="0">
      <alignment vertical="center"/>
      <protection locked="0"/>
    </xf>
    <xf numFmtId="0" fontId="98" fillId="73" borderId="0" applyNumberFormat="0" applyBorder="0" applyAlignment="0" applyProtection="0"/>
    <xf numFmtId="0" fontId="26" fillId="0" borderId="0"/>
    <xf numFmtId="198" fontId="3" fillId="0" borderId="0"/>
    <xf numFmtId="254" fontId="165" fillId="0" borderId="0"/>
    <xf numFmtId="269" fontId="3" fillId="0" borderId="0">
      <protection hidden="1"/>
    </xf>
    <xf numFmtId="269" fontId="3" fillId="0" borderId="0">
      <protection hidden="1"/>
    </xf>
    <xf numFmtId="233" fontId="165" fillId="0" borderId="0"/>
    <xf numFmtId="270" fontId="117" fillId="0" borderId="0">
      <protection hidden="1"/>
    </xf>
    <xf numFmtId="270" fontId="117" fillId="0" borderId="0">
      <protection hidden="1"/>
    </xf>
    <xf numFmtId="3" fontId="3" fillId="0" borderId="0"/>
    <xf numFmtId="37" fontId="61" fillId="0" borderId="0" applyAlignment="0"/>
    <xf numFmtId="0" fontId="55" fillId="0" borderId="0"/>
    <xf numFmtId="0" fontId="55" fillId="0" borderId="0"/>
    <xf numFmtId="0" fontId="55" fillId="0" borderId="0"/>
    <xf numFmtId="0" fontId="166" fillId="0" borderId="0"/>
    <xf numFmtId="0" fontId="55" fillId="0" borderId="0"/>
    <xf numFmtId="0" fontId="55" fillId="0" borderId="0"/>
    <xf numFmtId="0" fontId="166" fillId="0" borderId="0"/>
    <xf numFmtId="0" fontId="55" fillId="0" borderId="0"/>
    <xf numFmtId="0" fontId="55" fillId="0" borderId="0"/>
    <xf numFmtId="0" fontId="166" fillId="0" borderId="0"/>
    <xf numFmtId="0" fontId="3" fillId="0" borderId="0"/>
    <xf numFmtId="0" fontId="3" fillId="0" borderId="0"/>
    <xf numFmtId="0" fontId="166" fillId="0" borderId="0"/>
    <xf numFmtId="0" fontId="3" fillId="0" borderId="0"/>
    <xf numFmtId="0" fontId="3" fillId="0" borderId="0"/>
    <xf numFmtId="0" fontId="167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1" fillId="0" borderId="0"/>
    <xf numFmtId="0" fontId="1" fillId="0" borderId="0"/>
    <xf numFmtId="0" fontId="55" fillId="0" borderId="0"/>
    <xf numFmtId="0" fontId="3" fillId="0" borderId="0"/>
    <xf numFmtId="0" fontId="55" fillId="0" borderId="0"/>
    <xf numFmtId="0" fontId="1" fillId="0" borderId="0"/>
    <xf numFmtId="0" fontId="55" fillId="0" borderId="0"/>
    <xf numFmtId="0" fontId="55" fillId="0" borderId="0"/>
    <xf numFmtId="0" fontId="3" fillId="0" borderId="0"/>
    <xf numFmtId="0" fontId="55" fillId="0" borderId="0"/>
    <xf numFmtId="0" fontId="5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3" fillId="0" borderId="0"/>
    <xf numFmtId="243" fontId="29" fillId="0" borderId="0"/>
    <xf numFmtId="0" fontId="3" fillId="0" borderId="0"/>
    <xf numFmtId="0" fontId="3" fillId="0" borderId="0"/>
    <xf numFmtId="0" fontId="3" fillId="0" borderId="0"/>
    <xf numFmtId="0" fontId="55" fillId="0" borderId="0"/>
    <xf numFmtId="0" fontId="55" fillId="0" borderId="0"/>
    <xf numFmtId="0" fontId="166" fillId="0" borderId="0"/>
    <xf numFmtId="0" fontId="55" fillId="0" borderId="0"/>
    <xf numFmtId="0" fontId="55" fillId="0" borderId="0"/>
    <xf numFmtId="0" fontId="166" fillId="0" borderId="0"/>
    <xf numFmtId="0" fontId="55" fillId="0" borderId="0"/>
    <xf numFmtId="0" fontId="55" fillId="0" borderId="0"/>
    <xf numFmtId="0" fontId="3" fillId="0" borderId="0"/>
    <xf numFmtId="0" fontId="55" fillId="0" borderId="0"/>
    <xf numFmtId="0" fontId="166" fillId="0" borderId="0"/>
    <xf numFmtId="0" fontId="55" fillId="0" borderId="0"/>
    <xf numFmtId="0" fontId="55" fillId="0" borderId="0"/>
    <xf numFmtId="0" fontId="166" fillId="0" borderId="0"/>
    <xf numFmtId="0" fontId="55" fillId="0" borderId="0"/>
    <xf numFmtId="0" fontId="3" fillId="0" borderId="0"/>
    <xf numFmtId="0" fontId="112" fillId="0" borderId="0"/>
    <xf numFmtId="0" fontId="55" fillId="0" borderId="0"/>
    <xf numFmtId="0" fontId="55" fillId="0" borderId="0"/>
    <xf numFmtId="0" fontId="55" fillId="0" borderId="0"/>
    <xf numFmtId="0" fontId="166" fillId="0" borderId="0"/>
    <xf numFmtId="0" fontId="3" fillId="0" borderId="0"/>
    <xf numFmtId="0" fontId="3" fillId="0" borderId="0"/>
    <xf numFmtId="0" fontId="55" fillId="0" borderId="0"/>
    <xf numFmtId="3" fontId="3" fillId="0" borderId="0"/>
    <xf numFmtId="0" fontId="55" fillId="0" borderId="0"/>
    <xf numFmtId="0" fontId="166" fillId="0" borderId="0"/>
    <xf numFmtId="0" fontId="3" fillId="0" borderId="0"/>
    <xf numFmtId="0" fontId="3" fillId="0" borderId="0"/>
    <xf numFmtId="0" fontId="55" fillId="0" borderId="0"/>
    <xf numFmtId="0" fontId="1" fillId="0" borderId="0"/>
    <xf numFmtId="0" fontId="55" fillId="0" borderId="0"/>
    <xf numFmtId="0" fontId="55" fillId="0" borderId="0"/>
    <xf numFmtId="0" fontId="166" fillId="0" borderId="0"/>
    <xf numFmtId="0" fontId="3" fillId="0" borderId="0"/>
    <xf numFmtId="0" fontId="55" fillId="0" borderId="0"/>
    <xf numFmtId="0" fontId="3" fillId="0" borderId="0"/>
    <xf numFmtId="0" fontId="25" fillId="0" borderId="0"/>
    <xf numFmtId="0" fontId="55" fillId="0" borderId="0"/>
    <xf numFmtId="0" fontId="55" fillId="0" borderId="0"/>
    <xf numFmtId="0" fontId="166" fillId="0" borderId="0"/>
    <xf numFmtId="0" fontId="55" fillId="0" borderId="0"/>
    <xf numFmtId="0" fontId="55" fillId="0" borderId="0"/>
    <xf numFmtId="0" fontId="55" fillId="0" borderId="0"/>
    <xf numFmtId="0" fontId="13" fillId="0" borderId="0"/>
    <xf numFmtId="0" fontId="55" fillId="0" borderId="0"/>
    <xf numFmtId="0" fontId="55" fillId="0" borderId="0"/>
    <xf numFmtId="0" fontId="3" fillId="0" borderId="0"/>
    <xf numFmtId="37" fontId="31" fillId="0" borderId="0" applyNumberFormat="0" applyFill="0" applyAlignment="0"/>
    <xf numFmtId="37" fontId="31" fillId="0" borderId="0" applyNumberFormat="0" applyFill="0" applyAlignment="0"/>
    <xf numFmtId="0" fontId="55" fillId="0" borderId="0"/>
    <xf numFmtId="0" fontId="3" fillId="0" borderId="0"/>
    <xf numFmtId="0" fontId="168" fillId="0" borderId="0"/>
    <xf numFmtId="0" fontId="55" fillId="14" borderId="8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169" fillId="0" borderId="50"/>
    <xf numFmtId="0" fontId="170" fillId="0" borderId="0" applyProtection="0">
      <alignment horizontal="left"/>
      <protection hidden="1"/>
    </xf>
    <xf numFmtId="0" fontId="170" fillId="0" borderId="55" applyProtection="0">
      <alignment horizontal="left"/>
    </xf>
    <xf numFmtId="0" fontId="117" fillId="40" borderId="7" applyNumberFormat="0" applyFont="0" applyAlignment="0" applyProtection="0"/>
    <xf numFmtId="0" fontId="117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3" fontId="54" fillId="0" borderId="0" applyBorder="0"/>
    <xf numFmtId="174" fontId="3" fillId="0" borderId="0" applyFont="0" applyFill="0" applyBorder="0" applyAlignment="0" applyProtection="0"/>
    <xf numFmtId="271" fontId="3" fillId="0" borderId="0" applyFont="0" applyFill="0" applyBorder="0" applyAlignment="0" applyProtection="0"/>
    <xf numFmtId="0" fontId="171" fillId="0" borderId="0"/>
    <xf numFmtId="207" fontId="7" fillId="95" borderId="0" applyNumberFormat="0" applyBorder="0" applyAlignment="0"/>
    <xf numFmtId="207" fontId="7" fillId="95" borderId="0" applyNumberFormat="0" applyBorder="0" applyAlignment="0"/>
    <xf numFmtId="0" fontId="105" fillId="79" borderId="37" applyNumberFormat="0" applyAlignment="0" applyProtection="0"/>
    <xf numFmtId="0" fontId="172" fillId="37" borderId="37" applyNumberFormat="0" applyAlignment="0" applyProtection="0"/>
    <xf numFmtId="0" fontId="172" fillId="37" borderId="37" applyNumberFormat="0" applyAlignment="0" applyProtection="0"/>
    <xf numFmtId="0" fontId="172" fillId="37" borderId="37" applyNumberFormat="0" applyAlignment="0" applyProtection="0"/>
    <xf numFmtId="0" fontId="172" fillId="37" borderId="37" applyNumberFormat="0" applyAlignment="0" applyProtection="0"/>
    <xf numFmtId="0" fontId="68" fillId="0" borderId="3" applyFill="0" applyProtection="0">
      <alignment vertical="center" wrapText="1"/>
      <protection locked="0"/>
    </xf>
    <xf numFmtId="272" fontId="173" fillId="0" borderId="0" applyFill="0" applyBorder="0" applyAlignment="0">
      <protection hidden="1"/>
    </xf>
    <xf numFmtId="273" fontId="3" fillId="0" borderId="0" applyFont="0" applyFill="0" applyBorder="0" applyAlignment="0" applyProtection="0"/>
    <xf numFmtId="273" fontId="3" fillId="0" borderId="0" applyFont="0" applyFill="0" applyBorder="0" applyAlignment="0" applyProtection="0"/>
    <xf numFmtId="214" fontId="3" fillId="0" borderId="0" applyFont="0" applyFill="0" applyBorder="0" applyAlignment="0" applyProtection="0"/>
    <xf numFmtId="274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174" fillId="0" borderId="56"/>
    <xf numFmtId="215" fontId="153" fillId="0" borderId="0" applyFill="0" applyBorder="0" applyAlignment="0"/>
    <xf numFmtId="211" fontId="153" fillId="0" borderId="0" applyFill="0" applyBorder="0" applyAlignment="0"/>
    <xf numFmtId="215" fontId="153" fillId="0" borderId="0" applyFill="0" applyBorder="0" applyAlignment="0"/>
    <xf numFmtId="216" fontId="153" fillId="0" borderId="0" applyFill="0" applyBorder="0" applyAlignment="0"/>
    <xf numFmtId="211" fontId="153" fillId="0" borderId="0" applyFill="0" applyBorder="0" applyAlignment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12" fillId="0" borderId="0" applyFont="0" applyFill="0" applyBorder="0" applyAlignment="0" applyProtection="0"/>
    <xf numFmtId="37" fontId="3" fillId="0" borderId="0" applyFont="0" applyFill="0" applyBorder="0" applyAlignment="0" applyProtection="0"/>
    <xf numFmtId="207" fontId="3" fillId="0" borderId="0" applyNumberFormat="0" applyFont="0" applyFill="0" applyBorder="0" applyAlignment="0">
      <protection locked="0" hidden="1"/>
    </xf>
    <xf numFmtId="207" fontId="3" fillId="0" borderId="0" applyNumberFormat="0" applyFont="0" applyFill="0" applyBorder="0" applyAlignment="0">
      <protection locked="0" hidden="1"/>
    </xf>
    <xf numFmtId="207" fontId="3" fillId="0" borderId="0" applyNumberFormat="0" applyFont="0" applyFill="0" applyBorder="0" applyAlignment="0"/>
    <xf numFmtId="207" fontId="3" fillId="0" borderId="0" applyNumberFormat="0" applyFont="0" applyFill="0" applyBorder="0" applyAlignment="0"/>
    <xf numFmtId="207" fontId="3" fillId="0" borderId="0" applyNumberFormat="0" applyFont="0" applyFill="0" applyBorder="0" applyAlignment="0">
      <protection hidden="1"/>
    </xf>
    <xf numFmtId="207" fontId="3" fillId="0" borderId="0" applyNumberFormat="0" applyFont="0" applyFill="0" applyBorder="0" applyAlignment="0">
      <protection hidden="1"/>
    </xf>
    <xf numFmtId="207" fontId="3" fillId="0" borderId="0" applyNumberFormat="0" applyFont="0" applyFill="0" applyBorder="0" applyAlignment="0">
      <protection locked="0"/>
    </xf>
    <xf numFmtId="207" fontId="3" fillId="0" borderId="0" applyNumberFormat="0" applyFont="0" applyFill="0" applyBorder="0" applyAlignment="0">
      <protection locked="0"/>
    </xf>
    <xf numFmtId="253" fontId="132" fillId="0" borderId="50">
      <alignment vertical="center"/>
    </xf>
    <xf numFmtId="9" fontId="175" fillId="0" borderId="57" applyFont="0" applyFill="0" applyBorder="0" applyAlignment="0" applyProtection="0">
      <alignment vertical="top" wrapText="1"/>
    </xf>
    <xf numFmtId="275" fontId="176" fillId="0" borderId="5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177" fillId="0" borderId="16">
      <alignment horizontal="center"/>
    </xf>
    <xf numFmtId="3" fontId="29" fillId="0" borderId="0" applyFont="0" applyFill="0" applyBorder="0" applyAlignment="0" applyProtection="0"/>
    <xf numFmtId="0" fontId="29" fillId="96" borderId="0" applyNumberFormat="0" applyFont="0" applyBorder="0" applyAlignment="0" applyProtection="0"/>
    <xf numFmtId="276" fontId="5" fillId="0" borderId="0" applyFont="0" applyFill="0" applyBorder="0" applyAlignment="0" applyProtection="0">
      <alignment horizontal="right"/>
    </xf>
    <xf numFmtId="276" fontId="5" fillId="0" borderId="0" applyFont="0" applyFill="0" applyBorder="0" applyAlignment="0" applyProtection="0">
      <alignment horizontal="right"/>
    </xf>
    <xf numFmtId="49" fontId="54" fillId="0" borderId="0">
      <alignment horizontal="right"/>
    </xf>
    <xf numFmtId="0" fontId="178" fillId="95" borderId="0" applyBorder="0" applyAlignment="0" applyProtection="0"/>
    <xf numFmtId="0" fontId="179" fillId="0" borderId="0" applyFill="0" applyBorder="0">
      <alignment horizontal="right"/>
    </xf>
    <xf numFmtId="0" fontId="3" fillId="0" borderId="0" applyNumberFormat="0" applyFill="0" applyBorder="0">
      <alignment horizontal="left" vertical="center" wrapText="1"/>
    </xf>
    <xf numFmtId="0" fontId="3" fillId="0" borderId="0" applyNumberFormat="0" applyFill="0" applyBorder="0">
      <alignment horizontal="left" vertical="center" wrapText="1"/>
    </xf>
    <xf numFmtId="4" fontId="25" fillId="30" borderId="42" applyNumberFormat="0" applyProtection="0">
      <alignment vertical="center"/>
    </xf>
    <xf numFmtId="4" fontId="117" fillId="10" borderId="37" applyNumberFormat="0" applyProtection="0">
      <alignment vertical="center"/>
    </xf>
    <xf numFmtId="4" fontId="117" fillId="10" borderId="37" applyNumberFormat="0" applyProtection="0">
      <alignment vertical="center"/>
    </xf>
    <xf numFmtId="4" fontId="180" fillId="10" borderId="42" applyNumberFormat="0" applyProtection="0">
      <alignment vertical="center"/>
    </xf>
    <xf numFmtId="4" fontId="181" fillId="10" borderId="37" applyNumberFormat="0" applyProtection="0">
      <alignment vertical="center"/>
    </xf>
    <xf numFmtId="4" fontId="181" fillId="10" borderId="37" applyNumberFormat="0" applyProtection="0">
      <alignment vertical="center"/>
    </xf>
    <xf numFmtId="4" fontId="25" fillId="10" borderId="42" applyNumberFormat="0" applyProtection="0">
      <alignment horizontal="left" vertical="center" indent="1"/>
    </xf>
    <xf numFmtId="4" fontId="117" fillId="10" borderId="37" applyNumberFormat="0" applyProtection="0">
      <alignment horizontal="left" vertical="center" indent="1"/>
    </xf>
    <xf numFmtId="4" fontId="117" fillId="10" borderId="37" applyNumberFormat="0" applyProtection="0">
      <alignment horizontal="left" vertical="center" indent="1"/>
    </xf>
    <xf numFmtId="0" fontId="40" fillId="30" borderId="58" applyNumberFormat="0" applyProtection="0">
      <alignment horizontal="left" vertical="top" indent="1"/>
    </xf>
    <xf numFmtId="4" fontId="117" fillId="10" borderId="37" applyNumberFormat="0" applyProtection="0">
      <alignment horizontal="left" vertical="center" indent="1"/>
    </xf>
    <xf numFmtId="4" fontId="117" fillId="10" borderId="37" applyNumberFormat="0" applyProtection="0">
      <alignment horizontal="left" vertical="center" indent="1"/>
    </xf>
    <xf numFmtId="4" fontId="25" fillId="51" borderId="42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25" fillId="36" borderId="42" applyNumberFormat="0" applyProtection="0">
      <alignment horizontal="right" vertical="center"/>
    </xf>
    <xf numFmtId="4" fontId="117" fillId="92" borderId="37" applyNumberFormat="0" applyProtection="0">
      <alignment horizontal="right" vertical="center"/>
    </xf>
    <xf numFmtId="4" fontId="117" fillId="92" borderId="37" applyNumberFormat="0" applyProtection="0">
      <alignment horizontal="right" vertical="center"/>
    </xf>
    <xf numFmtId="4" fontId="25" fillId="20" borderId="42" applyNumberFormat="0" applyProtection="0">
      <alignment horizontal="right" vertical="center"/>
    </xf>
    <xf numFmtId="4" fontId="117" fillId="84" borderId="37" applyNumberFormat="0" applyProtection="0">
      <alignment horizontal="right" vertical="center"/>
    </xf>
    <xf numFmtId="4" fontId="117" fillId="84" borderId="37" applyNumberFormat="0" applyProtection="0">
      <alignment horizontal="right" vertical="center"/>
    </xf>
    <xf numFmtId="4" fontId="25" fillId="97" borderId="59" applyNumberFormat="0" applyProtection="0">
      <alignment horizontal="right" vertical="center"/>
    </xf>
    <xf numFmtId="4" fontId="117" fillId="98" borderId="37" applyNumberFormat="0" applyProtection="0">
      <alignment horizontal="right" vertical="center"/>
    </xf>
    <xf numFmtId="4" fontId="117" fillId="98" borderId="37" applyNumberFormat="0" applyProtection="0">
      <alignment horizontal="right" vertical="center"/>
    </xf>
    <xf numFmtId="4" fontId="25" fillId="99" borderId="42" applyNumberFormat="0" applyProtection="0">
      <alignment horizontal="right" vertical="center"/>
    </xf>
    <xf numFmtId="4" fontId="117" fillId="95" borderId="37" applyNumberFormat="0" applyProtection="0">
      <alignment horizontal="right" vertical="center"/>
    </xf>
    <xf numFmtId="4" fontId="117" fillId="95" borderId="37" applyNumberFormat="0" applyProtection="0">
      <alignment horizontal="right" vertical="center"/>
    </xf>
    <xf numFmtId="4" fontId="25" fillId="100" borderId="42" applyNumberFormat="0" applyProtection="0">
      <alignment horizontal="right" vertical="center"/>
    </xf>
    <xf numFmtId="4" fontId="117" fillId="101" borderId="37" applyNumberFormat="0" applyProtection="0">
      <alignment horizontal="right" vertical="center"/>
    </xf>
    <xf numFmtId="4" fontId="117" fillId="101" borderId="37" applyNumberFormat="0" applyProtection="0">
      <alignment horizontal="right" vertical="center"/>
    </xf>
    <xf numFmtId="4" fontId="25" fillId="102" borderId="42" applyNumberFormat="0" applyProtection="0">
      <alignment horizontal="right" vertical="center"/>
    </xf>
    <xf numFmtId="4" fontId="117" fillId="103" borderId="37" applyNumberFormat="0" applyProtection="0">
      <alignment horizontal="right" vertical="center"/>
    </xf>
    <xf numFmtId="4" fontId="117" fillId="103" borderId="37" applyNumberFormat="0" applyProtection="0">
      <alignment horizontal="right" vertical="center"/>
    </xf>
    <xf numFmtId="4" fontId="25" fillId="104" borderId="42" applyNumberFormat="0" applyProtection="0">
      <alignment horizontal="right" vertical="center"/>
    </xf>
    <xf numFmtId="4" fontId="117" fillId="105" borderId="37" applyNumberFormat="0" applyProtection="0">
      <alignment horizontal="right" vertical="center"/>
    </xf>
    <xf numFmtId="4" fontId="117" fillId="105" borderId="37" applyNumberFormat="0" applyProtection="0">
      <alignment horizontal="right" vertical="center"/>
    </xf>
    <xf numFmtId="4" fontId="25" fillId="106" borderId="42" applyNumberFormat="0" applyProtection="0">
      <alignment horizontal="right" vertical="center"/>
    </xf>
    <xf numFmtId="4" fontId="117" fillId="80" borderId="37" applyNumberFormat="0" applyProtection="0">
      <alignment horizontal="right" vertical="center"/>
    </xf>
    <xf numFmtId="4" fontId="117" fillId="80" borderId="37" applyNumberFormat="0" applyProtection="0">
      <alignment horizontal="right" vertical="center"/>
    </xf>
    <xf numFmtId="4" fontId="25" fillId="107" borderId="42" applyNumberFormat="0" applyProtection="0">
      <alignment horizontal="right" vertical="center"/>
    </xf>
    <xf numFmtId="4" fontId="117" fillId="108" borderId="37" applyNumberFormat="0" applyProtection="0">
      <alignment horizontal="right" vertical="center"/>
    </xf>
    <xf numFmtId="4" fontId="117" fillId="108" borderId="37" applyNumberFormat="0" applyProtection="0">
      <alignment horizontal="right" vertical="center"/>
    </xf>
    <xf numFmtId="4" fontId="25" fillId="109" borderId="59" applyNumberFormat="0" applyProtection="0">
      <alignment horizontal="left" vertical="center" indent="1"/>
    </xf>
    <xf numFmtId="4" fontId="56" fillId="110" borderId="37" applyNumberFormat="0" applyProtection="0">
      <alignment horizontal="left" vertical="center" indent="1"/>
    </xf>
    <xf numFmtId="4" fontId="56" fillId="110" borderId="37" applyNumberFormat="0" applyProtection="0">
      <alignment horizontal="left" vertical="center" indent="1"/>
    </xf>
    <xf numFmtId="4" fontId="3" fillId="71" borderId="59" applyNumberFormat="0" applyProtection="0">
      <alignment horizontal="left" vertical="center" indent="1"/>
    </xf>
    <xf numFmtId="4" fontId="117" fillId="76" borderId="60" applyNumberFormat="0" applyProtection="0">
      <alignment horizontal="left" vertical="center" indent="1"/>
    </xf>
    <xf numFmtId="4" fontId="117" fillId="76" borderId="60" applyNumberFormat="0" applyProtection="0">
      <alignment horizontal="left" vertical="center" indent="1"/>
    </xf>
    <xf numFmtId="4" fontId="3" fillId="71" borderId="59" applyNumberFormat="0" applyProtection="0">
      <alignment horizontal="left" vertical="center" indent="1"/>
    </xf>
    <xf numFmtId="4" fontId="74" fillId="111" borderId="0" applyNumberFormat="0" applyProtection="0">
      <alignment horizontal="left" vertical="center" indent="1"/>
    </xf>
    <xf numFmtId="4" fontId="74" fillId="111" borderId="0" applyNumberFormat="0" applyProtection="0">
      <alignment horizontal="left" vertical="center" indent="1"/>
    </xf>
    <xf numFmtId="4" fontId="25" fillId="112" borderId="42" applyNumberFormat="0" applyProtection="0">
      <alignment horizontal="right" vertical="center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25" fillId="113" borderId="59" applyNumberFormat="0" applyProtection="0">
      <alignment horizontal="left" vertical="center" indent="1"/>
    </xf>
    <xf numFmtId="4" fontId="117" fillId="76" borderId="37" applyNumberFormat="0" applyProtection="0">
      <alignment horizontal="left" vertical="center" indent="1"/>
    </xf>
    <xf numFmtId="4" fontId="117" fillId="76" borderId="37" applyNumberFormat="0" applyProtection="0">
      <alignment horizontal="left" vertical="center" indent="1"/>
    </xf>
    <xf numFmtId="4" fontId="25" fillId="112" borderId="59" applyNumberFormat="0" applyProtection="0">
      <alignment horizontal="left" vertical="center" indent="1"/>
    </xf>
    <xf numFmtId="4" fontId="117" fillId="114" borderId="37" applyNumberFormat="0" applyProtection="0">
      <alignment horizontal="left" vertical="center" indent="1"/>
    </xf>
    <xf numFmtId="4" fontId="117" fillId="114" borderId="37" applyNumberFormat="0" applyProtection="0">
      <alignment horizontal="left" vertical="center" indent="1"/>
    </xf>
    <xf numFmtId="0" fontId="25" fillId="37" borderId="42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25" fillId="71" borderId="58" applyNumberFormat="0" applyProtection="0">
      <alignment horizontal="left" vertical="top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25" fillId="115" borderId="42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25" fillId="112" borderId="58" applyNumberFormat="0" applyProtection="0">
      <alignment horizontal="left" vertical="top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25" fillId="117" borderId="42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25" fillId="117" borderId="58" applyNumberFormat="0" applyProtection="0">
      <alignment horizontal="left" vertical="top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25" fillId="113" borderId="42" applyNumberFormat="0" applyProtection="0">
      <alignment horizontal="left" vertical="center" indent="1"/>
    </xf>
    <xf numFmtId="0" fontId="3" fillId="13" borderId="58" applyNumberFormat="0" applyProtection="0">
      <alignment horizontal="left" vertical="center" indent="1"/>
    </xf>
    <xf numFmtId="0" fontId="3" fillId="13" borderId="58" applyNumberFormat="0" applyProtection="0">
      <alignment horizontal="left" vertical="center" indent="1"/>
    </xf>
    <xf numFmtId="0" fontId="3" fillId="13" borderId="58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13" borderId="58" applyNumberFormat="0" applyProtection="0">
      <alignment horizontal="left" vertical="center" indent="1"/>
    </xf>
    <xf numFmtId="0" fontId="25" fillId="113" borderId="58" applyNumberFormat="0" applyProtection="0">
      <alignment horizontal="left" vertical="top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25" fillId="21" borderId="61" applyNumberFormat="0">
      <protection locked="0"/>
    </xf>
    <xf numFmtId="0" fontId="3" fillId="21" borderId="3" applyNumberFormat="0">
      <protection locked="0"/>
    </xf>
    <xf numFmtId="0" fontId="3" fillId="21" borderId="3" applyNumberFormat="0">
      <protection locked="0"/>
    </xf>
    <xf numFmtId="0" fontId="81" fillId="71" borderId="62" applyBorder="0"/>
    <xf numFmtId="4" fontId="76" fillId="40" borderId="58" applyNumberFormat="0" applyProtection="0">
      <alignment vertical="center"/>
    </xf>
    <xf numFmtId="4" fontId="117" fillId="23" borderId="37" applyNumberFormat="0" applyProtection="0">
      <alignment vertical="center"/>
    </xf>
    <xf numFmtId="4" fontId="117" fillId="23" borderId="37" applyNumberFormat="0" applyProtection="0">
      <alignment vertical="center"/>
    </xf>
    <xf numFmtId="4" fontId="180" fillId="23" borderId="3" applyNumberFormat="0" applyProtection="0">
      <alignment vertical="center"/>
    </xf>
    <xf numFmtId="4" fontId="181" fillId="23" borderId="37" applyNumberFormat="0" applyProtection="0">
      <alignment vertical="center"/>
    </xf>
    <xf numFmtId="4" fontId="181" fillId="23" borderId="37" applyNumberFormat="0" applyProtection="0">
      <alignment vertical="center"/>
    </xf>
    <xf numFmtId="4" fontId="76" fillId="37" borderId="58" applyNumberFormat="0" applyProtection="0">
      <alignment horizontal="left" vertical="center" indent="1"/>
    </xf>
    <xf numFmtId="4" fontId="117" fillId="23" borderId="37" applyNumberFormat="0" applyProtection="0">
      <alignment horizontal="left" vertical="center" indent="1"/>
    </xf>
    <xf numFmtId="4" fontId="117" fillId="23" borderId="37" applyNumberFormat="0" applyProtection="0">
      <alignment horizontal="left" vertical="center" indent="1"/>
    </xf>
    <xf numFmtId="0" fontId="76" fillId="40" borderId="58" applyNumberFormat="0" applyProtection="0">
      <alignment horizontal="left" vertical="top" indent="1"/>
    </xf>
    <xf numFmtId="4" fontId="117" fillId="23" borderId="37" applyNumberFormat="0" applyProtection="0">
      <alignment horizontal="left" vertical="center" indent="1"/>
    </xf>
    <xf numFmtId="4" fontId="117" fillId="23" borderId="37" applyNumberFormat="0" applyProtection="0">
      <alignment horizontal="left" vertical="center" indent="1"/>
    </xf>
    <xf numFmtId="4" fontId="25" fillId="0" borderId="42" applyNumberFormat="0" applyProtection="0">
      <alignment horizontal="right" vertical="center"/>
    </xf>
    <xf numFmtId="4" fontId="117" fillId="76" borderId="37" applyNumberFormat="0" applyProtection="0">
      <alignment horizontal="right" vertical="center"/>
    </xf>
    <xf numFmtId="4" fontId="117" fillId="76" borderId="37" applyNumberFormat="0" applyProtection="0">
      <alignment horizontal="right" vertical="center"/>
    </xf>
    <xf numFmtId="4" fontId="180" fillId="18" borderId="42" applyNumberFormat="0" applyProtection="0">
      <alignment horizontal="right" vertical="center"/>
    </xf>
    <xf numFmtId="4" fontId="181" fillId="76" borderId="37" applyNumberFormat="0" applyProtection="0">
      <alignment horizontal="right" vertical="center"/>
    </xf>
    <xf numFmtId="4" fontId="181" fillId="76" borderId="37" applyNumberFormat="0" applyProtection="0">
      <alignment horizontal="right" vertical="center"/>
    </xf>
    <xf numFmtId="4" fontId="25" fillId="51" borderId="42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117" fillId="112" borderId="58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76" fillId="112" borderId="58" applyNumberFormat="0" applyProtection="0">
      <alignment horizontal="left" vertical="top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182" fillId="24" borderId="59" applyNumberFormat="0" applyProtection="0">
      <alignment horizontal="left" vertical="center" indent="1"/>
    </xf>
    <xf numFmtId="0" fontId="183" fillId="0" borderId="0"/>
    <xf numFmtId="0" fontId="183" fillId="0" borderId="0"/>
    <xf numFmtId="0" fontId="25" fillId="118" borderId="3"/>
    <xf numFmtId="0" fontId="25" fillId="118" borderId="3"/>
    <xf numFmtId="4" fontId="184" fillId="21" borderId="42" applyNumberFormat="0" applyProtection="0">
      <alignment horizontal="right" vertical="center"/>
    </xf>
    <xf numFmtId="4" fontId="153" fillId="76" borderId="37" applyNumberFormat="0" applyProtection="0">
      <alignment horizontal="right" vertical="center"/>
    </xf>
    <xf numFmtId="4" fontId="153" fillId="76" borderId="37" applyNumberFormat="0" applyProtection="0">
      <alignment horizontal="right" vertical="center"/>
    </xf>
    <xf numFmtId="0" fontId="185" fillId="0" borderId="0" applyNumberFormat="0" applyFill="0" applyBorder="0" applyAlignment="0" applyProtection="0"/>
    <xf numFmtId="3" fontId="25" fillId="0" borderId="0"/>
    <xf numFmtId="1" fontId="61" fillId="0" borderId="0" applyBorder="0">
      <alignment horizontal="left" vertical="top" wrapText="1"/>
    </xf>
    <xf numFmtId="0" fontId="3" fillId="0" borderId="0"/>
    <xf numFmtId="0" fontId="25" fillId="0" borderId="0"/>
    <xf numFmtId="0" fontId="186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29" fillId="0" borderId="0"/>
    <xf numFmtId="186" fontId="61" fillId="21" borderId="0"/>
    <xf numFmtId="186" fontId="61" fillId="21" borderId="0"/>
    <xf numFmtId="186" fontId="61" fillId="21" borderId="0"/>
    <xf numFmtId="186" fontId="61" fillId="21" borderId="0"/>
    <xf numFmtId="0" fontId="3" fillId="0" borderId="0"/>
    <xf numFmtId="0" fontId="3" fillId="0" borderId="0"/>
    <xf numFmtId="0" fontId="3" fillId="0" borderId="0"/>
    <xf numFmtId="0" fontId="3" fillId="0" borderId="0"/>
    <xf numFmtId="243" fontId="3" fillId="0" borderId="0"/>
    <xf numFmtId="0" fontId="162" fillId="0" borderId="0"/>
    <xf numFmtId="207" fontId="7" fillId="0" borderId="0" applyNumberFormat="0" applyFill="0" applyBorder="0" applyAlignment="0">
      <protection hidden="1"/>
    </xf>
    <xf numFmtId="207" fontId="7" fillId="0" borderId="0" applyNumberFormat="0" applyFill="0" applyBorder="0" applyAlignment="0">
      <protection hidden="1"/>
    </xf>
    <xf numFmtId="207" fontId="7" fillId="0" borderId="23" applyNumberFormat="0" applyFill="0" applyAlignment="0">
      <protection hidden="1"/>
    </xf>
    <xf numFmtId="207" fontId="7" fillId="0" borderId="23" applyNumberFormat="0" applyFill="0" applyAlignment="0">
      <protection hidden="1"/>
    </xf>
    <xf numFmtId="207" fontId="7" fillId="0" borderId="5" applyNumberFormat="0" applyFill="0" applyAlignment="0">
      <protection hidden="1"/>
    </xf>
    <xf numFmtId="207" fontId="7" fillId="0" borderId="5" applyNumberFormat="0" applyFill="0" applyAlignment="0">
      <protection hidden="1"/>
    </xf>
    <xf numFmtId="207" fontId="7" fillId="0" borderId="46" applyNumberFormat="0" applyFill="0" applyAlignment="0">
      <protection hidden="1"/>
    </xf>
    <xf numFmtId="207" fontId="7" fillId="0" borderId="46" applyNumberFormat="0" applyFill="0" applyAlignment="0">
      <protection hidden="1"/>
    </xf>
    <xf numFmtId="207" fontId="3" fillId="0" borderId="0">
      <protection hidden="1"/>
    </xf>
    <xf numFmtId="207" fontId="3" fillId="0" borderId="0">
      <protection hidden="1"/>
    </xf>
    <xf numFmtId="183" fontId="84" fillId="0" borderId="1" applyBorder="0" applyProtection="0">
      <alignment horizontal="right" vertical="center"/>
    </xf>
    <xf numFmtId="0" fontId="85" fillId="34" borderId="1" applyBorder="0" applyProtection="0">
      <alignment horizontal="centerContinuous" vertical="center"/>
    </xf>
    <xf numFmtId="0" fontId="3" fillId="0" borderId="0"/>
    <xf numFmtId="0" fontId="3" fillId="0" borderId="0"/>
    <xf numFmtId="207" fontId="5" fillId="0" borderId="0" applyNumberFormat="0" applyFont="0" applyFill="0" applyBorder="0">
      <protection hidden="1"/>
    </xf>
    <xf numFmtId="207" fontId="5" fillId="0" borderId="0" applyNumberFormat="0" applyFont="0" applyFill="0" applyBorder="0">
      <alignment horizontal="left" indent="1"/>
      <protection hidden="1"/>
    </xf>
    <xf numFmtId="207" fontId="5" fillId="0" borderId="0" applyNumberFormat="0" applyFont="0" applyFill="0" applyBorder="0">
      <alignment horizontal="left" indent="2"/>
      <protection hidden="1"/>
    </xf>
    <xf numFmtId="207" fontId="5" fillId="0" borderId="0" applyNumberFormat="0" applyFont="0" applyFill="0" applyBorder="0">
      <alignment horizontal="left" indent="3"/>
      <protection hidden="1"/>
    </xf>
    <xf numFmtId="49" fontId="117" fillId="0" borderId="0" applyFill="0" applyBorder="0" applyAlignment="0"/>
    <xf numFmtId="277" fontId="117" fillId="0" borderId="0" applyFill="0" applyBorder="0" applyAlignment="0"/>
    <xf numFmtId="278" fontId="117" fillId="0" borderId="0" applyFill="0" applyBorder="0" applyAlignment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79" fontId="7" fillId="0" borderId="5" applyFont="0" applyFill="0" applyBorder="0" applyAlignment="0">
      <protection hidden="1"/>
    </xf>
    <xf numFmtId="279" fontId="7" fillId="0" borderId="5" applyFont="0" applyFill="0" applyBorder="0" applyAlignment="0">
      <protection hidden="1"/>
    </xf>
    <xf numFmtId="188" fontId="187" fillId="119" borderId="0" applyNumberFormat="0">
      <alignment vertical="center"/>
    </xf>
    <xf numFmtId="188" fontId="188" fillId="32" borderId="0" applyNumberFormat="0">
      <alignment vertical="center"/>
    </xf>
    <xf numFmtId="188" fontId="189" fillId="0" borderId="0" applyNumberFormat="0">
      <alignment vertical="center"/>
    </xf>
    <xf numFmtId="188" fontId="14" fillId="0" borderId="0" applyNumberFormat="0">
      <alignment vertical="center"/>
    </xf>
    <xf numFmtId="1" fontId="7" fillId="0" borderId="20" applyNumberFormat="0" applyProtection="0">
      <alignment horizontal="left" vertical="center"/>
    </xf>
    <xf numFmtId="0" fontId="107" fillId="0" borderId="63" applyNumberFormat="0" applyFill="0" applyAlignment="0" applyProtection="0"/>
    <xf numFmtId="3" fontId="37" fillId="0" borderId="1" applyNumberFormat="0"/>
    <xf numFmtId="14" fontId="3" fillId="17" borderId="64" applyFont="0" applyFill="0" applyBorder="0" applyAlignment="0" applyProtection="0">
      <alignment horizontal="center" vertical="top" wrapText="1"/>
    </xf>
    <xf numFmtId="280" fontId="3" fillId="0" borderId="0" applyFont="0" applyFill="0" applyBorder="0" applyAlignment="0">
      <protection hidden="1"/>
    </xf>
    <xf numFmtId="280" fontId="3" fillId="0" borderId="0" applyFont="0" applyFill="0" applyBorder="0" applyAlignment="0">
      <protection hidden="1"/>
    </xf>
    <xf numFmtId="252" fontId="190" fillId="0" borderId="0">
      <alignment horizontal="left" vertical="center"/>
    </xf>
    <xf numFmtId="0" fontId="191" fillId="0" borderId="0">
      <alignment vertical="center"/>
    </xf>
    <xf numFmtId="252" fontId="192" fillId="0" borderId="0">
      <alignment horizontal="left" vertical="center"/>
    </xf>
    <xf numFmtId="193" fontId="193" fillId="0" borderId="0">
      <alignment horizontal="left" vertical="center"/>
    </xf>
    <xf numFmtId="0" fontId="171" fillId="0" borderId="0"/>
    <xf numFmtId="281" fontId="5" fillId="0" borderId="0" applyFont="0" applyFill="0" applyBorder="0" applyAlignment="0">
      <protection hidden="1"/>
    </xf>
    <xf numFmtId="282" fontId="5" fillId="0" borderId="0" applyFont="0" applyFill="0" applyBorder="0" applyAlignment="0">
      <protection hidden="1"/>
    </xf>
    <xf numFmtId="37" fontId="3" fillId="0" borderId="0" applyFont="0" applyFill="0" applyBorder="0" applyAlignment="0" applyProtection="0"/>
    <xf numFmtId="202" fontId="25" fillId="0" borderId="0" applyFont="0" applyFill="0" applyBorder="0" applyAlignment="0" applyProtection="0"/>
    <xf numFmtId="44" fontId="55" fillId="0" borderId="0" applyFont="0" applyFill="0" applyBorder="0" applyAlignment="0" applyProtection="0"/>
    <xf numFmtId="202" fontId="3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283" fontId="29" fillId="0" borderId="0" applyFont="0" applyFill="0" applyBorder="0" applyAlignment="0" applyProtection="0"/>
    <xf numFmtId="284" fontId="29" fillId="0" borderId="0" applyFont="0" applyFill="0" applyBorder="0" applyAlignment="0" applyProtection="0"/>
    <xf numFmtId="0" fontId="194" fillId="0" borderId="0" applyNumberFormat="0" applyFill="0" applyBorder="0" applyAlignment="0" applyProtection="0"/>
    <xf numFmtId="0" fontId="113" fillId="0" borderId="0" applyNumberFormat="0" applyFont="0" applyFill="0" applyBorder="0" applyProtection="0">
      <alignment horizontal="center" vertical="center" wrapText="1"/>
    </xf>
    <xf numFmtId="207" fontId="3" fillId="0" borderId="0" applyNumberFormat="0" applyFont="0" applyFill="0" applyBorder="0">
      <alignment wrapText="1"/>
      <protection hidden="1"/>
    </xf>
    <xf numFmtId="207" fontId="3" fillId="0" borderId="0" applyNumberFormat="0" applyFont="0" applyFill="0" applyBorder="0">
      <alignment wrapText="1"/>
      <protection hidden="1"/>
    </xf>
    <xf numFmtId="285" fontId="7" fillId="0" borderId="16">
      <protection hidden="1"/>
    </xf>
    <xf numFmtId="285" fontId="7" fillId="0" borderId="16">
      <protection hidden="1"/>
    </xf>
    <xf numFmtId="286" fontId="7" fillId="0" borderId="16">
      <protection hidden="1"/>
    </xf>
    <xf numFmtId="286" fontId="7" fillId="0" borderId="16">
      <protection hidden="1"/>
    </xf>
    <xf numFmtId="201" fontId="89" fillId="0" borderId="1" applyBorder="0" applyProtection="0">
      <alignment horizontal="right"/>
    </xf>
    <xf numFmtId="201" fontId="89" fillId="0" borderId="1" applyBorder="0" applyProtection="0">
      <alignment horizontal="right"/>
    </xf>
    <xf numFmtId="201" fontId="89" fillId="0" borderId="1" applyBorder="0" applyProtection="0">
      <alignment horizontal="right"/>
    </xf>
    <xf numFmtId="201" fontId="89" fillId="0" borderId="1" applyBorder="0" applyProtection="0">
      <alignment horizontal="right"/>
    </xf>
    <xf numFmtId="1" fontId="195" fillId="0" borderId="0"/>
    <xf numFmtId="0" fontId="7" fillId="0" borderId="16">
      <protection hidden="1"/>
    </xf>
    <xf numFmtId="287" fontId="3" fillId="0" borderId="0" applyFont="0" applyFill="0" applyBorder="0" applyAlignment="0">
      <protection hidden="1"/>
    </xf>
    <xf numFmtId="287" fontId="3" fillId="0" borderId="0" applyFont="0" applyFill="0" applyBorder="0" applyAlignment="0">
      <protection hidden="1"/>
    </xf>
    <xf numFmtId="288" fontId="3" fillId="0" borderId="0" applyFont="0" applyFill="0" applyBorder="0" applyAlignment="0">
      <protection hidden="1"/>
    </xf>
    <xf numFmtId="288" fontId="3" fillId="0" borderId="0" applyFont="0" applyFill="0" applyBorder="0" applyAlignment="0">
      <protection hidden="1"/>
    </xf>
    <xf numFmtId="4" fontId="25" fillId="23" borderId="21"/>
    <xf numFmtId="4" fontId="25" fillId="23" borderId="21"/>
    <xf numFmtId="43" fontId="1" fillId="0" borderId="0" applyFont="0" applyFill="0" applyBorder="0" applyAlignment="0" applyProtection="0"/>
    <xf numFmtId="0" fontId="3" fillId="0" borderId="0" applyNumberFormat="0" applyFont="0" applyFill="0" applyBorder="0" applyAlignment="0" applyProtection="0"/>
    <xf numFmtId="2" fontId="35" fillId="19" borderId="65">
      <alignment horizontal="left" vertical="center"/>
    </xf>
    <xf numFmtId="0" fontId="48" fillId="0" borderId="65" applyFill="0" applyBorder="0" applyProtection="0">
      <alignment horizontal="left" vertical="top"/>
    </xf>
    <xf numFmtId="0" fontId="95" fillId="37" borderId="33" applyNumberFormat="0" applyAlignment="0" applyProtection="0"/>
    <xf numFmtId="0" fontId="96" fillId="38" borderId="34" applyNumberFormat="0" applyAlignment="0" applyProtection="0"/>
    <xf numFmtId="0" fontId="103" fillId="0" borderId="36" applyNumberFormat="0" applyFill="0" applyAlignment="0" applyProtection="0"/>
    <xf numFmtId="0" fontId="98" fillId="39" borderId="0" applyNumberFormat="0" applyBorder="0" applyAlignment="0" applyProtection="0"/>
    <xf numFmtId="0" fontId="214" fillId="31" borderId="33" applyNumberFormat="0" applyAlignment="0" applyProtection="0"/>
    <xf numFmtId="0" fontId="99" fillId="0" borderId="35" applyNumberFormat="0" applyFill="0" applyAlignment="0" applyProtection="0"/>
    <xf numFmtId="0" fontId="215" fillId="0" borderId="67" applyNumberFormat="0" applyFill="0" applyAlignment="0" applyProtection="0"/>
    <xf numFmtId="0" fontId="102" fillId="0" borderId="68" applyNumberFormat="0" applyFill="0" applyAlignment="0" applyProtection="0"/>
    <xf numFmtId="0" fontId="102" fillId="0" borderId="0" applyNumberFormat="0" applyFill="0" applyBorder="0" applyAlignment="0" applyProtection="0"/>
    <xf numFmtId="0" fontId="104" fillId="30" borderId="0" applyNumberFormat="0" applyBorder="0" applyAlignment="0" applyProtection="0"/>
    <xf numFmtId="0" fontId="3" fillId="40" borderId="7" applyNumberFormat="0" applyFont="0" applyAlignment="0" applyProtection="0"/>
    <xf numFmtId="0" fontId="94" fillId="36" borderId="0" applyNumberFormat="0" applyBorder="0" applyAlignment="0" applyProtection="0"/>
    <xf numFmtId="0" fontId="216" fillId="0" borderId="0" applyNumberFormat="0" applyFill="0" applyBorder="0" applyAlignment="0" applyProtection="0"/>
    <xf numFmtId="0" fontId="107" fillId="0" borderId="38" applyNumberFormat="0" applyFill="0" applyAlignment="0" applyProtection="0"/>
    <xf numFmtId="0" fontId="105" fillId="37" borderId="37" applyNumberFormat="0" applyAlignment="0" applyProtection="0"/>
    <xf numFmtId="0" fontId="9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37" fillId="0" borderId="65" applyFill="0" applyBorder="0">
      <alignment horizontal="left" vertical="top"/>
    </xf>
    <xf numFmtId="207" fontId="141" fillId="81" borderId="69" applyNumberFormat="0" applyAlignment="0">
      <protection hidden="1"/>
    </xf>
    <xf numFmtId="253" fontId="146" fillId="0" borderId="70">
      <alignment vertical="center"/>
    </xf>
    <xf numFmtId="229" fontId="150" fillId="0" borderId="70">
      <alignment vertical="center"/>
    </xf>
    <xf numFmtId="256" fontId="146" fillId="0" borderId="70">
      <alignment vertical="center"/>
    </xf>
    <xf numFmtId="257" fontId="150" fillId="0" borderId="70">
      <alignment vertical="center"/>
    </xf>
    <xf numFmtId="0" fontId="169" fillId="0" borderId="10"/>
    <xf numFmtId="253" fontId="132" fillId="0" borderId="10">
      <alignment vertical="center"/>
    </xf>
    <xf numFmtId="0" fontId="25" fillId="21" borderId="71" applyNumberFormat="0">
      <protection locked="0"/>
    </xf>
    <xf numFmtId="2" fontId="35" fillId="19" borderId="65">
      <alignment horizontal="left" vertical="center"/>
    </xf>
    <xf numFmtId="0" fontId="6" fillId="0" borderId="15" applyNumberFormat="0" applyAlignment="0" applyProtection="0">
      <alignment horizontal="left" vertical="center"/>
    </xf>
    <xf numFmtId="4" fontId="63" fillId="0" borderId="70" applyNumberFormat="0" applyFont="0" applyFill="0" applyBorder="0" applyAlignment="0"/>
    <xf numFmtId="0" fontId="48" fillId="0" borderId="65" applyFill="0" applyBorder="0" applyProtection="0">
      <alignment horizontal="left" vertical="top"/>
    </xf>
    <xf numFmtId="1" fontId="7" fillId="0" borderId="20" applyNumberFormat="0" applyProtection="0">
      <alignment horizontal="left" vertical="center"/>
    </xf>
    <xf numFmtId="0" fontId="13" fillId="0" borderId="0"/>
    <xf numFmtId="166" fontId="3" fillId="0" borderId="0" applyFont="0" applyFill="0" applyBorder="0" applyAlignment="0" applyProtection="0"/>
    <xf numFmtId="2" fontId="35" fillId="19" borderId="65">
      <alignment horizontal="left" vertical="center"/>
    </xf>
    <xf numFmtId="229" fontId="132" fillId="0" borderId="50">
      <alignment vertical="center"/>
    </xf>
    <xf numFmtId="230" fontId="132" fillId="0" borderId="50">
      <alignment vertical="center"/>
    </xf>
    <xf numFmtId="231" fontId="132" fillId="0" borderId="50">
      <alignment vertical="center"/>
    </xf>
    <xf numFmtId="4" fontId="63" fillId="0" borderId="50" applyNumberFormat="0" applyFont="0" applyFill="0" applyBorder="0" applyAlignment="0"/>
    <xf numFmtId="0" fontId="48" fillId="0" borderId="65" applyFill="0" applyBorder="0" applyProtection="0">
      <alignment horizontal="left" vertical="top"/>
    </xf>
    <xf numFmtId="0" fontId="3" fillId="0" borderId="115"/>
    <xf numFmtId="0" fontId="3" fillId="0" borderId="115"/>
    <xf numFmtId="0" fontId="169" fillId="0" borderId="102"/>
    <xf numFmtId="0" fontId="3" fillId="0" borderId="116"/>
    <xf numFmtId="0" fontId="3" fillId="0" borderId="116"/>
    <xf numFmtId="0" fontId="3" fillId="0" borderId="116"/>
    <xf numFmtId="0" fontId="25" fillId="117" borderId="112" applyNumberFormat="0" applyProtection="0">
      <alignment horizontal="left" vertical="top" indent="1"/>
    </xf>
    <xf numFmtId="2" fontId="35" fillId="19" borderId="84">
      <alignment horizontal="left" vertical="center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4" fontId="117" fillId="76" borderId="107" applyNumberFormat="0" applyProtection="0">
      <alignment horizontal="right" vertical="center"/>
    </xf>
    <xf numFmtId="4" fontId="181" fillId="76" borderId="107" applyNumberFormat="0" applyProtection="0">
      <alignment horizontal="right" vertical="center"/>
    </xf>
    <xf numFmtId="0" fontId="6" fillId="0" borderId="91" applyNumberFormat="0" applyAlignment="0" applyProtection="0">
      <alignment horizontal="left" vertical="center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0" borderId="115"/>
    <xf numFmtId="0" fontId="3" fillId="0" borderId="116"/>
    <xf numFmtId="308" fontId="31" fillId="0" borderId="115">
      <alignment horizontal="left"/>
    </xf>
    <xf numFmtId="0" fontId="169" fillId="0" borderId="102"/>
    <xf numFmtId="10" fontId="25" fillId="23" borderId="115" applyNumberFormat="0" applyBorder="0" applyAlignment="0" applyProtection="0"/>
    <xf numFmtId="0" fontId="48" fillId="0" borderId="84" applyFill="0" applyBorder="0" applyProtection="0">
      <alignment horizontal="left" vertical="top"/>
    </xf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0" borderId="106"/>
    <xf numFmtId="0" fontId="3" fillId="0" borderId="106"/>
    <xf numFmtId="1" fontId="7" fillId="0" borderId="92" applyNumberFormat="0" applyProtection="0">
      <alignment horizontal="left" vertical="center"/>
    </xf>
    <xf numFmtId="4" fontId="25" fillId="23" borderId="79"/>
    <xf numFmtId="306" fontId="31" fillId="0" borderId="115">
      <alignment horizontal="left"/>
    </xf>
    <xf numFmtId="253" fontId="132" fillId="0" borderId="102">
      <alignment vertical="center"/>
    </xf>
    <xf numFmtId="0" fontId="3" fillId="0" borderId="116"/>
    <xf numFmtId="0" fontId="3" fillId="0" borderId="116"/>
    <xf numFmtId="307" fontId="31" fillId="0" borderId="115">
      <alignment horizontal="left"/>
    </xf>
    <xf numFmtId="257" fontId="150" fillId="0" borderId="102">
      <alignment vertical="center"/>
    </xf>
    <xf numFmtId="256" fontId="146" fillId="0" borderId="102">
      <alignment vertical="center"/>
    </xf>
    <xf numFmtId="229" fontId="150" fillId="0" borderId="102">
      <alignment vertical="center"/>
    </xf>
    <xf numFmtId="253" fontId="146" fillId="0" borderId="102">
      <alignment vertical="center"/>
    </xf>
    <xf numFmtId="207" fontId="141" fillId="81" borderId="101" applyNumberFormat="0" applyAlignment="0">
      <protection hidden="1"/>
    </xf>
    <xf numFmtId="0" fontId="137" fillId="0" borderId="96" applyFill="0" applyBorder="0">
      <alignment horizontal="left" vertical="top"/>
    </xf>
    <xf numFmtId="231" fontId="132" fillId="0" borderId="70">
      <alignment vertical="center"/>
    </xf>
    <xf numFmtId="230" fontId="132" fillId="0" borderId="70">
      <alignment vertical="center"/>
    </xf>
    <xf numFmtId="229" fontId="132" fillId="0" borderId="70">
      <alignment vertical="center"/>
    </xf>
    <xf numFmtId="0" fontId="76" fillId="40" borderId="112" applyNumberFormat="0" applyProtection="0">
      <alignment horizontal="left" vertical="top" indent="1"/>
    </xf>
    <xf numFmtId="0" fontId="25" fillId="115" borderId="111" applyNumberFormat="0" applyProtection="0">
      <alignment horizontal="left" vertical="center" indent="1"/>
    </xf>
    <xf numFmtId="4" fontId="3" fillId="71" borderId="113" applyNumberFormat="0" applyProtection="0">
      <alignment horizontal="left" vertical="center" indent="1"/>
    </xf>
    <xf numFmtId="0" fontId="3" fillId="0" borderId="115"/>
    <xf numFmtId="309" fontId="31" fillId="0" borderId="115">
      <alignment horizontal="left"/>
    </xf>
    <xf numFmtId="4" fontId="180" fillId="18" borderId="111" applyNumberFormat="0" applyProtection="0">
      <alignment horizontal="right" vertical="center"/>
    </xf>
    <xf numFmtId="0" fontId="3" fillId="13" borderId="112" applyNumberFormat="0" applyProtection="0">
      <alignment horizontal="left" vertical="center" indent="1"/>
    </xf>
    <xf numFmtId="0" fontId="3" fillId="13" borderId="112" applyNumberFormat="0" applyProtection="0">
      <alignment horizontal="left" vertical="center" indent="1"/>
    </xf>
    <xf numFmtId="0" fontId="25" fillId="113" borderId="111" applyNumberFormat="0" applyProtection="0">
      <alignment horizontal="left" vertical="center" indent="1"/>
    </xf>
    <xf numFmtId="0" fontId="25" fillId="117" borderId="111" applyNumberFormat="0" applyProtection="0">
      <alignment horizontal="left" vertical="center" indent="1"/>
    </xf>
    <xf numFmtId="4" fontId="25" fillId="109" borderId="113" applyNumberFormat="0" applyProtection="0">
      <alignment horizontal="left" vertical="center" indent="1"/>
    </xf>
    <xf numFmtId="4" fontId="25" fillId="100" borderId="111" applyNumberFormat="0" applyProtection="0">
      <alignment horizontal="right" vertical="center"/>
    </xf>
    <xf numFmtId="4" fontId="25" fillId="97" borderId="113" applyNumberFormat="0" applyProtection="0">
      <alignment horizontal="right" vertical="center"/>
    </xf>
    <xf numFmtId="0" fontId="40" fillId="30" borderId="112" applyNumberFormat="0" applyProtection="0">
      <alignment horizontal="left" vertical="top" indent="1"/>
    </xf>
    <xf numFmtId="4" fontId="25" fillId="10" borderId="111" applyNumberFormat="0" applyProtection="0">
      <alignment horizontal="left" vertical="center" indent="1"/>
    </xf>
    <xf numFmtId="4" fontId="180" fillId="10" borderId="111" applyNumberFormat="0" applyProtection="0">
      <alignment vertical="center"/>
    </xf>
    <xf numFmtId="4" fontId="25" fillId="30" borderId="111" applyNumberFormat="0" applyProtection="0">
      <alignment vertical="center"/>
    </xf>
    <xf numFmtId="0" fontId="3" fillId="0" borderId="106"/>
    <xf numFmtId="0" fontId="3" fillId="0" borderId="106"/>
    <xf numFmtId="0" fontId="105" fillId="37" borderId="107" applyNumberFormat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3" fillId="0" borderId="0" applyFont="0" applyFill="0" applyBorder="0" applyAlignment="0" applyProtection="0"/>
    <xf numFmtId="296" fontId="117" fillId="0" borderId="0" applyFont="0" applyFill="0" applyBorder="0" applyAlignment="0" applyProtection="0"/>
    <xf numFmtId="296" fontId="55" fillId="0" borderId="0" applyFont="0" applyFill="0" applyBorder="0" applyAlignment="0" applyProtection="0"/>
    <xf numFmtId="0" fontId="131" fillId="0" borderId="94" applyNumberFormat="0" applyBorder="0">
      <alignment horizontal="centerContinuous"/>
    </xf>
    <xf numFmtId="4" fontId="117" fillId="10" borderId="107" applyNumberFormat="0" applyProtection="0">
      <alignment vertical="center"/>
    </xf>
    <xf numFmtId="4" fontId="181" fillId="10" borderId="107" applyNumberFormat="0" applyProtection="0">
      <alignment vertical="center"/>
    </xf>
    <xf numFmtId="4" fontId="117" fillId="10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4" fontId="117" fillId="92" borderId="107" applyNumberFormat="0" applyProtection="0">
      <alignment horizontal="right" vertical="center"/>
    </xf>
    <xf numFmtId="4" fontId="117" fillId="84" borderId="107" applyNumberFormat="0" applyProtection="0">
      <alignment horizontal="right" vertical="center"/>
    </xf>
    <xf numFmtId="4" fontId="117" fillId="101" borderId="107" applyNumberFormat="0" applyProtection="0">
      <alignment horizontal="right" vertical="center"/>
    </xf>
    <xf numFmtId="4" fontId="117" fillId="103" borderId="107" applyNumberFormat="0" applyProtection="0">
      <alignment horizontal="right" vertical="center"/>
    </xf>
    <xf numFmtId="4" fontId="117" fillId="105" borderId="107" applyNumberFormat="0" applyProtection="0">
      <alignment horizontal="right" vertical="center"/>
    </xf>
    <xf numFmtId="4" fontId="117" fillId="80" borderId="107" applyNumberFormat="0" applyProtection="0">
      <alignment horizontal="right" vertical="center"/>
    </xf>
    <xf numFmtId="4" fontId="117" fillId="108" borderId="107" applyNumberFormat="0" applyProtection="0">
      <alignment horizontal="right" vertical="center"/>
    </xf>
    <xf numFmtId="4" fontId="56" fillId="110" borderId="107" applyNumberFormat="0" applyProtection="0">
      <alignment horizontal="left" vertical="center" indent="1"/>
    </xf>
    <xf numFmtId="4" fontId="117" fillId="76" borderId="108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4" fontId="117" fillId="76" borderId="107" applyNumberFormat="0" applyProtection="0">
      <alignment horizontal="left" vertical="center" indent="1"/>
    </xf>
    <xf numFmtId="4" fontId="117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3" fillId="114" borderId="107" applyNumberFormat="0" applyProtection="0">
      <alignment horizontal="left" vertical="center" indent="1"/>
    </xf>
    <xf numFmtId="0" fontId="137" fillId="0" borderId="84" applyFill="0" applyBorder="0">
      <alignment horizontal="left" vertical="top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81" fillId="71" borderId="109" applyBorder="0"/>
    <xf numFmtId="4" fontId="117" fillId="23" borderId="107" applyNumberFormat="0" applyProtection="0">
      <alignment vertical="center"/>
    </xf>
    <xf numFmtId="4" fontId="181" fillId="23" borderId="107" applyNumberFormat="0" applyProtection="0">
      <alignment vertical="center"/>
    </xf>
    <xf numFmtId="4" fontId="117" fillId="23" borderId="107" applyNumberFormat="0" applyProtection="0">
      <alignment horizontal="left" vertical="center" indent="1"/>
    </xf>
    <xf numFmtId="4" fontId="117" fillId="23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4" fontId="153" fillId="76" borderId="107" applyNumberFormat="0" applyProtection="0">
      <alignment horizontal="right" vertical="center"/>
    </xf>
    <xf numFmtId="0" fontId="3" fillId="0" borderId="115"/>
    <xf numFmtId="2" fontId="35" fillId="19" borderId="96">
      <alignment horizontal="left" vertical="center"/>
    </xf>
    <xf numFmtId="4" fontId="76" fillId="40" borderId="112" applyNumberFormat="0" applyProtection="0">
      <alignment vertical="center"/>
    </xf>
    <xf numFmtId="0" fontId="169" fillId="0" borderId="70"/>
    <xf numFmtId="0" fontId="137" fillId="0" borderId="103" applyFill="0" applyBorder="0">
      <alignment horizontal="left" vertical="top"/>
    </xf>
    <xf numFmtId="253" fontId="132" fillId="0" borderId="70">
      <alignment vertical="center"/>
    </xf>
    <xf numFmtId="0" fontId="95" fillId="37" borderId="117" applyNumberFormat="0" applyAlignment="0" applyProtection="0"/>
    <xf numFmtId="0" fontId="25" fillId="21" borderId="95" applyNumberFormat="0">
      <protection locked="0"/>
    </xf>
    <xf numFmtId="4" fontId="25" fillId="104" borderId="111" applyNumberFormat="0" applyProtection="0">
      <alignment horizontal="right" vertical="center"/>
    </xf>
    <xf numFmtId="4" fontId="25" fillId="102" borderId="111" applyNumberFormat="0" applyProtection="0">
      <alignment horizontal="right" vertical="center"/>
    </xf>
    <xf numFmtId="4" fontId="25" fillId="99" borderId="111" applyNumberFormat="0" applyProtection="0">
      <alignment horizontal="right" vertical="center"/>
    </xf>
    <xf numFmtId="4" fontId="25" fillId="20" borderId="111" applyNumberFormat="0" applyProtection="0">
      <alignment horizontal="right" vertical="center"/>
    </xf>
    <xf numFmtId="4" fontId="25" fillId="36" borderId="111" applyNumberFormat="0" applyProtection="0">
      <alignment horizontal="right" vertical="center"/>
    </xf>
    <xf numFmtId="4" fontId="25" fillId="51" borderId="111" applyNumberFormat="0" applyProtection="0">
      <alignment horizontal="left" vertical="center" indent="1"/>
    </xf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0" borderId="106"/>
    <xf numFmtId="0" fontId="3" fillId="0" borderId="106"/>
    <xf numFmtId="1" fontId="7" fillId="0" borderId="92" applyNumberFormat="0" applyProtection="0">
      <alignment horizontal="left" vertical="center"/>
    </xf>
    <xf numFmtId="4" fontId="117" fillId="98" borderId="107" applyNumberFormat="0" applyProtection="0">
      <alignment horizontal="right" vertical="center"/>
    </xf>
    <xf numFmtId="4" fontId="117" fillId="95" borderId="107" applyNumberFormat="0" applyProtection="0">
      <alignment horizontal="right" vertical="center"/>
    </xf>
    <xf numFmtId="0" fontId="3" fillId="116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4" fontId="25" fillId="23" borderId="79"/>
    <xf numFmtId="4" fontId="25" fillId="23" borderId="79"/>
    <xf numFmtId="43" fontId="1" fillId="0" borderId="0" applyFont="0" applyFill="0" applyBorder="0" applyAlignment="0" applyProtection="0"/>
    <xf numFmtId="0" fontId="231" fillId="0" borderId="0"/>
    <xf numFmtId="3" fontId="3" fillId="0" borderId="0"/>
    <xf numFmtId="0" fontId="3" fillId="0" borderId="0">
      <alignment vertical="top"/>
    </xf>
    <xf numFmtId="0" fontId="232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297" fontId="3" fillId="0" borderId="0"/>
    <xf numFmtId="0" fontId="3" fillId="0" borderId="0">
      <alignment vertical="top"/>
    </xf>
    <xf numFmtId="0" fontId="3" fillId="0" borderId="0"/>
    <xf numFmtId="0" fontId="3" fillId="0" borderId="0"/>
    <xf numFmtId="10" fontId="23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0" fontId="233" fillId="0" borderId="0"/>
    <xf numFmtId="9" fontId="13" fillId="0" borderId="0"/>
    <xf numFmtId="9" fontId="13" fillId="0" borderId="0"/>
    <xf numFmtId="0" fontId="13" fillId="0" borderId="0"/>
    <xf numFmtId="0" fontId="13" fillId="0" borderId="0"/>
    <xf numFmtId="10" fontId="13" fillId="0" borderId="0"/>
    <xf numFmtId="10" fontId="1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297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0" fontId="27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54" fillId="0" borderId="0"/>
    <xf numFmtId="3" fontId="5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34" fillId="0" borderId="0"/>
    <xf numFmtId="0" fontId="234" fillId="0" borderId="0"/>
    <xf numFmtId="0" fontId="234" fillId="0" borderId="0"/>
    <xf numFmtId="0" fontId="27" fillId="0" borderId="0" applyProtection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234" fillId="0" borderId="0"/>
    <xf numFmtId="0" fontId="2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3" fontId="54" fillId="0" borderId="0"/>
    <xf numFmtId="0" fontId="27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298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29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39" fontId="3" fillId="0" borderId="0" applyFont="0" applyFill="0" applyBorder="0" applyAlignment="0" applyProtection="0"/>
    <xf numFmtId="0" fontId="27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27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297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0" fontId="27" fillId="0" borderId="0"/>
    <xf numFmtId="0" fontId="234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4" fillId="0" borderId="0"/>
    <xf numFmtId="0" fontId="234" fillId="0" borderId="0"/>
    <xf numFmtId="0" fontId="2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 applyFill="0" applyBorder="0" applyProtection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298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1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3" fontId="3" fillId="0" borderId="0"/>
    <xf numFmtId="3" fontId="3" fillId="0" borderId="0"/>
    <xf numFmtId="3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34" fillId="0" borderId="0"/>
    <xf numFmtId="0" fontId="234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1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3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0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27" fillId="0" borderId="0"/>
    <xf numFmtId="0" fontId="27" fillId="0" borderId="0"/>
    <xf numFmtId="3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24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297" fontId="24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4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7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9" fontId="3" fillId="0" borderId="0"/>
    <xf numFmtId="9" fontId="3" fillId="0" borderId="0"/>
    <xf numFmtId="9" fontId="3" fillId="0" borderId="0"/>
    <xf numFmtId="9" fontId="3" fillId="0" borderId="0"/>
    <xf numFmtId="9" fontId="3" fillId="0" borderId="0"/>
    <xf numFmtId="9" fontId="3" fillId="0" borderId="0"/>
    <xf numFmtId="9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29" fillId="0" borderId="0"/>
    <xf numFmtId="0" fontId="29" fillId="0" borderId="0"/>
    <xf numFmtId="2" fontId="29" fillId="0" borderId="0"/>
    <xf numFmtId="10" fontId="29" fillId="0" borderId="0"/>
    <xf numFmtId="0" fontId="235" fillId="0" borderId="98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304" fontId="29" fillId="0" borderId="0"/>
    <xf numFmtId="0" fontId="13" fillId="0" borderId="0"/>
    <xf numFmtId="0" fontId="13" fillId="0" borderId="0"/>
    <xf numFmtId="0" fontId="13" fillId="0" borderId="0"/>
    <xf numFmtId="188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88" fontId="13" fillId="0" borderId="0"/>
    <xf numFmtId="0" fontId="13" fillId="0" borderId="0"/>
    <xf numFmtId="0" fontId="13" fillId="0" borderId="0"/>
    <xf numFmtId="0" fontId="29" fillId="0" borderId="0"/>
    <xf numFmtId="0" fontId="29" fillId="0" borderId="0"/>
    <xf numFmtId="0" fontId="29" fillId="0" borderId="0"/>
    <xf numFmtId="305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15" fillId="0" borderId="0">
      <alignment horizontal="left"/>
    </xf>
    <xf numFmtId="0" fontId="116" fillId="0" borderId="0">
      <alignment horizontal="left"/>
    </xf>
    <xf numFmtId="0" fontId="55" fillId="13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55" fillId="134" borderId="0" applyNumberFormat="0" applyBorder="0" applyAlignment="0" applyProtection="0"/>
    <xf numFmtId="0" fontId="55" fillId="3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55" fillId="36" borderId="0" applyNumberFormat="0" applyBorder="0" applyAlignment="0" applyProtection="0"/>
    <xf numFmtId="0" fontId="55" fillId="3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55" fillId="39" borderId="0" applyNumberFormat="0" applyBorder="0" applyAlignment="0" applyProtection="0"/>
    <xf numFmtId="0" fontId="55" fillId="50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55" fillId="50" borderId="0" applyNumberFormat="0" applyBorder="0" applyAlignment="0" applyProtection="0"/>
    <xf numFmtId="0" fontId="55" fillId="135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55" fillId="135" borderId="0" applyNumberFormat="0" applyBorder="0" applyAlignment="0" applyProtection="0"/>
    <xf numFmtId="0" fontId="55" fillId="31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55" fillId="31" borderId="0" applyNumberFormat="0" applyBorder="0" applyAlignment="0" applyProtection="0"/>
    <xf numFmtId="306" fontId="31" fillId="0" borderId="99">
      <alignment horizontal="left"/>
    </xf>
    <xf numFmtId="0" fontId="55" fillId="117" borderId="0" applyNumberFormat="0" applyBorder="0" applyAlignment="0" applyProtection="0"/>
    <xf numFmtId="0" fontId="1" fillId="131" borderId="0" applyNumberFormat="0" applyBorder="0" applyAlignment="0" applyProtection="0"/>
    <xf numFmtId="0" fontId="1" fillId="131" borderId="0" applyNumberFormat="0" applyBorder="0" applyAlignment="0" applyProtection="0"/>
    <xf numFmtId="0" fontId="1" fillId="131" borderId="0" applyNumberFormat="0" applyBorder="0" applyAlignment="0" applyProtection="0"/>
    <xf numFmtId="0" fontId="55" fillId="117" borderId="0" applyNumberFormat="0" applyBorder="0" applyAlignment="0" applyProtection="0"/>
    <xf numFmtId="0" fontId="55" fillId="136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55" fillId="136" borderId="0" applyNumberFormat="0" applyBorder="0" applyAlignment="0" applyProtection="0"/>
    <xf numFmtId="0" fontId="55" fillId="107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55" fillId="107" borderId="0" applyNumberFormat="0" applyBorder="0" applyAlignment="0" applyProtection="0"/>
    <xf numFmtId="0" fontId="55" fillId="50" borderId="0" applyNumberFormat="0" applyBorder="0" applyAlignment="0" applyProtection="0"/>
    <xf numFmtId="0" fontId="1" fillId="132" borderId="0" applyNumberFormat="0" applyBorder="0" applyAlignment="0" applyProtection="0"/>
    <xf numFmtId="0" fontId="1" fillId="132" borderId="0" applyNumberFormat="0" applyBorder="0" applyAlignment="0" applyProtection="0"/>
    <xf numFmtId="0" fontId="1" fillId="132" borderId="0" applyNumberFormat="0" applyBorder="0" applyAlignment="0" applyProtection="0"/>
    <xf numFmtId="0" fontId="55" fillId="50" borderId="0" applyNumberFormat="0" applyBorder="0" applyAlignment="0" applyProtection="0"/>
    <xf numFmtId="0" fontId="55" fillId="117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55" fillId="117" borderId="0" applyNumberFormat="0" applyBorder="0" applyAlignment="0" applyProtection="0"/>
    <xf numFmtId="0" fontId="55" fillId="99" borderId="0" applyNumberFormat="0" applyBorder="0" applyAlignment="0" applyProtection="0"/>
    <xf numFmtId="0" fontId="1" fillId="133" borderId="0" applyNumberFormat="0" applyBorder="0" applyAlignment="0" applyProtection="0"/>
    <xf numFmtId="0" fontId="1" fillId="133" borderId="0" applyNumberFormat="0" applyBorder="0" applyAlignment="0" applyProtection="0"/>
    <xf numFmtId="0" fontId="1" fillId="133" borderId="0" applyNumberFormat="0" applyBorder="0" applyAlignment="0" applyProtection="0"/>
    <xf numFmtId="0" fontId="55" fillId="99" borderId="0" applyNumberFormat="0" applyBorder="0" applyAlignment="0" applyProtection="0"/>
    <xf numFmtId="307" fontId="31" fillId="0" borderId="99">
      <alignment horizontal="left"/>
    </xf>
    <xf numFmtId="308" fontId="31" fillId="0" borderId="99">
      <alignment horizontal="left"/>
    </xf>
    <xf numFmtId="0" fontId="118" fillId="137" borderId="0" applyNumberFormat="0" applyBorder="0" applyAlignment="0" applyProtection="0"/>
    <xf numFmtId="0" fontId="118" fillId="137" borderId="0" applyNumberFormat="0" applyBorder="0" applyAlignment="0" applyProtection="0"/>
    <xf numFmtId="0" fontId="118" fillId="137" borderId="0" applyNumberFormat="0" applyBorder="0" applyAlignment="0" applyProtection="0"/>
    <xf numFmtId="0" fontId="118" fillId="136" borderId="0" applyNumberFormat="0" applyBorder="0" applyAlignment="0" applyProtection="0"/>
    <xf numFmtId="0" fontId="118" fillId="136" borderId="0" applyNumberFormat="0" applyBorder="0" applyAlignment="0" applyProtection="0"/>
    <xf numFmtId="0" fontId="118" fillId="136" borderId="0" applyNumberFormat="0" applyBorder="0" applyAlignment="0" applyProtection="0"/>
    <xf numFmtId="0" fontId="118" fillId="107" borderId="0" applyNumberFormat="0" applyBorder="0" applyAlignment="0" applyProtection="0"/>
    <xf numFmtId="0" fontId="118" fillId="107" borderId="0" applyNumberFormat="0" applyBorder="0" applyAlignment="0" applyProtection="0"/>
    <xf numFmtId="0" fontId="118" fillId="107" borderId="0" applyNumberFormat="0" applyBorder="0" applyAlignment="0" applyProtection="0"/>
    <xf numFmtId="0" fontId="118" fillId="138" borderId="0" applyNumberFormat="0" applyBorder="0" applyAlignment="0" applyProtection="0"/>
    <xf numFmtId="0" fontId="118" fillId="138" borderId="0" applyNumberFormat="0" applyBorder="0" applyAlignment="0" applyProtection="0"/>
    <xf numFmtId="0" fontId="118" fillId="138" borderId="0" applyNumberFormat="0" applyBorder="0" applyAlignment="0" applyProtection="0"/>
    <xf numFmtId="0" fontId="118" fillId="51" borderId="0" applyNumberFormat="0" applyBorder="0" applyAlignment="0" applyProtection="0"/>
    <xf numFmtId="0" fontId="118" fillId="51" borderId="0" applyNumberFormat="0" applyBorder="0" applyAlignment="0" applyProtection="0"/>
    <xf numFmtId="0" fontId="118" fillId="51" borderId="0" applyNumberFormat="0" applyBorder="0" applyAlignment="0" applyProtection="0"/>
    <xf numFmtId="0" fontId="118" fillId="100" borderId="0" applyNumberFormat="0" applyBorder="0" applyAlignment="0" applyProtection="0"/>
    <xf numFmtId="0" fontId="118" fillId="100" borderId="0" applyNumberFormat="0" applyBorder="0" applyAlignment="0" applyProtection="0"/>
    <xf numFmtId="0" fontId="118" fillId="100" borderId="0" applyNumberFormat="0" applyBorder="0" applyAlignment="0" applyProtection="0"/>
    <xf numFmtId="37" fontId="236" fillId="0" borderId="0">
      <alignment horizontal="center"/>
    </xf>
    <xf numFmtId="309" fontId="31" fillId="0" borderId="99">
      <alignment horizontal="left"/>
    </xf>
    <xf numFmtId="0" fontId="118" fillId="139" borderId="0" applyNumberFormat="0" applyBorder="0" applyAlignment="0" applyProtection="0"/>
    <xf numFmtId="0" fontId="118" fillId="139" borderId="0" applyNumberFormat="0" applyBorder="0" applyAlignment="0" applyProtection="0"/>
    <xf numFmtId="0" fontId="118" fillId="97" borderId="0" applyNumberFormat="0" applyBorder="0" applyAlignment="0" applyProtection="0"/>
    <xf numFmtId="0" fontId="118" fillId="97" borderId="0" applyNumberFormat="0" applyBorder="0" applyAlignment="0" applyProtection="0"/>
    <xf numFmtId="0" fontId="118" fillId="104" borderId="0" applyNumberFormat="0" applyBorder="0" applyAlignment="0" applyProtection="0"/>
    <xf numFmtId="0" fontId="118" fillId="104" borderId="0" applyNumberFormat="0" applyBorder="0" applyAlignment="0" applyProtection="0"/>
    <xf numFmtId="0" fontId="118" fillId="138" borderId="0" applyNumberFormat="0" applyBorder="0" applyAlignment="0" applyProtection="0"/>
    <xf numFmtId="0" fontId="118" fillId="138" borderId="0" applyNumberFormat="0" applyBorder="0" applyAlignment="0" applyProtection="0"/>
    <xf numFmtId="0" fontId="118" fillId="51" borderId="0" applyNumberFormat="0" applyBorder="0" applyAlignment="0" applyProtection="0"/>
    <xf numFmtId="0" fontId="118" fillId="51" borderId="0" applyNumberFormat="0" applyBorder="0" applyAlignment="0" applyProtection="0"/>
    <xf numFmtId="0" fontId="118" fillId="102" borderId="0" applyNumberFormat="0" applyBorder="0" applyAlignment="0" applyProtection="0"/>
    <xf numFmtId="0" fontId="118" fillId="102" borderId="0" applyNumberFormat="0" applyBorder="0" applyAlignment="0" applyProtection="0"/>
    <xf numFmtId="0" fontId="237" fillId="0" borderId="1" applyFont="0">
      <alignment horizontal="centerContinuous"/>
    </xf>
    <xf numFmtId="0" fontId="238" fillId="0" borderId="0"/>
    <xf numFmtId="9" fontId="233" fillId="0" borderId="0"/>
    <xf numFmtId="0" fontId="233" fillId="0" borderId="0"/>
    <xf numFmtId="0" fontId="233" fillId="0" borderId="0"/>
    <xf numFmtId="0" fontId="233" fillId="0" borderId="0"/>
    <xf numFmtId="0" fontId="2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94" fillId="36" borderId="0" applyNumberFormat="0" applyBorder="0" applyAlignment="0" applyProtection="0"/>
    <xf numFmtId="0" fontId="226" fillId="127" borderId="0" applyNumberFormat="0" applyBorder="0" applyAlignment="0" applyProtection="0"/>
    <xf numFmtId="0" fontId="25" fillId="0" borderId="70"/>
    <xf numFmtId="0" fontId="25" fillId="0" borderId="70"/>
    <xf numFmtId="0" fontId="81" fillId="0" borderId="18"/>
    <xf numFmtId="0" fontId="3" fillId="0" borderId="100"/>
    <xf numFmtId="0" fontId="3" fillId="0" borderId="100"/>
    <xf numFmtId="0" fontId="3" fillId="0" borderId="100"/>
    <xf numFmtId="0" fontId="3" fillId="0" borderId="100"/>
    <xf numFmtId="0" fontId="3" fillId="0" borderId="100"/>
    <xf numFmtId="0" fontId="3" fillId="0" borderId="100"/>
    <xf numFmtId="0" fontId="3" fillId="0" borderId="100"/>
    <xf numFmtId="0" fontId="25" fillId="0" borderId="70"/>
    <xf numFmtId="0" fontId="122" fillId="0" borderId="0">
      <alignment vertical="center"/>
      <protection locked="0"/>
    </xf>
    <xf numFmtId="38" fontId="239" fillId="0" borderId="0" applyNumberFormat="0" applyFill="0" applyBorder="0" applyAlignment="0" applyProtection="0"/>
    <xf numFmtId="0" fontId="25" fillId="32" borderId="0"/>
    <xf numFmtId="0" fontId="240" fillId="0" borderId="0" applyNumberFormat="0" applyFill="0" applyBorder="0" applyAlignment="0" applyProtection="0"/>
    <xf numFmtId="0" fontId="13" fillId="0" borderId="0"/>
    <xf numFmtId="0" fontId="13" fillId="0" borderId="0"/>
    <xf numFmtId="0" fontId="241" fillId="0" borderId="0" applyNumberFormat="0" applyFill="0" applyBorder="0" applyAlignment="0" applyProtection="0"/>
    <xf numFmtId="0" fontId="237" fillId="0" borderId="1" applyNumberFormat="0" applyFill="0" applyAlignment="0" applyProtection="0"/>
    <xf numFmtId="0" fontId="237" fillId="0" borderId="1" applyNumberFormat="0" applyFill="0" applyAlignment="0" applyProtection="0"/>
    <xf numFmtId="0" fontId="239" fillId="0" borderId="1" applyNumberFormat="0" applyFont="0" applyFill="0" applyAlignment="0" applyProtection="0"/>
    <xf numFmtId="0" fontId="238" fillId="0" borderId="97"/>
    <xf numFmtId="0" fontId="13" fillId="0" borderId="1">
      <alignment horizontal="centerContinuous"/>
    </xf>
    <xf numFmtId="0" fontId="3" fillId="0" borderId="16" applyBorder="0">
      <alignment horizontal="centerContinuous"/>
    </xf>
    <xf numFmtId="0" fontId="3" fillId="0" borderId="16" applyBorder="0">
      <alignment horizontal="centerContinuous"/>
    </xf>
    <xf numFmtId="0" fontId="3" fillId="0" borderId="16" applyBorder="0">
      <alignment horizontal="centerContinuous"/>
    </xf>
    <xf numFmtId="0" fontId="3" fillId="0" borderId="16" applyBorder="0">
      <alignment horizontal="centerContinuous"/>
    </xf>
    <xf numFmtId="0" fontId="3" fillId="0" borderId="16" applyBorder="0">
      <alignment horizontal="centerContinuous"/>
    </xf>
    <xf numFmtId="0" fontId="3" fillId="0" borderId="16" applyBorder="0">
      <alignment horizontal="centerContinuous"/>
    </xf>
    <xf numFmtId="0" fontId="3" fillId="0" borderId="16" applyBorder="0">
      <alignment horizontal="centerContinuous"/>
    </xf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242" fillId="0" borderId="0"/>
    <xf numFmtId="0" fontId="233" fillId="0" borderId="0"/>
    <xf numFmtId="0" fontId="238" fillId="0" borderId="0">
      <alignment horizontal="right"/>
    </xf>
    <xf numFmtId="0" fontId="238" fillId="0" borderId="0">
      <alignment horizontal="right"/>
    </xf>
    <xf numFmtId="0" fontId="238" fillId="0" borderId="0">
      <alignment horizontal="right"/>
    </xf>
    <xf numFmtId="37" fontId="13" fillId="0" borderId="0">
      <alignment horizontal="center"/>
    </xf>
    <xf numFmtId="0" fontId="237" fillId="0" borderId="0"/>
    <xf numFmtId="37" fontId="3" fillId="0" borderId="0" applyFill="0" applyBorder="0" applyAlignment="0"/>
    <xf numFmtId="0" fontId="117" fillId="0" borderId="0" applyFill="0" applyBorder="0" applyAlignment="0"/>
    <xf numFmtId="0" fontId="117" fillId="0" borderId="0" applyFill="0" applyBorder="0" applyAlignment="0"/>
    <xf numFmtId="0" fontId="117" fillId="0" borderId="0" applyFill="0" applyBorder="0" applyAlignment="0"/>
    <xf numFmtId="0" fontId="117" fillId="0" borderId="0" applyFill="0" applyBorder="0" applyAlignment="0"/>
    <xf numFmtId="0" fontId="117" fillId="0" borderId="0" applyFill="0" applyBorder="0" applyAlignment="0"/>
    <xf numFmtId="0" fontId="117" fillId="0" borderId="0" applyFill="0" applyBorder="0" applyAlignment="0"/>
    <xf numFmtId="0" fontId="117" fillId="0" borderId="0" applyFill="0" applyBorder="0" applyAlignment="0"/>
    <xf numFmtId="0" fontId="95" fillId="37" borderId="33" applyNumberFormat="0" applyAlignment="0" applyProtection="0"/>
    <xf numFmtId="1" fontId="243" fillId="0" borderId="0"/>
    <xf numFmtId="0" fontId="36" fillId="0" borderId="0"/>
    <xf numFmtId="0" fontId="96" fillId="38" borderId="34" applyNumberFormat="0" applyAlignment="0" applyProtection="0"/>
    <xf numFmtId="0" fontId="229" fillId="130" borderId="90" applyNumberFormat="0" applyAlignment="0" applyProtection="0"/>
    <xf numFmtId="0" fontId="13" fillId="0" borderId="0"/>
    <xf numFmtId="0" fontId="244" fillId="0" borderId="0"/>
    <xf numFmtId="0" fontId="244" fillId="0" borderId="0"/>
    <xf numFmtId="0" fontId="244" fillId="0" borderId="0"/>
    <xf numFmtId="0" fontId="244" fillId="0" borderId="0"/>
    <xf numFmtId="0" fontId="244" fillId="0" borderId="0"/>
    <xf numFmtId="0" fontId="244" fillId="0" borderId="0"/>
    <xf numFmtId="0" fontId="244" fillId="0" borderId="0"/>
    <xf numFmtId="0" fontId="244" fillId="0" borderId="0"/>
    <xf numFmtId="0" fontId="31" fillId="0" borderId="0"/>
    <xf numFmtId="0" fontId="3" fillId="0" borderId="0" applyFont="0" applyFill="0" applyBorder="0" applyAlignment="0" applyProtection="0"/>
    <xf numFmtId="0" fontId="245" fillId="0" borderId="0" applyFont="0" applyFill="0" applyBorder="0" applyAlignment="0" applyProtection="0"/>
    <xf numFmtId="40" fontId="245" fillId="0" borderId="0" applyFont="0" applyFill="0" applyBorder="0" applyAlignment="0" applyProtection="0"/>
    <xf numFmtId="0" fontId="33" fillId="0" borderId="0" applyFont="0" applyFill="0" applyBorder="0" applyAlignment="0" applyProtection="0">
      <alignment horizontal="right"/>
    </xf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>
      <alignment horizontal="right"/>
    </xf>
    <xf numFmtId="0" fontId="33" fillId="0" borderId="0" applyFont="0" applyFill="0" applyBorder="0" applyAlignment="0" applyProtection="0">
      <alignment horizontal="right"/>
    </xf>
    <xf numFmtId="43" fontId="55" fillId="0" borderId="0" applyFont="0" applyFill="0" applyBorder="0" applyAlignment="0" applyProtection="0"/>
    <xf numFmtId="167" fontId="25" fillId="0" borderId="0" applyFont="0" applyFill="0" applyBorder="0" applyAlignment="0" applyProtection="0"/>
    <xf numFmtId="310" fontId="3" fillId="0" borderId="0" applyFont="0" applyFill="0" applyBorder="0" applyAlignment="0" applyProtection="0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129" fillId="0" borderId="0">
      <protection locked="0"/>
    </xf>
    <xf numFmtId="0" fontId="246" fillId="0" borderId="0"/>
    <xf numFmtId="0" fontId="27" fillId="0" borderId="0"/>
    <xf numFmtId="0" fontId="129" fillId="0" borderId="0">
      <protection locked="0"/>
    </xf>
    <xf numFmtId="0" fontId="246" fillId="0" borderId="0"/>
    <xf numFmtId="0" fontId="27" fillId="0" borderId="0"/>
    <xf numFmtId="38" fontId="3" fillId="0" borderId="0" applyNumberFormat="0" applyFill="0" applyBorder="0">
      <alignment horizontal="left"/>
    </xf>
    <xf numFmtId="38" fontId="3" fillId="0" borderId="0" applyNumberFormat="0" applyFill="0" applyBorder="0">
      <alignment horizontal="left"/>
    </xf>
    <xf numFmtId="38" fontId="3" fillId="0" borderId="0" applyNumberFormat="0" applyFill="0" applyBorder="0">
      <alignment horizontal="left"/>
    </xf>
    <xf numFmtId="38" fontId="3" fillId="0" borderId="0" applyNumberFormat="0" applyFill="0" applyBorder="0">
      <alignment horizontal="left"/>
    </xf>
    <xf numFmtId="38" fontId="3" fillId="0" borderId="0" applyNumberFormat="0" applyFill="0" applyBorder="0">
      <alignment horizontal="left"/>
    </xf>
    <xf numFmtId="38" fontId="3" fillId="0" borderId="0" applyNumberFormat="0" applyFill="0" applyBorder="0">
      <alignment horizontal="left"/>
    </xf>
    <xf numFmtId="38" fontId="3" fillId="0" borderId="0" applyNumberFormat="0" applyFill="0" applyBorder="0">
      <alignment horizontal="left"/>
    </xf>
    <xf numFmtId="0" fontId="3" fillId="0" borderId="0">
      <protection locked="0"/>
    </xf>
    <xf numFmtId="0" fontId="3" fillId="0" borderId="0" applyFont="0" applyFill="0" applyBorder="0" applyAlignment="0" applyProtection="0"/>
    <xf numFmtId="0" fontId="247" fillId="0" borderId="0" applyFont="0" applyFill="0" applyBorder="0" applyAlignment="0" applyProtection="0"/>
    <xf numFmtId="0" fontId="247" fillId="0" borderId="0" applyFont="0" applyFill="0" applyBorder="0" applyAlignment="0" applyProtection="0"/>
    <xf numFmtId="0" fontId="33" fillId="0" borderId="0" applyFont="0" applyFill="0" applyBorder="0" applyAlignment="0" applyProtection="0">
      <alignment horizontal="right"/>
    </xf>
    <xf numFmtId="166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311" fontId="3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1" fillId="0" borderId="0" applyFont="0" applyFill="0" applyBorder="0" applyAlignment="0" applyProtection="0"/>
    <xf numFmtId="311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29" fillId="0" borderId="0">
      <protection locked="0"/>
    </xf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25" fillId="0" borderId="0" applyFont="0" applyFill="0" applyBorder="0">
      <alignment horizontal="right" vertical="center"/>
    </xf>
    <xf numFmtId="0" fontId="129" fillId="0" borderId="0">
      <protection locked="0"/>
    </xf>
    <xf numFmtId="0" fontId="33" fillId="0" borderId="0" applyFont="0" applyFill="0" applyBorder="0" applyAlignment="0" applyProtection="0"/>
    <xf numFmtId="0" fontId="31" fillId="0" borderId="0"/>
    <xf numFmtId="0" fontId="132" fillId="0" borderId="70">
      <alignment vertical="center"/>
    </xf>
    <xf numFmtId="0" fontId="132" fillId="0" borderId="70">
      <alignment vertical="center"/>
    </xf>
    <xf numFmtId="0" fontId="132" fillId="0" borderId="70">
      <alignment vertical="center"/>
    </xf>
    <xf numFmtId="0" fontId="248" fillId="0" borderId="0">
      <protection locked="0"/>
    </xf>
    <xf numFmtId="0" fontId="117" fillId="0" borderId="0" applyFont="0" applyFill="0" applyBorder="0" applyAlignment="0" applyProtection="0">
      <protection locked="0"/>
    </xf>
    <xf numFmtId="0" fontId="33" fillId="0" borderId="14" applyNumberFormat="0" applyFont="0" applyFill="0" applyAlignment="0" applyProtection="0"/>
    <xf numFmtId="0" fontId="148" fillId="0" borderId="99"/>
    <xf numFmtId="0" fontId="107" fillId="140" borderId="0" applyNumberFormat="0" applyBorder="0" applyAlignment="0" applyProtection="0"/>
    <xf numFmtId="0" fontId="107" fillId="141" borderId="0" applyNumberFormat="0" applyBorder="0" applyAlignment="0" applyProtection="0"/>
    <xf numFmtId="0" fontId="107" fillId="90" borderId="0" applyNumberFormat="0" applyBorder="0" applyAlignment="0" applyProtection="0"/>
    <xf numFmtId="0" fontId="249" fillId="0" borderId="0">
      <protection locked="0"/>
    </xf>
    <xf numFmtId="0" fontId="249" fillId="0" borderId="0">
      <protection locked="0"/>
    </xf>
    <xf numFmtId="0" fontId="23" fillId="0" borderId="0" applyFill="0" applyBorder="0" applyAlignment="0"/>
    <xf numFmtId="0" fontId="23" fillId="0" borderId="0" applyFill="0" applyBorder="0" applyAlignment="0"/>
    <xf numFmtId="0" fontId="23" fillId="0" borderId="0" applyFill="0" applyBorder="0" applyAlignment="0"/>
    <xf numFmtId="0" fontId="23" fillId="0" borderId="0" applyFill="0" applyBorder="0" applyAlignment="0"/>
    <xf numFmtId="0" fontId="23" fillId="0" borderId="0" applyFill="0" applyBorder="0" applyAlignment="0"/>
    <xf numFmtId="31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97" fillId="0" borderId="0" applyNumberFormat="0" applyFill="0" applyBorder="0" applyAlignment="0" applyProtection="0"/>
    <xf numFmtId="0" fontId="230" fillId="0" borderId="0" applyNumberFormat="0" applyFill="0" applyBorder="0" applyAlignment="0" applyProtection="0"/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248" fillId="0" borderId="0">
      <protection locked="0"/>
    </xf>
    <xf numFmtId="0" fontId="129" fillId="0" borderId="0">
      <protection locked="0"/>
    </xf>
    <xf numFmtId="0" fontId="153" fillId="18" borderId="72"/>
    <xf numFmtId="0" fontId="3" fillId="32" borderId="107" applyNumberFormat="0" applyProtection="0">
      <alignment horizontal="left" vertical="center" indent="1"/>
    </xf>
    <xf numFmtId="0" fontId="30" fillId="22" borderId="99" applyFont="0" applyFill="0" applyBorder="0" applyAlignment="0" applyProtection="0">
      <alignment horizontal="right" vertical="center"/>
    </xf>
    <xf numFmtId="0" fontId="3" fillId="32" borderId="107" applyNumberFormat="0" applyProtection="0">
      <alignment horizontal="left" vertical="center" indent="1"/>
    </xf>
    <xf numFmtId="0" fontId="98" fillId="39" borderId="0" applyNumberFormat="0" applyBorder="0" applyAlignment="0" applyProtection="0"/>
    <xf numFmtId="0" fontId="245" fillId="0" borderId="0" applyNumberFormat="0" applyFill="0" applyBorder="0" applyAlignment="0" applyProtection="0"/>
    <xf numFmtId="0" fontId="25" fillId="0" borderId="18"/>
    <xf numFmtId="0" fontId="3" fillId="0" borderId="99"/>
    <xf numFmtId="0" fontId="3" fillId="0" borderId="99"/>
    <xf numFmtId="0" fontId="3" fillId="0" borderId="99"/>
    <xf numFmtId="0" fontId="3" fillId="0" borderId="99"/>
    <xf numFmtId="0" fontId="3" fillId="0" borderId="99"/>
    <xf numFmtId="0" fontId="3" fillId="0" borderId="99"/>
    <xf numFmtId="0" fontId="3" fillId="0" borderId="99"/>
    <xf numFmtId="0" fontId="25" fillId="0" borderId="18"/>
    <xf numFmtId="0" fontId="3" fillId="0" borderId="0" applyNumberFormat="0" applyFill="0" applyProtection="0">
      <alignment horizontal="left"/>
    </xf>
    <xf numFmtId="0" fontId="3" fillId="0" borderId="0" applyNumberFormat="0" applyFill="0" applyProtection="0">
      <alignment horizontal="left"/>
    </xf>
    <xf numFmtId="0" fontId="3" fillId="0" borderId="0" applyNumberFormat="0" applyFill="0" applyProtection="0">
      <alignment horizontal="left"/>
    </xf>
    <xf numFmtId="0" fontId="3" fillId="0" borderId="0" applyNumberFormat="0" applyFill="0" applyProtection="0">
      <alignment horizontal="left"/>
    </xf>
    <xf numFmtId="0" fontId="3" fillId="0" borderId="0" applyNumberFormat="0" applyFill="0" applyProtection="0">
      <alignment horizontal="left"/>
    </xf>
    <xf numFmtId="0" fontId="3" fillId="0" borderId="0" applyNumberFormat="0" applyFill="0" applyProtection="0">
      <alignment horizontal="left"/>
    </xf>
    <xf numFmtId="0" fontId="3" fillId="0" borderId="0" applyNumberFormat="0" applyFill="0" applyProtection="0">
      <alignment horizontal="left"/>
    </xf>
    <xf numFmtId="0" fontId="250" fillId="0" borderId="0" applyNumberFormat="0" applyFill="0" applyProtection="0">
      <alignment horizontal="left"/>
    </xf>
    <xf numFmtId="0" fontId="250" fillId="0" borderId="0" applyNumberFormat="0" applyFill="0" applyProtection="0">
      <alignment horizontal="left"/>
    </xf>
    <xf numFmtId="0" fontId="3" fillId="0" borderId="16">
      <alignment horizontal="centerContinuous"/>
    </xf>
    <xf numFmtId="0" fontId="33" fillId="0" borderId="0" applyFont="0" applyFill="0" applyBorder="0" applyAlignment="0" applyProtection="0">
      <alignment horizontal="right"/>
    </xf>
    <xf numFmtId="0" fontId="6" fillId="0" borderId="5">
      <alignment horizontal="left" vertical="center"/>
    </xf>
    <xf numFmtId="0" fontId="3" fillId="0" borderId="0" applyNumberFormat="0" applyFill="0" applyBorder="0" applyAlignment="0" applyProtection="0"/>
    <xf numFmtId="0" fontId="99" fillId="0" borderId="35" applyNumberFormat="0" applyFill="0" applyAlignment="0" applyProtection="0"/>
    <xf numFmtId="0" fontId="223" fillId="0" borderId="85" applyNumberFormat="0" applyFill="0" applyAlignment="0" applyProtection="0"/>
    <xf numFmtId="0" fontId="224" fillId="0" borderId="86" applyNumberFormat="0" applyFill="0" applyAlignment="0" applyProtection="0"/>
    <xf numFmtId="0" fontId="215" fillId="0" borderId="67" applyNumberFormat="0" applyFill="0" applyAlignment="0" applyProtection="0"/>
    <xf numFmtId="0" fontId="215" fillId="0" borderId="67" applyNumberFormat="0" applyFill="0" applyAlignment="0" applyProtection="0"/>
    <xf numFmtId="0" fontId="225" fillId="0" borderId="87" applyNumberFormat="0" applyFill="0" applyAlignment="0" applyProtection="0"/>
    <xf numFmtId="0" fontId="102" fillId="0" borderId="68" applyNumberFormat="0" applyFill="0" applyAlignment="0" applyProtection="0"/>
    <xf numFmtId="0" fontId="102" fillId="0" borderId="68" applyNumberFormat="0" applyFill="0" applyAlignment="0" applyProtection="0"/>
    <xf numFmtId="0" fontId="102" fillId="0" borderId="0" applyNumberFormat="0" applyFill="0" applyBorder="0" applyAlignment="0" applyProtection="0"/>
    <xf numFmtId="0" fontId="225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49" fillId="0" borderId="0">
      <protection locked="0"/>
    </xf>
    <xf numFmtId="0" fontId="249" fillId="0" borderId="0">
      <protection locked="0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" fontId="3" fillId="0" borderId="0"/>
    <xf numFmtId="1" fontId="3" fillId="0" borderId="0"/>
    <xf numFmtId="1" fontId="3" fillId="0" borderId="0"/>
    <xf numFmtId="1" fontId="3" fillId="0" borderId="0"/>
    <xf numFmtId="1" fontId="3" fillId="0" borderId="0"/>
    <xf numFmtId="1" fontId="3" fillId="0" borderId="0"/>
    <xf numFmtId="1" fontId="3" fillId="0" borderId="0"/>
    <xf numFmtId="0" fontId="142" fillId="0" borderId="18">
      <alignment horizontal="left" vertical="center"/>
    </xf>
    <xf numFmtId="0" fontId="3" fillId="0" borderId="0">
      <alignment horizontal="right" vertical="center"/>
      <protection locked="0"/>
    </xf>
    <xf numFmtId="0" fontId="146" fillId="0" borderId="70">
      <alignment vertical="center"/>
    </xf>
    <xf numFmtId="10" fontId="25" fillId="23" borderId="99" applyNumberFormat="0" applyBorder="0" applyAlignment="0" applyProtection="0"/>
    <xf numFmtId="0" fontId="150" fillId="0" borderId="70">
      <alignment vertical="center"/>
    </xf>
    <xf numFmtId="0" fontId="146" fillId="0" borderId="70">
      <alignment vertical="center"/>
    </xf>
    <xf numFmtId="0" fontId="150" fillId="0" borderId="70">
      <alignment vertical="center"/>
    </xf>
    <xf numFmtId="0" fontId="227" fillId="128" borderId="88" applyNumberFormat="0" applyAlignment="0" applyProtection="0"/>
    <xf numFmtId="0" fontId="227" fillId="128" borderId="88" applyNumberFormat="0" applyAlignment="0" applyProtection="0"/>
    <xf numFmtId="0" fontId="214" fillId="31" borderId="33" applyNumberFormat="0" applyAlignment="0" applyProtection="0"/>
    <xf numFmtId="0" fontId="3" fillId="10" borderId="3"/>
    <xf numFmtId="0" fontId="3" fillId="10" borderId="3"/>
    <xf numFmtId="0" fontId="3" fillId="10" borderId="3"/>
    <xf numFmtId="0" fontId="3" fillId="10" borderId="3"/>
    <xf numFmtId="0" fontId="3" fillId="10" borderId="3"/>
    <xf numFmtId="0" fontId="3" fillId="10" borderId="3"/>
    <xf numFmtId="0" fontId="3" fillId="10" borderId="3"/>
    <xf numFmtId="0" fontId="214" fillId="31" borderId="33" applyNumberFormat="0" applyAlignment="0" applyProtection="0"/>
    <xf numFmtId="0" fontId="23" fillId="0" borderId="0" applyNumberFormat="0" applyFill="0" applyBorder="0" applyAlignment="0">
      <protection locked="0"/>
    </xf>
    <xf numFmtId="0" fontId="23" fillId="0" borderId="0" applyNumberFormat="0" applyFill="0" applyBorder="0" applyAlignment="0"/>
    <xf numFmtId="0" fontId="77" fillId="10" borderId="0"/>
    <xf numFmtId="43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55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313" fontId="1" fillId="0" borderId="0" applyFont="0" applyFill="0" applyBorder="0" applyAlignment="0" applyProtection="0"/>
    <xf numFmtId="43" fontId="55" fillId="0" borderId="0" applyFont="0" applyFill="0" applyBorder="0" applyAlignment="0" applyProtection="0"/>
    <xf numFmtId="43" fontId="55" fillId="0" borderId="0" applyFont="0" applyFill="0" applyBorder="0" applyAlignment="0" applyProtection="0"/>
    <xf numFmtId="167" fontId="251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251" fillId="0" borderId="0" applyFont="0" applyFill="0" applyBorder="0" applyAlignment="0" applyProtection="0"/>
    <xf numFmtId="43" fontId="5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31" fillId="0" borderId="0" applyFont="0" applyFill="0" applyBorder="0" applyAlignment="0" applyProtection="0"/>
    <xf numFmtId="0" fontId="27" fillId="0" borderId="0"/>
    <xf numFmtId="0" fontId="3" fillId="0" borderId="0"/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159" fillId="0" borderId="0" applyFill="0" applyBorder="0" applyAlignment="0"/>
    <xf numFmtId="0" fontId="159" fillId="0" borderId="0" applyFill="0" applyBorder="0" applyAlignment="0"/>
    <xf numFmtId="0" fontId="159" fillId="0" borderId="0" applyFill="0" applyBorder="0" applyAlignment="0"/>
    <xf numFmtId="0" fontId="159" fillId="0" borderId="0" applyFill="0" applyBorder="0" applyAlignment="0"/>
    <xf numFmtId="0" fontId="159" fillId="0" borderId="0" applyFill="0" applyBorder="0" applyAlignment="0"/>
    <xf numFmtId="3" fontId="252" fillId="0" borderId="0"/>
    <xf numFmtId="0" fontId="103" fillId="0" borderId="36" applyNumberFormat="0" applyFill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94" borderId="53" applyNumberFormat="0" applyFont="0" applyBorder="0" applyAlignment="0"/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0" fontId="3" fillId="0" borderId="0" applyNumberFormat="0" applyFill="0" applyBorder="0" applyProtection="0">
      <alignment horizontal="left" vertical="center"/>
    </xf>
    <xf numFmtId="2" fontId="3" fillId="0" borderId="93" applyFont="0" applyFill="0" applyBorder="0" applyAlignment="0"/>
    <xf numFmtId="2" fontId="3" fillId="0" borderId="93" applyFont="0" applyFill="0" applyBorder="0" applyAlignment="0"/>
    <xf numFmtId="2" fontId="3" fillId="0" borderId="93" applyFont="0" applyFill="0" applyBorder="0" applyAlignment="0"/>
    <xf numFmtId="2" fontId="3" fillId="0" borderId="93" applyFont="0" applyFill="0" applyBorder="0" applyAlignment="0"/>
    <xf numFmtId="2" fontId="3" fillId="0" borderId="93" applyFont="0" applyFill="0" applyBorder="0" applyAlignment="0"/>
    <xf numFmtId="2" fontId="3" fillId="0" borderId="93" applyFont="0" applyFill="0" applyBorder="0" applyAlignment="0"/>
    <xf numFmtId="2" fontId="3" fillId="0" borderId="93" applyFont="0" applyFill="0" applyBorder="0" applyAlignment="0"/>
    <xf numFmtId="0" fontId="33" fillId="0" borderId="0" applyFont="0" applyFill="0" applyBorder="0" applyAlignment="0" applyProtection="0">
      <alignment horizontal="right"/>
    </xf>
    <xf numFmtId="0" fontId="13" fillId="0" borderId="0"/>
    <xf numFmtId="0" fontId="13" fillId="0" borderId="0"/>
    <xf numFmtId="0" fontId="104" fillId="30" borderId="0" applyNumberFormat="0" applyBorder="0" applyAlignment="0" applyProtection="0"/>
    <xf numFmtId="2" fontId="119" fillId="18" borderId="0"/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0" fontId="238" fillId="0" borderId="0">
      <alignment horizontal="left"/>
    </xf>
    <xf numFmtId="0" fontId="25" fillId="0" borderId="18">
      <alignment horizontal="right"/>
    </xf>
    <xf numFmtId="37" fontId="253" fillId="0" borderId="0"/>
    <xf numFmtId="314" fontId="3" fillId="0" borderId="0"/>
    <xf numFmtId="314" fontId="3" fillId="0" borderId="0"/>
    <xf numFmtId="0" fontId="62" fillId="0" borderId="0"/>
    <xf numFmtId="0" fontId="62" fillId="0" borderId="0"/>
    <xf numFmtId="0" fontId="62" fillId="0" borderId="0"/>
    <xf numFmtId="0" fontId="213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55" fillId="0" borderId="0"/>
    <xf numFmtId="0" fontId="62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62" fillId="0" borderId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1" fillId="14" borderId="8" applyNumberFormat="0" applyFont="0" applyAlignment="0" applyProtection="0"/>
    <xf numFmtId="0" fontId="3" fillId="40" borderId="7" applyNumberFormat="0" applyFont="0" applyAlignment="0" applyProtection="0"/>
    <xf numFmtId="0" fontId="1" fillId="14" borderId="8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3" fillId="40" borderId="7" applyNumberFormat="0" applyFont="0" applyAlignment="0" applyProtection="0"/>
    <xf numFmtId="0" fontId="1" fillId="14" borderId="8" applyNumberFormat="0" applyFont="0" applyAlignment="0" applyProtection="0"/>
    <xf numFmtId="0" fontId="1" fillId="14" borderId="8" applyNumberFormat="0" applyFont="0" applyAlignment="0" applyProtection="0"/>
    <xf numFmtId="0" fontId="3" fillId="0" borderId="22"/>
    <xf numFmtId="0" fontId="3" fillId="0" borderId="22"/>
    <xf numFmtId="0" fontId="3" fillId="0" borderId="22"/>
    <xf numFmtId="0" fontId="3" fillId="0" borderId="22"/>
    <xf numFmtId="0" fontId="3" fillId="0" borderId="22"/>
    <xf numFmtId="0" fontId="3" fillId="0" borderId="22"/>
    <xf numFmtId="0" fontId="3" fillId="0" borderId="22"/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0" fontId="105" fillId="37" borderId="37" applyNumberFormat="0" applyAlignment="0" applyProtection="0"/>
    <xf numFmtId="0" fontId="228" fillId="129" borderId="89" applyNumberFormat="0" applyAlignment="0" applyProtection="0"/>
    <xf numFmtId="0" fontId="254" fillId="18" borderId="0">
      <alignment horizontal="right"/>
    </xf>
    <xf numFmtId="0" fontId="255" fillId="18" borderId="18"/>
    <xf numFmtId="0" fontId="66" fillId="0" borderId="0" applyBorder="0">
      <alignment horizontal="centerContinuous"/>
    </xf>
    <xf numFmtId="0" fontId="256" fillId="0" borderId="0" applyBorder="0">
      <alignment horizontal="centerContinuous"/>
    </xf>
    <xf numFmtId="10" fontId="13" fillId="0" borderId="18"/>
    <xf numFmtId="0" fontId="2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0" fontId="244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3" fillId="0" borderId="0" applyFont="0" applyFill="0" applyBorder="0" applyAlignment="0" applyProtection="0">
      <alignment horizontal="center"/>
    </xf>
    <xf numFmtId="0" fontId="153" fillId="0" borderId="0" applyFill="0" applyBorder="0" applyAlignment="0"/>
    <xf numFmtId="0" fontId="153" fillId="0" borderId="0" applyFill="0" applyBorder="0" applyAlignment="0"/>
    <xf numFmtId="0" fontId="153" fillId="0" borderId="0" applyFill="0" applyBorder="0" applyAlignment="0"/>
    <xf numFmtId="0" fontId="153" fillId="0" borderId="0" applyFill="0" applyBorder="0" applyAlignment="0"/>
    <xf numFmtId="0" fontId="153" fillId="0" borderId="0" applyFill="0" applyBorder="0" applyAlignment="0"/>
    <xf numFmtId="0" fontId="153" fillId="0" borderId="0" applyFill="0" applyBorder="0" applyAlignment="0"/>
    <xf numFmtId="0" fontId="153" fillId="0" borderId="0" applyFill="0" applyBorder="0" applyAlignment="0"/>
    <xf numFmtId="9" fontId="251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2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2" fillId="0" borderId="0" applyFont="0" applyFill="0" applyBorder="0" applyAlignment="0" applyProtection="0"/>
    <xf numFmtId="0" fontId="132" fillId="0" borderId="70">
      <alignment vertical="center"/>
    </xf>
    <xf numFmtId="0" fontId="3" fillId="0" borderId="16">
      <alignment horizontal="center"/>
    </xf>
    <xf numFmtId="0" fontId="3" fillId="0" borderId="16">
      <alignment horizontal="center"/>
    </xf>
    <xf numFmtId="0" fontId="3" fillId="0" borderId="16">
      <alignment horizontal="center"/>
    </xf>
    <xf numFmtId="0" fontId="3" fillId="0" borderId="16">
      <alignment horizontal="center"/>
    </xf>
    <xf numFmtId="0" fontId="3" fillId="0" borderId="16">
      <alignment horizontal="center"/>
    </xf>
    <xf numFmtId="0" fontId="3" fillId="0" borderId="16">
      <alignment horizontal="center"/>
    </xf>
    <xf numFmtId="0" fontId="3" fillId="0" borderId="16">
      <alignment horizontal="center"/>
    </xf>
    <xf numFmtId="0" fontId="3" fillId="0" borderId="1"/>
    <xf numFmtId="0" fontId="3" fillId="0" borderId="1"/>
    <xf numFmtId="0" fontId="3" fillId="0" borderId="1"/>
    <xf numFmtId="0" fontId="3" fillId="0" borderId="1"/>
    <xf numFmtId="0" fontId="3" fillId="0" borderId="1"/>
    <xf numFmtId="0" fontId="3" fillId="0" borderId="1"/>
    <xf numFmtId="0" fontId="3" fillId="0" borderId="1"/>
    <xf numFmtId="10" fontId="238" fillId="0" borderId="3"/>
    <xf numFmtId="10" fontId="3" fillId="0" borderId="0"/>
    <xf numFmtId="10" fontId="3" fillId="0" borderId="0"/>
    <xf numFmtId="10" fontId="3" fillId="0" borderId="0"/>
    <xf numFmtId="10" fontId="3" fillId="0" borderId="0"/>
    <xf numFmtId="10" fontId="3" fillId="0" borderId="0"/>
    <xf numFmtId="10" fontId="3" fillId="0" borderId="0"/>
    <xf numFmtId="10" fontId="3" fillId="0" borderId="0"/>
    <xf numFmtId="0" fontId="5" fillId="0" borderId="0" applyFont="0" applyFill="0" applyBorder="0" applyAlignment="0" applyProtection="0">
      <alignment horizontal="right"/>
    </xf>
    <xf numFmtId="0" fontId="5" fillId="0" borderId="0" applyFont="0" applyFill="0" applyBorder="0" applyAlignment="0" applyProtection="0">
      <alignment horizontal="right"/>
    </xf>
    <xf numFmtId="0" fontId="3" fillId="30" borderId="0">
      <alignment horizontal="center"/>
    </xf>
    <xf numFmtId="0" fontId="3" fillId="30" borderId="0">
      <alignment horizontal="center"/>
    </xf>
    <xf numFmtId="0" fontId="3" fillId="30" borderId="0">
      <alignment horizontal="center"/>
    </xf>
    <xf numFmtId="0" fontId="3" fillId="30" borderId="0">
      <alignment horizontal="center"/>
    </xf>
    <xf numFmtId="0" fontId="3" fillId="30" borderId="0">
      <alignment horizontal="center"/>
    </xf>
    <xf numFmtId="0" fontId="3" fillId="30" borderId="0">
      <alignment horizontal="center"/>
    </xf>
    <xf numFmtId="0" fontId="3" fillId="30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37" fontId="3" fillId="0" borderId="0" applyNumberFormat="0" applyFill="0" applyBorder="0" applyAlignment="0" applyProtection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0" fontId="3" fillId="21" borderId="0">
      <alignment horizontal="left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center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49" fontId="3" fillId="21" borderId="0">
      <alignment horizontal="left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98">
      <protection locked="0"/>
    </xf>
    <xf numFmtId="0" fontId="3" fillId="0" borderId="98">
      <protection locked="0"/>
    </xf>
    <xf numFmtId="0" fontId="3" fillId="0" borderId="98">
      <protection locked="0"/>
    </xf>
    <xf numFmtId="0" fontId="3" fillId="0" borderId="98">
      <protection locked="0"/>
    </xf>
    <xf numFmtId="0" fontId="3" fillId="0" borderId="98">
      <protection locked="0"/>
    </xf>
    <xf numFmtId="0" fontId="3" fillId="0" borderId="98">
      <protection locked="0"/>
    </xf>
    <xf numFmtId="0" fontId="3" fillId="0" borderId="98">
      <protection locked="0"/>
    </xf>
    <xf numFmtId="0" fontId="110" fillId="0" borderId="98">
      <protection locked="0"/>
    </xf>
    <xf numFmtId="0" fontId="110" fillId="0" borderId="98">
      <protection locked="0"/>
    </xf>
    <xf numFmtId="0" fontId="110" fillId="0" borderId="0"/>
    <xf numFmtId="0" fontId="110" fillId="0" borderId="0"/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61" fillId="0" borderId="0">
      <alignment horizontal="center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3" fillId="0" borderId="98">
      <alignment horizontal="centerContinuous"/>
    </xf>
    <xf numFmtId="0" fontId="110" fillId="0" borderId="98">
      <alignment horizontal="centerContinuous"/>
    </xf>
    <xf numFmtId="0" fontId="110" fillId="0" borderId="98">
      <alignment horizontal="centerContinuous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0" fontId="3" fillId="31" borderId="0">
      <alignment horizontal="center"/>
    </xf>
    <xf numFmtId="4" fontId="117" fillId="10" borderId="37" applyNumberFormat="0" applyProtection="0">
      <alignment vertical="center"/>
    </xf>
    <xf numFmtId="4" fontId="181" fillId="10" borderId="37" applyNumberFormat="0" applyProtection="0">
      <alignment vertical="center"/>
    </xf>
    <xf numFmtId="4" fontId="117" fillId="10" borderId="37" applyNumberFormat="0" applyProtection="0">
      <alignment horizontal="left" vertical="center" indent="1"/>
    </xf>
    <xf numFmtId="4" fontId="117" fillId="10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117" fillId="92" borderId="37" applyNumberFormat="0" applyProtection="0">
      <alignment horizontal="right" vertical="center"/>
    </xf>
    <xf numFmtId="4" fontId="117" fillId="84" borderId="37" applyNumberFormat="0" applyProtection="0">
      <alignment horizontal="right" vertical="center"/>
    </xf>
    <xf numFmtId="4" fontId="117" fillId="98" borderId="37" applyNumberFormat="0" applyProtection="0">
      <alignment horizontal="right" vertical="center"/>
    </xf>
    <xf numFmtId="4" fontId="117" fillId="95" borderId="37" applyNumberFormat="0" applyProtection="0">
      <alignment horizontal="right" vertical="center"/>
    </xf>
    <xf numFmtId="4" fontId="117" fillId="101" borderId="37" applyNumberFormat="0" applyProtection="0">
      <alignment horizontal="right" vertical="center"/>
    </xf>
    <xf numFmtId="4" fontId="117" fillId="103" borderId="37" applyNumberFormat="0" applyProtection="0">
      <alignment horizontal="right" vertical="center"/>
    </xf>
    <xf numFmtId="4" fontId="117" fillId="105" borderId="37" applyNumberFormat="0" applyProtection="0">
      <alignment horizontal="right" vertical="center"/>
    </xf>
    <xf numFmtId="4" fontId="117" fillId="80" borderId="37" applyNumberFormat="0" applyProtection="0">
      <alignment horizontal="right" vertical="center"/>
    </xf>
    <xf numFmtId="4" fontId="117" fillId="108" borderId="37" applyNumberFormat="0" applyProtection="0">
      <alignment horizontal="right" vertical="center"/>
    </xf>
    <xf numFmtId="4" fontId="56" fillId="110" borderId="37" applyNumberFormat="0" applyProtection="0">
      <alignment horizontal="left" vertical="center" indent="1"/>
    </xf>
    <xf numFmtId="4" fontId="117" fillId="76" borderId="60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117" fillId="76" borderId="37" applyNumberFormat="0" applyProtection="0">
      <alignment horizontal="left" vertical="center" indent="1"/>
    </xf>
    <xf numFmtId="4" fontId="117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4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16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17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81" fillId="71" borderId="62" applyBorder="0"/>
    <xf numFmtId="4" fontId="117" fillId="23" borderId="37" applyNumberFormat="0" applyProtection="0">
      <alignment vertical="center"/>
    </xf>
    <xf numFmtId="4" fontId="181" fillId="23" borderId="37" applyNumberFormat="0" applyProtection="0">
      <alignment vertical="center"/>
    </xf>
    <xf numFmtId="4" fontId="117" fillId="23" borderId="37" applyNumberFormat="0" applyProtection="0">
      <alignment horizontal="left" vertical="center" indent="1"/>
    </xf>
    <xf numFmtId="4" fontId="117" fillId="23" borderId="37" applyNumberFormat="0" applyProtection="0">
      <alignment horizontal="left" vertical="center" indent="1"/>
    </xf>
    <xf numFmtId="4" fontId="117" fillId="76" borderId="37" applyNumberFormat="0" applyProtection="0">
      <alignment horizontal="right" vertical="center"/>
    </xf>
    <xf numFmtId="4" fontId="181" fillId="76" borderId="37" applyNumberFormat="0" applyProtection="0">
      <alignment horizontal="right" vertical="center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0" fontId="3" fillId="32" borderId="37" applyNumberFormat="0" applyProtection="0">
      <alignment horizontal="left" vertical="center" indent="1"/>
    </xf>
    <xf numFmtId="4" fontId="153" fillId="76" borderId="37" applyNumberFormat="0" applyProtection="0">
      <alignment horizontal="right" vertical="center"/>
    </xf>
    <xf numFmtId="0" fontId="257" fillId="81" borderId="0">
      <alignment vertical="center"/>
    </xf>
    <xf numFmtId="0" fontId="3" fillId="142" borderId="0" applyNumberFormat="0" applyFont="0" applyBorder="0" applyAlignment="0" applyProtection="0"/>
    <xf numFmtId="0" fontId="3" fillId="142" borderId="0" applyNumberFormat="0" applyFont="0" applyBorder="0" applyAlignment="0" applyProtection="0"/>
    <xf numFmtId="0" fontId="3" fillId="142" borderId="0" applyNumberFormat="0" applyFont="0" applyBorder="0" applyAlignment="0" applyProtection="0"/>
    <xf numFmtId="0" fontId="3" fillId="142" borderId="0" applyNumberFormat="0" applyFont="0" applyBorder="0" applyAlignment="0" applyProtection="0"/>
    <xf numFmtId="0" fontId="3" fillId="142" borderId="0" applyNumberFormat="0" applyFont="0" applyBorder="0" applyAlignment="0" applyProtection="0"/>
    <xf numFmtId="0" fontId="3" fillId="142" borderId="0" applyNumberFormat="0" applyFont="0" applyBorder="0" applyAlignment="0" applyProtection="0"/>
    <xf numFmtId="0" fontId="3" fillId="142" borderId="0" applyNumberFormat="0" applyFont="0" applyBorder="0" applyAlignment="0" applyProtection="0"/>
    <xf numFmtId="0" fontId="244" fillId="143" borderId="3"/>
    <xf numFmtId="0" fontId="3" fillId="0" borderId="98"/>
    <xf numFmtId="0" fontId="3" fillId="0" borderId="98"/>
    <xf numFmtId="0" fontId="3" fillId="0" borderId="98"/>
    <xf numFmtId="0" fontId="3" fillId="0" borderId="98"/>
    <xf numFmtId="0" fontId="3" fillId="0" borderId="98"/>
    <xf numFmtId="0" fontId="3" fillId="0" borderId="98"/>
    <xf numFmtId="0" fontId="3" fillId="0" borderId="98"/>
    <xf numFmtId="0" fontId="1" fillId="0" borderId="0"/>
    <xf numFmtId="0" fontId="15" fillId="0" borderId="0"/>
    <xf numFmtId="0" fontId="258" fillId="0" borderId="0"/>
    <xf numFmtId="0" fontId="259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251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 applyAlignment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231" fillId="0" borderId="0"/>
    <xf numFmtId="0" fontId="25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231" fillId="0" borderId="0"/>
    <xf numFmtId="0" fontId="3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62" fillId="0" borderId="0"/>
    <xf numFmtId="0" fontId="1" fillId="0" borderId="0"/>
    <xf numFmtId="0" fontId="1" fillId="0" borderId="0"/>
    <xf numFmtId="0" fontId="1" fillId="0" borderId="0"/>
    <xf numFmtId="0" fontId="61" fillId="21" borderId="0"/>
    <xf numFmtId="0" fontId="61" fillId="21" borderId="0"/>
    <xf numFmtId="0" fontId="3" fillId="0" borderId="0"/>
    <xf numFmtId="0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0" fontId="260" fillId="0" borderId="0" applyBorder="0">
      <alignment horizontal="right"/>
    </xf>
    <xf numFmtId="0" fontId="137" fillId="0" borderId="0">
      <alignment horizontal="left" vertical="center" wrapText="1" indent="2"/>
      <protection locked="0"/>
    </xf>
    <xf numFmtId="0" fontId="237" fillId="0" borderId="1">
      <alignment horizontal="center"/>
    </xf>
    <xf numFmtId="0" fontId="237" fillId="0" borderId="1">
      <alignment horizontal="centerContinuous"/>
    </xf>
    <xf numFmtId="0" fontId="237" fillId="0" borderId="1">
      <alignment horizontal="centerContinuous"/>
    </xf>
    <xf numFmtId="0" fontId="237" fillId="0" borderId="1">
      <alignment horizontal="centerContinuous"/>
    </xf>
    <xf numFmtId="0" fontId="237" fillId="0" borderId="1">
      <alignment horizontal="centerContinuous"/>
    </xf>
    <xf numFmtId="0" fontId="237" fillId="0" borderId="1">
      <alignment horizontal="center"/>
    </xf>
    <xf numFmtId="0" fontId="84" fillId="0" borderId="1" applyBorder="0" applyProtection="0">
      <alignment horizontal="right" vertical="center"/>
    </xf>
    <xf numFmtId="297" fontId="84" fillId="0" borderId="0" applyBorder="0" applyProtection="0">
      <alignment vertical="center"/>
    </xf>
    <xf numFmtId="0" fontId="48" fillId="0" borderId="96" applyFill="0" applyBorder="0" applyProtection="0">
      <alignment horizontal="left" vertical="top"/>
    </xf>
    <xf numFmtId="0" fontId="7" fillId="27" borderId="0" applyNumberFormat="0" applyBorder="0">
      <alignment horizontal="center" wrapText="1"/>
    </xf>
    <xf numFmtId="0" fontId="7" fillId="27" borderId="0" applyNumberFormat="0" applyBorder="0">
      <alignment horizontal="center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>
      <alignment horizontal="left" vertical="center" wrapText="1" indent="2"/>
      <protection locked="0"/>
    </xf>
    <xf numFmtId="0" fontId="117" fillId="0" borderId="0" applyFill="0" applyBorder="0" applyAlignment="0"/>
    <xf numFmtId="0" fontId="117" fillId="0" borderId="0" applyFill="0" applyBorder="0" applyAlignment="0"/>
    <xf numFmtId="0" fontId="106" fillId="0" borderId="1" applyFill="0" applyAlignment="0" applyProtection="0"/>
    <xf numFmtId="0" fontId="106" fillId="0" borderId="1" applyFill="0" applyAlignment="0" applyProtection="0"/>
    <xf numFmtId="0" fontId="216" fillId="0" borderId="0" applyNumberFormat="0" applyFill="0" applyBorder="0" applyAlignment="0" applyProtection="0"/>
    <xf numFmtId="0" fontId="216" fillId="0" borderId="0" applyNumberFormat="0" applyFill="0" applyBorder="0" applyAlignment="0" applyProtection="0"/>
    <xf numFmtId="0" fontId="216" fillId="0" borderId="0" applyNumberFormat="0" applyFill="0" applyBorder="0" applyAlignment="0" applyProtection="0"/>
    <xf numFmtId="0" fontId="3" fillId="1" borderId="0" applyNumberFormat="0" applyBorder="0" applyProtection="0">
      <alignment horizontal="left" vertical="center"/>
    </xf>
    <xf numFmtId="0" fontId="3" fillId="1" borderId="0" applyNumberFormat="0" applyBorder="0" applyProtection="0">
      <alignment horizontal="left" vertical="center"/>
    </xf>
    <xf numFmtId="0" fontId="3" fillId="1" borderId="0" applyNumberFormat="0" applyBorder="0" applyProtection="0">
      <alignment horizontal="left" vertical="center"/>
    </xf>
    <xf numFmtId="0" fontId="3" fillId="1" borderId="0" applyNumberFormat="0" applyBorder="0" applyProtection="0">
      <alignment horizontal="left" vertical="center"/>
    </xf>
    <xf numFmtId="0" fontId="3" fillId="1" borderId="0" applyNumberFormat="0" applyBorder="0" applyProtection="0">
      <alignment horizontal="left" vertical="center"/>
    </xf>
    <xf numFmtId="0" fontId="3" fillId="1" borderId="0" applyNumberFormat="0" applyBorder="0" applyProtection="0">
      <alignment horizontal="left" vertical="center"/>
    </xf>
    <xf numFmtId="0" fontId="3" fillId="1" borderId="0" applyNumberFormat="0" applyBorder="0" applyProtection="0">
      <alignment horizontal="left" vertical="center"/>
    </xf>
    <xf numFmtId="0" fontId="37" fillId="0" borderId="5">
      <alignment horizontal="right" wrapText="1"/>
    </xf>
    <xf numFmtId="0" fontId="239" fillId="0" borderId="46" applyNumberFormat="0" applyFont="0" applyFill="0" applyAlignment="0" applyProtection="0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3" fillId="0" borderId="4"/>
    <xf numFmtId="0" fontId="107" fillId="0" borderId="38" applyNumberFormat="0" applyFill="0" applyAlignment="0" applyProtection="0"/>
    <xf numFmtId="0" fontId="190" fillId="0" borderId="0">
      <alignment horizontal="left" vertical="center"/>
    </xf>
    <xf numFmtId="0" fontId="192" fillId="0" borderId="0">
      <alignment horizontal="left" vertical="center"/>
    </xf>
    <xf numFmtId="0" fontId="193" fillId="0" borderId="0">
      <alignment horizontal="left" vertical="center"/>
    </xf>
    <xf numFmtId="38" fontId="3" fillId="0" borderId="0">
      <alignment horizontal="right"/>
    </xf>
    <xf numFmtId="38" fontId="3" fillId="0" borderId="0">
      <alignment horizontal="right"/>
    </xf>
    <xf numFmtId="38" fontId="3" fillId="0" borderId="0">
      <alignment horizontal="right"/>
    </xf>
    <xf numFmtId="38" fontId="3" fillId="0" borderId="0">
      <alignment horizontal="right"/>
    </xf>
    <xf numFmtId="38" fontId="3" fillId="0" borderId="0">
      <alignment horizontal="right"/>
    </xf>
    <xf numFmtId="38" fontId="3" fillId="0" borderId="0">
      <alignment horizontal="right"/>
    </xf>
    <xf numFmtId="38" fontId="3" fillId="0" borderId="0">
      <alignment horizontal="right"/>
    </xf>
    <xf numFmtId="0" fontId="31" fillId="0" borderId="0" applyNumberFormat="0"/>
    <xf numFmtId="0" fontId="3" fillId="21" borderId="0">
      <alignment horizontal="center"/>
    </xf>
    <xf numFmtId="0" fontId="3" fillId="21" borderId="0">
      <alignment horizontal="center"/>
    </xf>
    <xf numFmtId="0" fontId="3" fillId="21" borderId="0">
      <alignment horizontal="center"/>
    </xf>
    <xf numFmtId="0" fontId="3" fillId="21" borderId="0">
      <alignment horizontal="center"/>
    </xf>
    <xf numFmtId="0" fontId="3" fillId="21" borderId="0">
      <alignment horizontal="center"/>
    </xf>
    <xf numFmtId="0" fontId="3" fillId="21" borderId="0">
      <alignment horizontal="center"/>
    </xf>
    <xf numFmtId="0" fontId="3" fillId="21" borderId="0">
      <alignment horizontal="center"/>
    </xf>
    <xf numFmtId="312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08" fillId="0" borderId="0" applyNumberFormat="0" applyFill="0" applyBorder="0" applyAlignment="0" applyProtection="0"/>
    <xf numFmtId="0" fontId="3" fillId="86" borderId="0" applyNumberFormat="0" applyBorder="0" applyProtection="0">
      <alignment horizontal="left"/>
    </xf>
    <xf numFmtId="0" fontId="3" fillId="86" borderId="0" applyNumberFormat="0" applyBorder="0" applyProtection="0">
      <alignment horizontal="left"/>
    </xf>
    <xf numFmtId="0" fontId="3" fillId="86" borderId="0" applyNumberFormat="0" applyBorder="0" applyProtection="0">
      <alignment horizontal="left"/>
    </xf>
    <xf numFmtId="0" fontId="3" fillId="86" borderId="0" applyNumberFormat="0" applyBorder="0" applyProtection="0">
      <alignment horizontal="left"/>
    </xf>
    <xf numFmtId="0" fontId="3" fillId="86" borderId="0" applyNumberFormat="0" applyBorder="0" applyProtection="0">
      <alignment horizontal="left"/>
    </xf>
    <xf numFmtId="0" fontId="3" fillId="86" borderId="0" applyNumberFormat="0" applyBorder="0" applyProtection="0">
      <alignment horizontal="left"/>
    </xf>
    <xf numFmtId="0" fontId="3" fillId="86" borderId="0" applyNumberFormat="0" applyBorder="0" applyProtection="0">
      <alignment horizontal="left"/>
    </xf>
    <xf numFmtId="0" fontId="261" fillId="144" borderId="0" applyNumberFormat="0" applyBorder="0"/>
    <xf numFmtId="0" fontId="212" fillId="145" borderId="0">
      <alignment vertical="center"/>
    </xf>
    <xf numFmtId="0" fontId="89" fillId="0" borderId="1" applyBorder="0" applyProtection="0">
      <alignment horizontal="righ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3" fillId="0" borderId="0"/>
    <xf numFmtId="0" fontId="3" fillId="114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105" fillId="37" borderId="107" applyNumberFormat="0" applyAlignment="0" applyProtection="0"/>
    <xf numFmtId="0" fontId="107" fillId="0" borderId="110" applyNumberFormat="0" applyFill="0" applyAlignment="0" applyProtection="0"/>
    <xf numFmtId="0" fontId="107" fillId="0" borderId="110" applyNumberFormat="0" applyFill="0" applyAlignment="0" applyProtection="0"/>
    <xf numFmtId="0" fontId="37" fillId="0" borderId="104">
      <alignment horizontal="right" wrapTex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32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7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0" fontId="3" fillId="116" borderId="107" applyNumberFormat="0" applyProtection="0">
      <alignment horizontal="left" vertical="center" indent="1"/>
    </xf>
    <xf numFmtId="4" fontId="117" fillId="10" borderId="107" applyNumberFormat="0" applyProtection="0">
      <alignment horizontal="left" vertical="center" indent="1"/>
    </xf>
    <xf numFmtId="0" fontId="3" fillId="0" borderId="106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6" fillId="0" borderId="104">
      <alignment horizontal="left" vertical="center"/>
    </xf>
    <xf numFmtId="0" fontId="123" fillId="79" borderId="111" applyNumberFormat="0" applyAlignment="0" applyProtection="0"/>
    <xf numFmtId="0" fontId="169" fillId="0" borderId="102"/>
    <xf numFmtId="0" fontId="117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0" fontId="3" fillId="40" borderId="105" applyNumberFormat="0" applyFont="0" applyAlignment="0" applyProtection="0"/>
    <xf numFmtId="4" fontId="25" fillId="106" borderId="111" applyNumberFormat="0" applyProtection="0">
      <alignment horizontal="right" vertical="center"/>
    </xf>
    <xf numFmtId="4" fontId="25" fillId="107" borderId="111" applyNumberFormat="0" applyProtection="0">
      <alignment horizontal="right" vertical="center"/>
    </xf>
    <xf numFmtId="0" fontId="25" fillId="112" borderId="112" applyNumberFormat="0" applyProtection="0">
      <alignment horizontal="left" vertical="top" indent="1"/>
    </xf>
    <xf numFmtId="0" fontId="3" fillId="13" borderId="112" applyNumberFormat="0" applyProtection="0">
      <alignment horizontal="left" vertical="center" indent="1"/>
    </xf>
    <xf numFmtId="4" fontId="76" fillId="37" borderId="112" applyNumberFormat="0" applyProtection="0">
      <alignment horizontal="left" vertical="center" indent="1"/>
    </xf>
    <xf numFmtId="4" fontId="25" fillId="0" borderId="111" applyNumberFormat="0" applyProtection="0">
      <alignment horizontal="right" vertical="center"/>
    </xf>
    <xf numFmtId="0" fontId="30" fillId="22" borderId="115" applyFont="0" applyFill="0" applyBorder="0" applyAlignment="0" applyProtection="0">
      <alignment horizontal="right" vertical="center"/>
    </xf>
    <xf numFmtId="0" fontId="214" fillId="31" borderId="117" applyNumberFormat="0" applyAlignment="0" applyProtection="0"/>
    <xf numFmtId="231" fontId="132" fillId="0" borderId="102">
      <alignment vertical="center"/>
    </xf>
    <xf numFmtId="230" fontId="132" fillId="0" borderId="102">
      <alignment vertical="center"/>
    </xf>
    <xf numFmtId="229" fontId="132" fillId="0" borderId="102">
      <alignment vertical="center"/>
    </xf>
    <xf numFmtId="4" fontId="25" fillId="112" borderId="111" applyNumberFormat="0" applyProtection="0">
      <alignment horizontal="right" vertical="center"/>
    </xf>
    <xf numFmtId="4" fontId="25" fillId="113" borderId="113" applyNumberFormat="0" applyProtection="0">
      <alignment horizontal="left" vertical="center" indent="1"/>
    </xf>
    <xf numFmtId="4" fontId="25" fillId="112" borderId="113" applyNumberFormat="0" applyProtection="0">
      <alignment horizontal="left" vertical="center" indent="1"/>
    </xf>
    <xf numFmtId="0" fontId="25" fillId="37" borderId="111" applyNumberFormat="0" applyProtection="0">
      <alignment horizontal="left" vertical="center" indent="1"/>
    </xf>
    <xf numFmtId="0" fontId="25" fillId="71" borderId="112" applyNumberFormat="0" applyProtection="0">
      <alignment horizontal="left" vertical="top" indent="1"/>
    </xf>
    <xf numFmtId="0" fontId="25" fillId="113" borderId="112" applyNumberFormat="0" applyProtection="0">
      <alignment horizontal="left" vertical="top" indent="1"/>
    </xf>
    <xf numFmtId="4" fontId="25" fillId="51" borderId="111" applyNumberFormat="0" applyProtection="0">
      <alignment horizontal="left" vertical="center" indent="1"/>
    </xf>
    <xf numFmtId="4" fontId="117" fillId="112" borderId="112" applyNumberFormat="0" applyProtection="0">
      <alignment horizontal="left" vertical="center" indent="1"/>
    </xf>
    <xf numFmtId="0" fontId="76" fillId="112" borderId="112" applyNumberFormat="0" applyProtection="0">
      <alignment horizontal="left" vertical="top" indent="1"/>
    </xf>
    <xf numFmtId="4" fontId="182" fillId="24" borderId="113" applyNumberFormat="0" applyProtection="0">
      <alignment horizontal="left" vertical="center" indent="1"/>
    </xf>
    <xf numFmtId="4" fontId="184" fillId="21" borderId="111" applyNumberFormat="0" applyProtection="0">
      <alignment horizontal="right" vertical="center"/>
    </xf>
    <xf numFmtId="0" fontId="25" fillId="0" borderId="102"/>
    <xf numFmtId="0" fontId="25" fillId="0" borderId="102"/>
    <xf numFmtId="0" fontId="132" fillId="0" borderId="102">
      <alignment vertical="center"/>
    </xf>
    <xf numFmtId="0" fontId="132" fillId="0" borderId="102">
      <alignment vertical="center"/>
    </xf>
    <xf numFmtId="0" fontId="132" fillId="0" borderId="102">
      <alignment vertical="center"/>
    </xf>
    <xf numFmtId="0" fontId="146" fillId="0" borderId="102">
      <alignment vertical="center"/>
    </xf>
    <xf numFmtId="0" fontId="150" fillId="0" borderId="102">
      <alignment vertical="center"/>
    </xf>
    <xf numFmtId="0" fontId="146" fillId="0" borderId="102">
      <alignment vertical="center"/>
    </xf>
    <xf numFmtId="0" fontId="150" fillId="0" borderId="102">
      <alignment vertical="center"/>
    </xf>
    <xf numFmtId="0" fontId="3" fillId="0" borderId="116"/>
    <xf numFmtId="0" fontId="95" fillId="37" borderId="117" applyNumberFormat="0" applyAlignment="0" applyProtection="0"/>
    <xf numFmtId="0" fontId="148" fillId="0" borderId="115"/>
    <xf numFmtId="0" fontId="3" fillId="0" borderId="115"/>
    <xf numFmtId="0" fontId="3" fillId="0" borderId="115"/>
    <xf numFmtId="0" fontId="132" fillId="0" borderId="102">
      <alignment vertical="center"/>
    </xf>
    <xf numFmtId="4" fontId="63" fillId="0" borderId="102" applyNumberFormat="0" applyFont="0" applyFill="0" applyBorder="0" applyAlignment="0"/>
    <xf numFmtId="2" fontId="35" fillId="19" borderId="103">
      <alignment horizontal="left" vertical="center"/>
    </xf>
    <xf numFmtId="4" fontId="3" fillId="71" borderId="113" applyNumberFormat="0" applyProtection="0">
      <alignment horizontal="left" vertical="center" indent="1"/>
    </xf>
    <xf numFmtId="0" fontId="107" fillId="0" borderId="114" applyNumberFormat="0" applyFill="0" applyAlignment="0" applyProtection="0"/>
    <xf numFmtId="0" fontId="48" fillId="0" borderId="103" applyFill="0" applyBorder="0" applyProtection="0">
      <alignment horizontal="left" vertical="top"/>
    </xf>
    <xf numFmtId="0" fontId="214" fillId="31" borderId="117" applyNumberFormat="0" applyAlignment="0" applyProtection="0"/>
    <xf numFmtId="0" fontId="3" fillId="40" borderId="105" applyNumberFormat="0" applyFont="0" applyAlignment="0" applyProtection="0"/>
    <xf numFmtId="0" fontId="105" fillId="37" borderId="107" applyNumberFormat="0" applyAlignment="0" applyProtection="0"/>
    <xf numFmtId="0" fontId="107" fillId="0" borderId="110" applyNumberFormat="0" applyFill="0" applyAlignment="0" applyProtection="0"/>
    <xf numFmtId="0" fontId="95" fillId="37" borderId="117" applyNumberFormat="0" applyAlignment="0" applyProtection="0"/>
  </cellStyleXfs>
  <cellXfs count="472">
    <xf numFmtId="0" fontId="0" fillId="0" borderId="0" xfId="0"/>
    <xf numFmtId="0" fontId="3" fillId="2" borderId="0" xfId="0" applyFont="1" applyFill="1" applyBorder="1"/>
    <xf numFmtId="0" fontId="3" fillId="2" borderId="0" xfId="2" applyFont="1" applyFill="1" applyBorder="1"/>
    <xf numFmtId="49" fontId="3" fillId="2" borderId="0" xfId="0" applyNumberFormat="1" applyFont="1" applyFill="1" applyBorder="1"/>
    <xf numFmtId="0" fontId="4" fillId="2" borderId="0" xfId="0" applyFont="1" applyFill="1" applyBorder="1"/>
    <xf numFmtId="0" fontId="5" fillId="0" borderId="0" xfId="0" applyFont="1" applyFill="1" applyBorder="1"/>
    <xf numFmtId="0" fontId="6" fillId="3" borderId="0" xfId="0" applyFont="1" applyFill="1"/>
    <xf numFmtId="0" fontId="0" fillId="3" borderId="0" xfId="0" applyFill="1"/>
    <xf numFmtId="0" fontId="6" fillId="2" borderId="0" xfId="2" applyFont="1" applyFill="1" applyBorder="1"/>
    <xf numFmtId="0" fontId="7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3" fillId="2" borderId="1" xfId="0" applyFont="1" applyFill="1" applyBorder="1"/>
    <xf numFmtId="0" fontId="3" fillId="2" borderId="1" xfId="2" applyFont="1" applyFill="1" applyBorder="1"/>
    <xf numFmtId="49" fontId="3" fillId="2" borderId="1" xfId="0" applyNumberFormat="1" applyFont="1" applyFill="1" applyBorder="1"/>
    <xf numFmtId="0" fontId="4" fillId="2" borderId="1" xfId="0" applyFont="1" applyFill="1" applyBorder="1"/>
    <xf numFmtId="0" fontId="3" fillId="4" borderId="0" xfId="0" applyFont="1" applyFill="1" applyBorder="1"/>
    <xf numFmtId="0" fontId="8" fillId="4" borderId="0" xfId="2" applyFont="1" applyFill="1" applyBorder="1"/>
    <xf numFmtId="0" fontId="9" fillId="4" borderId="0" xfId="2" applyFont="1" applyFill="1" applyBorder="1"/>
    <xf numFmtId="0" fontId="10" fillId="4" borderId="0" xfId="0" applyFont="1" applyFill="1" applyBorder="1"/>
    <xf numFmtId="0" fontId="3" fillId="4" borderId="0" xfId="2" applyFont="1" applyFill="1" applyBorder="1"/>
    <xf numFmtId="0" fontId="11" fillId="4" borderId="0" xfId="0" applyFont="1" applyFill="1" applyBorder="1"/>
    <xf numFmtId="0" fontId="12" fillId="5" borderId="0" xfId="2" applyFont="1" applyFill="1" applyBorder="1"/>
    <xf numFmtId="0" fontId="12" fillId="5" borderId="0" xfId="3" applyFont="1" applyFill="1" applyBorder="1"/>
    <xf numFmtId="44" fontId="12" fillId="5" borderId="0" xfId="4" applyFont="1" applyFill="1" applyBorder="1"/>
    <xf numFmtId="0" fontId="3" fillId="0" borderId="0" xfId="0" applyFont="1" applyFill="1" applyBorder="1"/>
    <xf numFmtId="0" fontId="3" fillId="5" borderId="0" xfId="2" applyFont="1" applyFill="1" applyBorder="1"/>
    <xf numFmtId="0" fontId="7" fillId="0" borderId="0" xfId="3" applyFont="1" applyFill="1" applyBorder="1"/>
    <xf numFmtId="166" fontId="4" fillId="0" borderId="0" xfId="5" applyNumberFormat="1" applyFont="1" applyFill="1" applyBorder="1"/>
    <xf numFmtId="166" fontId="3" fillId="0" borderId="0" xfId="5" applyNumberFormat="1" applyFont="1" applyFill="1" applyBorder="1"/>
    <xf numFmtId="0" fontId="7" fillId="6" borderId="2" xfId="3" applyFont="1" applyFill="1" applyBorder="1"/>
    <xf numFmtId="0" fontId="3" fillId="0" borderId="3" xfId="0" applyFont="1" applyFill="1" applyBorder="1"/>
    <xf numFmtId="166" fontId="3" fillId="6" borderId="3" xfId="5" applyNumberFormat="1" applyFont="1" applyFill="1" applyBorder="1"/>
    <xf numFmtId="0" fontId="3" fillId="6" borderId="2" xfId="3" applyFont="1" applyFill="1" applyBorder="1"/>
    <xf numFmtId="0" fontId="4" fillId="0" borderId="3" xfId="0" applyFont="1" applyFill="1" applyBorder="1"/>
    <xf numFmtId="44" fontId="3" fillId="7" borderId="4" xfId="5" applyFont="1" applyFill="1" applyBorder="1"/>
    <xf numFmtId="0" fontId="13" fillId="0" borderId="0" xfId="0" applyFont="1" applyFill="1" applyBorder="1"/>
    <xf numFmtId="44" fontId="12" fillId="5" borderId="4" xfId="4" applyFont="1" applyFill="1" applyBorder="1"/>
    <xf numFmtId="0" fontId="5" fillId="5" borderId="0" xfId="2" applyFont="1" applyFill="1" applyBorder="1"/>
    <xf numFmtId="0" fontId="3" fillId="0" borderId="2" xfId="3" applyFont="1" applyFill="1" applyBorder="1"/>
    <xf numFmtId="0" fontId="3" fillId="0" borderId="0" xfId="3" applyFont="1" applyFill="1" applyBorder="1"/>
    <xf numFmtId="0" fontId="4" fillId="0" borderId="0" xfId="0" applyFont="1" applyFill="1" applyBorder="1"/>
    <xf numFmtId="166" fontId="3" fillId="8" borderId="4" xfId="5" applyNumberFormat="1" applyFont="1" applyFill="1" applyBorder="1"/>
    <xf numFmtId="0" fontId="14" fillId="0" borderId="0" xfId="0" applyFont="1" applyFill="1" applyBorder="1"/>
    <xf numFmtId="0" fontId="3" fillId="0" borderId="5" xfId="0" applyFont="1" applyFill="1" applyBorder="1"/>
    <xf numFmtId="0" fontId="4" fillId="0" borderId="5" xfId="0" applyFont="1" applyFill="1" applyBorder="1"/>
    <xf numFmtId="0" fontId="3" fillId="0" borderId="4" xfId="0" applyFont="1" applyFill="1" applyBorder="1"/>
    <xf numFmtId="1" fontId="7" fillId="0" borderId="3" xfId="6" applyNumberFormat="1" applyFont="1" applyFill="1" applyBorder="1" applyAlignment="1">
      <alignment horizontal="center" vertical="center"/>
    </xf>
    <xf numFmtId="1" fontId="7" fillId="0" borderId="3" xfId="6" quotePrefix="1" applyNumberFormat="1" applyFont="1" applyFill="1" applyBorder="1" applyAlignment="1">
      <alignment horizontal="center" vertical="center"/>
    </xf>
    <xf numFmtId="166" fontId="3" fillId="8" borderId="3" xfId="5" applyNumberFormat="1" applyFont="1" applyFill="1" applyBorder="1" applyAlignment="1">
      <alignment horizontal="right"/>
    </xf>
    <xf numFmtId="0" fontId="4" fillId="6" borderId="2" xfId="3" applyFont="1" applyFill="1" applyBorder="1"/>
    <xf numFmtId="166" fontId="3" fillId="0" borderId="3" xfId="5" applyNumberFormat="1" applyFont="1" applyFill="1" applyBorder="1"/>
    <xf numFmtId="166" fontId="3" fillId="0" borderId="3" xfId="5" applyNumberFormat="1" applyFont="1" applyFill="1" applyBorder="1" applyAlignment="1">
      <alignment horizontal="right"/>
    </xf>
    <xf numFmtId="0" fontId="3" fillId="0" borderId="0" xfId="2" applyFont="1" applyFill="1" applyBorder="1"/>
    <xf numFmtId="0" fontId="3" fillId="0" borderId="0" xfId="7" applyFont="1" applyFill="1" applyBorder="1"/>
    <xf numFmtId="0" fontId="16" fillId="0" borderId="3" xfId="7" applyFont="1" applyFill="1" applyBorder="1"/>
    <xf numFmtId="0" fontId="4" fillId="0" borderId="3" xfId="7" applyFont="1" applyFill="1" applyBorder="1"/>
    <xf numFmtId="166" fontId="3" fillId="0" borderId="4" xfId="5" applyNumberFormat="1" applyFont="1" applyFill="1" applyBorder="1"/>
    <xf numFmtId="0" fontId="3" fillId="0" borderId="3" xfId="7" applyFont="1" applyFill="1" applyBorder="1"/>
    <xf numFmtId="0" fontId="17" fillId="0" borderId="3" xfId="7" applyFont="1" applyFill="1" applyBorder="1"/>
    <xf numFmtId="0" fontId="10" fillId="5" borderId="0" xfId="2" applyFont="1" applyFill="1" applyBorder="1"/>
    <xf numFmtId="44" fontId="10" fillId="5" borderId="0" xfId="4" applyFont="1" applyFill="1" applyBorder="1"/>
    <xf numFmtId="0" fontId="7" fillId="0" borderId="0" xfId="0" applyFont="1" applyFill="1" applyBorder="1"/>
    <xf numFmtId="167" fontId="5" fillId="0" borderId="0" xfId="8" applyNumberFormat="1" applyFont="1" applyFill="1" applyBorder="1"/>
    <xf numFmtId="0" fontId="4" fillId="0" borderId="0" xfId="7" applyFont="1" applyFill="1" applyBorder="1"/>
    <xf numFmtId="0" fontId="3" fillId="6" borderId="3" xfId="3" applyFont="1" applyFill="1" applyBorder="1"/>
    <xf numFmtId="0" fontId="3" fillId="0" borderId="2" xfId="0" applyFont="1" applyFill="1" applyBorder="1"/>
    <xf numFmtId="0" fontId="4" fillId="0" borderId="4" xfId="0" applyFont="1" applyFill="1" applyBorder="1"/>
    <xf numFmtId="0" fontId="3" fillId="0" borderId="0" xfId="0" applyFont="1"/>
    <xf numFmtId="0" fontId="3" fillId="0" borderId="0" xfId="2" applyFont="1"/>
    <xf numFmtId="169" fontId="3" fillId="0" borderId="0" xfId="5" applyNumberFormat="1" applyFont="1" applyFill="1" applyBorder="1"/>
    <xf numFmtId="169" fontId="5" fillId="0" borderId="0" xfId="0" applyNumberFormat="1" applyFont="1" applyFill="1" applyBorder="1"/>
    <xf numFmtId="44" fontId="18" fillId="9" borderId="4" xfId="4" applyFont="1" applyFill="1" applyBorder="1"/>
    <xf numFmtId="171" fontId="5" fillId="0" borderId="0" xfId="0" applyNumberFormat="1" applyFont="1" applyFill="1" applyBorder="1"/>
    <xf numFmtId="0" fontId="17" fillId="0" borderId="0" xfId="7" applyFont="1" applyFill="1" applyBorder="1"/>
    <xf numFmtId="0" fontId="19" fillId="0" borderId="0" xfId="2" applyFont="1" applyFill="1" applyBorder="1"/>
    <xf numFmtId="167" fontId="20" fillId="0" borderId="0" xfId="8" applyNumberFormat="1" applyFont="1" applyFill="1" applyBorder="1"/>
    <xf numFmtId="0" fontId="3" fillId="0" borderId="3" xfId="3" applyFont="1" applyFill="1" applyBorder="1"/>
    <xf numFmtId="2" fontId="3" fillId="0" borderId="3" xfId="3" applyNumberFormat="1" applyFont="1" applyFill="1" applyBorder="1"/>
    <xf numFmtId="166" fontId="3" fillId="10" borderId="4" xfId="5" applyNumberFormat="1" applyFont="1" applyFill="1" applyBorder="1"/>
    <xf numFmtId="0" fontId="3" fillId="6" borderId="0" xfId="3" applyFont="1" applyFill="1" applyBorder="1"/>
    <xf numFmtId="166" fontId="3" fillId="8" borderId="0" xfId="5" applyNumberFormat="1" applyFont="1" applyFill="1" applyBorder="1"/>
    <xf numFmtId="0" fontId="3" fillId="6" borderId="3" xfId="3" applyFont="1" applyFill="1" applyBorder="1" applyAlignment="1"/>
    <xf numFmtId="44" fontId="3" fillId="0" borderId="0" xfId="4" applyFont="1" applyFill="1" applyBorder="1"/>
    <xf numFmtId="0" fontId="4" fillId="0" borderId="0" xfId="2" applyFont="1" applyFill="1" applyBorder="1"/>
    <xf numFmtId="44" fontId="3" fillId="8" borderId="3" xfId="4" applyFont="1" applyFill="1" applyBorder="1"/>
    <xf numFmtId="0" fontId="2" fillId="0" borderId="0" xfId="0" applyFont="1"/>
    <xf numFmtId="0" fontId="90" fillId="0" borderId="0" xfId="0" applyFont="1" applyProtection="1"/>
    <xf numFmtId="0" fontId="196" fillId="15" borderId="0" xfId="9" applyFont="1" applyFill="1"/>
    <xf numFmtId="0" fontId="197" fillId="0" borderId="0" xfId="0" applyFont="1"/>
    <xf numFmtId="0" fontId="197" fillId="0" borderId="9" xfId="9" applyFont="1" applyFill="1" applyBorder="1"/>
    <xf numFmtId="273" fontId="197" fillId="0" borderId="9" xfId="1" applyNumberFormat="1" applyFont="1" applyFill="1" applyBorder="1"/>
    <xf numFmtId="0" fontId="197" fillId="0" borderId="0" xfId="9" applyFont="1" applyFill="1" applyBorder="1"/>
    <xf numFmtId="9" fontId="197" fillId="0" borderId="0" xfId="1" applyFont="1" applyFill="1" applyBorder="1"/>
    <xf numFmtId="289" fontId="197" fillId="0" borderId="0" xfId="3948" applyNumberFormat="1" applyFont="1"/>
    <xf numFmtId="0" fontId="90" fillId="0" borderId="6" xfId="0" applyFont="1" applyBorder="1" applyProtection="1"/>
    <xf numFmtId="0" fontId="200" fillId="0" borderId="6" xfId="0" applyFont="1" applyBorder="1" applyProtection="1">
      <protection locked="0"/>
    </xf>
    <xf numFmtId="0" fontId="200" fillId="0" borderId="6" xfId="0" applyFont="1" applyFill="1" applyBorder="1" applyAlignment="1" applyProtection="1">
      <alignment horizontal="center"/>
    </xf>
    <xf numFmtId="0" fontId="201" fillId="0" borderId="6" xfId="0" applyFont="1" applyBorder="1" applyAlignment="1" applyProtection="1">
      <alignment horizontal="center"/>
    </xf>
    <xf numFmtId="0" fontId="197" fillId="0" borderId="0" xfId="0" applyFont="1" applyAlignment="1" applyProtection="1"/>
    <xf numFmtId="0" fontId="37" fillId="0" borderId="0" xfId="0" applyFont="1" applyProtection="1"/>
    <xf numFmtId="0" fontId="197" fillId="0" borderId="0" xfId="0" applyFont="1" applyProtection="1"/>
    <xf numFmtId="0" fontId="37" fillId="0" borderId="0" xfId="0" applyFont="1" applyAlignment="1" applyProtection="1">
      <alignment horizontal="center"/>
    </xf>
    <xf numFmtId="0" fontId="37" fillId="0" borderId="0" xfId="0" applyFont="1" applyAlignment="1">
      <alignment vertical="center" wrapText="1"/>
    </xf>
    <xf numFmtId="0" fontId="37" fillId="0" borderId="0" xfId="0" applyFont="1" applyAlignment="1">
      <alignment horizontal="center" vertical="center" wrapText="1"/>
    </xf>
    <xf numFmtId="0" fontId="197" fillId="0" borderId="0" xfId="0" applyFont="1" applyFill="1" applyBorder="1" applyAlignment="1" applyProtection="1"/>
    <xf numFmtId="0" fontId="202" fillId="0" borderId="0" xfId="0" applyFont="1" applyProtection="1"/>
    <xf numFmtId="2" fontId="203" fillId="0" borderId="0" xfId="0" applyNumberFormat="1" applyFont="1"/>
    <xf numFmtId="291" fontId="204" fillId="0" borderId="0" xfId="0" applyNumberFormat="1" applyFont="1"/>
    <xf numFmtId="9" fontId="203" fillId="0" borderId="0" xfId="1" applyFont="1"/>
    <xf numFmtId="9" fontId="197" fillId="0" borderId="0" xfId="1" applyFont="1"/>
    <xf numFmtId="0" fontId="196" fillId="0" borderId="0" xfId="0" applyFont="1" applyAlignment="1">
      <alignment horizontal="right"/>
    </xf>
    <xf numFmtId="0" fontId="200" fillId="0" borderId="0" xfId="0" applyFont="1" applyProtection="1"/>
    <xf numFmtId="3" fontId="37" fillId="0" borderId="0" xfId="0" applyNumberFormat="1" applyFont="1" applyAlignment="1" applyProtection="1">
      <alignment horizontal="left"/>
    </xf>
    <xf numFmtId="3" fontId="37" fillId="0" borderId="0" xfId="0" applyNumberFormat="1" applyFont="1" applyAlignment="1" applyProtection="1">
      <alignment horizontal="left" wrapText="1"/>
    </xf>
    <xf numFmtId="0" fontId="202" fillId="0" borderId="0" xfId="0" applyFont="1" applyBorder="1" applyProtection="1"/>
    <xf numFmtId="292" fontId="203" fillId="0" borderId="0" xfId="0" applyNumberFormat="1" applyFont="1"/>
    <xf numFmtId="292" fontId="197" fillId="0" borderId="0" xfId="0" applyNumberFormat="1" applyFont="1"/>
    <xf numFmtId="291" fontId="197" fillId="0" borderId="0" xfId="0" applyNumberFormat="1" applyFont="1"/>
    <xf numFmtId="0" fontId="205" fillId="16" borderId="0" xfId="3949" applyFont="1" applyFill="1"/>
    <xf numFmtId="0" fontId="197" fillId="16" borderId="0" xfId="0" applyFont="1" applyFill="1"/>
    <xf numFmtId="0" fontId="205" fillId="16" borderId="30" xfId="3949" applyFont="1" applyFill="1" applyBorder="1"/>
    <xf numFmtId="0" fontId="204" fillId="16" borderId="31" xfId="3949" applyFont="1" applyFill="1" applyBorder="1"/>
    <xf numFmtId="0" fontId="204" fillId="16" borderId="32" xfId="3949" applyFont="1" applyFill="1" applyBorder="1"/>
    <xf numFmtId="0" fontId="197" fillId="16" borderId="66" xfId="0" applyFont="1" applyFill="1" applyBorder="1"/>
    <xf numFmtId="0" fontId="197" fillId="122" borderId="4" xfId="0" applyFont="1" applyFill="1" applyBorder="1" applyAlignment="1"/>
    <xf numFmtId="0" fontId="197" fillId="122" borderId="1" xfId="0" applyFont="1" applyFill="1" applyBorder="1" applyAlignment="1">
      <alignment wrapText="1"/>
    </xf>
    <xf numFmtId="0" fontId="196" fillId="11" borderId="65" xfId="0" applyFont="1" applyFill="1" applyBorder="1"/>
    <xf numFmtId="0" fontId="196" fillId="11" borderId="0" xfId="0" applyFont="1" applyFill="1" applyBorder="1"/>
    <xf numFmtId="0" fontId="196" fillId="11" borderId="18" xfId="0" applyFont="1" applyFill="1" applyBorder="1"/>
    <xf numFmtId="0" fontId="196" fillId="0" borderId="3" xfId="0" applyFont="1" applyBorder="1" applyAlignment="1">
      <alignment wrapText="1"/>
    </xf>
    <xf numFmtId="0" fontId="196" fillId="0" borderId="4" xfId="0" applyFont="1" applyBorder="1" applyAlignment="1">
      <alignment wrapText="1"/>
    </xf>
    <xf numFmtId="0" fontId="196" fillId="0" borderId="25" xfId="0" applyFont="1" applyBorder="1" applyAlignment="1">
      <alignment wrapText="1"/>
    </xf>
    <xf numFmtId="0" fontId="196" fillId="0" borderId="1" xfId="0" applyFont="1" applyBorder="1" applyAlignment="1">
      <alignment wrapText="1"/>
    </xf>
    <xf numFmtId="0" fontId="196" fillId="0" borderId="5" xfId="0" applyFont="1" applyBorder="1" applyAlignment="1">
      <alignment wrapText="1"/>
    </xf>
    <xf numFmtId="0" fontId="197" fillId="0" borderId="2" xfId="0" applyFont="1" applyBorder="1"/>
    <xf numFmtId="0" fontId="197" fillId="0" borderId="5" xfId="0" applyFont="1" applyBorder="1"/>
    <xf numFmtId="0" fontId="197" fillId="0" borderId="4" xfId="0" applyFont="1" applyBorder="1" applyAlignment="1">
      <alignment horizontal="center" wrapText="1"/>
    </xf>
    <xf numFmtId="0" fontId="197" fillId="0" borderId="25" xfId="0" applyFont="1" applyBorder="1"/>
    <xf numFmtId="0" fontId="197" fillId="0" borderId="1" xfId="0" applyFont="1" applyBorder="1"/>
    <xf numFmtId="0" fontId="197" fillId="0" borderId="26" xfId="0" applyFont="1" applyBorder="1"/>
    <xf numFmtId="0" fontId="197" fillId="35" borderId="1" xfId="0" applyFont="1" applyFill="1" applyBorder="1"/>
    <xf numFmtId="0" fontId="197" fillId="35" borderId="26" xfId="0" applyFont="1" applyFill="1" applyBorder="1"/>
    <xf numFmtId="0" fontId="197" fillId="121" borderId="2" xfId="0" applyFont="1" applyFill="1" applyBorder="1"/>
    <xf numFmtId="0" fontId="197" fillId="121" borderId="5" xfId="0" applyFont="1" applyFill="1" applyBorder="1"/>
    <xf numFmtId="0" fontId="197" fillId="121" borderId="4" xfId="0" applyFont="1" applyFill="1" applyBorder="1"/>
    <xf numFmtId="0" fontId="197" fillId="122" borderId="1" xfId="0" applyFont="1" applyFill="1" applyBorder="1"/>
    <xf numFmtId="0" fontId="196" fillId="11" borderId="25" xfId="0" applyFont="1" applyFill="1" applyBorder="1" applyAlignment="1">
      <alignment wrapText="1"/>
    </xf>
    <xf numFmtId="0" fontId="196" fillId="11" borderId="1" xfId="0" applyFont="1" applyFill="1" applyBorder="1" applyAlignment="1">
      <alignment wrapText="1"/>
    </xf>
    <xf numFmtId="0" fontId="196" fillId="11" borderId="26" xfId="0" applyFont="1" applyFill="1" applyBorder="1" applyAlignment="1">
      <alignment wrapText="1"/>
    </xf>
    <xf numFmtId="0" fontId="197" fillId="0" borderId="24" xfId="0" applyFont="1" applyBorder="1"/>
    <xf numFmtId="0" fontId="197" fillId="0" borderId="65" xfId="0" applyFont="1" applyBorder="1"/>
    <xf numFmtId="0" fontId="197" fillId="0" borderId="0" xfId="0" applyFont="1" applyBorder="1"/>
    <xf numFmtId="43" fontId="197" fillId="0" borderId="65" xfId="3948" applyFont="1" applyBorder="1"/>
    <xf numFmtId="43" fontId="197" fillId="0" borderId="0" xfId="0" applyNumberFormat="1" applyFont="1" applyBorder="1"/>
    <xf numFmtId="9" fontId="197" fillId="0" borderId="23" xfId="1" applyFont="1" applyBorder="1"/>
    <xf numFmtId="2" fontId="197" fillId="0" borderId="22" xfId="0" applyNumberFormat="1" applyFont="1" applyBorder="1"/>
    <xf numFmtId="0" fontId="197" fillId="0" borderId="50" xfId="0" applyFont="1" applyBorder="1"/>
    <xf numFmtId="0" fontId="197" fillId="0" borderId="18" xfId="0" applyFont="1" applyBorder="1"/>
    <xf numFmtId="289" fontId="197" fillId="0" borderId="0" xfId="3948" applyNumberFormat="1" applyFont="1" applyBorder="1"/>
    <xf numFmtId="43" fontId="197" fillId="0" borderId="18" xfId="0" applyNumberFormat="1" applyFont="1" applyBorder="1"/>
    <xf numFmtId="9" fontId="197" fillId="0" borderId="65" xfId="1" applyFont="1" applyBorder="1"/>
    <xf numFmtId="9" fontId="197" fillId="0" borderId="0" xfId="1" applyFont="1" applyBorder="1"/>
    <xf numFmtId="9" fontId="197" fillId="0" borderId="18" xfId="1" applyFont="1" applyBorder="1"/>
    <xf numFmtId="2" fontId="197" fillId="0" borderId="65" xfId="0" applyNumberFormat="1" applyFont="1" applyBorder="1"/>
    <xf numFmtId="2" fontId="197" fillId="0" borderId="0" xfId="0" applyNumberFormat="1" applyFont="1" applyBorder="1"/>
    <xf numFmtId="2" fontId="197" fillId="0" borderId="18" xfId="0" applyNumberFormat="1" applyFont="1" applyBorder="1"/>
    <xf numFmtId="43" fontId="197" fillId="0" borderId="65" xfId="0" applyNumberFormat="1" applyFont="1" applyBorder="1"/>
    <xf numFmtId="43" fontId="197" fillId="0" borderId="50" xfId="0" applyNumberFormat="1" applyFont="1" applyBorder="1"/>
    <xf numFmtId="43" fontId="197" fillId="0" borderId="0" xfId="0" applyNumberFormat="1" applyFont="1"/>
    <xf numFmtId="0" fontId="196" fillId="0" borderId="0" xfId="0" applyFont="1"/>
    <xf numFmtId="0" fontId="204" fillId="0" borderId="22" xfId="11" applyFont="1" applyFill="1" applyBorder="1"/>
    <xf numFmtId="0" fontId="204" fillId="0" borderId="24" xfId="11" applyFont="1" applyFill="1" applyBorder="1"/>
    <xf numFmtId="0" fontId="204" fillId="0" borderId="12" xfId="11" applyFont="1" applyFill="1" applyBorder="1"/>
    <xf numFmtId="0" fontId="204" fillId="0" borderId="18" xfId="11" applyFont="1" applyFill="1" applyBorder="1"/>
    <xf numFmtId="0" fontId="204" fillId="0" borderId="25" xfId="11" applyFont="1" applyFill="1" applyBorder="1" applyAlignment="1">
      <alignment wrapText="1"/>
    </xf>
    <xf numFmtId="0" fontId="204" fillId="0" borderId="26" xfId="11" applyFont="1" applyFill="1" applyBorder="1" applyAlignment="1">
      <alignment wrapText="1"/>
    </xf>
    <xf numFmtId="0" fontId="207" fillId="0" borderId="18" xfId="0" applyFont="1" applyBorder="1"/>
    <xf numFmtId="0" fontId="93" fillId="0" borderId="65" xfId="0" applyFont="1" applyBorder="1"/>
    <xf numFmtId="0" fontId="0" fillId="121" borderId="4" xfId="0" applyFill="1" applyBorder="1" applyAlignment="1"/>
    <xf numFmtId="0" fontId="197" fillId="0" borderId="2" xfId="0" applyFont="1" applyBorder="1" applyAlignment="1"/>
    <xf numFmtId="0" fontId="197" fillId="0" borderId="5" xfId="0" applyFont="1" applyBorder="1" applyAlignment="1"/>
    <xf numFmtId="0" fontId="208" fillId="0" borderId="0" xfId="0" applyFont="1"/>
    <xf numFmtId="9" fontId="197" fillId="0" borderId="18" xfId="1" applyFont="1" applyFill="1" applyBorder="1"/>
    <xf numFmtId="0" fontId="197" fillId="124" borderId="5" xfId="0" applyFont="1" applyFill="1" applyBorder="1" applyAlignment="1">
      <alignment wrapText="1"/>
    </xf>
    <xf numFmtId="0" fontId="197" fillId="124" borderId="5" xfId="0" applyFont="1" applyFill="1" applyBorder="1"/>
    <xf numFmtId="0" fontId="197" fillId="35" borderId="5" xfId="0" applyFont="1" applyFill="1" applyBorder="1" applyAlignment="1">
      <alignment wrapText="1"/>
    </xf>
    <xf numFmtId="0" fontId="197" fillId="121" borderId="4" xfId="0" applyFont="1" applyFill="1" applyBorder="1" applyAlignment="1">
      <alignment wrapText="1"/>
    </xf>
    <xf numFmtId="0" fontId="196" fillId="0" borderId="3" xfId="0" applyFont="1" applyBorder="1" applyAlignment="1">
      <alignment horizontal="center" wrapText="1"/>
    </xf>
    <xf numFmtId="0" fontId="196" fillId="0" borderId="3" xfId="0" applyFont="1" applyBorder="1"/>
    <xf numFmtId="0" fontId="197" fillId="0" borderId="4" xfId="0" applyFont="1" applyBorder="1" applyAlignment="1"/>
    <xf numFmtId="0" fontId="196" fillId="124" borderId="2" xfId="0" applyFont="1" applyFill="1" applyBorder="1" applyAlignment="1"/>
    <xf numFmtId="0" fontId="196" fillId="124" borderId="5" xfId="0" applyFont="1" applyFill="1" applyBorder="1" applyAlignment="1"/>
    <xf numFmtId="0" fontId="196" fillId="124" borderId="4" xfId="0" applyFont="1" applyFill="1" applyBorder="1" applyAlignment="1"/>
    <xf numFmtId="0" fontId="196" fillId="35" borderId="2" xfId="0" applyFont="1" applyFill="1" applyBorder="1" applyAlignment="1"/>
    <xf numFmtId="0" fontId="196" fillId="35" borderId="5" xfId="0" applyFont="1" applyFill="1" applyBorder="1" applyAlignment="1"/>
    <xf numFmtId="0" fontId="196" fillId="35" borderId="4" xfId="0" applyFont="1" applyFill="1" applyBorder="1" applyAlignment="1"/>
    <xf numFmtId="0" fontId="197" fillId="121" borderId="2" xfId="0" applyFont="1" applyFill="1" applyBorder="1" applyAlignment="1"/>
    <xf numFmtId="0" fontId="0" fillId="121" borderId="5" xfId="0" applyFill="1" applyBorder="1" applyAlignment="1"/>
    <xf numFmtId="0" fontId="209" fillId="0" borderId="0" xfId="0" applyFont="1"/>
    <xf numFmtId="0" fontId="200" fillId="0" borderId="6" xfId="0" applyFont="1" applyBorder="1" applyProtection="1"/>
    <xf numFmtId="0" fontId="200" fillId="0" borderId="0" xfId="0" applyFont="1" applyBorder="1" applyProtection="1"/>
    <xf numFmtId="4" fontId="0" fillId="0" borderId="0" xfId="0" applyNumberFormat="1"/>
    <xf numFmtId="4" fontId="0" fillId="0" borderId="0" xfId="0" applyNumberFormat="1" applyAlignment="1">
      <alignment horizontal="right"/>
    </xf>
    <xf numFmtId="0" fontId="197" fillId="35" borderId="2" xfId="0" applyFont="1" applyFill="1" applyBorder="1" applyAlignment="1">
      <alignment wrapText="1"/>
    </xf>
    <xf numFmtId="9" fontId="0" fillId="0" borderId="0" xfId="1" applyFont="1"/>
    <xf numFmtId="0" fontId="91" fillId="0" borderId="0" xfId="0" applyFont="1"/>
    <xf numFmtId="0" fontId="91" fillId="0" borderId="0" xfId="0" applyFont="1" applyAlignment="1">
      <alignment horizontal="right"/>
    </xf>
    <xf numFmtId="4" fontId="91" fillId="0" borderId="0" xfId="0" applyNumberFormat="1" applyFont="1" applyAlignment="1">
      <alignment horizontal="right"/>
    </xf>
    <xf numFmtId="0" fontId="210" fillId="0" borderId="0" xfId="0" applyFont="1" applyFill="1" applyBorder="1" applyAlignment="1" applyProtection="1"/>
    <xf numFmtId="273" fontId="206" fillId="0" borderId="9" xfId="1" applyNumberFormat="1" applyFont="1" applyFill="1" applyBorder="1"/>
    <xf numFmtId="9" fontId="206" fillId="0" borderId="0" xfId="1" applyFont="1" applyFill="1" applyBorder="1"/>
    <xf numFmtId="0" fontId="0" fillId="0" borderId="0" xfId="0" applyFill="1"/>
    <xf numFmtId="4" fontId="0" fillId="0" borderId="0" xfId="0" applyNumberFormat="1" applyFill="1"/>
    <xf numFmtId="0" fontId="206" fillId="0" borderId="65" xfId="0" applyFont="1" applyBorder="1"/>
    <xf numFmtId="0" fontId="206" fillId="0" borderId="0" xfId="0" applyFont="1" applyBorder="1"/>
    <xf numFmtId="0" fontId="206" fillId="0" borderId="0" xfId="0" applyFont="1"/>
    <xf numFmtId="0" fontId="197" fillId="121" borderId="4" xfId="0" applyFont="1" applyFill="1" applyBorder="1" applyAlignment="1">
      <alignment horizontal="center" wrapText="1"/>
    </xf>
    <xf numFmtId="0" fontId="196" fillId="11" borderId="22" xfId="0" applyFont="1" applyFill="1" applyBorder="1" applyAlignment="1">
      <alignment horizontal="centerContinuous"/>
    </xf>
    <xf numFmtId="0" fontId="196" fillId="11" borderId="23" xfId="0" applyFont="1" applyFill="1" applyBorder="1" applyAlignment="1">
      <alignment horizontal="centerContinuous"/>
    </xf>
    <xf numFmtId="0" fontId="196" fillId="11" borderId="24" xfId="0" applyFont="1" applyFill="1" applyBorder="1" applyAlignment="1">
      <alignment horizontal="centerContinuous"/>
    </xf>
    <xf numFmtId="0" fontId="196" fillId="11" borderId="2" xfId="0" applyFont="1" applyFill="1" applyBorder="1"/>
    <xf numFmtId="0" fontId="196" fillId="11" borderId="5" xfId="0" applyFont="1" applyFill="1" applyBorder="1"/>
    <xf numFmtId="0" fontId="196" fillId="11" borderId="4" xfId="0" applyFont="1" applyFill="1" applyBorder="1"/>
    <xf numFmtId="0" fontId="0" fillId="121" borderId="5" xfId="0" applyFill="1" applyBorder="1" applyAlignment="1">
      <alignment horizontal="centerContinuous"/>
    </xf>
    <xf numFmtId="0" fontId="0" fillId="121" borderId="4" xfId="0" applyFill="1" applyBorder="1" applyAlignment="1">
      <alignment horizontal="centerContinuous"/>
    </xf>
    <xf numFmtId="0" fontId="196" fillId="121" borderId="2" xfId="0" applyFont="1" applyFill="1" applyBorder="1" applyAlignment="1">
      <alignment horizontal="centerContinuous"/>
    </xf>
    <xf numFmtId="0" fontId="197" fillId="121" borderId="5" xfId="0" applyFont="1" applyFill="1" applyBorder="1" applyAlignment="1">
      <alignment horizontal="center"/>
    </xf>
    <xf numFmtId="0" fontId="197" fillId="122" borderId="3" xfId="0" applyFont="1" applyFill="1" applyBorder="1" applyAlignment="1">
      <alignment horizontal="center" wrapText="1"/>
    </xf>
    <xf numFmtId="9" fontId="196" fillId="0" borderId="0" xfId="1" applyFont="1" applyAlignment="1">
      <alignment horizontal="center"/>
    </xf>
    <xf numFmtId="0" fontId="196" fillId="122" borderId="3" xfId="0" applyFont="1" applyFill="1" applyBorder="1" applyAlignment="1">
      <alignment horizontal="center"/>
    </xf>
    <xf numFmtId="0" fontId="196" fillId="11" borderId="25" xfId="0" applyFont="1" applyFill="1" applyBorder="1" applyAlignment="1">
      <alignment horizontal="center" wrapText="1"/>
    </xf>
    <xf numFmtId="0" fontId="196" fillId="11" borderId="1" xfId="0" applyFont="1" applyFill="1" applyBorder="1" applyAlignment="1">
      <alignment horizontal="center" wrapText="1"/>
    </xf>
    <xf numFmtId="0" fontId="196" fillId="11" borderId="26" xfId="0" applyFont="1" applyFill="1" applyBorder="1" applyAlignment="1">
      <alignment horizontal="center" wrapText="1"/>
    </xf>
    <xf numFmtId="0" fontId="197" fillId="121" borderId="2" xfId="0" applyFont="1" applyFill="1" applyBorder="1" applyAlignment="1">
      <alignment horizontal="center"/>
    </xf>
    <xf numFmtId="0" fontId="196" fillId="11" borderId="18" xfId="0" applyFont="1" applyFill="1" applyBorder="1" applyAlignment="1">
      <alignment horizontal="center" wrapText="1"/>
    </xf>
    <xf numFmtId="0" fontId="196" fillId="11" borderId="0" xfId="0" applyFont="1" applyFill="1" applyBorder="1" applyAlignment="1">
      <alignment horizontal="center" wrapText="1"/>
    </xf>
    <xf numFmtId="0" fontId="196" fillId="11" borderId="65" xfId="0" applyFont="1" applyFill="1" applyBorder="1" applyAlignment="1">
      <alignment horizontal="center" wrapText="1"/>
    </xf>
    <xf numFmtId="0" fontId="0" fillId="0" borderId="0" xfId="0"/>
    <xf numFmtId="0" fontId="197" fillId="0" borderId="0" xfId="0" applyFont="1"/>
    <xf numFmtId="0" fontId="218" fillId="125" borderId="73" xfId="0" applyFont="1" applyFill="1" applyBorder="1" applyAlignment="1">
      <alignment horizontal="center" vertical="center" wrapText="1"/>
    </xf>
    <xf numFmtId="0" fontId="0" fillId="123" borderId="0" xfId="0" applyFill="1"/>
    <xf numFmtId="0" fontId="219" fillId="0" borderId="31" xfId="0" applyFont="1" applyBorder="1" applyAlignment="1">
      <alignment horizontal="center" vertical="center" readingOrder="1"/>
    </xf>
    <xf numFmtId="0" fontId="204" fillId="0" borderId="0" xfId="11" applyFont="1" applyFill="1" applyBorder="1"/>
    <xf numFmtId="0" fontId="204" fillId="0" borderId="1" xfId="11" applyFont="1" applyFill="1" applyBorder="1" applyAlignment="1">
      <alignment wrapText="1"/>
    </xf>
    <xf numFmtId="0" fontId="2" fillId="0" borderId="0" xfId="0" applyFont="1" applyFill="1"/>
    <xf numFmtId="0" fontId="2" fillId="126" borderId="0" xfId="0" applyFont="1" applyFill="1" applyBorder="1" applyAlignment="1"/>
    <xf numFmtId="0" fontId="2" fillId="126" borderId="0" xfId="0" applyFont="1" applyFill="1" applyBorder="1" applyAlignment="1">
      <alignment wrapText="1"/>
    </xf>
    <xf numFmtId="0" fontId="196" fillId="7" borderId="0" xfId="0" applyFont="1" applyFill="1"/>
    <xf numFmtId="0" fontId="196" fillId="7" borderId="2" xfId="0" applyFont="1" applyFill="1" applyBorder="1" applyAlignment="1">
      <alignment wrapText="1"/>
    </xf>
    <xf numFmtId="0" fontId="0" fillId="7" borderId="0" xfId="0" applyFill="1"/>
    <xf numFmtId="0" fontId="211" fillId="16" borderId="0" xfId="0" applyFont="1" applyFill="1"/>
    <xf numFmtId="292" fontId="197" fillId="16" borderId="0" xfId="0" applyNumberFormat="1" applyFont="1" applyFill="1"/>
    <xf numFmtId="291" fontId="197" fillId="16" borderId="0" xfId="0" applyNumberFormat="1" applyFont="1" applyFill="1"/>
    <xf numFmtId="0" fontId="90" fillId="16" borderId="0" xfId="0" applyFont="1" applyFill="1" applyProtection="1"/>
    <xf numFmtId="3" fontId="37" fillId="16" borderId="0" xfId="0" applyNumberFormat="1" applyFont="1" applyFill="1" applyAlignment="1" applyProtection="1">
      <alignment horizontal="left"/>
    </xf>
    <xf numFmtId="3" fontId="37" fillId="16" borderId="0" xfId="0" applyNumberFormat="1" applyFont="1" applyFill="1" applyAlignment="1" applyProtection="1">
      <alignment horizontal="left" wrapText="1"/>
    </xf>
    <xf numFmtId="0" fontId="202" fillId="16" borderId="0" xfId="0" applyFont="1" applyFill="1" applyBorder="1" applyProtection="1"/>
    <xf numFmtId="43" fontId="0" fillId="7" borderId="0" xfId="3948" applyFont="1" applyFill="1"/>
    <xf numFmtId="43" fontId="0" fillId="7" borderId="0" xfId="0" applyNumberFormat="1" applyFill="1" applyBorder="1"/>
    <xf numFmtId="43" fontId="0" fillId="0" borderId="0" xfId="3948" applyFont="1"/>
    <xf numFmtId="4" fontId="0" fillId="0" borderId="65" xfId="0" applyNumberFormat="1" applyFill="1" applyBorder="1" applyAlignment="1">
      <alignment horizontal="center"/>
    </xf>
    <xf numFmtId="4" fontId="0" fillId="0" borderId="0" xfId="0" applyNumberFormat="1" applyFill="1" applyBorder="1" applyAlignment="1">
      <alignment horizontal="center"/>
    </xf>
    <xf numFmtId="4" fontId="0" fillId="0" borderId="18" xfId="0" applyNumberFormat="1" applyFill="1" applyBorder="1" applyAlignment="1">
      <alignment horizontal="center"/>
    </xf>
    <xf numFmtId="2" fontId="0" fillId="0" borderId="10" xfId="0" applyNumberFormat="1" applyFill="1" applyBorder="1" applyAlignment="1">
      <alignment horizontal="center"/>
    </xf>
    <xf numFmtId="10" fontId="0" fillId="0" borderId="23" xfId="0" applyNumberFormat="1" applyFill="1" applyBorder="1"/>
    <xf numFmtId="0" fontId="0" fillId="0" borderId="24" xfId="0" applyFill="1" applyBorder="1"/>
    <xf numFmtId="10" fontId="0" fillId="0" borderId="0" xfId="0" applyNumberFormat="1" applyFill="1" applyBorder="1"/>
    <xf numFmtId="4" fontId="209" fillId="0" borderId="0" xfId="0" applyNumberFormat="1" applyFont="1" applyFill="1" applyBorder="1"/>
    <xf numFmtId="0" fontId="207" fillId="0" borderId="0" xfId="0" applyFont="1" applyFill="1" applyBorder="1"/>
    <xf numFmtId="0" fontId="0" fillId="0" borderId="0" xfId="0"/>
    <xf numFmtId="0" fontId="196" fillId="0" borderId="0" xfId="0" applyFont="1"/>
    <xf numFmtId="0" fontId="0" fillId="0" borderId="0" xfId="0"/>
    <xf numFmtId="0" fontId="196" fillId="15" borderId="0" xfId="9" applyFont="1" applyFill="1"/>
    <xf numFmtId="0" fontId="196" fillId="0" borderId="0" xfId="0" applyFont="1"/>
    <xf numFmtId="0" fontId="197" fillId="0" borderId="0" xfId="0" applyFont="1" applyFill="1"/>
    <xf numFmtId="9" fontId="197" fillId="0" borderId="0" xfId="0" applyNumberFormat="1" applyFont="1" applyFill="1"/>
    <xf numFmtId="0" fontId="0" fillId="0" borderId="0" xfId="0"/>
    <xf numFmtId="0" fontId="196" fillId="0" borderId="0" xfId="0" applyFont="1" applyFill="1"/>
    <xf numFmtId="3" fontId="37" fillId="0" borderId="5" xfId="0" applyNumberFormat="1" applyFont="1" applyFill="1" applyBorder="1" applyAlignment="1" applyProtection="1">
      <alignment horizontal="left"/>
    </xf>
    <xf numFmtId="3" fontId="37" fillId="0" borderId="2" xfId="0" applyNumberFormat="1" applyFont="1" applyFill="1" applyBorder="1" applyAlignment="1" applyProtection="1">
      <alignment horizontal="left"/>
    </xf>
    <xf numFmtId="3" fontId="37" fillId="0" borderId="22" xfId="0" applyNumberFormat="1" applyFont="1" applyFill="1" applyBorder="1" applyAlignment="1" applyProtection="1">
      <alignment horizontal="left"/>
    </xf>
    <xf numFmtId="3" fontId="37" fillId="0" borderId="23" xfId="0" applyNumberFormat="1" applyFont="1" applyFill="1" applyBorder="1" applyAlignment="1" applyProtection="1">
      <alignment horizontal="left"/>
    </xf>
    <xf numFmtId="0" fontId="197" fillId="0" borderId="22" xfId="0" applyFont="1" applyFill="1" applyBorder="1"/>
    <xf numFmtId="0" fontId="202" fillId="0" borderId="23" xfId="0" applyFont="1" applyFill="1" applyBorder="1" applyProtection="1"/>
    <xf numFmtId="9" fontId="197" fillId="0" borderId="0" xfId="1" applyFont="1" applyFill="1"/>
    <xf numFmtId="0" fontId="197" fillId="0" borderId="96" xfId="0" applyFont="1" applyFill="1" applyBorder="1"/>
    <xf numFmtId="0" fontId="202" fillId="0" borderId="0" xfId="0" applyFont="1" applyFill="1" applyBorder="1" applyProtection="1"/>
    <xf numFmtId="292" fontId="197" fillId="0" borderId="0" xfId="0" applyNumberFormat="1" applyFont="1" applyFill="1"/>
    <xf numFmtId="291" fontId="197" fillId="0" borderId="0" xfId="1" applyNumberFormat="1" applyFont="1" applyFill="1"/>
    <xf numFmtId="291" fontId="203" fillId="0" borderId="0" xfId="1" applyNumberFormat="1" applyFont="1" applyFill="1"/>
    <xf numFmtId="0" fontId="2" fillId="7" borderId="0" xfId="0" applyFont="1" applyFill="1"/>
    <xf numFmtId="43" fontId="2" fillId="7" borderId="0" xfId="3948" applyFont="1" applyFill="1"/>
    <xf numFmtId="0" fontId="221" fillId="0" borderId="99" xfId="0" applyFont="1" applyBorder="1" applyAlignment="1">
      <alignment vertical="top" wrapText="1"/>
    </xf>
    <xf numFmtId="0" fontId="221" fillId="0" borderId="99" xfId="0" applyFont="1" applyFill="1" applyBorder="1" applyAlignment="1">
      <alignment vertical="top" wrapText="1"/>
    </xf>
    <xf numFmtId="0" fontId="221" fillId="0" borderId="99" xfId="0" applyFont="1" applyBorder="1" applyAlignment="1">
      <alignment horizontal="left" vertical="top" wrapText="1"/>
    </xf>
    <xf numFmtId="43" fontId="221" fillId="0" borderId="99" xfId="3948" applyFont="1" applyBorder="1" applyAlignment="1">
      <alignment horizontal="left" vertical="top" wrapText="1"/>
    </xf>
    <xf numFmtId="0" fontId="221" fillId="0" borderId="118" xfId="0" applyFont="1" applyBorder="1" applyAlignment="1">
      <alignment horizontal="left" vertical="top" wrapText="1"/>
    </xf>
    <xf numFmtId="43" fontId="0" fillId="0" borderId="99" xfId="0" applyNumberFormat="1" applyFill="1" applyBorder="1"/>
    <xf numFmtId="43" fontId="0" fillId="0" borderId="99" xfId="0" applyNumberFormat="1" applyBorder="1"/>
    <xf numFmtId="43" fontId="0" fillId="0" borderId="99" xfId="3948" applyFont="1" applyBorder="1"/>
    <xf numFmtId="43" fontId="0" fillId="0" borderId="118" xfId="0" applyNumberFormat="1" applyBorder="1"/>
    <xf numFmtId="0" fontId="0" fillId="0" borderId="99" xfId="0" applyBorder="1"/>
    <xf numFmtId="43" fontId="0" fillId="0" borderId="99" xfId="3948" applyFont="1" applyFill="1" applyBorder="1"/>
    <xf numFmtId="43" fontId="0" fillId="7" borderId="99" xfId="0" applyNumberFormat="1" applyFill="1" applyBorder="1"/>
    <xf numFmtId="43" fontId="0" fillId="7" borderId="99" xfId="3948" applyFont="1" applyFill="1" applyBorder="1"/>
    <xf numFmtId="43" fontId="0" fillId="7" borderId="118" xfId="0" applyNumberFormat="1" applyFill="1" applyBorder="1"/>
    <xf numFmtId="43" fontId="221" fillId="0" borderId="99" xfId="0" applyNumberFormat="1" applyFont="1" applyFill="1" applyBorder="1"/>
    <xf numFmtId="43" fontId="221" fillId="0" borderId="99" xfId="0" applyNumberFormat="1" applyFont="1" applyFill="1" applyBorder="1" applyAlignment="1">
      <alignment vertical="top" wrapText="1"/>
    </xf>
    <xf numFmtId="290" fontId="0" fillId="0" borderId="99" xfId="3948" applyNumberFormat="1" applyFont="1" applyBorder="1"/>
    <xf numFmtId="0" fontId="0" fillId="0" borderId="99" xfId="0" applyFill="1" applyBorder="1"/>
    <xf numFmtId="0" fontId="0" fillId="0" borderId="118" xfId="0" applyFill="1" applyBorder="1"/>
    <xf numFmtId="0" fontId="0" fillId="7" borderId="99" xfId="0" applyFill="1" applyBorder="1"/>
    <xf numFmtId="0" fontId="0" fillId="7" borderId="118" xfId="0" applyFill="1" applyBorder="1"/>
    <xf numFmtId="0" fontId="222" fillId="0" borderId="99" xfId="0" applyFont="1" applyFill="1" applyBorder="1"/>
    <xf numFmtId="43" fontId="222" fillId="0" borderId="99" xfId="3948" applyFont="1" applyFill="1" applyBorder="1"/>
    <xf numFmtId="0" fontId="222" fillId="0" borderId="118" xfId="0" applyFont="1" applyFill="1" applyBorder="1"/>
    <xf numFmtId="43" fontId="0" fillId="0" borderId="118" xfId="0" applyNumberFormat="1" applyFill="1" applyBorder="1"/>
    <xf numFmtId="290" fontId="0" fillId="0" borderId="99" xfId="3948" applyNumberFormat="1" applyFont="1" applyFill="1" applyBorder="1"/>
    <xf numFmtId="0" fontId="221" fillId="0" borderId="99" xfId="0" applyFont="1" applyFill="1" applyBorder="1" applyAlignment="1">
      <alignment wrapText="1"/>
    </xf>
    <xf numFmtId="0" fontId="221" fillId="0" borderId="118" xfId="0" applyFont="1" applyFill="1" applyBorder="1" applyAlignment="1">
      <alignment wrapText="1"/>
    </xf>
    <xf numFmtId="0" fontId="0" fillId="0" borderId="118" xfId="0" applyBorder="1"/>
    <xf numFmtId="0" fontId="197" fillId="0" borderId="99" xfId="0" applyFont="1" applyBorder="1"/>
    <xf numFmtId="43" fontId="221" fillId="0" borderId="118" xfId="0" applyNumberFormat="1" applyFont="1" applyFill="1" applyBorder="1" applyAlignment="1">
      <alignment wrapText="1"/>
    </xf>
    <xf numFmtId="0" fontId="0" fillId="0" borderId="119" xfId="0" applyBorder="1"/>
    <xf numFmtId="43" fontId="221" fillId="0" borderId="99" xfId="3948" applyFont="1" applyBorder="1" applyAlignment="1">
      <alignment wrapText="1"/>
    </xf>
    <xf numFmtId="0" fontId="0" fillId="0" borderId="99" xfId="0" applyBorder="1" applyAlignment="1">
      <alignment vertical="top"/>
    </xf>
    <xf numFmtId="0" fontId="3" fillId="19" borderId="0" xfId="0" applyFont="1" applyFill="1"/>
    <xf numFmtId="49" fontId="3" fillId="19" borderId="0" xfId="0" applyNumberFormat="1" applyFont="1" applyFill="1"/>
    <xf numFmtId="0" fontId="7" fillId="19" borderId="0" xfId="0" applyFont="1" applyFill="1"/>
    <xf numFmtId="0" fontId="3" fillId="19" borderId="1" xfId="0" applyFont="1" applyFill="1" applyBorder="1"/>
    <xf numFmtId="49" fontId="3" fillId="19" borderId="1" xfId="0" applyNumberFormat="1" applyFont="1" applyFill="1" applyBorder="1"/>
    <xf numFmtId="49" fontId="3" fillId="0" borderId="0" xfId="0" applyNumberFormat="1" applyFont="1"/>
    <xf numFmtId="0" fontId="7" fillId="0" borderId="0" xfId="0" applyFont="1"/>
    <xf numFmtId="0" fontId="3" fillId="108" borderId="104" xfId="0" applyFont="1" applyFill="1" applyBorder="1"/>
    <xf numFmtId="49" fontId="7" fillId="108" borderId="104" xfId="0" applyNumberFormat="1" applyFont="1" applyFill="1" applyBorder="1"/>
    <xf numFmtId="0" fontId="7" fillId="108" borderId="104" xfId="0" applyFont="1" applyFill="1" applyBorder="1"/>
    <xf numFmtId="0" fontId="263" fillId="0" borderId="0" xfId="0" applyFont="1"/>
    <xf numFmtId="49" fontId="0" fillId="0" borderId="0" xfId="0" applyNumberFormat="1"/>
    <xf numFmtId="0" fontId="5" fillId="0" borderId="0" xfId="0" applyFont="1"/>
    <xf numFmtId="0" fontId="16" fillId="0" borderId="106" xfId="0" applyFont="1" applyBorder="1"/>
    <xf numFmtId="0" fontId="3" fillId="0" borderId="97" xfId="0" applyFont="1" applyBorder="1"/>
    <xf numFmtId="0" fontId="5" fillId="0" borderId="120" xfId="0" applyFont="1" applyBorder="1"/>
    <xf numFmtId="0" fontId="3" fillId="146" borderId="103" xfId="0" applyFont="1" applyFill="1" applyBorder="1"/>
    <xf numFmtId="0" fontId="264" fillId="146" borderId="0" xfId="0" applyFont="1" applyFill="1" applyBorder="1"/>
    <xf numFmtId="0" fontId="265" fillId="146" borderId="18" xfId="0" applyFont="1" applyFill="1" applyBorder="1"/>
    <xf numFmtId="43" fontId="0" fillId="146" borderId="99" xfId="0" applyNumberFormat="1" applyFill="1" applyBorder="1"/>
    <xf numFmtId="43" fontId="0" fillId="146" borderId="99" xfId="3948" applyNumberFormat="1" applyFont="1" applyFill="1" applyBorder="1"/>
    <xf numFmtId="43" fontId="0" fillId="146" borderId="99" xfId="3948" applyFont="1" applyFill="1" applyBorder="1"/>
    <xf numFmtId="43" fontId="0" fillId="146" borderId="118" xfId="0" applyNumberFormat="1" applyFill="1" applyBorder="1"/>
    <xf numFmtId="290" fontId="0" fillId="146" borderId="99" xfId="3948" applyNumberFormat="1" applyFont="1" applyFill="1" applyBorder="1"/>
    <xf numFmtId="289" fontId="0" fillId="146" borderId="118" xfId="3948" applyNumberFormat="1" applyFont="1" applyFill="1" applyBorder="1"/>
    <xf numFmtId="0" fontId="0" fillId="146" borderId="99" xfId="0" applyFill="1" applyBorder="1"/>
    <xf numFmtId="44" fontId="3" fillId="146" borderId="4" xfId="5" applyFont="1" applyFill="1" applyBorder="1"/>
    <xf numFmtId="44" fontId="3" fillId="147" borderId="4" xfId="4" applyFont="1" applyFill="1" applyBorder="1"/>
    <xf numFmtId="166" fontId="3" fillId="147" borderId="4" xfId="5" applyNumberFormat="1" applyFont="1" applyFill="1" applyBorder="1"/>
    <xf numFmtId="166" fontId="3" fillId="147" borderId="3" xfId="5" applyNumberFormat="1" applyFont="1" applyFill="1" applyBorder="1" applyAlignment="1">
      <alignment horizontal="right"/>
    </xf>
    <xf numFmtId="168" fontId="3" fillId="146" borderId="4" xfId="5" applyNumberFormat="1" applyFont="1" applyFill="1" applyBorder="1"/>
    <xf numFmtId="170" fontId="3" fillId="146" borderId="4" xfId="5" applyNumberFormat="1" applyFont="1" applyFill="1" applyBorder="1"/>
    <xf numFmtId="273" fontId="197" fillId="146" borderId="9" xfId="1" applyNumberFormat="1" applyFont="1" applyFill="1" applyBorder="1"/>
    <xf numFmtId="290" fontId="206" fillId="146" borderId="9" xfId="3948" applyNumberFormat="1" applyFont="1" applyFill="1" applyBorder="1"/>
    <xf numFmtId="289" fontId="206" fillId="146" borderId="9" xfId="3948" applyNumberFormat="1" applyFont="1" applyFill="1" applyBorder="1"/>
    <xf numFmtId="4" fontId="197" fillId="146" borderId="0" xfId="0" applyNumberFormat="1" applyFont="1" applyFill="1"/>
    <xf numFmtId="0" fontId="197" fillId="146" borderId="0" xfId="0" applyFont="1" applyFill="1"/>
    <xf numFmtId="9" fontId="197" fillId="146" borderId="0" xfId="0" applyNumberFormat="1" applyFont="1" applyFill="1"/>
    <xf numFmtId="291" fontId="203" fillId="146" borderId="0" xfId="0" applyNumberFormat="1" applyFont="1" applyFill="1"/>
    <xf numFmtId="9" fontId="206" fillId="146" borderId="0" xfId="1" applyFont="1" applyFill="1"/>
    <xf numFmtId="289" fontId="197" fillId="146" borderId="11" xfId="3948" applyNumberFormat="1" applyFont="1" applyFill="1" applyBorder="1"/>
    <xf numFmtId="289" fontId="197" fillId="146" borderId="28" xfId="3948" applyNumberFormat="1" applyFont="1" applyFill="1" applyBorder="1"/>
    <xf numFmtId="10" fontId="218" fillId="146" borderId="78" xfId="0" applyNumberFormat="1" applyFont="1" applyFill="1" applyBorder="1" applyAlignment="1">
      <alignment horizontal="center"/>
    </xf>
    <xf numFmtId="10" fontId="218" fillId="146" borderId="79" xfId="0" applyNumberFormat="1" applyFont="1" applyFill="1" applyBorder="1" applyAlignment="1">
      <alignment horizontal="center"/>
    </xf>
    <xf numFmtId="10" fontId="218" fillId="146" borderId="80" xfId="0" applyNumberFormat="1" applyFont="1" applyFill="1" applyBorder="1" applyAlignment="1">
      <alignment horizontal="center"/>
    </xf>
    <xf numFmtId="9" fontId="218" fillId="146" borderId="78" xfId="0" applyNumberFormat="1" applyFont="1" applyFill="1" applyBorder="1" applyAlignment="1">
      <alignment horizontal="center"/>
    </xf>
    <xf numFmtId="9" fontId="218" fillId="146" borderId="79" xfId="0" applyNumberFormat="1" applyFont="1" applyFill="1" applyBorder="1" applyAlignment="1">
      <alignment horizontal="center"/>
    </xf>
    <xf numFmtId="9" fontId="218" fillId="146" borderId="80" xfId="0" applyNumberFormat="1" applyFont="1" applyFill="1" applyBorder="1" applyAlignment="1">
      <alignment horizontal="center"/>
    </xf>
    <xf numFmtId="295" fontId="218" fillId="146" borderId="78" xfId="0" applyNumberFormat="1" applyFont="1" applyFill="1" applyBorder="1" applyAlignment="1">
      <alignment horizontal="center"/>
    </xf>
    <xf numFmtId="295" fontId="218" fillId="146" borderId="79" xfId="0" applyNumberFormat="1" applyFont="1" applyFill="1" applyBorder="1" applyAlignment="1">
      <alignment horizontal="center"/>
    </xf>
    <xf numFmtId="295" fontId="218" fillId="146" borderId="80" xfId="0" applyNumberFormat="1" applyFont="1" applyFill="1" applyBorder="1" applyAlignment="1">
      <alignment horizontal="center"/>
    </xf>
    <xf numFmtId="9" fontId="218" fillId="146" borderId="78" xfId="1" applyFont="1" applyFill="1" applyBorder="1" applyAlignment="1">
      <alignment horizontal="center"/>
    </xf>
    <xf numFmtId="9" fontId="218" fillId="146" borderId="79" xfId="1" applyFont="1" applyFill="1" applyBorder="1" applyAlignment="1">
      <alignment horizontal="center"/>
    </xf>
    <xf numFmtId="9" fontId="218" fillId="146" borderId="80" xfId="1" applyFont="1" applyFill="1" applyBorder="1" applyAlignment="1">
      <alignment horizontal="center"/>
    </xf>
    <xf numFmtId="43" fontId="197" fillId="0" borderId="0" xfId="0" applyNumberFormat="1" applyFont="1" applyFill="1" applyBorder="1"/>
    <xf numFmtId="0" fontId="203" fillId="0" borderId="0" xfId="0" applyFont="1" applyFill="1"/>
    <xf numFmtId="292" fontId="203" fillId="0" borderId="0" xfId="0" applyNumberFormat="1" applyFont="1" applyFill="1"/>
    <xf numFmtId="2" fontId="203" fillId="0" borderId="0" xfId="0" applyNumberFormat="1" applyFont="1" applyFill="1"/>
    <xf numFmtId="293" fontId="203" fillId="0" borderId="0" xfId="1" applyNumberFormat="1" applyFont="1" applyFill="1"/>
    <xf numFmtId="2" fontId="203" fillId="146" borderId="0" xfId="0" applyNumberFormat="1" applyFont="1" applyFill="1"/>
    <xf numFmtId="166" fontId="3" fillId="146" borderId="4" xfId="5" applyNumberFormat="1" applyFont="1" applyFill="1" applyBorder="1"/>
    <xf numFmtId="0" fontId="218" fillId="0" borderId="73" xfId="0" applyFont="1" applyFill="1" applyBorder="1" applyAlignment="1">
      <alignment horizontal="center" vertical="center" wrapText="1"/>
    </xf>
    <xf numFmtId="0" fontId="218" fillId="0" borderId="74" xfId="0" applyFont="1" applyFill="1" applyBorder="1" applyAlignment="1">
      <alignment vertical="center" wrapText="1"/>
    </xf>
    <xf numFmtId="0" fontId="218" fillId="0" borderId="27" xfId="0" applyFont="1" applyFill="1" applyBorder="1" applyAlignment="1">
      <alignment horizontal="center" vertical="center" wrapText="1"/>
    </xf>
    <xf numFmtId="0" fontId="219" fillId="0" borderId="73" xfId="0" applyFont="1" applyFill="1" applyBorder="1" applyAlignment="1">
      <alignment horizontal="center" vertical="center" readingOrder="1"/>
    </xf>
    <xf numFmtId="0" fontId="219" fillId="0" borderId="0" xfId="0" applyFont="1" applyFill="1" applyAlignment="1">
      <alignment horizontal="center" vertical="center" readingOrder="1"/>
    </xf>
    <xf numFmtId="10" fontId="218" fillId="0" borderId="75" xfId="0" applyNumberFormat="1" applyFont="1" applyFill="1" applyBorder="1" applyAlignment="1">
      <alignment horizontal="center"/>
    </xf>
    <xf numFmtId="10" fontId="218" fillId="0" borderId="76" xfId="0" applyNumberFormat="1" applyFont="1" applyFill="1" applyBorder="1" applyAlignment="1">
      <alignment horizontal="center"/>
    </xf>
    <xf numFmtId="10" fontId="218" fillId="0" borderId="77" xfId="0" applyNumberFormat="1" applyFont="1" applyFill="1" applyBorder="1" applyAlignment="1">
      <alignment horizontal="center"/>
    </xf>
    <xf numFmtId="295" fontId="218" fillId="0" borderId="75" xfId="0" applyNumberFormat="1" applyFont="1" applyFill="1" applyBorder="1" applyAlignment="1">
      <alignment horizontal="center"/>
    </xf>
    <xf numFmtId="295" fontId="218" fillId="0" borderId="76" xfId="0" applyNumberFormat="1" applyFont="1" applyFill="1" applyBorder="1" applyAlignment="1">
      <alignment horizontal="center"/>
    </xf>
    <xf numFmtId="295" fontId="218" fillId="0" borderId="77" xfId="0" applyNumberFormat="1" applyFont="1" applyFill="1" applyBorder="1" applyAlignment="1">
      <alignment horizontal="center"/>
    </xf>
    <xf numFmtId="9" fontId="218" fillId="0" borderId="75" xfId="1" applyFont="1" applyFill="1" applyBorder="1" applyAlignment="1">
      <alignment horizontal="center"/>
    </xf>
    <xf numFmtId="9" fontId="218" fillId="0" borderId="76" xfId="1" applyFont="1" applyFill="1" applyBorder="1" applyAlignment="1">
      <alignment horizontal="center"/>
    </xf>
    <xf numFmtId="9" fontId="218" fillId="0" borderId="77" xfId="1" applyFont="1" applyFill="1" applyBorder="1" applyAlignment="1">
      <alignment horizontal="center"/>
    </xf>
    <xf numFmtId="0" fontId="218" fillId="0" borderId="31" xfId="0" applyFont="1" applyFill="1" applyBorder="1" applyAlignment="1">
      <alignment horizontal="center" vertical="center" wrapText="1"/>
    </xf>
    <xf numFmtId="10" fontId="218" fillId="0" borderId="78" xfId="0" applyNumberFormat="1" applyFont="1" applyFill="1" applyBorder="1" applyAlignment="1">
      <alignment horizontal="center"/>
    </xf>
    <xf numFmtId="10" fontId="218" fillId="0" borderId="79" xfId="0" applyNumberFormat="1" applyFont="1" applyFill="1" applyBorder="1" applyAlignment="1">
      <alignment horizontal="center"/>
    </xf>
    <xf numFmtId="10" fontId="218" fillId="0" borderId="80" xfId="0" applyNumberFormat="1" applyFont="1" applyFill="1" applyBorder="1" applyAlignment="1">
      <alignment horizontal="center"/>
    </xf>
    <xf numFmtId="9" fontId="218" fillId="0" borderId="78" xfId="0" applyNumberFormat="1" applyFont="1" applyFill="1" applyBorder="1" applyAlignment="1">
      <alignment horizontal="center"/>
    </xf>
    <xf numFmtId="9" fontId="218" fillId="0" borderId="79" xfId="0" applyNumberFormat="1" applyFont="1" applyFill="1" applyBorder="1" applyAlignment="1">
      <alignment horizontal="center"/>
    </xf>
    <xf numFmtId="9" fontId="218" fillId="0" borderId="80" xfId="0" applyNumberFormat="1" applyFont="1" applyFill="1" applyBorder="1" applyAlignment="1">
      <alignment horizontal="center"/>
    </xf>
    <xf numFmtId="295" fontId="218" fillId="0" borderId="78" xfId="0" applyNumberFormat="1" applyFont="1" applyFill="1" applyBorder="1" applyAlignment="1">
      <alignment horizontal="center"/>
    </xf>
    <xf numFmtId="295" fontId="218" fillId="0" borderId="79" xfId="0" applyNumberFormat="1" applyFont="1" applyFill="1" applyBorder="1" applyAlignment="1">
      <alignment horizontal="center"/>
    </xf>
    <xf numFmtId="295" fontId="218" fillId="0" borderId="80" xfId="0" applyNumberFormat="1" applyFont="1" applyFill="1" applyBorder="1" applyAlignment="1">
      <alignment horizontal="center"/>
    </xf>
    <xf numFmtId="9" fontId="218" fillId="0" borderId="78" xfId="1" applyFont="1" applyFill="1" applyBorder="1" applyAlignment="1">
      <alignment horizontal="center"/>
    </xf>
    <xf numFmtId="9" fontId="218" fillId="0" borderId="79" xfId="1" applyFont="1" applyFill="1" applyBorder="1" applyAlignment="1">
      <alignment horizontal="center"/>
    </xf>
    <xf numFmtId="9" fontId="218" fillId="0" borderId="80" xfId="1" applyFont="1" applyFill="1" applyBorder="1" applyAlignment="1">
      <alignment horizontal="center"/>
    </xf>
    <xf numFmtId="0" fontId="220" fillId="0" borderId="73" xfId="0" applyFont="1" applyFill="1" applyBorder="1" applyAlignment="1">
      <alignment horizontal="center" vertical="center" wrapText="1"/>
    </xf>
    <xf numFmtId="10" fontId="218" fillId="0" borderId="81" xfId="0" applyNumberFormat="1" applyFont="1" applyFill="1" applyBorder="1" applyAlignment="1">
      <alignment horizontal="center"/>
    </xf>
    <xf numFmtId="10" fontId="218" fillId="0" borderId="82" xfId="0" applyNumberFormat="1" applyFont="1" applyFill="1" applyBorder="1" applyAlignment="1">
      <alignment horizontal="center"/>
    </xf>
    <xf numFmtId="10" fontId="218" fillId="0" borderId="83" xfId="0" applyNumberFormat="1" applyFont="1" applyFill="1" applyBorder="1" applyAlignment="1">
      <alignment horizontal="center"/>
    </xf>
    <xf numFmtId="9" fontId="218" fillId="0" borderId="81" xfId="0" applyNumberFormat="1" applyFont="1" applyFill="1" applyBorder="1" applyAlignment="1">
      <alignment horizontal="center"/>
    </xf>
    <xf numFmtId="9" fontId="218" fillId="0" borderId="82" xfId="0" applyNumberFormat="1" applyFont="1" applyFill="1" applyBorder="1" applyAlignment="1">
      <alignment horizontal="center"/>
    </xf>
    <xf numFmtId="9" fontId="218" fillId="0" borderId="83" xfId="0" applyNumberFormat="1" applyFont="1" applyFill="1" applyBorder="1" applyAlignment="1">
      <alignment horizontal="center"/>
    </xf>
    <xf numFmtId="295" fontId="218" fillId="0" borderId="81" xfId="0" applyNumberFormat="1" applyFont="1" applyFill="1" applyBorder="1" applyAlignment="1">
      <alignment horizontal="center"/>
    </xf>
    <xf numFmtId="295" fontId="218" fillId="0" borderId="82" xfId="0" applyNumberFormat="1" applyFont="1" applyFill="1" applyBorder="1" applyAlignment="1">
      <alignment horizontal="center"/>
    </xf>
    <xf numFmtId="295" fontId="218" fillId="0" borderId="83" xfId="0" applyNumberFormat="1" applyFont="1" applyFill="1" applyBorder="1" applyAlignment="1">
      <alignment horizontal="center"/>
    </xf>
    <xf numFmtId="9" fontId="218" fillId="0" borderId="81" xfId="1" applyFont="1" applyFill="1" applyBorder="1" applyAlignment="1">
      <alignment horizontal="center"/>
    </xf>
    <xf numFmtId="9" fontId="218" fillId="0" borderId="82" xfId="1" applyFont="1" applyFill="1" applyBorder="1" applyAlignment="1">
      <alignment horizontal="center"/>
    </xf>
    <xf numFmtId="9" fontId="218" fillId="0" borderId="83" xfId="1" applyFont="1" applyFill="1" applyBorder="1" applyAlignment="1">
      <alignment horizontal="center"/>
    </xf>
    <xf numFmtId="289" fontId="206" fillId="0" borderId="9" xfId="3948" applyNumberFormat="1" applyFont="1" applyFill="1" applyBorder="1"/>
    <xf numFmtId="291" fontId="197" fillId="0" borderId="0" xfId="0" applyNumberFormat="1" applyFont="1" applyFill="1"/>
    <xf numFmtId="292" fontId="197" fillId="0" borderId="0" xfId="3948" applyNumberFormat="1" applyFont="1" applyFill="1"/>
    <xf numFmtId="292" fontId="203" fillId="0" borderId="0" xfId="3948" applyNumberFormat="1" applyFont="1" applyFill="1"/>
    <xf numFmtId="294" fontId="197" fillId="0" borderId="0" xfId="3948" applyNumberFormat="1" applyFont="1" applyFill="1"/>
    <xf numFmtId="294" fontId="203" fillId="0" borderId="0" xfId="3948" applyNumberFormat="1" applyFont="1" applyFill="1"/>
    <xf numFmtId="196" fontId="197" fillId="0" borderId="0" xfId="0" applyNumberFormat="1" applyFont="1" applyFill="1"/>
    <xf numFmtId="9" fontId="262" fillId="0" borderId="0" xfId="1" applyFont="1" applyFill="1"/>
    <xf numFmtId="169" fontId="3" fillId="146" borderId="4" xfId="4" applyNumberFormat="1" applyFont="1" applyFill="1" applyBorder="1"/>
    <xf numFmtId="172" fontId="3" fillId="146" borderId="4" xfId="4" applyNumberFormat="1" applyFont="1" applyFill="1" applyBorder="1"/>
    <xf numFmtId="0" fontId="202" fillId="146" borderId="0" xfId="0" applyFont="1" applyFill="1" applyProtection="1"/>
    <xf numFmtId="0" fontId="202" fillId="0" borderId="0" xfId="0" applyFont="1" applyFill="1" applyProtection="1"/>
    <xf numFmtId="0" fontId="209" fillId="0" borderId="0" xfId="0" applyFont="1" applyFill="1"/>
    <xf numFmtId="43" fontId="197" fillId="0" borderId="103" xfId="3948" applyFont="1" applyBorder="1"/>
    <xf numFmtId="9" fontId="197" fillId="0" borderId="103" xfId="1" applyFont="1" applyFill="1" applyBorder="1"/>
    <xf numFmtId="2" fontId="197" fillId="0" borderId="103" xfId="0" applyNumberFormat="1" applyFont="1" applyBorder="1"/>
    <xf numFmtId="43" fontId="197" fillId="0" borderId="103" xfId="0" applyNumberFormat="1" applyFont="1" applyBorder="1"/>
    <xf numFmtId="43" fontId="197" fillId="0" borderId="10" xfId="0" applyNumberFormat="1" applyFont="1" applyBorder="1"/>
    <xf numFmtId="0" fontId="196" fillId="11" borderId="22" xfId="0" applyFont="1" applyFill="1" applyBorder="1" applyAlignment="1">
      <alignment horizontal="center"/>
    </xf>
    <xf numFmtId="0" fontId="196" fillId="11" borderId="23" xfId="0" applyFont="1" applyFill="1" applyBorder="1" applyAlignment="1">
      <alignment horizontal="center"/>
    </xf>
    <xf numFmtId="0" fontId="196" fillId="11" borderId="24" xfId="0" applyFont="1" applyFill="1" applyBorder="1" applyAlignment="1">
      <alignment horizontal="center"/>
    </xf>
    <xf numFmtId="0" fontId="2" fillId="126" borderId="0" xfId="0" applyFont="1" applyFill="1" applyBorder="1" applyAlignment="1">
      <alignment horizontal="center"/>
    </xf>
    <xf numFmtId="0" fontId="197" fillId="121" borderId="2" xfId="0" applyFont="1" applyFill="1" applyBorder="1" applyAlignment="1">
      <alignment horizontal="center"/>
    </xf>
    <xf numFmtId="0" fontId="0" fillId="121" borderId="5" xfId="0" applyFill="1" applyBorder="1" applyAlignment="1">
      <alignment horizontal="center"/>
    </xf>
    <xf numFmtId="0" fontId="0" fillId="121" borderId="4" xfId="0" applyFill="1" applyBorder="1" applyAlignment="1"/>
    <xf numFmtId="0" fontId="197" fillId="120" borderId="2" xfId="0" applyFont="1" applyFill="1" applyBorder="1" applyAlignment="1">
      <alignment horizontal="center"/>
    </xf>
    <xf numFmtId="0" fontId="0" fillId="120" borderId="5" xfId="0" applyFill="1" applyBorder="1" applyAlignment="1">
      <alignment horizontal="center"/>
    </xf>
    <xf numFmtId="0" fontId="0" fillId="120" borderId="4" xfId="0" applyFill="1" applyBorder="1" applyAlignment="1">
      <alignment horizontal="center"/>
    </xf>
    <xf numFmtId="0" fontId="197" fillId="35" borderId="2" xfId="0" applyFont="1" applyFill="1" applyBorder="1" applyAlignment="1">
      <alignment horizontal="center"/>
    </xf>
    <xf numFmtId="0" fontId="0" fillId="35" borderId="5" xfId="0" applyFill="1" applyBorder="1" applyAlignment="1">
      <alignment horizontal="center"/>
    </xf>
    <xf numFmtId="0" fontId="0" fillId="35" borderId="4" xfId="0" applyFill="1" applyBorder="1" applyAlignment="1"/>
    <xf numFmtId="0" fontId="197" fillId="0" borderId="2" xfId="0" applyFont="1" applyBorder="1" applyAlignment="1"/>
    <xf numFmtId="0" fontId="197" fillId="0" borderId="5" xfId="0" applyFont="1" applyBorder="1" applyAlignment="1"/>
    <xf numFmtId="0" fontId="0" fillId="0" borderId="5" xfId="0" applyBorder="1" applyAlignment="1"/>
    <xf numFmtId="0" fontId="197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197" fillId="0" borderId="25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6" xfId="0" applyBorder="1" applyAlignment="1">
      <alignment horizontal="center"/>
    </xf>
    <xf numFmtId="0" fontId="197" fillId="0" borderId="2" xfId="0" applyFont="1" applyBorder="1" applyAlignment="1">
      <alignment horizontal="center"/>
    </xf>
    <xf numFmtId="0" fontId="0" fillId="0" borderId="4" xfId="0" applyBorder="1" applyAlignment="1"/>
    <xf numFmtId="0" fontId="217" fillId="0" borderId="31" xfId="0" applyFont="1" applyFill="1" applyBorder="1" applyAlignment="1">
      <alignment horizontal="center" vertical="center" wrapText="1"/>
    </xf>
    <xf numFmtId="0" fontId="217" fillId="0" borderId="15" xfId="0" applyFont="1" applyFill="1" applyBorder="1" applyAlignment="1">
      <alignment horizontal="center" vertical="center" wrapText="1"/>
    </xf>
    <xf numFmtId="0" fontId="217" fillId="0" borderId="32" xfId="0" applyFont="1" applyFill="1" applyBorder="1" applyAlignment="1">
      <alignment horizontal="center" vertical="center" wrapText="1"/>
    </xf>
  </cellXfs>
  <cellStyles count="7622">
    <cellStyle name=" 1" xfId="776"/>
    <cellStyle name=" 1 2" xfId="4168"/>
    <cellStyle name="_x000d__x000a_JournalTemplate=C:\COMFO\CTALK\JOURSTD.TPL_x000d__x000a_LbStateAddress=3 3 0 251 1 89 2 311_x000d__x000a_LbStateJou" xfId="777"/>
    <cellStyle name="%" xfId="13"/>
    <cellStyle name="% 2" xfId="778"/>
    <cellStyle name="% 2 2" xfId="779"/>
    <cellStyle name="% 2 3" xfId="4169"/>
    <cellStyle name="% 3" xfId="780"/>
    <cellStyle name="% 3 2" xfId="781"/>
    <cellStyle name="% 3 3" xfId="4170"/>
    <cellStyle name="% 4" xfId="782"/>
    <cellStyle name="% 4 2" xfId="4171"/>
    <cellStyle name="% 5" xfId="783"/>
    <cellStyle name="% 5 2" xfId="4172"/>
    <cellStyle name="% 6" xfId="4173"/>
    <cellStyle name="%_090909 GTN - ZM master_update-GTN" xfId="784"/>
    <cellStyle name="%_090909 GTN - ZM master_update-GTN_Menucard_Staff_Master_2010-09-12" xfId="785"/>
    <cellStyle name="%_091019 menucard Kassier per RE release 4 aanp int" xfId="4174"/>
    <cellStyle name="%_091019 menucard Kassier per RE release 4 aanp int 2" xfId="4175"/>
    <cellStyle name="%_091019 menucard Kassier per RE release 4 aanp int 2 2" xfId="4176"/>
    <cellStyle name="%_091019 menucard Kassier per RE release 4 aanp int 3" xfId="4177"/>
    <cellStyle name="%_091019 menucard Kassier per RE release 4 aanp int 3 2" xfId="4178"/>
    <cellStyle name="%_091019 menucard Kassier per RE release 4 aanp int 4" xfId="4179"/>
    <cellStyle name="%_091019 menucard Kassier per RE release 4 aanp int 5" xfId="4180"/>
    <cellStyle name="%_091019 menucard Kassier per RE release 4 aanp int_OpexSpec" xfId="4181"/>
    <cellStyle name="%_091019 menucard Kassier per RE release 4 aanp int_OpexSpec 2" xfId="4182"/>
    <cellStyle name="%_091019 menucard Kassier per RE release 4 aanp int_OpexSpec 2 2" xfId="4183"/>
    <cellStyle name="%_091019 menucard Kassier per RE release 4 aanp int_OpexSpec 3" xfId="4184"/>
    <cellStyle name="%_091019 menucard Kassier per RE release 4 aanp int_OpexSpec 3 2" xfId="4185"/>
    <cellStyle name="%_091019 menucard Kassier per RE release 4 aanp int_OpexSpec 4" xfId="4186"/>
    <cellStyle name="%_091019 menucard Kassier per RE release 4 aanp int_OpexSpec 5" xfId="4187"/>
    <cellStyle name="%_091019 menucard Kassier per RE release 4 aanp int_OpexSpec_Inkoop BP v0" xfId="4188"/>
    <cellStyle name="%_091019 menucard Kassier per RE release 4 aanp int_OpexSpec_Inkoop BP v0 2" xfId="4189"/>
    <cellStyle name="%_091019 menucard Kassier per RE release 4 aanp int_OpexSpec_Inkoop BP v0 2 2" xfId="4190"/>
    <cellStyle name="%_091019 menucard Kassier per RE release 4 aanp int_OpexSpec_Inkoop BP v0 3" xfId="4191"/>
    <cellStyle name="%_091019 menucard Kassier per RE release 4 aanp int_OpexSpec_Inkoop BP v0 3 2" xfId="4192"/>
    <cellStyle name="%_091019 menucard Kassier per RE release 4 aanp int_OpexSpec_Inkoop BP v0 4" xfId="4193"/>
    <cellStyle name="%_091019 menucard Kassier per RE release 4 aanp int_OpexSpec_Inkoop BP v0 5" xfId="4194"/>
    <cellStyle name="%_091019 menucard Kassier per RE release 4 aanp int_OpexSpec_NewVB NL Q v410" xfId="4195"/>
    <cellStyle name="%_091019 menucard Kassier per RE release 4 aanp int_OpexSpec_NewVB NL Q v410 2" xfId="4196"/>
    <cellStyle name="%_091019 menucard Kassier per RE release 4 aanp int_OpexSpec_NewVB NL Q v410 2 2" xfId="4197"/>
    <cellStyle name="%_091019 menucard Kassier per RE release 4 aanp int_OpexSpec_NewVB NL Q v410 3" xfId="4198"/>
    <cellStyle name="%_091019 menucard Kassier per RE release 4 aanp int_OpexSpec_NewVB NL Q v410 3 2" xfId="4199"/>
    <cellStyle name="%_091019 menucard Kassier per RE release 4 aanp int_OpexSpec_NewVB NL Q v410 4" xfId="4200"/>
    <cellStyle name="%_091019 menucard Kassier per RE release 4 aanp int_OpexSpec_NewVB NL Q v410 5" xfId="4201"/>
    <cellStyle name="%_091019 menucard Kassier per RE release 4 aanp int_OpexSpec_NewVB NL Q v410_110926 Uitvraag items tbv Strategic Plan" xfId="4202"/>
    <cellStyle name="%_091019 menucard Kassier per RE release 4 aanp int_OpexSpec_NewVB NL Q v410_NewVB NL Q v505" xfId="4203"/>
    <cellStyle name="%_091019 menucard Kassier per RE release 4 aanp int_OpexSpec_NewVB NL Q v410_NewVB NL Q v505 2" xfId="4204"/>
    <cellStyle name="%_091019 menucard Kassier per RE release 4 aanp int_OpexSpec_NewVB NL Q v410_NewVB NL Q v505 2 2" xfId="4205"/>
    <cellStyle name="%_091019 menucard Kassier per RE release 4 aanp int_OpexSpec_NewVB NL Q v410_NewVB NL Q v505 3" xfId="4206"/>
    <cellStyle name="%_091019 menucard Kassier per RE release 4 aanp int_OpexSpec_NewVB NL Q v410_NewVB NL Q v505 3 2" xfId="4207"/>
    <cellStyle name="%_091019 menucard Kassier per RE release 4 aanp int_OpexSpec_NewVB NL Q v410_NewVB NL Q v505 4" xfId="4208"/>
    <cellStyle name="%_091019 menucard Kassier per RE release 4 aanp int_OpexSpec_NewVB NL Q v410_NewVB NL Q v505 5" xfId="4209"/>
    <cellStyle name="%_101001 Value Buckets v10" xfId="4210"/>
    <cellStyle name="%_101018 BP Check OLS" xfId="4211"/>
    <cellStyle name="%_101115 COGS ZM" xfId="4212"/>
    <cellStyle name="%_110810_Overzicht_Orderintake" xfId="4213"/>
    <cellStyle name="%_2008 Budget Southern Region V1" xfId="786"/>
    <cellStyle name="%_2008-07-01 aktiepunten NLB" xfId="4214"/>
    <cellStyle name="%_2008-07-01 aktiepunten NLB 2" xfId="4215"/>
    <cellStyle name="%_2008-07-01 aktiepunten NLB 2 2" xfId="4216"/>
    <cellStyle name="%_2008-07-01 aktiepunten NLB 3" xfId="4217"/>
    <cellStyle name="%_2008-07-01 aktiepunten NLB 3 2" xfId="4218"/>
    <cellStyle name="%_2008-07-01 aktiepunten NLB 4" xfId="4219"/>
    <cellStyle name="%_2008-07-01 aktiepunten NLB 5" xfId="4220"/>
    <cellStyle name="%_20080709_Bevroren_Intercompanies_PvdPloeg" xfId="787"/>
    <cellStyle name="%_20100818 input format OPEX spec" xfId="4221"/>
    <cellStyle name="%_2012 PL" xfId="788"/>
    <cellStyle name="%_2012 PL months" xfId="789"/>
    <cellStyle name="%_A&amp;L - 08 LW v1" xfId="790"/>
    <cellStyle name="%_A&amp;L - 08 LW v1_ManInput" xfId="791"/>
    <cellStyle name="%_A&amp;L - 08 LW v1_Risks" xfId="792"/>
    <cellStyle name="%_A&amp;L - 08 LW v1_Sheet1" xfId="793"/>
    <cellStyle name="%_Barclays 2008 FC1 - Jan 08 v 2 9 Fiinal" xfId="794"/>
    <cellStyle name="%_BenI" xfId="4222"/>
    <cellStyle name="%_Blad1" xfId="795"/>
    <cellStyle name="%_Blad1_Model Plan 2012" xfId="796"/>
    <cellStyle name="%_Boeing - 08 V1" xfId="797"/>
    <cellStyle name="%_Boeing - 08 V1_ManInput" xfId="798"/>
    <cellStyle name="%_Boeing - 08 V1_Risks" xfId="799"/>
    <cellStyle name="%_Boeing - 08 V1_Sheet1" xfId="800"/>
    <cellStyle name="%_Book1" xfId="801"/>
    <cellStyle name="%_BOOKER - 08 TEMPLATE (2)_PST_November6th" xfId="802"/>
    <cellStyle name="%_BOOKER - 08 TEMPLATE (2)_PST_November6th_ManInput" xfId="803"/>
    <cellStyle name="%_BOOKER - 08 TEMPLATE (2)_PST_November6th_Risks" xfId="804"/>
    <cellStyle name="%_BOOKER - 08 TEMPLATE (2)_PST_November6th_Sheet1" xfId="805"/>
    <cellStyle name="%_Britania BS - 08 V1" xfId="806"/>
    <cellStyle name="%_Britania BS - 08 V1_ManInput" xfId="807"/>
    <cellStyle name="%_Britania BS - 08 V1_Risks" xfId="808"/>
    <cellStyle name="%_Britania BS - 08 V1_Sheet1" xfId="809"/>
    <cellStyle name="%_BS_130504_VA%20NSDM_Q1_%202008(1)" xfId="810"/>
    <cellStyle name="%_Budgeted Vs Actuals - SOUTHERN REGION  V2" xfId="811"/>
    <cellStyle name="%_Budgeted Vs Actuals - SOUTHERN REGION  V2_ManInput" xfId="812"/>
    <cellStyle name="%_Budgeted Vs Actuals - SOUTHERN REGION  V2_Risks" xfId="813"/>
    <cellStyle name="%_Budgeted Vs Actuals - SOUTHERN REGION  V2_Sheet1" xfId="814"/>
    <cellStyle name="%_CapexBoard" xfId="4223"/>
    <cellStyle name="%_CapexBoard 2" xfId="4224"/>
    <cellStyle name="%_CapexBoard 2 2" xfId="4225"/>
    <cellStyle name="%_CapexBoard 3" xfId="4226"/>
    <cellStyle name="%_CapexBoard 3 2" xfId="4227"/>
    <cellStyle name="%_CapexBoard 4" xfId="4228"/>
    <cellStyle name="%_CapexBoard 5" xfId="4229"/>
    <cellStyle name="%_CBI - 08 MATT ARNOLD update" xfId="815"/>
    <cellStyle name="%_CBI - 08 MATT ARNOLD update_ManInput" xfId="816"/>
    <cellStyle name="%_CBI - 08 MATT ARNOLD update_Risks" xfId="817"/>
    <cellStyle name="%_CBI - 08 MATT ARNOLD update_Sheet1" xfId="818"/>
    <cellStyle name="%_Check" xfId="819"/>
    <cellStyle name="%_CLARKS - 08 TEMPLATE CK 7 Nov" xfId="820"/>
    <cellStyle name="%_CLARKS - 08 TEMPLATE CK 7 Nov_ManInput" xfId="821"/>
    <cellStyle name="%_CLARKS - 08 TEMPLATE CK 7 Nov_Risks" xfId="822"/>
    <cellStyle name="%_CLARKS - 08 TEMPLATE CK 7 Nov_Sheet1" xfId="823"/>
    <cellStyle name="%_COLT - 08 Chris Westwood" xfId="824"/>
    <cellStyle name="%_COLT - 08 Chris Westwood_ManInput" xfId="825"/>
    <cellStyle name="%_COLT - 08 Chris Westwood_Risks" xfId="826"/>
    <cellStyle name="%_COLT - 08 Chris Westwood_Sheet1" xfId="827"/>
    <cellStyle name="%_Copy of Org tabel menu kaart" xfId="828"/>
    <cellStyle name="%_Copy of PSN - 08 AN input 8 Nov" xfId="829"/>
    <cellStyle name="%_Copy of PSN - 08 AN input 8 Nov_ManInput" xfId="830"/>
    <cellStyle name="%_Copy of PSN - 08 AN input 8 Nov_Risks" xfId="831"/>
    <cellStyle name="%_Copy of PSN - 08 AN input 8 Nov_Sheet1" xfId="832"/>
    <cellStyle name="%_Corus - 08 V1" xfId="833"/>
    <cellStyle name="%_Corus - 08 V1_ManInput" xfId="834"/>
    <cellStyle name="%_Corus - 08 V1_Risks" xfId="835"/>
    <cellStyle name="%_Corus - 08 V1_Sheet1" xfId="836"/>
    <cellStyle name="%_COVENTRY BS - 08 V1" xfId="837"/>
    <cellStyle name="%_COVENTRY BS - 08 V1_ManInput" xfId="838"/>
    <cellStyle name="%_COVENTRY BS - 08 V1_Risks" xfId="839"/>
    <cellStyle name="%_COVENTRY BS - 08 V1_Sheet1" xfId="840"/>
    <cellStyle name="%_cpst aanbiedingen Q4 10 dec 2009 totaal" xfId="14"/>
    <cellStyle name="%_CUNNINGHAM LINDSAY - 08" xfId="841"/>
    <cellStyle name="%_CUNNINGHAM LINDSAY - 08_ManInput" xfId="842"/>
    <cellStyle name="%_CUNNINGHAM LINDSAY - 08_Risks" xfId="843"/>
    <cellStyle name="%_CUNNINGHAM LINDSAY - 08_Sheet1" xfId="844"/>
    <cellStyle name="%_CUSTOMER PROFITABILITY REPORTS - Dec 07" xfId="845"/>
    <cellStyle name="%_DCS Bridge actualv v Budget Feb 08" xfId="846"/>
    <cellStyle name="%_DERBYSHIRE - 08 LW v1" xfId="847"/>
    <cellStyle name="%_DERBYSHIRE - 08 LW v1_ManInput" xfId="848"/>
    <cellStyle name="%_DERBYSHIRE - 08 LW v1_Risks" xfId="849"/>
    <cellStyle name="%_DERBYSHIRE - 08 LW v1_Sheet1" xfId="850"/>
    <cellStyle name="%_DEUTSCHE BANK - 08 (Nikolai Lakovic)" xfId="851"/>
    <cellStyle name="%_DEUTSCHE BANK - 08 (Nikolai Lakovic)_ManInput" xfId="852"/>
    <cellStyle name="%_DEUTSCHE BANK - 08 (Nikolai Lakovic)_Risks" xfId="853"/>
    <cellStyle name="%_DEUTSCHE BANK - 08 (Nikolai Lakovic)_Sheet1" xfId="854"/>
    <cellStyle name="%_Direct (Projects)" xfId="855"/>
    <cellStyle name="%_DSM - 08 MW 3 Nov" xfId="856"/>
    <cellStyle name="%_DSM - 08 MW 3 Nov_ManInput" xfId="857"/>
    <cellStyle name="%_DSM - 08 MW 3 Nov_Risks" xfId="858"/>
    <cellStyle name="%_DSM - 08 MW 3 Nov_Sheet1" xfId="859"/>
    <cellStyle name="%_DWDM ILL tarief update 28-3-2011" xfId="860"/>
    <cellStyle name="%_Entity structuur 2011" xfId="861"/>
    <cellStyle name="%_EVPN Model_20102601_v0.1" xfId="15"/>
    <cellStyle name="%_FC_06" xfId="862"/>
    <cellStyle name="%_FC05 2008" xfId="863"/>
    <cellStyle name="%_FCF 2008 - 2010" xfId="4230"/>
    <cellStyle name="%_Fill the gap Vast 19052009" xfId="4231"/>
    <cellStyle name="%_Fixed Data" xfId="4232"/>
    <cellStyle name="%_Ford - 08 V1" xfId="864"/>
    <cellStyle name="%_Ford - 08 V1_ManInput" xfId="865"/>
    <cellStyle name="%_Ford - 08 V1_Risks" xfId="866"/>
    <cellStyle name="%_Ford - 08 V1_Sheet1" xfId="867"/>
    <cellStyle name="%_G4S - 08 TEMPLATE (2)" xfId="868"/>
    <cellStyle name="%_G4S - 08 TEMPLATE (2)_ManInput" xfId="869"/>
    <cellStyle name="%_G4S - 08 TEMPLATE (2)_Risks" xfId="870"/>
    <cellStyle name="%_G4S - 08 TEMPLATE (2)_Sheet1" xfId="871"/>
    <cellStyle name="%_GDC nieuwe pfc cc jan  2011 v4" xfId="872"/>
    <cellStyle name="%_GUNS Number and Customer Name" xfId="873"/>
    <cellStyle name="%_HBOS - 08 V1" xfId="874"/>
    <cellStyle name="%_HBOS - 08 V1_ManInput" xfId="875"/>
    <cellStyle name="%_HBOS - 08 V1_Risks" xfId="876"/>
    <cellStyle name="%_HBOS - 08 V1_Sheet1" xfId="877"/>
    <cellStyle name="%_IC_CS_2010_versie 1 sep" xfId="878"/>
    <cellStyle name="%_IC_CS_2010_versie 1 sep 2" xfId="879"/>
    <cellStyle name="%_IC_CS_2010_versie 1 sep_Blad2" xfId="880"/>
    <cellStyle name="%_IC_CS_2010_versie 1 sep_Blad2 2" xfId="881"/>
    <cellStyle name="%_IC_CS_2010_versie 1 sep_Blad2_JP2011" xfId="882"/>
    <cellStyle name="%_IC_CS_2010_versie 1 sep_JP2011" xfId="883"/>
    <cellStyle name="%_IC_CS_2010_versie 1 sep_Model Plan 2012" xfId="884"/>
    <cellStyle name="%_ICELAND - 08 LW v1" xfId="885"/>
    <cellStyle name="%_ICELAND - 08 LW v1_ManInput" xfId="886"/>
    <cellStyle name="%_ICELAND - 08 LW v1_Risks" xfId="887"/>
    <cellStyle name="%_ICELAND - 08 LW v1_Sheet1" xfId="888"/>
    <cellStyle name="%_ICS KPI" xfId="889"/>
    <cellStyle name="%_ICS_KPI driver sheet_ACT2010 - YEE2_sens" xfId="890"/>
    <cellStyle name="%_INEOS - 08 TEMPLATE sdm UPDATES" xfId="891"/>
    <cellStyle name="%_INEOS - 08 TEMPLATE sdm UPDATES_ManInput" xfId="892"/>
    <cellStyle name="%_INEOS - 08 TEMPLATE sdm UPDATES_Risks" xfId="893"/>
    <cellStyle name="%_INEOS - 08 TEMPLATE sdm UPDATES_Sheet1" xfId="894"/>
    <cellStyle name="%_ING - 08 PLAN Jim O Sullivan" xfId="895"/>
    <cellStyle name="%_ING - 08 PLAN Jim O Sullivan_ManInput" xfId="896"/>
    <cellStyle name="%_ING - 08 PLAN Jim O Sullivan_Risks" xfId="897"/>
    <cellStyle name="%_ING - 08 PLAN Jim O Sullivan_Sheet1" xfId="898"/>
    <cellStyle name="%_INNOSPEC - 08 (Forecast)v2" xfId="899"/>
    <cellStyle name="%_INNOSPEC - 08 (Forecast)v2_ManInput" xfId="900"/>
    <cellStyle name="%_INNOSPEC - 08 (Forecast)v2_Risks" xfId="901"/>
    <cellStyle name="%_INNOSPEC - 08 (Forecast)v2_Sheet1" xfId="902"/>
    <cellStyle name="%_IS Bridge actualv v Budget Feb08" xfId="903"/>
    <cellStyle name="%_Journal P05" xfId="904"/>
    <cellStyle name="%_JP2011" xfId="905"/>
    <cellStyle name="%_Kopie van Value buckets NL v82 ex WS" xfId="4233"/>
    <cellStyle name="%_KPN_Factsheets_Q1_2011_-_External - kpis" xfId="4234"/>
    <cellStyle name="%_KWT IS Data 2010-10-07" xfId="906"/>
    <cellStyle name="%_LPM Zakelijk Glas Stedelijk 20101013 Concept" xfId="907"/>
    <cellStyle name="%_ManInput" xfId="908"/>
    <cellStyle name="%_ManInput_1" xfId="909"/>
    <cellStyle name="%_ManInput_Sheet1" xfId="910"/>
    <cellStyle name="%_Marktcijfers" xfId="4235"/>
    <cellStyle name="%_Marktcijfers 2" xfId="4236"/>
    <cellStyle name="%_Marktcijfers 2 2" xfId="4237"/>
    <cellStyle name="%_Marktcijfers 3" xfId="4238"/>
    <cellStyle name="%_Marktcijfers 3 2" xfId="4239"/>
    <cellStyle name="%_Marktcijfers 4" xfId="4240"/>
    <cellStyle name="%_Marktcijfers 5" xfId="4241"/>
    <cellStyle name="%_Model Plan 2012" xfId="911"/>
    <cellStyle name="%_ND5 squeeze model  whs-whs v2 2 SDH ILL tar jan 2010" xfId="912"/>
    <cellStyle name="%_ND5 squeeze model  whs-whs v2.22" xfId="16"/>
    <cellStyle name="%_New PL Format" xfId="913"/>
    <cellStyle name="%_New PL Formatt" xfId="914"/>
    <cellStyle name="%_New PL Formatt_Sheet1" xfId="915"/>
    <cellStyle name="%_NewVB NL Q v319 ex7en9" xfId="4242"/>
    <cellStyle name="%_OIT data LE,SCM,INS,targets" xfId="4243"/>
    <cellStyle name="%_Onderbouwing Balanspost NSS " xfId="916"/>
    <cellStyle name="%_Oud KPN_HetNet_Planetportfolio OPTA" xfId="17"/>
    <cellStyle name="%_P&amp;L WHS split prepaid postpaid M2M Actuals 2009 2010 input business cockpit" xfId="4244"/>
    <cellStyle name="%_PHILIPS - 08 (09.11.07)" xfId="917"/>
    <cellStyle name="%_PHILIPS - 08 (09.11.07)_ManInput" xfId="918"/>
    <cellStyle name="%_PHILIPS - 08 (09.11.07)_Risks" xfId="919"/>
    <cellStyle name="%_PHILIPS - 08 (09.11.07)_Sheet1" xfId="920"/>
    <cellStyle name="%_Pivot" xfId="4245"/>
    <cellStyle name="%_Poorten Fee P09" xfId="921"/>
    <cellStyle name="%_PPT Link" xfId="4246"/>
    <cellStyle name="%_Preclosing" xfId="922"/>
    <cellStyle name="%_Preclosing jan11" xfId="923"/>
    <cellStyle name="%_Profit Centre with GUNS number" xfId="924"/>
    <cellStyle name="%_Review 14 sept bp wo (2)" xfId="4247"/>
    <cellStyle name="%_Risks" xfId="925"/>
    <cellStyle name="%_SANOFI AVENTIS - 08 (DAWN LEWRY)" xfId="926"/>
    <cellStyle name="%_SANOFI AVENTIS - 08 (DAWN LEWRY)_ManInput" xfId="927"/>
    <cellStyle name="%_SANOFI AVENTIS - 08 (DAWN LEWRY)_Risks" xfId="928"/>
    <cellStyle name="%_SANOFI AVENTIS - 08 (DAWN LEWRY)_Sheet1" xfId="929"/>
    <cellStyle name="%_SCOTTISH WIDOWS - 08 A.Haslam input" xfId="930"/>
    <cellStyle name="%_SCOTTISH WIDOWS - 08 A.Haslam input_ManInput" xfId="931"/>
    <cellStyle name="%_SCOTTISH WIDOWS - 08 A.Haslam input_Risks" xfId="932"/>
    <cellStyle name="%_SCOTTISH WIDOWS - 08 A.Haslam input_Sheet1" xfId="933"/>
    <cellStyle name="%_SD_PIPE" xfId="934"/>
    <cellStyle name="%_Sheet1" xfId="935"/>
    <cellStyle name="%_Sheet2" xfId="936"/>
    <cellStyle name="%_SHELL - 08 PB 6 Nov" xfId="937"/>
    <cellStyle name="%_SHELL - 08 PB 6 Nov_ManInput" xfId="938"/>
    <cellStyle name="%_SHELL - 08 PB 6 Nov_Risks" xfId="939"/>
    <cellStyle name="%_SHELL - 08 PB 6 Nov_Sheet1" xfId="940"/>
    <cellStyle name="%_Southern Region 2008 Coverage Customer Budget V 1.4" xfId="941"/>
    <cellStyle name="%_Southern Region 2008 Depth Customer Budget V1.7 values" xfId="942"/>
    <cellStyle name="%_Southern Region 2008 Depth Customer Budget V2.3" xfId="943"/>
    <cellStyle name="%_Southern Region Depth Customer Account Analysis V 1.0" xfId="944"/>
    <cellStyle name="%_Southern Region Depth Customer Account Analysis V 1.0_ManInput" xfId="945"/>
    <cellStyle name="%_Southern Region Depth Customer Account Analysis V 1.0_Risks" xfId="946"/>
    <cellStyle name="%_Southern Region Depth Customer Account Analysis V 1.0_Sheet1" xfId="947"/>
    <cellStyle name="%_Southern Region Management Overhead" xfId="948"/>
    <cellStyle name="%_Southern Region Management Overhead Reporting Pack V1.1" xfId="949"/>
    <cellStyle name="%_Southern Region Management Overhead Reporting Pack V1.1_ManInput" xfId="950"/>
    <cellStyle name="%_Southern Region Management Overhead Reporting Pack V1.1_Risks" xfId="951"/>
    <cellStyle name="%_Southern Region Management Overhead Reporting Pack V1.1_Sheet1" xfId="952"/>
    <cellStyle name="%_Southern Region Management Overhead_ManInput" xfId="953"/>
    <cellStyle name="%_Southern Region Management Overhead_Risks" xfId="954"/>
    <cellStyle name="%_Southern Region Management Overhead_Sheet1" xfId="955"/>
    <cellStyle name="%_Squeeze model v0.3 20-10-2009" xfId="18"/>
    <cellStyle name="%_Squeezetoets ND5 VISP Vodafone 0.2 tov WBA" xfId="19"/>
    <cellStyle name="%_SUBSEA 7 - 08 MC v1" xfId="956"/>
    <cellStyle name="%_SUBSEA 7 - 08 MC v1_ManInput" xfId="957"/>
    <cellStyle name="%_SUBSEA 7 - 08 MC v1_Risks" xfId="958"/>
    <cellStyle name="%_SUBSEA 7 - 08 MC v1_Sheet1" xfId="959"/>
    <cellStyle name="%_Summary (2)" xfId="960"/>
    <cellStyle name="%_SUPERDRUG - 08 TEMPLATE PB 7 Nov" xfId="961"/>
    <cellStyle name="%_SUPERDRUG - 08 TEMPLATE PB 7 Nov_ManInput" xfId="962"/>
    <cellStyle name="%_SUPERDRUG - 08 TEMPLATE PB 7 Nov_Risks" xfId="963"/>
    <cellStyle name="%_SUPERDRUG - 08 TEMPLATE PB 7 Nov_Sheet1" xfId="964"/>
    <cellStyle name="%_SWOL" xfId="4248"/>
    <cellStyle name="%_Tarieven DWDM ILL 3 juni 2011" xfId="965"/>
    <cellStyle name="%_THOMAS COOK - 08 Forecast pmil v3.0" xfId="966"/>
    <cellStyle name="%_THOMAS COOK - 08 Forecast pmil v3.0_ManInput" xfId="967"/>
    <cellStyle name="%_THOMAS COOK - 08 Forecast pmil v3.0_Risks" xfId="968"/>
    <cellStyle name="%_THOMAS COOK - 08 Forecast pmil v3.0_Sheet1" xfId="969"/>
    <cellStyle name="%_THRESHER - 08 TEMPLATE" xfId="970"/>
    <cellStyle name="%_THRESHER - 08 TEMPLATE_ManInput" xfId="971"/>
    <cellStyle name="%_THRESHER - 08 TEMPLATE_Risks" xfId="972"/>
    <cellStyle name="%_THRESHER - 08 TEMPLATE_Sheet1" xfId="973"/>
    <cellStyle name="%_T-MOBILE - 08 Fergal Donnelly" xfId="974"/>
    <cellStyle name="%_T-MOBILE - 08 Fergal Donnelly_ManInput" xfId="975"/>
    <cellStyle name="%_T-MOBILE - 08 Fergal Donnelly_Risks" xfId="976"/>
    <cellStyle name="%_T-MOBILE - 08 Fergal Donnelly_Sheet1" xfId="977"/>
    <cellStyle name="%_TRADER MEDIA - 08 M.Twiggs" xfId="978"/>
    <cellStyle name="%_TRADER MEDIA - 08 M.Twiggs_ManInput" xfId="979"/>
    <cellStyle name="%_TRADER MEDIA - 08 M.Twiggs_Risks" xfId="980"/>
    <cellStyle name="%_TRADER MEDIA - 08 M.Twiggs_Sheet1" xfId="981"/>
    <cellStyle name="%_UNISON - 2008 (Steve Newton)" xfId="982"/>
    <cellStyle name="%_UNISON - 2008 (Steve Newton)_ManInput" xfId="983"/>
    <cellStyle name="%_UNISON - 2008 (Steve Newton)_Risks" xfId="984"/>
    <cellStyle name="%_UNISON - 2008 (Steve Newton)_Sheet1" xfId="985"/>
    <cellStyle name="%_Value buckets NL v26 excl WS" xfId="4249"/>
    <cellStyle name="%_Value buckets NL v40 ex wholesale" xfId="4250"/>
    <cellStyle name="%_Value buckets NL v49 excl WO (2)" xfId="4251"/>
    <cellStyle name="%_Value buckets NL v53 excl  WS" xfId="4252"/>
    <cellStyle name="%_Value buckets NL v92" xfId="4253"/>
    <cellStyle name="%_YEE per mnd" xfId="4254"/>
    <cellStyle name="%_ZM IS Data Tarievenboek 2010-03-11" xfId="20"/>
    <cellStyle name="%_zz Southern Region 2008 Depth Customer Budget V2.1 ok so far" xfId="986"/>
    <cellStyle name="%0" xfId="4255"/>
    <cellStyle name="%0 2" xfId="4256"/>
    <cellStyle name="%1" xfId="4257"/>
    <cellStyle name="%1 2" xfId="4258"/>
    <cellStyle name="%2" xfId="4259"/>
    <cellStyle name="%2 2" xfId="4260"/>
    <cellStyle name="******************************************" xfId="21"/>
    <cellStyle name="****************************************** 2" xfId="22"/>
    <cellStyle name="****************************************** 2 2" xfId="987"/>
    <cellStyle name="****************************************** 3" xfId="988"/>
    <cellStyle name="****************************************** 4" xfId="989"/>
    <cellStyle name="??" xfId="23"/>
    <cellStyle name="?? [0.00]_~0032429" xfId="4262"/>
    <cellStyle name="?? 2" xfId="4261"/>
    <cellStyle name="???? [0.00]_~0032429" xfId="4263"/>
    <cellStyle name="????????????_BOOK1" xfId="4264"/>
    <cellStyle name="???????_BOOK1" xfId="4265"/>
    <cellStyle name="??????QTBLNEW" xfId="4266"/>
    <cellStyle name="?????_QTBLNEW" xfId="4267"/>
    <cellStyle name="????_~0032429" xfId="4268"/>
    <cellStyle name="??_~0032429" xfId="4269"/>
    <cellStyle name="?Q\?1@" xfId="24"/>
    <cellStyle name="?Q\?1@ 2" xfId="25"/>
    <cellStyle name="?Q\?1@ 2 2" xfId="990"/>
    <cellStyle name="?Q\?1@ 3" xfId="991"/>
    <cellStyle name="]_x000d__x000a_Width=797_x000d__x000a_Height=554_x000d__x000a__x000d__x000a_[Code]_x000d__x000a_Code0=/nyf50_x000d__x000a_Code1=4500000136_x000d__x000a_Code2=ME23_x000d__x000a_Code3=4500002322_x000d__x000a_Code4=#_x000d__x000a_Code5=MB01_x000d__x000a_" xfId="992"/>
    <cellStyle name="_~4475784" xfId="993"/>
    <cellStyle name="_~4789082" xfId="26"/>
    <cellStyle name="_~6915299" xfId="994"/>
    <cellStyle name="_~6915299 2" xfId="995"/>
    <cellStyle name="_~7561900" xfId="996"/>
    <cellStyle name="_~7561900 2" xfId="997"/>
    <cellStyle name="_~7910324" xfId="998"/>
    <cellStyle name="_~8380888" xfId="27"/>
    <cellStyle name="_~8380888_ND5 squeeze model  whs-whs v2.21 DWDM ILL" xfId="999"/>
    <cellStyle name="_~8783213" xfId="4270"/>
    <cellStyle name="_~8783213 2" xfId="4271"/>
    <cellStyle name="_~8783213 2 2" xfId="4272"/>
    <cellStyle name="_~8783213 3" xfId="4273"/>
    <cellStyle name="_~8783213 3 2" xfId="4274"/>
    <cellStyle name="_~8783213 4" xfId="4275"/>
    <cellStyle name="_~8783213 5" xfId="4276"/>
    <cellStyle name="_~9871415" xfId="28"/>
    <cellStyle name="_~9871415_ZM IS Data Tarievenboek 2010-03-11" xfId="29"/>
    <cellStyle name="_0310-model BP 2012 control totaal v0 9" xfId="4277"/>
    <cellStyle name="_040427 Omzet per BU_RJM" xfId="30"/>
    <cellStyle name="_040427 Omzet per BU_RJM_LPM PL 20101014 Concept" xfId="1000"/>
    <cellStyle name="_040427 Omzet per BU_RJM_LPM PL 20101028 obv LRIC inkoop" xfId="1001"/>
    <cellStyle name="_040427 Omzet per BU_RJM_Menucard_Staff_Master_2010-09-12" xfId="1002"/>
    <cellStyle name="_040427 Omzet per BU_RJM_ND5 squeeze model  whs-whs v2.21 DWDM ILL" xfId="1003"/>
    <cellStyle name="_040427 Omzet per BU_RJM_OIT data LE,SCM,INS,targets" xfId="4278"/>
    <cellStyle name="_060111 IPB merken AMPUs" xfId="4279"/>
    <cellStyle name="_060111 IPB merken AMPUs 2" xfId="4280"/>
    <cellStyle name="_071004 Model - ZM v21" xfId="1004"/>
    <cellStyle name="_071004 Model - ZM v21 2" xfId="1005"/>
    <cellStyle name="_071004 Model - ZM v21 2 2" xfId="4281"/>
    <cellStyle name="_071004 Model - ZM v21 3" xfId="4282"/>
    <cellStyle name="_071004 Model - ZM v21 3 2" xfId="4283"/>
    <cellStyle name="_071004 Model - ZM v21 4" xfId="4284"/>
    <cellStyle name="_071004 Model - ZM v21 5" xfId="4285"/>
    <cellStyle name="_071004 Model - ZM v21_Blad2" xfId="1006"/>
    <cellStyle name="_071004 Model - ZM v21_Blad2 2" xfId="1007"/>
    <cellStyle name="_071004 Model - ZM v21_Blad2_JP2011" xfId="1008"/>
    <cellStyle name="_071004 Model - ZM v21_JP2011" xfId="1009"/>
    <cellStyle name="_071004 Model - ZM v21_Model Plan 2012" xfId="1010"/>
    <cellStyle name="_074 Informatieprofiel XS4ALL1" xfId="1011"/>
    <cellStyle name="_074 Informatieprofiel XS4ALL1 2" xfId="1012"/>
    <cellStyle name="_074 Informatieprofiel XS4ALL1 2 2" xfId="4286"/>
    <cellStyle name="_074 Informatieprofiel XS4ALL1 3" xfId="4287"/>
    <cellStyle name="_074 Informatieprofiel XS4ALL1 3 2" xfId="4288"/>
    <cellStyle name="_074 Informatieprofiel XS4ALL1 4" xfId="4289"/>
    <cellStyle name="_074 Informatieprofiel XS4ALL1 5" xfId="4290"/>
    <cellStyle name="_074 Informatieprofiel XS4ALL1_FC categoraal" xfId="1013"/>
    <cellStyle name="_074 Informatieprofiel XS4ALL1_GDC nieuwe pfc cc jan  2011 v4" xfId="1014"/>
    <cellStyle name="_074 Informatieprofiel XS4ALL1_JP2011" xfId="1015"/>
    <cellStyle name="_074 Informatieprofiel XS4ALL1_JP2011 2" xfId="1016"/>
    <cellStyle name="_074 Informatieprofiel XS4ALL1_JP2011_1" xfId="1017"/>
    <cellStyle name="_074 Informatieprofiel XS4ALL1_Pivot" xfId="4291"/>
    <cellStyle name="_074 Informatieprofiel XS4ALL1_PPT Link" xfId="4292"/>
    <cellStyle name="_074 Informatieprofiel XS4ALL1_Preclosing" xfId="1018"/>
    <cellStyle name="_074 Informatieprofiel XS4ALL1_Preclosing 2" xfId="1019"/>
    <cellStyle name="_074 Informatieprofiel XS4ALL1_Preclosing jan11" xfId="1020"/>
    <cellStyle name="_074 Informatieprofiel XS4ALL1_Preclosing_1" xfId="1021"/>
    <cellStyle name="_074 Informatieprofiel XS4ALL1_Preclosing_2" xfId="1022"/>
    <cellStyle name="_074 Informatieprofiel XS4ALL1_Preclosing_3" xfId="1023"/>
    <cellStyle name="_074 Informatieprofiel XS4ALL1_Preclosing_FC categoraal" xfId="1024"/>
    <cellStyle name="_074 Informatieprofiel XS4ALL1_Sheet1" xfId="1025"/>
    <cellStyle name="_074 Informatieprofiel XS4ALL1_Sheet1_1" xfId="1026"/>
    <cellStyle name="_074 Informatieprofiel XS4ALL1_Sheet1_1 2" xfId="1027"/>
    <cellStyle name="_074 Informatieprofiel XS4ALL1_Sheet1_1_FC categoraal" xfId="1028"/>
    <cellStyle name="_074 Informatieprofiel XS4ALL1_Sheet1_2" xfId="1029"/>
    <cellStyle name="_074 Informatieprofiel XS4ALL1_Sheet1_2 2" xfId="1030"/>
    <cellStyle name="_074 Informatieprofiel XS4ALL1_Sheet2" xfId="1031"/>
    <cellStyle name="_080605 JEV 2005" xfId="31"/>
    <cellStyle name="_080605 JEV 2005 2" xfId="32"/>
    <cellStyle name="_080605 JEV 2005 3" xfId="1032"/>
    <cellStyle name="_080605 JEV 2005_ND5 squeeze model  whs-whs v2.21 DWDM ILL" xfId="1033"/>
    <cellStyle name="_080619_OBU035_Oerlikon Solar_valuae creation from JV options_v1600" xfId="1034"/>
    <cellStyle name="_080619_OBU035_Oerlikon Solar_valuae creation from JV options_v1600 2" xfId="1035"/>
    <cellStyle name="_080717_Template _ICT vs  CS_v20080724 EdL" xfId="1036"/>
    <cellStyle name="_080717_Template _ICT vs  CS_v20080724 EdL 2" xfId="1037"/>
    <cellStyle name="_080717_Template _IS vs  CS_v1300_IS_250708" xfId="1038"/>
    <cellStyle name="_080717_Template _IS vs  CS_v1300_IS_250708 2" xfId="1039"/>
    <cellStyle name="_080717_Template _IS vs  CS_v20080724 EdL" xfId="1040"/>
    <cellStyle name="_080717_Template _IS vs  CS_v20080724 EdL 2" xfId="1041"/>
    <cellStyle name="_080717_Template _IS vs  ICT" xfId="1042"/>
    <cellStyle name="_080717_Template _IS vs  ICT 2" xfId="1043"/>
    <cellStyle name="_080717_Template _IS vs  ICT_v1300_IS_250708" xfId="1044"/>
    <cellStyle name="_080717_Template _IS vs  ICT_v1300_IS_250708 2" xfId="1045"/>
    <cellStyle name="_090909 GTN - ZM master_update-GTN" xfId="1046"/>
    <cellStyle name="_091019 menucard Kassier per RE release 4 aanp int" xfId="4293"/>
    <cellStyle name="_091019 menucard Kassier per RE release 4 aanp int 2" xfId="4294"/>
    <cellStyle name="_091019 menucard Kassier per RE release 4 aanp int 2 2" xfId="4295"/>
    <cellStyle name="_091019 menucard Kassier per RE release 4 aanp int 3" xfId="4296"/>
    <cellStyle name="_091019 menucard Kassier per RE release 4 aanp int 3 2" xfId="4297"/>
    <cellStyle name="_091019 menucard Kassier per RE release 4 aanp int 4" xfId="4298"/>
    <cellStyle name="_091019 menucard Kassier per RE release 4 aanp int 5" xfId="4299"/>
    <cellStyle name="_1.1 IDC Telecom Update Q409" xfId="4300"/>
    <cellStyle name="_1.1 IDC Telecom Update Q409 2" xfId="4301"/>
    <cellStyle name="_1.1 IDC Telecom Update Q409 2 2" xfId="4302"/>
    <cellStyle name="_1.1 IDC Telecom Update Q409 3" xfId="4303"/>
    <cellStyle name="_1.1 IDC Telecom Update Q409 3 2" xfId="4304"/>
    <cellStyle name="_1.1 IDC Telecom Update Q409 4" xfId="4305"/>
    <cellStyle name="_1.1 IDC Telecom Update Q409 5" xfId="4306"/>
    <cellStyle name="_10 JEV oktober versie 5" xfId="33"/>
    <cellStyle name="_10 JEV oktober versie 5 2" xfId="34"/>
    <cellStyle name="_10 JEV oktober versie 5 3" xfId="1047"/>
    <cellStyle name="_10 JEV oktober versie 5_ND5 squeeze model  whs-whs v2.21 DWDM ILL" xfId="1048"/>
    <cellStyle name="_100115 Financials ZM 2008-2012 versie 8 (McKinsey)_JVN2" xfId="4307"/>
    <cellStyle name="_100115 Financials ZM 2008-2012 versie 8 (McKinsey)_JVN2 2" xfId="4308"/>
    <cellStyle name="_100115 Financials ZM 2008-2012 versie 8 (McKinsey)_JVN2 2 2" xfId="4309"/>
    <cellStyle name="_100115 Financials ZM 2008-2012 versie 8 (McKinsey)_JVN2 3" xfId="4310"/>
    <cellStyle name="_100115 Financials ZM 2008-2012 versie 8 (McKinsey)_JVN2 3 2" xfId="4311"/>
    <cellStyle name="_100115 Financials ZM 2008-2012 versie 8 (McKinsey)_JVN2 4" xfId="4312"/>
    <cellStyle name="_100115 Financials ZM 2008-2012 versie 8 (McKinsey)_JVN2 5" xfId="4313"/>
    <cellStyle name="_100630 Analyse model ZM 2009-2013" xfId="4314"/>
    <cellStyle name="_100630 Analyse model ZM 2009-2013 2" xfId="4315"/>
    <cellStyle name="_100630 Analyse model ZM 2009-2013 2 2" xfId="4316"/>
    <cellStyle name="_100630 Analyse model ZM 2009-2013 3" xfId="4317"/>
    <cellStyle name="_100630 Analyse model ZM 2009-2013 3 2" xfId="4318"/>
    <cellStyle name="_100630 Analyse model ZM 2009-2013 4" xfId="4319"/>
    <cellStyle name="_100630 Analyse model ZM 2009-2013 5" xfId="4320"/>
    <cellStyle name="_100630 Market ZM voor RvB - FINAL" xfId="4321"/>
    <cellStyle name="_101018 BP Check OLS" xfId="4322"/>
    <cellStyle name="_101018 BP Check OLS 2" xfId="4323"/>
    <cellStyle name="_101018 BP Check OLS 2 2" xfId="4324"/>
    <cellStyle name="_101018 BP Check OLS 3" xfId="4325"/>
    <cellStyle name="_101018 BP Check OLS 3 2" xfId="4326"/>
    <cellStyle name="_101018 BP Check OLS 4" xfId="4327"/>
    <cellStyle name="_101018 BP Check OLS 5" xfId="4328"/>
    <cellStyle name="_101129_Overview of spend_v9" xfId="4329"/>
    <cellStyle name="_101129_Sourcing data_v7" xfId="4330"/>
    <cellStyle name="_110105_OIT Reporting - invulversie 2010_v1" xfId="4331"/>
    <cellStyle name="_110130_OIT Reporting - invulversie 2009_v3" xfId="4332"/>
    <cellStyle name="_110130_OIT Reporting - invulversie 2010_v4" xfId="4333"/>
    <cellStyle name="_110526 ZM sheet Like for Like Q1 NL Board FINAL" xfId="4334"/>
    <cellStyle name="_110526 ZM sheet Like for Like Q1 NL Board FINAL 2" xfId="4335"/>
    <cellStyle name="_110526 ZM sheet Like for Like Q1 NL Board FINAL 2 2" xfId="4336"/>
    <cellStyle name="_110526 ZM sheet Like for Like Q1 NL Board FINAL 3" xfId="4337"/>
    <cellStyle name="_110526 ZM sheet Like for Like Q1 NL Board FINAL 3 2" xfId="4338"/>
    <cellStyle name="_110526 ZM sheet Like for Like Q1 NL Board FINAL 4" xfId="4339"/>
    <cellStyle name="_110526 ZM sheet Like for Like Q1 NL Board FINAL 5" xfId="4340"/>
    <cellStyle name="_110621 Reguleringsimpact ZM Mobile" xfId="4341"/>
    <cellStyle name="_110621 Reguleringsimpact ZM Mobile 2" xfId="4342"/>
    <cellStyle name="_110621 Reguleringsimpact ZM Mobile 2 2" xfId="4343"/>
    <cellStyle name="_110621 Reguleringsimpact ZM Mobile 3" xfId="4344"/>
    <cellStyle name="_110621 Reguleringsimpact ZM Mobile 3 2" xfId="4345"/>
    <cellStyle name="_110621 Reguleringsimpact ZM Mobile 4" xfId="4346"/>
    <cellStyle name="_110621 Reguleringsimpact ZM Mobile 5" xfId="4347"/>
    <cellStyle name="_110810_Overzicht_Orderintake" xfId="4348"/>
    <cellStyle name="_110829-opzet JEV-JP mobiel v0 21 (4)" xfId="4349"/>
    <cellStyle name="_111501portfolio" xfId="35"/>
    <cellStyle name="_111501portfolio 2" xfId="36"/>
    <cellStyle name="_111501portfolio 3" xfId="1049"/>
    <cellStyle name="_111501portfolio_ND5 squeeze model  whs-whs v2.21 DWDM ILL" xfId="1050"/>
    <cellStyle name="_1201" xfId="1051"/>
    <cellStyle name="_12017" xfId="1052"/>
    <cellStyle name="_2.5.5.29 - Mexico FC09" xfId="1053"/>
    <cellStyle name="_2003-06-18 JEV3 LLS" xfId="37"/>
    <cellStyle name="_2003-06-18 JEV3 LLS 2" xfId="38"/>
    <cellStyle name="_2003-06-18 JEV3 LLS 2 2" xfId="1054"/>
    <cellStyle name="_2003-06-18 JEV3 LLS 3" xfId="1055"/>
    <cellStyle name="_2003-06-18 JEV3 LLS 3 2" xfId="4350"/>
    <cellStyle name="_2003-06-18 JEV3 LLS 4" xfId="4351"/>
    <cellStyle name="_2003-06-18 JEV3 LLS 5" xfId="4352"/>
    <cellStyle name="_2003-06-18 JEV3 LLS_Blad2" xfId="1056"/>
    <cellStyle name="_2003-06-18 JEV3 LLS_Blad2 2" xfId="1057"/>
    <cellStyle name="_2003-06-18 JEV3 LLS_Blad2_JP2011" xfId="1058"/>
    <cellStyle name="_2003-06-18 JEV3 LLS_EVPN Model_20102601_v0.1" xfId="39"/>
    <cellStyle name="_2003-06-18 JEV3 LLS_JP2011" xfId="1059"/>
    <cellStyle name="_2003-06-18 JEV3 LLS_KWT IS Data 2010-10-07" xfId="1060"/>
    <cellStyle name="_2003-06-18 JEV3 LLS_Model Plan 2012" xfId="1061"/>
    <cellStyle name="_2003-06-18 JEV3 LLS_ND5 squeeze model  whs-whs v2.21 DWDM ILL" xfId="1062"/>
    <cellStyle name="_2003-06-18 JEV3 LLS_ZM IS Data Tarievenboek 2010-03-11" xfId="40"/>
    <cellStyle name="_2003-08 JEV BSA v5" xfId="41"/>
    <cellStyle name="_2003-08 JEV BSA v5 2" xfId="1063"/>
    <cellStyle name="_2003-08 JEV BSA v5_Economy IPVPN - Centrale Aansluiting 20102601_v0.1 test EA" xfId="42"/>
    <cellStyle name="_2003-08 JEV BSA v5_Epacity EVPN_20102601_v0.1 test EA" xfId="43"/>
    <cellStyle name="_2003-08 JEV BSA v5_IP VPN Model 20100315_v1.0" xfId="44"/>
    <cellStyle name="_2003-08 JEV BSA v5_KWT IS Data 2010-10-07" xfId="1064"/>
    <cellStyle name="_2003-08 JEV BSA v5_LPM EVPN 20100126_v0.1 test PB" xfId="45"/>
    <cellStyle name="_2003-08 JEV BSA v5_LPM EVPN 20101013 Concept" xfId="46"/>
    <cellStyle name="_2003-08 JEV BSA v5_LPM EVPN 20101118 concept" xfId="47"/>
    <cellStyle name="_2003-08 JEV BSA v5_LPM IP VPN + ONE  obv prijslijst 10.1 + 6.2 dd 20101015 Concept" xfId="48"/>
    <cellStyle name="_2003-08 JEV BSA v5_LPM IP VPN + ONE 20110104" xfId="49"/>
    <cellStyle name="_2003-08 JEV BSA v5_LPM IP VPN 20100614 obv prijslijst 10.1 Concept incl additionele asn" xfId="50"/>
    <cellStyle name="_2003-08 JEV BSA v5_LPM PL 20101014 Concept" xfId="1065"/>
    <cellStyle name="_2003-08 JEV BSA v5_LPM PL 20101028 obv LRIC inkoop" xfId="1066"/>
    <cellStyle name="_2003-08 JEV BSA v5_LPM Zakelijk DSL 20100520 inclusief XS4ALL na 15 mei 2010 Concept" xfId="51"/>
    <cellStyle name="_2003-08 JEV BSA v5_LPM Zakelijk Glas bedrijventerreinen_20100401_v1.0 test PB" xfId="52"/>
    <cellStyle name="_2003-08 JEV BSA v5_LPM Zakelijk Glas Stedelijk 20100617 Concept" xfId="53"/>
    <cellStyle name="_2003-08 JEV BSA v5_LPM Zakelijk Glas Stedelijk 20101013 Concept" xfId="54"/>
    <cellStyle name="_2003-08 JEV BSA v5_Menucard_Staff_Master_2010-09-12" xfId="1067"/>
    <cellStyle name="_2003-08 JEV BSA v5_ND5 squeeze model  whs-whs v2.21 DWDM ILL" xfId="1068"/>
    <cellStyle name="_2003-08 JEV BSA v5_Portfoliomatching dsl demon v1.xls" xfId="4353"/>
    <cellStyle name="_2003-08 JEV BSA v5_Portfoliomatching dsl demon v1.xls 2" xfId="4354"/>
    <cellStyle name="_2003-08 JEV BSA v5_Portfoliomatching dsl demon v1.xls 2 2" xfId="4355"/>
    <cellStyle name="_2003-08 JEV BSA v5_Portfoliomatching dsl demon v1.xls 3" xfId="4356"/>
    <cellStyle name="_2003-08 JEV BSA v5_Portfoliomatching dsl demon v1.xls 3 2" xfId="4357"/>
    <cellStyle name="_2003-08 JEV BSA v5_Portfoliomatching dsl demon v1.xls 4" xfId="4358"/>
    <cellStyle name="_2003-08 JEV BSA v5_Portfoliomatching dsl demon v1.xls 5" xfId="4359"/>
    <cellStyle name="_2003-08 JEV BSA v5_Portfoliomatching dsl demon ZAKELIJK sc2 v1s" xfId="4360"/>
    <cellStyle name="_2003-08 JEV BSA v5_Portfoliomatching dsl demon ZAKELIJK sc2 v1s 2" xfId="4361"/>
    <cellStyle name="_2003-08 JEV BSA v5_Portfoliomatching dsl demon ZAKELIJK sc2 v1s 2 2" xfId="4362"/>
    <cellStyle name="_2003-08 JEV BSA v5_Portfoliomatching dsl demon ZAKELIJK sc2 v1s 3" xfId="4363"/>
    <cellStyle name="_2003-08 JEV BSA v5_Portfoliomatching dsl demon ZAKELIJK sc2 v1s 3 2" xfId="4364"/>
    <cellStyle name="_2003-08 JEV BSA v5_Portfoliomatching dsl demon ZAKELIJK sc2 v1s 4" xfId="4365"/>
    <cellStyle name="_2003-08 JEV BSA v5_Portfoliomatching dsl demon ZAKELIJK sc2 v1s 5" xfId="4366"/>
    <cellStyle name="_2003-08 JEV BSA v5_toets DSL 2010-11-18 obv LPM IP VPN + ONE 20101028" xfId="55"/>
    <cellStyle name="_2003-08 JEV BSA v5_toets DSL 2010-11-22 obv LPM IP VPN + ONE 20101028" xfId="56"/>
    <cellStyle name="_2003-08 JEV BSA v5_Zakelijk DSL Model 20100416_v1.1_inclusief XS4ALL" xfId="57"/>
    <cellStyle name="_2003-08 JEV BSA v5_Zakelijk Glas Stedelijk_2010_v0.1 test PB" xfId="58"/>
    <cellStyle name="_2003-08 JEV BSA v5_ZM IS Data Tarievenboek 2010-03-11" xfId="59"/>
    <cellStyle name="_2003-08 JEV BSA vPVO" xfId="60"/>
    <cellStyle name="_2003-08 JEV BSA vPVO 2" xfId="1069"/>
    <cellStyle name="_2003-08 JEV BSA vPVO_Economy IPVPN - Centrale Aansluiting 20102601_v0.1 test EA" xfId="61"/>
    <cellStyle name="_2003-08 JEV BSA vPVO_Epacity EVPN_20102601_v0.1 test EA" xfId="62"/>
    <cellStyle name="_2003-08 JEV BSA vPVO_IP VPN Model 20100315_v1.0" xfId="63"/>
    <cellStyle name="_2003-08 JEV BSA vPVO_KWT IS Data 2010-10-07" xfId="1070"/>
    <cellStyle name="_2003-08 JEV BSA vPVO_LPM EVPN 20100126_v0.1 test PB" xfId="64"/>
    <cellStyle name="_2003-08 JEV BSA vPVO_LPM EVPN 20101013 Concept" xfId="65"/>
    <cellStyle name="_2003-08 JEV BSA vPVO_LPM EVPN 20101118 concept" xfId="66"/>
    <cellStyle name="_2003-08 JEV BSA vPVO_LPM IP VPN + ONE  obv prijslijst 10.1 + 6.2 dd 20101015 Concept" xfId="67"/>
    <cellStyle name="_2003-08 JEV BSA vPVO_LPM IP VPN + ONE 20110104" xfId="68"/>
    <cellStyle name="_2003-08 JEV BSA vPVO_LPM IP VPN 20100614 obv prijslijst 10.1 Concept incl additionele asn" xfId="69"/>
    <cellStyle name="_2003-08 JEV BSA vPVO_LPM PL 20101014 Concept" xfId="1071"/>
    <cellStyle name="_2003-08 JEV BSA vPVO_LPM PL 20101028 obv LRIC inkoop" xfId="1072"/>
    <cellStyle name="_2003-08 JEV BSA vPVO_LPM Zakelijk DSL 20100520 inclusief XS4ALL na 15 mei 2010 Concept" xfId="70"/>
    <cellStyle name="_2003-08 JEV BSA vPVO_LPM Zakelijk Glas bedrijventerreinen_20100401_v1.0 test PB" xfId="71"/>
    <cellStyle name="_2003-08 JEV BSA vPVO_LPM Zakelijk Glas Stedelijk 20100617 Concept" xfId="72"/>
    <cellStyle name="_2003-08 JEV BSA vPVO_LPM Zakelijk Glas Stedelijk 20101013 Concept" xfId="73"/>
    <cellStyle name="_2003-08 JEV BSA vPVO_Menucard_Staff_Master_2010-09-12" xfId="1073"/>
    <cellStyle name="_2003-08 JEV BSA vPVO_ND5 squeeze model  whs-whs v2.21 DWDM ILL" xfId="1074"/>
    <cellStyle name="_2003-08 JEV BSA vPVO_Portfoliomatching dsl demon v1.xls" xfId="4367"/>
    <cellStyle name="_2003-08 JEV BSA vPVO_Portfoliomatching dsl demon v1.xls 2" xfId="4368"/>
    <cellStyle name="_2003-08 JEV BSA vPVO_Portfoliomatching dsl demon v1.xls 2 2" xfId="4369"/>
    <cellStyle name="_2003-08 JEV BSA vPVO_Portfoliomatching dsl demon v1.xls 3" xfId="4370"/>
    <cellStyle name="_2003-08 JEV BSA vPVO_Portfoliomatching dsl demon v1.xls 3 2" xfId="4371"/>
    <cellStyle name="_2003-08 JEV BSA vPVO_Portfoliomatching dsl demon v1.xls 4" xfId="4372"/>
    <cellStyle name="_2003-08 JEV BSA vPVO_Portfoliomatching dsl demon v1.xls 5" xfId="4373"/>
    <cellStyle name="_2003-08 JEV BSA vPVO_Portfoliomatching dsl demon ZAKELIJK sc2 v1s" xfId="4374"/>
    <cellStyle name="_2003-08 JEV BSA vPVO_Portfoliomatching dsl demon ZAKELIJK sc2 v1s 2" xfId="4375"/>
    <cellStyle name="_2003-08 JEV BSA vPVO_Portfoliomatching dsl demon ZAKELIJK sc2 v1s 2 2" xfId="4376"/>
    <cellStyle name="_2003-08 JEV BSA vPVO_Portfoliomatching dsl demon ZAKELIJK sc2 v1s 3" xfId="4377"/>
    <cellStyle name="_2003-08 JEV BSA vPVO_Portfoliomatching dsl demon ZAKELIJK sc2 v1s 3 2" xfId="4378"/>
    <cellStyle name="_2003-08 JEV BSA vPVO_Portfoliomatching dsl demon ZAKELIJK sc2 v1s 4" xfId="4379"/>
    <cellStyle name="_2003-08 JEV BSA vPVO_Portfoliomatching dsl demon ZAKELIJK sc2 v1s 5" xfId="4380"/>
    <cellStyle name="_2003-08 JEV BSA vPVO_toets DSL 2010-11-18 obv LPM IP VPN + ONE 20101028" xfId="74"/>
    <cellStyle name="_2003-08 JEV BSA vPVO_toets DSL 2010-11-22 obv LPM IP VPN + ONE 20101028" xfId="75"/>
    <cellStyle name="_2003-08 JEV BSA vPVO_Zakelijk DSL Model 20100416_v1.1_inclusief XS4ALL" xfId="76"/>
    <cellStyle name="_2003-08 JEV BSA vPVO_Zakelijk Glas Stedelijk_2010_v0.1 test PB" xfId="77"/>
    <cellStyle name="_2003-08 JEV BSA vPVO_ZM IS Data Tarievenboek 2010-03-11" xfId="78"/>
    <cellStyle name="_2003-08-19 VBM - v1008" xfId="79"/>
    <cellStyle name="_2003-08-19 VBM - v1008 2" xfId="1075"/>
    <cellStyle name="_2003-08-19 VBM - v1008_Economy IPVPN - Centrale Aansluiting 20102601_v0.1 test EA" xfId="80"/>
    <cellStyle name="_2003-08-19 VBM - v1008_Epacity EVPN_20102601_v0.1 test EA" xfId="81"/>
    <cellStyle name="_2003-08-19 VBM - v1008_IP VPN Model 20100315_v1.0" xfId="82"/>
    <cellStyle name="_2003-08-19 VBM - v1008_KWT IS Data 2010-10-07" xfId="1076"/>
    <cellStyle name="_2003-08-19 VBM - v1008_LPM EVPN 20100126_v0.1 test PB" xfId="83"/>
    <cellStyle name="_2003-08-19 VBM - v1008_LPM EVPN 20101013 Concept" xfId="84"/>
    <cellStyle name="_2003-08-19 VBM - v1008_LPM EVPN 20101118 concept" xfId="85"/>
    <cellStyle name="_2003-08-19 VBM - v1008_LPM IP VPN + ONE  obv prijslijst 10.1 + 6.2 dd 20101015 Concept" xfId="86"/>
    <cellStyle name="_2003-08-19 VBM - v1008_LPM IP VPN + ONE 20110104" xfId="87"/>
    <cellStyle name="_2003-08-19 VBM - v1008_LPM IP VPN 20100614 obv prijslijst 10.1 Concept incl additionele asn" xfId="88"/>
    <cellStyle name="_2003-08-19 VBM - v1008_LPM PL 20101014 Concept" xfId="1077"/>
    <cellStyle name="_2003-08-19 VBM - v1008_LPM PL 20101028 obv LRIC inkoop" xfId="1078"/>
    <cellStyle name="_2003-08-19 VBM - v1008_LPM Zakelijk DSL 20100520 inclusief XS4ALL na 15 mei 2010 Concept" xfId="89"/>
    <cellStyle name="_2003-08-19 VBM - v1008_LPM Zakelijk Glas bedrijventerreinen_20100401_v1.0 test PB" xfId="90"/>
    <cellStyle name="_2003-08-19 VBM - v1008_LPM Zakelijk Glas Stedelijk 20100617 Concept" xfId="91"/>
    <cellStyle name="_2003-08-19 VBM - v1008_LPM Zakelijk Glas Stedelijk 20101013 Concept" xfId="92"/>
    <cellStyle name="_2003-08-19 VBM - v1008_Menucard_Staff_Master_2010-09-12" xfId="1079"/>
    <cellStyle name="_2003-08-19 VBM - v1008_ND5 squeeze model  whs-whs v2.21 DWDM ILL" xfId="1080"/>
    <cellStyle name="_2003-08-19 VBM - v1008_Portfoliomatching dsl demon v1.xls" xfId="4381"/>
    <cellStyle name="_2003-08-19 VBM - v1008_Portfoliomatching dsl demon v1.xls 2" xfId="4382"/>
    <cellStyle name="_2003-08-19 VBM - v1008_Portfoliomatching dsl demon v1.xls 2 2" xfId="4383"/>
    <cellStyle name="_2003-08-19 VBM - v1008_Portfoliomatching dsl demon v1.xls 3" xfId="4384"/>
    <cellStyle name="_2003-08-19 VBM - v1008_Portfoliomatching dsl demon v1.xls 3 2" xfId="4385"/>
    <cellStyle name="_2003-08-19 VBM - v1008_Portfoliomatching dsl demon v1.xls 4" xfId="4386"/>
    <cellStyle name="_2003-08-19 VBM - v1008_Portfoliomatching dsl demon v1.xls 5" xfId="4387"/>
    <cellStyle name="_2003-08-19 VBM - v1008_Portfoliomatching dsl demon ZAKELIJK sc2 v1s" xfId="4388"/>
    <cellStyle name="_2003-08-19 VBM - v1008_Portfoliomatching dsl demon ZAKELIJK sc2 v1s 2" xfId="4389"/>
    <cellStyle name="_2003-08-19 VBM - v1008_Portfoliomatching dsl demon ZAKELIJK sc2 v1s 2 2" xfId="4390"/>
    <cellStyle name="_2003-08-19 VBM - v1008_Portfoliomatching dsl demon ZAKELIJK sc2 v1s 3" xfId="4391"/>
    <cellStyle name="_2003-08-19 VBM - v1008_Portfoliomatching dsl demon ZAKELIJK sc2 v1s 3 2" xfId="4392"/>
    <cellStyle name="_2003-08-19 VBM - v1008_Portfoliomatching dsl demon ZAKELIJK sc2 v1s 4" xfId="4393"/>
    <cellStyle name="_2003-08-19 VBM - v1008_Portfoliomatching dsl demon ZAKELIJK sc2 v1s 5" xfId="4394"/>
    <cellStyle name="_2003-08-19 VBM - v1008_toets DSL 2010-11-18 obv LPM IP VPN + ONE 20101028" xfId="93"/>
    <cellStyle name="_2003-08-19 VBM - v1008_toets DSL 2010-11-22 obv LPM IP VPN + ONE 20101028" xfId="94"/>
    <cellStyle name="_2003-08-19 VBM - v1008_Zakelijk DSL Model 20100416_v1.1_inclusief XS4ALL" xfId="95"/>
    <cellStyle name="_2003-08-19 VBM - v1008_Zakelijk Glas Stedelijk_2010_v0.1 test PB" xfId="96"/>
    <cellStyle name="_2003-08-19 VBM - v1008_ZM IS Data Tarievenboek 2010-03-11" xfId="97"/>
    <cellStyle name="_2003-09 Totaal LLS afdeling 2004" xfId="98"/>
    <cellStyle name="_2003-09 Totaal LLS afdeling 2004 2" xfId="99"/>
    <cellStyle name="_2003-09 Totaal LLS afdeling 2004 2 2" xfId="1081"/>
    <cellStyle name="_2003-09 Totaal LLS afdeling 2004 3" xfId="1082"/>
    <cellStyle name="_2003-09 Totaal LLS afdeling 2004 3 2" xfId="4395"/>
    <cellStyle name="_2003-09 Totaal LLS afdeling 2004 4" xfId="4396"/>
    <cellStyle name="_2003-09 Totaal LLS afdeling 2004 5" xfId="4397"/>
    <cellStyle name="_2003-09 Totaal LLS afdeling 2004_Blad2" xfId="1083"/>
    <cellStyle name="_2003-09 Totaal LLS afdeling 2004_Blad2 2" xfId="1084"/>
    <cellStyle name="_2003-09 Totaal LLS afdeling 2004_Blad2_JP2011" xfId="1085"/>
    <cellStyle name="_2003-09 Totaal LLS afdeling 2004_EVPN Model_20102601_v0.1" xfId="100"/>
    <cellStyle name="_2003-09 Totaal LLS afdeling 2004_JP2011" xfId="1086"/>
    <cellStyle name="_2003-09 Totaal LLS afdeling 2004_KWT IS Data 2010-10-07" xfId="1087"/>
    <cellStyle name="_2003-09 Totaal LLS afdeling 2004_Model Plan 2012" xfId="1088"/>
    <cellStyle name="_2003-09 Totaal LLS afdeling 2004_ND5 squeeze model  whs-whs v2.21 DWDM ILL" xfId="1089"/>
    <cellStyle name="_2003-09 Totaal LLS afdeling 2004_ZM IS Data Tarievenboek 2010-03-11" xfId="101"/>
    <cellStyle name="_2003-10 JEV MEV Grafieken v2" xfId="102"/>
    <cellStyle name="_2003-10 JEV MEV Grafieken v2 2" xfId="103"/>
    <cellStyle name="_2003-10 JEV MEV Grafieken v2 2 2" xfId="1090"/>
    <cellStyle name="_2003-10 JEV MEV Grafieken v2 3" xfId="1091"/>
    <cellStyle name="_2003-10 JEV MEV Grafieken v2 3 2" xfId="4398"/>
    <cellStyle name="_2003-10 JEV MEV Grafieken v2 4" xfId="4399"/>
    <cellStyle name="_2003-10 JEV MEV Grafieken v2 5" xfId="4400"/>
    <cellStyle name="_2003-10 JEV MEV Grafieken v2_Blad2" xfId="1092"/>
    <cellStyle name="_2003-10 JEV MEV Grafieken v2_Blad2 2" xfId="1093"/>
    <cellStyle name="_2003-10 JEV MEV Grafieken v2_Blad2_JP2011" xfId="1094"/>
    <cellStyle name="_2003-10 JEV MEV Grafieken v2_EVPN Model_20102601_v0.1" xfId="104"/>
    <cellStyle name="_2003-10 JEV MEV Grafieken v2_JP2011" xfId="1095"/>
    <cellStyle name="_2003-10 JEV MEV Grafieken v2_KWT IS Data 2010-10-07" xfId="1096"/>
    <cellStyle name="_2003-10 JEV MEV Grafieken v2_Model Plan 2012" xfId="1097"/>
    <cellStyle name="_2003-10 JEV MEV Grafieken v2_ND5 squeeze model  whs-whs v2.21 DWDM ILL" xfId="1098"/>
    <cellStyle name="_2003-10 JEV MEV Grafieken v2_ZM IS Data Tarievenboek 2010-03-11" xfId="105"/>
    <cellStyle name="_2003-11 JEV Bitstream" xfId="106"/>
    <cellStyle name="_2003-11 JEV Bitstream 2" xfId="1099"/>
    <cellStyle name="_2003-11 JEV Bitstream_Economy IPVPN - Centrale Aansluiting 20102601_v0.1 test EA" xfId="107"/>
    <cellStyle name="_2003-11 JEV Bitstream_Epacity EVPN_20102601_v0.1 test EA" xfId="108"/>
    <cellStyle name="_2003-11 JEV Bitstream_IP VPN Model 20100315_v1.0" xfId="109"/>
    <cellStyle name="_2003-11 JEV Bitstream_KWT IS Data 2010-10-07" xfId="1100"/>
    <cellStyle name="_2003-11 JEV Bitstream_LPM EVPN 20100126_v0.1 test PB" xfId="110"/>
    <cellStyle name="_2003-11 JEV Bitstream_LPM EVPN 20101013 Concept" xfId="111"/>
    <cellStyle name="_2003-11 JEV Bitstream_LPM EVPN 20101118 concept" xfId="112"/>
    <cellStyle name="_2003-11 JEV Bitstream_LPM IP VPN + ONE  obv prijslijst 10.1 + 6.2 dd 20101015 Concept" xfId="113"/>
    <cellStyle name="_2003-11 JEV Bitstream_LPM IP VPN + ONE 20110104" xfId="114"/>
    <cellStyle name="_2003-11 JEV Bitstream_LPM IP VPN 20100614 obv prijslijst 10.1 Concept incl additionele asn" xfId="115"/>
    <cellStyle name="_2003-11 JEV Bitstream_LPM PL 20101014 Concept" xfId="1101"/>
    <cellStyle name="_2003-11 JEV Bitstream_LPM PL 20101028 obv LRIC inkoop" xfId="1102"/>
    <cellStyle name="_2003-11 JEV Bitstream_LPM Zakelijk DSL 20100520 inclusief XS4ALL na 15 mei 2010 Concept" xfId="116"/>
    <cellStyle name="_2003-11 JEV Bitstream_LPM Zakelijk Glas bedrijventerreinen_20100401_v1.0 test PB" xfId="117"/>
    <cellStyle name="_2003-11 JEV Bitstream_LPM Zakelijk Glas Stedelijk 20100617 Concept" xfId="118"/>
    <cellStyle name="_2003-11 JEV Bitstream_LPM Zakelijk Glas Stedelijk 20101013 Concept" xfId="119"/>
    <cellStyle name="_2003-11 JEV Bitstream_Menucard_Staff_Master_2010-09-12" xfId="1103"/>
    <cellStyle name="_2003-11 JEV Bitstream_ND5 squeeze model  whs-whs v2.21 DWDM ILL" xfId="1104"/>
    <cellStyle name="_2003-11 JEV Bitstream_Portfoliomatching dsl demon v1.xls" xfId="4401"/>
    <cellStyle name="_2003-11 JEV Bitstream_Portfoliomatching dsl demon v1.xls 2" xfId="4402"/>
    <cellStyle name="_2003-11 JEV Bitstream_Portfoliomatching dsl demon v1.xls 2 2" xfId="4403"/>
    <cellStyle name="_2003-11 JEV Bitstream_Portfoliomatching dsl demon v1.xls 3" xfId="4404"/>
    <cellStyle name="_2003-11 JEV Bitstream_Portfoliomatching dsl demon v1.xls 3 2" xfId="4405"/>
    <cellStyle name="_2003-11 JEV Bitstream_Portfoliomatching dsl demon v1.xls 4" xfId="4406"/>
    <cellStyle name="_2003-11 JEV Bitstream_Portfoliomatching dsl demon v1.xls 5" xfId="4407"/>
    <cellStyle name="_2003-11 JEV Bitstream_Portfoliomatching dsl demon ZAKELIJK sc2 v1s" xfId="4408"/>
    <cellStyle name="_2003-11 JEV Bitstream_Portfoliomatching dsl demon ZAKELIJK sc2 v1s 2" xfId="4409"/>
    <cellStyle name="_2003-11 JEV Bitstream_Portfoliomatching dsl demon ZAKELIJK sc2 v1s 2 2" xfId="4410"/>
    <cellStyle name="_2003-11 JEV Bitstream_Portfoliomatching dsl demon ZAKELIJK sc2 v1s 3" xfId="4411"/>
    <cellStyle name="_2003-11 JEV Bitstream_Portfoliomatching dsl demon ZAKELIJK sc2 v1s 3 2" xfId="4412"/>
    <cellStyle name="_2003-11 JEV Bitstream_Portfoliomatching dsl demon ZAKELIJK sc2 v1s 4" xfId="4413"/>
    <cellStyle name="_2003-11 JEV Bitstream_Portfoliomatching dsl demon ZAKELIJK sc2 v1s 5" xfId="4414"/>
    <cellStyle name="_2003-11 JEV Bitstream_toets DSL 2010-11-18 obv LPM IP VPN + ONE 20101028" xfId="120"/>
    <cellStyle name="_2003-11 JEV Bitstream_toets DSL 2010-11-22 obv LPM IP VPN + ONE 20101028" xfId="121"/>
    <cellStyle name="_2003-11 JEV Bitstream_Zakelijk DSL Model 20100416_v1.1_inclusief XS4ALL" xfId="122"/>
    <cellStyle name="_2003-11 JEV Bitstream_Zakelijk Glas Stedelijk_2010_v0.1 test PB" xfId="123"/>
    <cellStyle name="_2003-11 JEV Bitstream_ZM IS Data Tarievenboek 2010-03-11" xfId="124"/>
    <cellStyle name="_2005 JP Actief v8.xls" xfId="125"/>
    <cellStyle name="_2005 JP Actief v8.xls 2" xfId="126"/>
    <cellStyle name="_2005 JP Actief v8.xls 3" xfId="1105"/>
    <cellStyle name="_2005 JP Actief v8.xls_ND5 squeeze model  whs-whs v2.21 DWDM ILL" xfId="1106"/>
    <cellStyle name="_2006 Revenue Forecast v20b" xfId="1107"/>
    <cellStyle name="_20061112 FTE Finaal overzicht" xfId="1108"/>
    <cellStyle name="_2007 OHW tm bm 4 tbv everest (2)" xfId="4415"/>
    <cellStyle name="_2007 OHW tm bm 4 tbv everest (2) 2" xfId="4416"/>
    <cellStyle name="_2007 OHW tm bm 4 tbv everest (2) 2 2" xfId="4417"/>
    <cellStyle name="_2007 OHW tm bm 4 tbv everest (2) 3" xfId="4418"/>
    <cellStyle name="_2007 OHW tm bm 4 tbv everest (2) 3 2" xfId="4419"/>
    <cellStyle name="_2007 OHW tm bm 4 tbv everest (2) 4" xfId="4420"/>
    <cellStyle name="_2007 OHW tm bm 4 tbv everest (2) 5" xfId="4421"/>
    <cellStyle name="_2007 OHW tm bm 5 tbv everest" xfId="4422"/>
    <cellStyle name="_2007 OHW tm bm 5 tbv everest 2" xfId="4423"/>
    <cellStyle name="_2007 OHW tm bm 5 tbv everest 2 2" xfId="4424"/>
    <cellStyle name="_2007 OHW tm bm 5 tbv everest 3" xfId="4425"/>
    <cellStyle name="_2007 OHW tm bm 5 tbv everest 3 2" xfId="4426"/>
    <cellStyle name="_2007 OHW tm bm 5 tbv everest 4" xfId="4427"/>
    <cellStyle name="_2007 OHW tm bm 5 tbv everest 5" xfId="4428"/>
    <cellStyle name="_2007-09-26 JEV2007-BP2008-2010 ambitie 18 sept bottom up" xfId="1109"/>
    <cellStyle name="_2007-09-26 JEV2007-BP2008-2010 ambitie 18 sept bottom up 2" xfId="1110"/>
    <cellStyle name="_2007-09-26 JEV2007-BP2008-2010 ambitie 18 sept bottom up 2 2" xfId="4429"/>
    <cellStyle name="_2007-09-26 JEV2007-BP2008-2010 ambitie 18 sept bottom up 3" xfId="4430"/>
    <cellStyle name="_2007-09-26 JEV2007-BP2008-2010 ambitie 18 sept bottom up 3 2" xfId="4431"/>
    <cellStyle name="_2007-09-26 JEV2007-BP2008-2010 ambitie 18 sept bottom up 4" xfId="4432"/>
    <cellStyle name="_2007-09-26 JEV2007-BP2008-2010 ambitie 18 sept bottom up 5" xfId="4433"/>
    <cellStyle name="_2007-09-26 JEV2007-BP2008-2010 ambitie 18 sept bottom up_Blad2" xfId="1111"/>
    <cellStyle name="_2007-09-26 JEV2007-BP2008-2010 ambitie 18 sept bottom up_Blad2 2" xfId="1112"/>
    <cellStyle name="_2007-09-26 JEV2007-BP2008-2010 ambitie 18 sept bottom up_Blad2_JP2011" xfId="1113"/>
    <cellStyle name="_2007-09-26 JEV2007-BP2008-2010 ambitie 18 sept bottom up_JP2011" xfId="1114"/>
    <cellStyle name="_2007-09-26 JEV2007-BP2008-2010 ambitie 18 sept bottom up_Model Plan 2012" xfId="1115"/>
    <cellStyle name="_2007-10-16 BP model v35" xfId="1116"/>
    <cellStyle name="_2007-10-16 BP model v35 2" xfId="1117"/>
    <cellStyle name="_2007-10-16 BP model v35 2 2" xfId="4434"/>
    <cellStyle name="_2007-10-16 BP model v35 3" xfId="4435"/>
    <cellStyle name="_2007-10-16 BP model v35 3 2" xfId="4436"/>
    <cellStyle name="_2007-10-16 BP model v35 4" xfId="4437"/>
    <cellStyle name="_2007-10-16 BP model v35 5" xfId="4438"/>
    <cellStyle name="_2007-10-16 BP model v35_Blad2" xfId="1118"/>
    <cellStyle name="_2007-10-16 BP model v35_Blad2 2" xfId="1119"/>
    <cellStyle name="_2007-10-16 BP model v35_Blad2_JP2011" xfId="1120"/>
    <cellStyle name="_2007-10-16 BP model v35_JP2011" xfId="1121"/>
    <cellStyle name="_2007-10-16 BP model v35_Model Plan 2012" xfId="1122"/>
    <cellStyle name="_2007-10-19 therese" xfId="1123"/>
    <cellStyle name="_2007-10-19 therese 2" xfId="1124"/>
    <cellStyle name="_2007-10-19 therese 2 2" xfId="4439"/>
    <cellStyle name="_2007-10-19 therese 3" xfId="4440"/>
    <cellStyle name="_2007-10-19 therese 3 2" xfId="4441"/>
    <cellStyle name="_2007-10-19 therese 4" xfId="4442"/>
    <cellStyle name="_2007-10-19 therese 5" xfId="4443"/>
    <cellStyle name="_2007-10-19 therese_Blad2" xfId="1125"/>
    <cellStyle name="_2007-10-19 therese_Blad2 2" xfId="1126"/>
    <cellStyle name="_2007-10-19 therese_Blad2_JP2011" xfId="1127"/>
    <cellStyle name="_2007-10-19 therese_JP2011" xfId="1128"/>
    <cellStyle name="_2007-10-19 therese_Model Plan 2012" xfId="1129"/>
    <cellStyle name="_20071024 CS TVW_6" xfId="1130"/>
    <cellStyle name="_20071024 CS TVW_6 2" xfId="1131"/>
    <cellStyle name="_20071024 CS TVW_6 2 2" xfId="4444"/>
    <cellStyle name="_20071024 CS TVW_6 3" xfId="4445"/>
    <cellStyle name="_20071024 CS TVW_6 3 2" xfId="4446"/>
    <cellStyle name="_20071024 CS TVW_6 4" xfId="4447"/>
    <cellStyle name="_20071024 CS TVW_6 5" xfId="4448"/>
    <cellStyle name="_20071024 CS TVW_6_Blad2" xfId="1132"/>
    <cellStyle name="_20071024 CS TVW_6_Blad2 2" xfId="1133"/>
    <cellStyle name="_20071024 CS TVW_6_Blad2_JP2011" xfId="1134"/>
    <cellStyle name="_20071024 CS TVW_6_JP2011" xfId="1135"/>
    <cellStyle name="_20071024 CS TVW_6_Model Plan 2012" xfId="1136"/>
    <cellStyle name="_20071025 CS - Two P&amp;Ls" xfId="1137"/>
    <cellStyle name="_20071025 CS - Two P&amp;Ls 2" xfId="1138"/>
    <cellStyle name="_20071025 CS - Two P&amp;Ls 2 2" xfId="4449"/>
    <cellStyle name="_20071025 CS - Two P&amp;Ls 3" xfId="4450"/>
    <cellStyle name="_20071025 CS - Two P&amp;Ls 3 2" xfId="4451"/>
    <cellStyle name="_20071025 CS - Two P&amp;Ls 4" xfId="4452"/>
    <cellStyle name="_20071025 CS - Two P&amp;Ls 5" xfId="4453"/>
    <cellStyle name="_20071025 CS - Two P&amp;Ls_Blad2" xfId="1139"/>
    <cellStyle name="_20071025 CS - Two P&amp;Ls_Blad2 2" xfId="1140"/>
    <cellStyle name="_20071025 CS - Two P&amp;Ls_Blad2_JP2011" xfId="1141"/>
    <cellStyle name="_20071025 CS - Two P&amp;Ls_JP2011" xfId="1142"/>
    <cellStyle name="_20071025 CS - Two P&amp;Ls_Model Plan 2012" xfId="1143"/>
    <cellStyle name="_200711 CS Verrekening - TC aanrekening - cijfers okt (doc v1.0)" xfId="1144"/>
    <cellStyle name="_200711 CS Verrekening - TC aanrekening - cijfers okt (doc v1.0) 2" xfId="1145"/>
    <cellStyle name="_200711 CS Verrekening - TC aanrekening - cijfers okt (doc v1.0) 2 2" xfId="4454"/>
    <cellStyle name="_200711 CS Verrekening - TC aanrekening - cijfers okt (doc v1.0) 3" xfId="4455"/>
    <cellStyle name="_200711 CS Verrekening - TC aanrekening - cijfers okt (doc v1.0) 3 2" xfId="4456"/>
    <cellStyle name="_200711 CS Verrekening - TC aanrekening - cijfers okt (doc v1.0) 4" xfId="4457"/>
    <cellStyle name="_200711 CS Verrekening - TC aanrekening - cijfers okt (doc v1.0) 5" xfId="4458"/>
    <cellStyle name="_200711 CS Verrekening - TC aanrekening - cijfers okt (doc v1.0)_Blad2" xfId="1146"/>
    <cellStyle name="_200711 CS Verrekening - TC aanrekening - cijfers okt (doc v1.0)_Blad2 2" xfId="1147"/>
    <cellStyle name="_200711 CS Verrekening - TC aanrekening - cijfers okt (doc v1.0)_Blad2_JP2011" xfId="1148"/>
    <cellStyle name="_200711 CS Verrekening - TC aanrekening - cijfers okt (doc v1.0)_JP2011" xfId="1149"/>
    <cellStyle name="_200711 CS Verrekening - TC aanrekening - cijfers okt (doc v1.0)_Model Plan 2012" xfId="1150"/>
    <cellStyle name="_20071110 ECS offertetool data v10 - Incl top20 " xfId="1151"/>
    <cellStyle name="_2007-11-30 Restated P&amp;Ls v19" xfId="1152"/>
    <cellStyle name="_2007-12-04 One Kosten analyse (doc v1.2)" xfId="1153"/>
    <cellStyle name="_2008 07 28_Template _ICT vs  CS versie 1.0" xfId="1154"/>
    <cellStyle name="_2008 07 28_Template _ICT vs  CS versie 1.0 2" xfId="1155"/>
    <cellStyle name="_2008 07 28_Template _IS vs  ICT versie 1.0" xfId="1156"/>
    <cellStyle name="_2008 07 28_Template _IS vs  ICT versie 1.0 2" xfId="1157"/>
    <cellStyle name="_2008 Budget Southern Region V1" xfId="1158"/>
    <cellStyle name="_2008 Budget Southern Region V1_ManInput" xfId="1159"/>
    <cellStyle name="_2008 Budget Southern Region V1_Risks" xfId="1160"/>
    <cellStyle name="_2008 Budget Southern Region V1_Sheet1" xfId="1161"/>
    <cellStyle name="_20080402 Omzet Businessplan CUs 05072007 van Jer Burcksen" xfId="1162"/>
    <cellStyle name="_20090427 value trees" xfId="4459"/>
    <cellStyle name="_20090427 value trees 2" xfId="4460"/>
    <cellStyle name="_20090427 value trees 2 2" xfId="4461"/>
    <cellStyle name="_20090427 value trees 3" xfId="4462"/>
    <cellStyle name="_20090427 value trees 3 2" xfId="4463"/>
    <cellStyle name="_20090427 value trees 4" xfId="4464"/>
    <cellStyle name="_20090427 value trees 5" xfId="4465"/>
    <cellStyle name="_20090427 value trees_110810_Overzicht_Orderintake" xfId="4466"/>
    <cellStyle name="_20090427 value trees_BenI" xfId="4467"/>
    <cellStyle name="_20090427 value trees_Fixed Data" xfId="4468"/>
    <cellStyle name="_20090427 value trees_SWOL" xfId="4469"/>
    <cellStyle name="_27022007 match Rabobank vs KPN" xfId="1163"/>
    <cellStyle name="_27022007 match Rabobank vs KPN (Freijzer&amp;kees 14-mrt)" xfId="1164"/>
    <cellStyle name="_3-31 portfolio go-to-mkt sent to dave 092702" xfId="127"/>
    <cellStyle name="_3-31 portfolio go-to-mkt sent to dave 092702 2" xfId="128"/>
    <cellStyle name="_3-31 portfolio go-to-mkt sent to dave 092702 3" xfId="1165"/>
    <cellStyle name="_3-31 portfolio go-to-mkt sent to dave 092702_ND5 squeeze model  whs-whs v2.21 DWDM ILL" xfId="1166"/>
    <cellStyle name="_8 7 with PC final GPS PC and SF Restructure2" xfId="129"/>
    <cellStyle name="_8 7 with PC final GPS PC and SF Restructure2 2" xfId="130"/>
    <cellStyle name="_8 7 with PC final GPS PC and SF Restructure2 3" xfId="1167"/>
    <cellStyle name="_8 7 with PC final GPS PC and SF Restructure2_ND5 squeeze model  whs-whs v2.21 DWDM ILL" xfId="1168"/>
    <cellStyle name="_A&amp;L - 08 LW v1" xfId="1169"/>
    <cellStyle name="_AA" xfId="131"/>
    <cellStyle name="_AA 2" xfId="132"/>
    <cellStyle name="_AA 3" xfId="1170"/>
    <cellStyle name="_AA_ND5 squeeze model  whs-whs v2.21 DWDM ILL" xfId="1171"/>
    <cellStyle name="_Aansluitingen BM-Renald-jan06" xfId="133"/>
    <cellStyle name="_Aansluitingen BM-Renald-jan06 2" xfId="134"/>
    <cellStyle name="_Aansluitingen BM-Renald-jan06 2 2" xfId="4470"/>
    <cellStyle name="_Aansluitingen BM-Renald-jan06 3" xfId="1172"/>
    <cellStyle name="_Aansluitingen BM-Renald-jan06 3 2" xfId="4471"/>
    <cellStyle name="_Aansluitingen BM-Renald-jan06 4" xfId="4472"/>
    <cellStyle name="_Aansluitingen BM-Renald-jan06 5" xfId="4473"/>
    <cellStyle name="_Aansluitingen BM-Renald-jan06_Blad2" xfId="1173"/>
    <cellStyle name="_Aansluitingen BM-Renald-jan06_Blad2 2" xfId="1174"/>
    <cellStyle name="_Aansluitingen BM-Renald-jan06_Blad2_JP2011" xfId="1175"/>
    <cellStyle name="_Aansluitingen BM-Renald-jan06_JP2011" xfId="1176"/>
    <cellStyle name="_Aansluitingen BM-Renald-jan06_Model Plan 2012" xfId="1177"/>
    <cellStyle name="_Aansluitingen BM-Renald-jan06_ND5 squeeze model  whs-whs v2.21 DWDM ILL" xfId="1178"/>
    <cellStyle name="_Aansluitingen BM-Renald-jan06_OIT data LE,SCM,INS,targets" xfId="4474"/>
    <cellStyle name="_Aansluitingen BM-Renald-jun05" xfId="135"/>
    <cellStyle name="_Aansluitingen BM-Renald-jun05 2" xfId="136"/>
    <cellStyle name="_Aansluitingen BM-Renald-jun05 2 2" xfId="4475"/>
    <cellStyle name="_Aansluitingen BM-Renald-jun05 3" xfId="1179"/>
    <cellStyle name="_Aansluitingen BM-Renald-jun05 3 2" xfId="4476"/>
    <cellStyle name="_Aansluitingen BM-Renald-jun05 4" xfId="4477"/>
    <cellStyle name="_Aansluitingen BM-Renald-jun05 5" xfId="4478"/>
    <cellStyle name="_Aansluitingen BM-Renald-jun05_Blad2" xfId="1180"/>
    <cellStyle name="_Aansluitingen BM-Renald-jun05_Blad2 2" xfId="1181"/>
    <cellStyle name="_Aansluitingen BM-Renald-jun05_Blad2_JP2011" xfId="1182"/>
    <cellStyle name="_Aansluitingen BM-Renald-jun05_JP2011" xfId="1183"/>
    <cellStyle name="_Aansluitingen BM-Renald-jun05_Model Plan 2012" xfId="1184"/>
    <cellStyle name="_Aansluitingen BM-Renald-jun05_ND5 squeeze model  whs-whs v2.21 DWDM ILL" xfId="1185"/>
    <cellStyle name="_Aansluitingen BM-Renald-jun05_OIT data LE,SCM,INS,targets" xfId="4479"/>
    <cellStyle name="_Aansluitingen ZM-Renald-jan06" xfId="137"/>
    <cellStyle name="_Aansluitingen ZM-Renald-jan06 2" xfId="138"/>
    <cellStyle name="_Aansluitingen ZM-Renald-jan06 2 2" xfId="4480"/>
    <cellStyle name="_Aansluitingen ZM-Renald-jan06 3" xfId="1186"/>
    <cellStyle name="_Aansluitingen ZM-Renald-jan06 3 2" xfId="4481"/>
    <cellStyle name="_Aansluitingen ZM-Renald-jan06 4" xfId="4482"/>
    <cellStyle name="_Aansluitingen ZM-Renald-jan06 5" xfId="4483"/>
    <cellStyle name="_Aansluitingen ZM-Renald-jan06_Blad2" xfId="1187"/>
    <cellStyle name="_Aansluitingen ZM-Renald-jan06_Blad2 2" xfId="1188"/>
    <cellStyle name="_Aansluitingen ZM-Renald-jan06_Blad2_JP2011" xfId="1189"/>
    <cellStyle name="_Aansluitingen ZM-Renald-jan06_JP2011" xfId="1190"/>
    <cellStyle name="_Aansluitingen ZM-Renald-jan06_Model Plan 2012" xfId="1191"/>
    <cellStyle name="_Aansluitingen ZM-Renald-jan06_ND5 squeeze model  whs-whs v2.21 DWDM ILL" xfId="1192"/>
    <cellStyle name="_Aansluitingen ZM-Renald-jan06_OIT data LE,SCM,INS,targets" xfId="4484"/>
    <cellStyle name="_Aansluitingen ZM-Renald-sep08 V6" xfId="4485"/>
    <cellStyle name="_Aansluitingen ZM-Renald-sep08 V6 2" xfId="4486"/>
    <cellStyle name="_Aansluitingen ZM-Renald-sep08 V6_OIT data LE,SCM,INS,targets" xfId="4487"/>
    <cellStyle name="_Aantallen PCS" xfId="4488"/>
    <cellStyle name="_Aantallen PCS_OIT data LE,SCM,INS,targets" xfId="4489"/>
    <cellStyle name="_Aantallen xDSL tbv SRF" xfId="4490"/>
    <cellStyle name="_Aantallen xDSL tbv SRF 2" xfId="4491"/>
    <cellStyle name="_Aantallen xDSL tbv SRF 2 2" xfId="4492"/>
    <cellStyle name="_Aantallen xDSL tbv SRF 3" xfId="4493"/>
    <cellStyle name="_Aantallen xDSL tbv SRF 3 2" xfId="4494"/>
    <cellStyle name="_Aantallen xDSL tbv SRF 4" xfId="4495"/>
    <cellStyle name="_Aantallen xDSL tbv SRF 5" xfId="4496"/>
    <cellStyle name="_afstemming WO- PFM VOICE ZM vp 248 JEV apr07" xfId="139"/>
    <cellStyle name="_afzet development BP 2011-2013 v3" xfId="4497"/>
    <cellStyle name="_afzet development BP 2011-2013 v3 2" xfId="4498"/>
    <cellStyle name="_afzet development BP 2011-2013 v3 2 2" xfId="4499"/>
    <cellStyle name="_afzet development BP 2011-2013 v3 3" xfId="4500"/>
    <cellStyle name="_afzet development BP 2011-2013 v3 3 2" xfId="4501"/>
    <cellStyle name="_afzet development BP 2011-2013 v3 4" xfId="4502"/>
    <cellStyle name="_afzet development BP 2011-2013 v3 5" xfId="4503"/>
    <cellStyle name="_All_IP topology vs14-01" xfId="1193"/>
    <cellStyle name="_Alliance Budget 2008 values version 3. 0" xfId="1194"/>
    <cellStyle name="_Alliance Budget 2008 values version 3. 0_ManInput" xfId="1195"/>
    <cellStyle name="_Alliance Budget 2008 values version 3. 0_Risks" xfId="1196"/>
    <cellStyle name="_Alliance Budget 2008 values version 3. 0_Sheet1" xfId="1197"/>
    <cellStyle name="_Alliance Budget 2008 values version 4.0" xfId="1198"/>
    <cellStyle name="_AMS Business plan 2006" xfId="1199"/>
    <cellStyle name="_Analyse IC's apr 2006 concept" xfId="140"/>
    <cellStyle name="_Analyse IC's apr 2006 concept 2" xfId="141"/>
    <cellStyle name="_Analyse IC's apr 2006 concept 3" xfId="1200"/>
    <cellStyle name="_Analyse IC's apr 2006 concept_ND5 squeeze model  whs-whs v2.21 DWDM ILL" xfId="1201"/>
    <cellStyle name="_Analyse IC's feb 2006" xfId="142"/>
    <cellStyle name="_Analyse IC's feb 2006 2" xfId="143"/>
    <cellStyle name="_Analyse IC's feb 2006 3" xfId="1202"/>
    <cellStyle name="_Analyse IC's feb 2006_ND5 squeeze model  whs-whs v2.21 DWDM ILL" xfId="1203"/>
    <cellStyle name="_Analyse IC's Jan 2006" xfId="144"/>
    <cellStyle name="_Analyse IC's Jan 2006 2" xfId="145"/>
    <cellStyle name="_Analyse IC's Jan 2006 2 2" xfId="4504"/>
    <cellStyle name="_Analyse IC's Jan 2006 3" xfId="1204"/>
    <cellStyle name="_Analyse IC's Jan 2006 3 2" xfId="4505"/>
    <cellStyle name="_Analyse IC's Jan 2006 4" xfId="4506"/>
    <cellStyle name="_Analyse IC's Jan 2006 5" xfId="4507"/>
    <cellStyle name="_Analyse IC's Jan 2006_110810_Overzicht_Orderintake" xfId="4508"/>
    <cellStyle name="_Analyse IC's Jan 2006_20080530 Consolidatie Businessplan v12" xfId="1205"/>
    <cellStyle name="_Analyse IC's Jan 2006_20080530 Consolidatie Businessplan v12 2" xfId="1206"/>
    <cellStyle name="_Analyse IC's Jan 2006_20080530 Consolidatie Businessplan v12 2 2" xfId="4509"/>
    <cellStyle name="_Analyse IC's Jan 2006_20080530 Consolidatie Businessplan v12 3" xfId="4510"/>
    <cellStyle name="_Analyse IC's Jan 2006_20080530 Consolidatie Businessplan v12 3 2" xfId="4511"/>
    <cellStyle name="_Analyse IC's Jan 2006_20080530 Consolidatie Businessplan v12 4" xfId="4512"/>
    <cellStyle name="_Analyse IC's Jan 2006_20080530 Consolidatie Businessplan v12 5" xfId="4513"/>
    <cellStyle name="_Analyse IC's Jan 2006_20080530 Consolidatie Businessplan v12_Blad2" xfId="1207"/>
    <cellStyle name="_Analyse IC's Jan 2006_20080530 Consolidatie Businessplan v12_Blad2 2" xfId="1208"/>
    <cellStyle name="_Analyse IC's Jan 2006_20080530 Consolidatie Businessplan v12_Blad2_JP2011" xfId="1209"/>
    <cellStyle name="_Analyse IC's Jan 2006_20080530 Consolidatie Businessplan v12_JP2011" xfId="1210"/>
    <cellStyle name="_Analyse IC's Jan 2006_20080530 Consolidatie Businessplan v12_Model Plan 2012" xfId="1211"/>
    <cellStyle name="_Analyse IC's Jan 2006_20080605 Consolidatie Businessplan v15" xfId="1212"/>
    <cellStyle name="_Analyse IC's Jan 2006_20080605 Consolidatie Businessplan v15 2" xfId="1213"/>
    <cellStyle name="_Analyse IC's Jan 2006_20080605 Consolidatie Businessplan v15 2 2" xfId="4514"/>
    <cellStyle name="_Analyse IC's Jan 2006_20080605 Consolidatie Businessplan v15 3" xfId="4515"/>
    <cellStyle name="_Analyse IC's Jan 2006_20080605 Consolidatie Businessplan v15 3 2" xfId="4516"/>
    <cellStyle name="_Analyse IC's Jan 2006_20080605 Consolidatie Businessplan v15 4" xfId="4517"/>
    <cellStyle name="_Analyse IC's Jan 2006_20080605 Consolidatie Businessplan v15 5" xfId="4518"/>
    <cellStyle name="_Analyse IC's Jan 2006_20080605 Consolidatie Businessplan v15_Blad2" xfId="1214"/>
    <cellStyle name="_Analyse IC's Jan 2006_20080605 Consolidatie Businessplan v15_Blad2 2" xfId="1215"/>
    <cellStyle name="_Analyse IC's Jan 2006_20080605 Consolidatie Businessplan v15_Blad2_JP2011" xfId="1216"/>
    <cellStyle name="_Analyse IC's Jan 2006_20080605 Consolidatie Businessplan v15_JP2011" xfId="1217"/>
    <cellStyle name="_Analyse IC's Jan 2006_20080605 Consolidatie Businessplan v15_Model Plan 2012" xfId="1218"/>
    <cellStyle name="_Analyse IC's Jan 2006_20080605 Consolidatie Businessplan v19" xfId="1219"/>
    <cellStyle name="_Analyse IC's Jan 2006_20080605 Consolidatie Businessplan v19 2" xfId="1220"/>
    <cellStyle name="_Analyse IC's Jan 2006_20080605 Consolidatie Businessplan v19 2 2" xfId="4519"/>
    <cellStyle name="_Analyse IC's Jan 2006_20080605 Consolidatie Businessplan v19 3" xfId="4520"/>
    <cellStyle name="_Analyse IC's Jan 2006_20080605 Consolidatie Businessplan v19 3 2" xfId="4521"/>
    <cellStyle name="_Analyse IC's Jan 2006_20080605 Consolidatie Businessplan v19 4" xfId="4522"/>
    <cellStyle name="_Analyse IC's Jan 2006_20080605 Consolidatie Businessplan v19 5" xfId="4523"/>
    <cellStyle name="_Analyse IC's Jan 2006_20080605 Consolidatie Businessplan v19_Blad2" xfId="1221"/>
    <cellStyle name="_Analyse IC's Jan 2006_20080605 Consolidatie Businessplan v19_Blad2 2" xfId="1222"/>
    <cellStyle name="_Analyse IC's Jan 2006_20080605 Consolidatie Businessplan v19_Blad2_JP2011" xfId="1223"/>
    <cellStyle name="_Analyse IC's Jan 2006_20080605 Consolidatie Businessplan v19_JP2011" xfId="1224"/>
    <cellStyle name="_Analyse IC's Jan 2006_20080605 Consolidatie Businessplan v19_Model Plan 2012" xfId="1225"/>
    <cellStyle name="_Analyse IC's Jan 2006_BenI" xfId="4524"/>
    <cellStyle name="_Analyse IC's Jan 2006_Blad2" xfId="1226"/>
    <cellStyle name="_Analyse IC's Jan 2006_Blad2 2" xfId="1227"/>
    <cellStyle name="_Analyse IC's Jan 2006_Blad2_JP2011" xfId="1228"/>
    <cellStyle name="_Analyse IC's Jan 2006_Fixed Data" xfId="4525"/>
    <cellStyle name="_Analyse IC's Jan 2006_JP2011" xfId="1229"/>
    <cellStyle name="_Analyse IC's Jan 2006_Model Plan 2012" xfId="1230"/>
    <cellStyle name="_Analyse IC's Jan 2006_ND5 squeeze model  whs-whs v2.21 DWDM ILL" xfId="1231"/>
    <cellStyle name="_Analyse IC's Jan 2006_SWOL" xfId="4526"/>
    <cellStyle name="_Analyse IC's mrt 20061" xfId="146"/>
    <cellStyle name="_Analyse IC's mrt 20061 2" xfId="147"/>
    <cellStyle name="_Analyse IC's mrt 20061 3" xfId="1232"/>
    <cellStyle name="_Analyse IC's mrt 20061_ND5 squeeze model  whs-whs v2.21 DWDM ILL" xfId="1233"/>
    <cellStyle name="_Analyse JEV Q1 3e oplevering" xfId="4527"/>
    <cellStyle name="_ATS_V03" xfId="148"/>
    <cellStyle name="_ATS_V03 2" xfId="149"/>
    <cellStyle name="_ATS_V03 2 2" xfId="4528"/>
    <cellStyle name="_ATS_V03 3" xfId="1234"/>
    <cellStyle name="_ATS_V03 3 2" xfId="4529"/>
    <cellStyle name="_ATS_V03 4" xfId="4530"/>
    <cellStyle name="_ATS_V03 5" xfId="4531"/>
    <cellStyle name="_ATS_V03_ND5 squeeze model  whs-whs v2.21 DWDM ILL" xfId="1235"/>
    <cellStyle name="_audit check ZI mrt09" xfId="4532"/>
    <cellStyle name="_audit check ZI mrt09 2" xfId="4533"/>
    <cellStyle name="_audit check ZI mrt09 2 2" xfId="4534"/>
    <cellStyle name="_audit check ZI mrt09 3" xfId="4535"/>
    <cellStyle name="_audit check ZI mrt09 3 2" xfId="4536"/>
    <cellStyle name="_audit check ZI mrt09 4" xfId="4537"/>
    <cellStyle name="_audit check ZI mrt09 5" xfId="4538"/>
    <cellStyle name="_audit check ZI mrt09_110810_Overzicht_Orderintake" xfId="4539"/>
    <cellStyle name="_audit check ZI mrt09_BenI" xfId="4540"/>
    <cellStyle name="_audit check ZI mrt09_Fixed Data" xfId="4541"/>
    <cellStyle name="_audit check ZI mrt09_SWOL" xfId="4542"/>
    <cellStyle name="_Baan jan" xfId="150"/>
    <cellStyle name="_Baan jan 2" xfId="151"/>
    <cellStyle name="_Baan jan 3" xfId="1236"/>
    <cellStyle name="_Baan jan_ND5 squeeze model  whs-whs v2.21 DWDM ILL" xfId="1237"/>
    <cellStyle name="_Balans activa jul-07" xfId="4543"/>
    <cellStyle name="_Balans activa jul-07 2" xfId="4544"/>
    <cellStyle name="_Balans activa jul-07 2 2" xfId="4545"/>
    <cellStyle name="_Balans activa jul-07 3" xfId="4546"/>
    <cellStyle name="_Balans activa jul-07 3 2" xfId="4547"/>
    <cellStyle name="_Balans activa jul-07 4" xfId="4548"/>
    <cellStyle name="_Balans activa jul-07 5" xfId="4549"/>
    <cellStyle name="_Barclays consolidated reporting pack summary 2006 close" xfId="1238"/>
    <cellStyle name="_Barclays forecast fc6 v2" xfId="1239"/>
    <cellStyle name="_Barclays Management Pack April 2007 V3" xfId="1240"/>
    <cellStyle name="_Barclays only - 20 Feb (2)" xfId="1241"/>
    <cellStyle name="_Barclays PL review - Jul 07 v FC8v2 5 re-structure" xfId="1242"/>
    <cellStyle name="_Barclays PL review - May 07 v 13" xfId="1243"/>
    <cellStyle name="_Barclays PL review - May 07 v FC7v2.3 Final" xfId="1244"/>
    <cellStyle name="_barclays Tracker" xfId="1245"/>
    <cellStyle name="_BBNED orderfomulier uitgave 2 6 (2)" xfId="1246"/>
    <cellStyle name="_BBSC + P&amp;L BU CS juni 2004 conc" xfId="1247"/>
    <cellStyle name="_BBSC + P&amp;L BU CS juni 2004 conc 2" xfId="1248"/>
    <cellStyle name="_BBSC + P&amp;L BU CS juni 2004 conc 2 2" xfId="4550"/>
    <cellStyle name="_BBSC + P&amp;L BU CS juni 2004 conc 3" xfId="4551"/>
    <cellStyle name="_BBSC + P&amp;L BU CS juni 2004 conc 3 2" xfId="4552"/>
    <cellStyle name="_BBSC + P&amp;L BU CS juni 2004 conc 4" xfId="4553"/>
    <cellStyle name="_BBSC + P&amp;L BU CS juni 2004 conc 5" xfId="4554"/>
    <cellStyle name="_BBSC + P&amp;L BU CS juni 2004 conc_FC categoraal" xfId="1249"/>
    <cellStyle name="_BBSC + P&amp;L BU CS juni 2004 conc_GDC nieuwe pfc cc jan  2011 v4" xfId="1250"/>
    <cellStyle name="_BBSC + P&amp;L BU CS juni 2004 conc_JP2011" xfId="1251"/>
    <cellStyle name="_BBSC + P&amp;L BU CS juni 2004 conc_JP2011 2" xfId="1252"/>
    <cellStyle name="_BBSC + P&amp;L BU CS juni 2004 conc_JP2011_1" xfId="1253"/>
    <cellStyle name="_BBSC + P&amp;L BU CS juni 2004 conc_Pivot" xfId="4555"/>
    <cellStyle name="_BBSC + P&amp;L BU CS juni 2004 conc_PPT Link" xfId="4556"/>
    <cellStyle name="_BBSC + P&amp;L BU CS juni 2004 conc_Preclosing" xfId="1254"/>
    <cellStyle name="_BBSC + P&amp;L BU CS juni 2004 conc_Preclosing 2" xfId="1255"/>
    <cellStyle name="_BBSC + P&amp;L BU CS juni 2004 conc_Preclosing jan11" xfId="1256"/>
    <cellStyle name="_BBSC + P&amp;L BU CS juni 2004 conc_Preclosing_1" xfId="1257"/>
    <cellStyle name="_BBSC + P&amp;L BU CS juni 2004 conc_Preclosing_2" xfId="1258"/>
    <cellStyle name="_BBSC + P&amp;L BU CS juni 2004 conc_Preclosing_3" xfId="1259"/>
    <cellStyle name="_BBSC + P&amp;L BU CS juni 2004 conc_Preclosing_FC categoraal" xfId="1260"/>
    <cellStyle name="_BBSC + P&amp;L BU CS juni 2004 conc_Sheet1" xfId="1261"/>
    <cellStyle name="_BBSC + P&amp;L BU CS juni 2004 conc_Sheet1_1" xfId="1262"/>
    <cellStyle name="_BBSC + P&amp;L BU CS juni 2004 conc_Sheet1_1 2" xfId="1263"/>
    <cellStyle name="_BBSC + P&amp;L BU CS juni 2004 conc_Sheet1_1_FC categoraal" xfId="1264"/>
    <cellStyle name="_BBSC + P&amp;L BU CS juni 2004 conc_Sheet1_2" xfId="1265"/>
    <cellStyle name="_BBSC + P&amp;L BU CS juni 2004 conc_Sheet1_2 2" xfId="1266"/>
    <cellStyle name="_BBSC + P&amp;L BU CS juni 2004 conc_Sheet2" xfId="1267"/>
    <cellStyle name="_BBSC COMMERCIE en CHANGE Operations 2006 feb" xfId="1268"/>
    <cellStyle name="_BBSC contract Entercom 2005 Operations" xfId="1269"/>
    <cellStyle name="_BBSC Core ML mei '05_v1" xfId="152"/>
    <cellStyle name="_BBSC Core ML mei '05_v1 2" xfId="153"/>
    <cellStyle name="_BBSC Core ML mei '05_v1 3" xfId="1270"/>
    <cellStyle name="_BBSC Core ML mei '05_v1_ND5 squeeze model  whs-whs v2.21 DWDM ILL" xfId="1271"/>
    <cellStyle name="_BBSC DirectInternet 2003" xfId="154"/>
    <cellStyle name="_BBSC DirectInternet 2003 2" xfId="1272"/>
    <cellStyle name="_BBSC Operations 2006 feb" xfId="1273"/>
    <cellStyle name="_BBSC Operations 2006 jan" xfId="1274"/>
    <cellStyle name="_BBSC PfM 2005" xfId="1275"/>
    <cellStyle name="_BBSC Poelman 020304" xfId="1276"/>
    <cellStyle name="_BBSC Poelman 020304 2" xfId="4557"/>
    <cellStyle name="_BBSC Poelman 020304 2 2" xfId="4558"/>
    <cellStyle name="_BBSC Poelman 020304 3" xfId="4559"/>
    <cellStyle name="_BBSC Poelman 020304 3 2" xfId="4560"/>
    <cellStyle name="_BBSC Poelman 020304 4" xfId="4561"/>
    <cellStyle name="_BBSC Poelman 020304 5" xfId="4562"/>
    <cellStyle name="_BBSC Poelman 020304_090909 GTN - ZM master_update-GTN" xfId="1277"/>
    <cellStyle name="_BBSC Poelman 020304_Blad1" xfId="1278"/>
    <cellStyle name="_BBSC Poelman 020304_Blad1 2" xfId="1279"/>
    <cellStyle name="_BBSC Poelman 020304_Blad1_Blad2" xfId="1280"/>
    <cellStyle name="_BBSC Poelman 020304_Blad1_Blad2 2" xfId="1281"/>
    <cellStyle name="_BBSC Poelman 020304_Blad1_Blad2_JP2011" xfId="1282"/>
    <cellStyle name="_BBSC Poelman 020304_Blad1_JP2011" xfId="1283"/>
    <cellStyle name="_BBSC Poelman 020304_Blad1_Menucard_Staff_Master_2010-09-12" xfId="1284"/>
    <cellStyle name="_BBSC Poelman 020304_Blad1_Model Plan 2012" xfId="1285"/>
    <cellStyle name="_BBSC Poelman 020304_Menucard_Staff_Master_2010-09-12" xfId="1286"/>
    <cellStyle name="_BBSC TM 2005" xfId="1287"/>
    <cellStyle name="_BBSC TM 2005 2" xfId="4563"/>
    <cellStyle name="_BBSC TM 2005 2 2" xfId="4564"/>
    <cellStyle name="_BBSC TM 2005 3" xfId="4565"/>
    <cellStyle name="_BBSC TM 2005 3 2" xfId="4566"/>
    <cellStyle name="_BBSC TM 2005 4" xfId="4567"/>
    <cellStyle name="_BBSC TM 2005 5" xfId="4568"/>
    <cellStyle name="_BBSC TM 2005_090909 GTN - ZM master_update-GTN" xfId="1288"/>
    <cellStyle name="_BBSC TM 2005_Blad1" xfId="1289"/>
    <cellStyle name="_BBSC TM 2005_Blad1 2" xfId="1290"/>
    <cellStyle name="_BBSC TM 2005_Blad1_Blad2" xfId="1291"/>
    <cellStyle name="_BBSC TM 2005_Blad1_Blad2 2" xfId="1292"/>
    <cellStyle name="_BBSC TM 2005_Blad1_Blad2_JP2011" xfId="1293"/>
    <cellStyle name="_BBSC TM 2005_Blad1_JP2011" xfId="1294"/>
    <cellStyle name="_BBSC TM 2005_Blad1_Menucard_Staff_Master_2010-09-12" xfId="1295"/>
    <cellStyle name="_BBSC TM 2005_Blad1_Model Plan 2012" xfId="1296"/>
    <cellStyle name="_BBSC TM 2005_Menucard_Staff_Master_2010-09-12" xfId="1297"/>
    <cellStyle name="_BBSC UC 2005 concept 28 apr" xfId="1298"/>
    <cellStyle name="_bbscCC2_CableCom2003o1" xfId="1299"/>
    <cellStyle name="_bbscCC2_CableCom2003o1 2" xfId="4569"/>
    <cellStyle name="_bbscCC2_CableCom2003o1 2 2" xfId="4570"/>
    <cellStyle name="_bbscCC2_CableCom2003o1 3" xfId="4571"/>
    <cellStyle name="_bbscCC2_CableCom2003o1 3 2" xfId="4572"/>
    <cellStyle name="_bbscCC2_CableCom2003o1 4" xfId="4573"/>
    <cellStyle name="_bbscCC2_CableCom2003o1 5" xfId="4574"/>
    <cellStyle name="_bbscCC2_CableCom2003o1_090909 GTN - ZM master_update-GTN" xfId="1300"/>
    <cellStyle name="_bbscCC2_CableCom2003o1_Blad1" xfId="1301"/>
    <cellStyle name="_bbscCC2_CableCom2003o1_Blad1 2" xfId="1302"/>
    <cellStyle name="_bbscCC2_CableCom2003o1_Blad1_Blad2" xfId="1303"/>
    <cellStyle name="_bbscCC2_CableCom2003o1_Blad1_Blad2 2" xfId="1304"/>
    <cellStyle name="_bbscCC2_CableCom2003o1_Blad1_Blad2_JP2011" xfId="1305"/>
    <cellStyle name="_bbscCC2_CableCom2003o1_Blad1_JP2011" xfId="1306"/>
    <cellStyle name="_bbscCC2_CableCom2003o1_Blad1_Menucard_Staff_Master_2010-09-12" xfId="1307"/>
    <cellStyle name="_bbscCC2_CableCom2003o1_Blad1_Model Plan 2012" xfId="1308"/>
    <cellStyle name="_bbscCC2_CableCom2003o1_Menucard_Staff_Master_2010-09-12" xfId="1309"/>
    <cellStyle name="_bbscGZM1_BBSC GZM 2003 versie  21-1-20031" xfId="1310"/>
    <cellStyle name="_bbscGZM1_BBSC GZM 2003 versie  21-1-20031 2" xfId="4575"/>
    <cellStyle name="_bbscGZM1_BBSC GZM 2003 versie  21-1-20031 2 2" xfId="4576"/>
    <cellStyle name="_bbscGZM1_BBSC GZM 2003 versie  21-1-20031 3" xfId="4577"/>
    <cellStyle name="_bbscGZM1_BBSC GZM 2003 versie  21-1-20031 3 2" xfId="4578"/>
    <cellStyle name="_bbscGZM1_BBSC GZM 2003 versie  21-1-20031 4" xfId="4579"/>
    <cellStyle name="_bbscGZM1_BBSC GZM 2003 versie  21-1-20031 5" xfId="4580"/>
    <cellStyle name="_bbscGZM1_BBSC GZM 2003 versie  21-1-20031_090909 GTN - ZM master_update-GTN" xfId="1311"/>
    <cellStyle name="_bbscGZM1_BBSC GZM 2003 versie  21-1-20031_Blad1" xfId="1312"/>
    <cellStyle name="_bbscGZM1_BBSC GZM 2003 versie  21-1-20031_Blad1 2" xfId="1313"/>
    <cellStyle name="_bbscGZM1_BBSC GZM 2003 versie  21-1-20031_Blad1_Blad2" xfId="1314"/>
    <cellStyle name="_bbscGZM1_BBSC GZM 2003 versie  21-1-20031_Blad1_Blad2 2" xfId="1315"/>
    <cellStyle name="_bbscGZM1_BBSC GZM 2003 versie  21-1-20031_Blad1_Blad2_JP2011" xfId="1316"/>
    <cellStyle name="_bbscGZM1_BBSC GZM 2003 versie  21-1-20031_Blad1_JP2011" xfId="1317"/>
    <cellStyle name="_bbscGZM1_BBSC GZM 2003 versie  21-1-20031_Blad1_Menucard_Staff_Master_2010-09-12" xfId="1318"/>
    <cellStyle name="_bbscGZM1_BBSC GZM 2003 versie  21-1-20031_Blad1_Model Plan 2012" xfId="1319"/>
    <cellStyle name="_bbscGZM1_BBSC GZM 2003 versie  21-1-20031_Menucard_Staff_Master_2010-09-12" xfId="1320"/>
    <cellStyle name="_bbscKES1_BBSC KES 2003 v 220103" xfId="1321"/>
    <cellStyle name="_bbscKES1_BBSC KES 2003 v 220103 2" xfId="4581"/>
    <cellStyle name="_bbscKES1_BBSC KES 2003 v 220103 2 2" xfId="4582"/>
    <cellStyle name="_bbscKES1_BBSC KES 2003 v 220103 3" xfId="4583"/>
    <cellStyle name="_bbscKES1_BBSC KES 2003 v 220103 3 2" xfId="4584"/>
    <cellStyle name="_bbscKES1_BBSC KES 2003 v 220103 4" xfId="4585"/>
    <cellStyle name="_bbscKES1_BBSC KES 2003 v 220103 5" xfId="4586"/>
    <cellStyle name="_bbscKES1_BBSC KES 2003 v 220103_090909 GTN - ZM master_update-GTN" xfId="1322"/>
    <cellStyle name="_bbscKES1_BBSC KES 2003 v 220103_Blad1" xfId="1323"/>
    <cellStyle name="_bbscKES1_BBSC KES 2003 v 220103_Blad1 2" xfId="1324"/>
    <cellStyle name="_bbscKES1_BBSC KES 2003 v 220103_Blad1_Blad2" xfId="1325"/>
    <cellStyle name="_bbscKES1_BBSC KES 2003 v 220103_Blad1_Blad2 2" xfId="1326"/>
    <cellStyle name="_bbscKES1_BBSC KES 2003 v 220103_Blad1_Blad2_JP2011" xfId="1327"/>
    <cellStyle name="_bbscKES1_BBSC KES 2003 v 220103_Blad1_JP2011" xfId="1328"/>
    <cellStyle name="_bbscKES1_BBSC KES 2003 v 220103_Blad1_Menucard_Staff_Master_2010-09-12" xfId="1329"/>
    <cellStyle name="_bbscKES1_BBSC KES 2003 v 220103_Blad1_Model Plan 2012" xfId="1330"/>
    <cellStyle name="_bbscKES1_BBSC KES 2003 v 220103_Menucard_Staff_Master_2010-09-12" xfId="1331"/>
    <cellStyle name="_bbscMKB1_Balanced Scorecard BL VOICE MKB 2003" xfId="1332"/>
    <cellStyle name="_bbscMKB1_Balanced Scorecard BL VOICE MKB 2003 2" xfId="4587"/>
    <cellStyle name="_bbscMKB1_Balanced Scorecard BL VOICE MKB 2003 2 2" xfId="4588"/>
    <cellStyle name="_bbscMKB1_Balanced Scorecard BL VOICE MKB 2003 3" xfId="4589"/>
    <cellStyle name="_bbscMKB1_Balanced Scorecard BL VOICE MKB 2003 3 2" xfId="4590"/>
    <cellStyle name="_bbscMKB1_Balanced Scorecard BL VOICE MKB 2003 4" xfId="4591"/>
    <cellStyle name="_bbscMKB1_Balanced Scorecard BL VOICE MKB 2003 5" xfId="4592"/>
    <cellStyle name="_bbscMKB1_Balanced Scorecard BL VOICE MKB 2003_090909 GTN - ZM master_update-GTN" xfId="1333"/>
    <cellStyle name="_bbscMKB1_Balanced Scorecard BL VOICE MKB 2003_Blad1" xfId="1334"/>
    <cellStyle name="_bbscMKB1_Balanced Scorecard BL VOICE MKB 2003_Blad1 2" xfId="1335"/>
    <cellStyle name="_bbscMKB1_Balanced Scorecard BL VOICE MKB 2003_Blad1_Blad2" xfId="1336"/>
    <cellStyle name="_bbscMKB1_Balanced Scorecard BL VOICE MKB 2003_Blad1_Blad2 2" xfId="1337"/>
    <cellStyle name="_bbscMKB1_Balanced Scorecard BL VOICE MKB 2003_Blad1_Blad2_JP2011" xfId="1338"/>
    <cellStyle name="_bbscMKB1_Balanced Scorecard BL VOICE MKB 2003_Blad1_JP2011" xfId="1339"/>
    <cellStyle name="_bbscMKB1_Balanced Scorecard BL VOICE MKB 2003_Blad1_Menucard_Staff_Master_2010-09-12" xfId="1340"/>
    <cellStyle name="_bbscMKB1_Balanced Scorecard BL VOICE MKB 2003_Blad1_Model Plan 2012" xfId="1341"/>
    <cellStyle name="_bbscMKB1_Balanced Scorecard BL VOICE MKB 2003_Menucard_Staff_Master_2010-09-12" xfId="1342"/>
    <cellStyle name="_bbscSP2_ Specials 2003 versie  04-02-2003" xfId="1343"/>
    <cellStyle name="_bbscSP2_ Specials 2003 versie  04-02-2003 2" xfId="4593"/>
    <cellStyle name="_bbscSP2_ Specials 2003 versie  04-02-2003 2 2" xfId="4594"/>
    <cellStyle name="_bbscSP2_ Specials 2003 versie  04-02-2003 3" xfId="4595"/>
    <cellStyle name="_bbscSP2_ Specials 2003 versie  04-02-2003 3 2" xfId="4596"/>
    <cellStyle name="_bbscSP2_ Specials 2003 versie  04-02-2003 4" xfId="4597"/>
    <cellStyle name="_bbscSP2_ Specials 2003 versie  04-02-2003 5" xfId="4598"/>
    <cellStyle name="_bbscSP2_ Specials 2003 versie  04-02-2003_090909 GTN - ZM master_update-GTN" xfId="1344"/>
    <cellStyle name="_bbscSP2_ Specials 2003 versie  04-02-2003_Blad1" xfId="1345"/>
    <cellStyle name="_bbscSP2_ Specials 2003 versie  04-02-2003_Blad1 2" xfId="1346"/>
    <cellStyle name="_bbscSP2_ Specials 2003 versie  04-02-2003_Blad1_Blad2" xfId="1347"/>
    <cellStyle name="_bbscSP2_ Specials 2003 versie  04-02-2003_Blad1_Blad2 2" xfId="1348"/>
    <cellStyle name="_bbscSP2_ Specials 2003 versie  04-02-2003_Blad1_Blad2_JP2011" xfId="1349"/>
    <cellStyle name="_bbscSP2_ Specials 2003 versie  04-02-2003_Blad1_JP2011" xfId="1350"/>
    <cellStyle name="_bbscSP2_ Specials 2003 versie  04-02-2003_Blad1_Menucard_Staff_Master_2010-09-12" xfId="1351"/>
    <cellStyle name="_bbscSP2_ Specials 2003 versie  04-02-2003_Blad1_Model Plan 2012" xfId="1352"/>
    <cellStyle name="_bbscSP2_ Specials 2003 versie  04-02-2003_Menucard_Staff_Master_2010-09-12" xfId="1353"/>
    <cellStyle name="_bbscTM2" xfId="1354"/>
    <cellStyle name="_bbscTM2 2" xfId="4599"/>
    <cellStyle name="_bbscTM2 2 2" xfId="4600"/>
    <cellStyle name="_bbscTM2 3" xfId="4601"/>
    <cellStyle name="_bbscTM2 3 2" xfId="4602"/>
    <cellStyle name="_bbscTM2 4" xfId="4603"/>
    <cellStyle name="_bbscTM2 5" xfId="4604"/>
    <cellStyle name="_bbscTM2_090909 GTN - ZM master_update-GTN" xfId="1355"/>
    <cellStyle name="_bbscTM2_Blad1" xfId="1356"/>
    <cellStyle name="_bbscTM2_Blad1 2" xfId="1357"/>
    <cellStyle name="_bbscTM2_Blad1_Blad2" xfId="1358"/>
    <cellStyle name="_bbscTM2_Blad1_Blad2 2" xfId="1359"/>
    <cellStyle name="_bbscTM2_Blad1_Blad2_JP2011" xfId="1360"/>
    <cellStyle name="_bbscTM2_Blad1_JP2011" xfId="1361"/>
    <cellStyle name="_bbscTM2_Blad1_Menucard_Staff_Master_2010-09-12" xfId="1362"/>
    <cellStyle name="_bbscTM2_Blad1_Model Plan 2012" xfId="1363"/>
    <cellStyle name="_bbscTM2_Menucard_Staff_Master_2010-09-12" xfId="1364"/>
    <cellStyle name="_BC Format v2" xfId="1365"/>
    <cellStyle name="_BC tool ONE 3 44" xfId="155"/>
    <cellStyle name="_BC tool ONE 3 44 2" xfId="1366"/>
    <cellStyle name="_BC tool ONE 3 44 2 2" xfId="1367"/>
    <cellStyle name="_BC Wanadoo briefing Eelco Blok" xfId="156"/>
    <cellStyle name="_BC Wanadoo briefing Eelco Blok 2" xfId="4605"/>
    <cellStyle name="_BC Wanadoo briefing Eelco Blok 2 2" xfId="4606"/>
    <cellStyle name="_BC Wanadoo briefing Eelco Blok 3" xfId="4607"/>
    <cellStyle name="_BC Wanadoo briefing Eelco Blok 3 2" xfId="4608"/>
    <cellStyle name="_BC Wanadoo briefing Eelco Blok 4" xfId="4609"/>
    <cellStyle name="_BC Wanadoo briefing Eelco Blok 5" xfId="4610"/>
    <cellStyle name="_BC Wanadoo briefing Eelco Blok_EVPN Model_20102601_v0.1" xfId="157"/>
    <cellStyle name="_BC Wanadoo briefing Eelco Blok_ND5 squeeze model  whs-whs v2.21 DWDM ILL" xfId="1368"/>
    <cellStyle name="_BC Wanadoo briefing Eelco Blok_ZM IS Data Tarievenboek 2010-03-11" xfId="158"/>
    <cellStyle name="_BC-model koop versie 2 behorend bij ppt V3 6 obv bouwforecast" xfId="1369"/>
    <cellStyle name="_BEGIN_001" xfId="159"/>
    <cellStyle name="_BEGIN_001 2" xfId="160"/>
    <cellStyle name="_BEGIN_001 2 2" xfId="4611"/>
    <cellStyle name="_BEGIN_001 3" xfId="1370"/>
    <cellStyle name="_BEGIN_001 3 2" xfId="4612"/>
    <cellStyle name="_BEGIN_001 4" xfId="4613"/>
    <cellStyle name="_BEGIN_001 5" xfId="4614"/>
    <cellStyle name="_BEGIN_001_ND5 squeeze model  whs-whs v2.21 DWDM ILL" xfId="1371"/>
    <cellStyle name="_BenI" xfId="4615"/>
    <cellStyle name="_Bijlage 3-12" xfId="1372"/>
    <cellStyle name="_Bijlage 3-12 2" xfId="4616"/>
    <cellStyle name="_Bijlage 3-12 2 2" xfId="4617"/>
    <cellStyle name="_Bijlage 3-12 3" xfId="4618"/>
    <cellStyle name="_Bijlage 3-12 3 2" xfId="4619"/>
    <cellStyle name="_Bijlage 3-12 4" xfId="4620"/>
    <cellStyle name="_Bijlage 3-12 5" xfId="4621"/>
    <cellStyle name="_Bijlage 3-12_090909 GTN - ZM master_update-GTN" xfId="1373"/>
    <cellStyle name="_Bijlage 3-12_Blad1" xfId="1374"/>
    <cellStyle name="_Bijlage 3-12_Blad1 2" xfId="1375"/>
    <cellStyle name="_Bijlage 3-12_Blad1_Blad2" xfId="1376"/>
    <cellStyle name="_Bijlage 3-12_Blad1_Blad2 2" xfId="1377"/>
    <cellStyle name="_Bijlage 3-12_Blad1_Blad2_JP2011" xfId="1378"/>
    <cellStyle name="_Bijlage 3-12_Blad1_JP2011" xfId="1379"/>
    <cellStyle name="_Bijlage 3-12_Blad1_Menucard_Staff_Master_2010-09-12" xfId="1380"/>
    <cellStyle name="_Bijlage 3-12_Blad1_Model Plan 2012" xfId="1381"/>
    <cellStyle name="_Bijlage 3-12_Menucard_Staff_Master_2010-09-12" xfId="1382"/>
    <cellStyle name="_Bijlage 8 Informatieprofiel versie 0.21" xfId="1383"/>
    <cellStyle name="_Bijlage 8 Informatieprofiel versie 0.21 2" xfId="1384"/>
    <cellStyle name="_Bijlage 8 Informatieprofiel versie 0.21 2 2" xfId="4622"/>
    <cellStyle name="_Bijlage 8 Informatieprofiel versie 0.21 3" xfId="4623"/>
    <cellStyle name="_Bijlage 8 Informatieprofiel versie 0.21 3 2" xfId="4624"/>
    <cellStyle name="_Bijlage 8 Informatieprofiel versie 0.21 4" xfId="4625"/>
    <cellStyle name="_Bijlage 8 Informatieprofiel versie 0.21 5" xfId="4626"/>
    <cellStyle name="_Bijlage 8 Informatieprofiel versie 0.21_FC categoraal" xfId="1385"/>
    <cellStyle name="_Bijlage 8 Informatieprofiel versie 0.21_GDC nieuwe pfc cc jan  2011 v4" xfId="1386"/>
    <cellStyle name="_Bijlage 8 Informatieprofiel versie 0.21_JP2011" xfId="1387"/>
    <cellStyle name="_Bijlage 8 Informatieprofiel versie 0.21_JP2011 2" xfId="1388"/>
    <cellStyle name="_Bijlage 8 Informatieprofiel versie 0.21_JP2011_1" xfId="1389"/>
    <cellStyle name="_Bijlage 8 Informatieprofiel versie 0.21_Pivot" xfId="4627"/>
    <cellStyle name="_Bijlage 8 Informatieprofiel versie 0.21_PPT Link" xfId="4628"/>
    <cellStyle name="_Bijlage 8 Informatieprofiel versie 0.21_Preclosing" xfId="1390"/>
    <cellStyle name="_Bijlage 8 Informatieprofiel versie 0.21_Preclosing 2" xfId="1391"/>
    <cellStyle name="_Bijlage 8 Informatieprofiel versie 0.21_Preclosing jan11" xfId="1392"/>
    <cellStyle name="_Bijlage 8 Informatieprofiel versie 0.21_Preclosing_1" xfId="1393"/>
    <cellStyle name="_Bijlage 8 Informatieprofiel versie 0.21_Preclosing_2" xfId="1394"/>
    <cellStyle name="_Bijlage 8 Informatieprofiel versie 0.21_Preclosing_3" xfId="1395"/>
    <cellStyle name="_Bijlage 8 Informatieprofiel versie 0.21_Preclosing_FC categoraal" xfId="1396"/>
    <cellStyle name="_Bijlage 8 Informatieprofiel versie 0.21_Sheet1" xfId="1397"/>
    <cellStyle name="_Bijlage 8 Informatieprofiel versie 0.21_Sheet1_1" xfId="1398"/>
    <cellStyle name="_Bijlage 8 Informatieprofiel versie 0.21_Sheet1_1 2" xfId="1399"/>
    <cellStyle name="_Bijlage 8 Informatieprofiel versie 0.21_Sheet1_1_FC categoraal" xfId="1400"/>
    <cellStyle name="_Bijlage 8 Informatieprofiel versie 0.21_Sheet1_2" xfId="1401"/>
    <cellStyle name="_Bijlage 8 Informatieprofiel versie 0.21_Sheet1_2 2" xfId="1402"/>
    <cellStyle name="_Bijlage 8 Informatieprofiel versie 0.21_Sheet2" xfId="1403"/>
    <cellStyle name="_Bijlage 8a Informatieprofiel BU CS Q2 20041" xfId="1404"/>
    <cellStyle name="_Bijlage 8a Informatieprofiel BU CS Q2 20041_Book2" xfId="1405"/>
    <cellStyle name="_Bijlage 8a Informatieprofiel BU CS Q2 20041_Book3" xfId="1406"/>
    <cellStyle name="_Bijlage 8a Informatieprofiel BU CS Q2 20041_ICS KPI" xfId="1407"/>
    <cellStyle name="_Blad1" xfId="1408"/>
    <cellStyle name="_Blad1 2" xfId="4630"/>
    <cellStyle name="_Blad1 2 2" xfId="4631"/>
    <cellStyle name="_Blad1 3" xfId="4632"/>
    <cellStyle name="_Blad1 3 2" xfId="4633"/>
    <cellStyle name="_Blad1 4" xfId="4634"/>
    <cellStyle name="_Blad1 5" xfId="4635"/>
    <cellStyle name="_Blad1 6" xfId="4629"/>
    <cellStyle name="_Blad1_1" xfId="4636"/>
    <cellStyle name="_Blad1_100630 Market ZM voor RvB - FINAL" xfId="4637"/>
    <cellStyle name="_Blad1_100630 Market ZM voor RvB - FINAL 2" xfId="4638"/>
    <cellStyle name="_Blad1_100630 Market ZM voor RvB - FINAL 2 2" xfId="4639"/>
    <cellStyle name="_Blad1_100630 Market ZM voor RvB - FINAL 3" xfId="4640"/>
    <cellStyle name="_Blad1_100630 Market ZM voor RvB - FINAL 3 2" xfId="4641"/>
    <cellStyle name="_Blad1_100630 Market ZM voor RvB - FINAL 4" xfId="4642"/>
    <cellStyle name="_Blad1_100630 Market ZM voor RvB - FINAL 5" xfId="4643"/>
    <cellStyle name="_Blad1_110810_Overzicht_Orderintake" xfId="4644"/>
    <cellStyle name="_Blad1_BenI" xfId="4645"/>
    <cellStyle name="_Blad1_Fixed Data" xfId="4646"/>
    <cellStyle name="_Blad1_Fixed Data PQ" xfId="4647"/>
    <cellStyle name="_Blad1_SWOL" xfId="4648"/>
    <cellStyle name="_Boeing - 08 V1" xfId="1409"/>
    <cellStyle name="_Book1" xfId="1410"/>
    <cellStyle name="_Book2" xfId="161"/>
    <cellStyle name="_Book2 2" xfId="162"/>
    <cellStyle name="_Book2 3" xfId="1411"/>
    <cellStyle name="_Book2_ND5 squeeze model  whs-whs v2.21 DWDM ILL" xfId="1412"/>
    <cellStyle name="_BOOKER - 08 TEMPLATE (2)_PST_November6th" xfId="1413"/>
    <cellStyle name="_bootom up ARPU omzet v5" xfId="4649"/>
    <cellStyle name="_bottom up 2012 vs 1 (3)" xfId="4650"/>
    <cellStyle name="_Bottom Up Maart" xfId="163"/>
    <cellStyle name="_Bottom Up Maart 2" xfId="164"/>
    <cellStyle name="_Bottom Up Maart 2 2" xfId="4651"/>
    <cellStyle name="_Bottom Up Maart 3" xfId="1414"/>
    <cellStyle name="_Bottom Up Maart 3 2" xfId="4652"/>
    <cellStyle name="_Bottom Up Maart 4" xfId="4653"/>
    <cellStyle name="_Bottom Up Maart 5" xfId="4654"/>
    <cellStyle name="_Bottom Up Maart_110810_Overzicht_Orderintake" xfId="4655"/>
    <cellStyle name="_Bottom Up Maart_20080530 Consolidatie Businessplan v12" xfId="1415"/>
    <cellStyle name="_Bottom Up Maart_20080530 Consolidatie Businessplan v12 2" xfId="1416"/>
    <cellStyle name="_Bottom Up Maart_20080530 Consolidatie Businessplan v12 2 2" xfId="4656"/>
    <cellStyle name="_Bottom Up Maart_20080530 Consolidatie Businessplan v12 3" xfId="4657"/>
    <cellStyle name="_Bottom Up Maart_20080530 Consolidatie Businessplan v12 3 2" xfId="4658"/>
    <cellStyle name="_Bottom Up Maart_20080530 Consolidatie Businessplan v12 4" xfId="4659"/>
    <cellStyle name="_Bottom Up Maart_20080530 Consolidatie Businessplan v12 5" xfId="4660"/>
    <cellStyle name="_Bottom Up Maart_20080530 Consolidatie Businessplan v12_Blad2" xfId="1417"/>
    <cellStyle name="_Bottom Up Maart_20080530 Consolidatie Businessplan v12_Blad2 2" xfId="1418"/>
    <cellStyle name="_Bottom Up Maart_20080530 Consolidatie Businessplan v12_Blad2_JP2011" xfId="1419"/>
    <cellStyle name="_Bottom Up Maart_20080530 Consolidatie Businessplan v12_JP2011" xfId="1420"/>
    <cellStyle name="_Bottom Up Maart_20080530 Consolidatie Businessplan v12_Model Plan 2012" xfId="1421"/>
    <cellStyle name="_Bottom Up Maart_20080605 Consolidatie Businessplan v15" xfId="1422"/>
    <cellStyle name="_Bottom Up Maart_20080605 Consolidatie Businessplan v15 2" xfId="1423"/>
    <cellStyle name="_Bottom Up Maart_20080605 Consolidatie Businessplan v15 2 2" xfId="4661"/>
    <cellStyle name="_Bottom Up Maart_20080605 Consolidatie Businessplan v15 3" xfId="4662"/>
    <cellStyle name="_Bottom Up Maart_20080605 Consolidatie Businessplan v15 3 2" xfId="4663"/>
    <cellStyle name="_Bottom Up Maart_20080605 Consolidatie Businessplan v15 4" xfId="4664"/>
    <cellStyle name="_Bottom Up Maart_20080605 Consolidatie Businessplan v15 5" xfId="4665"/>
    <cellStyle name="_Bottom Up Maart_20080605 Consolidatie Businessplan v15_Blad2" xfId="1424"/>
    <cellStyle name="_Bottom Up Maart_20080605 Consolidatie Businessplan v15_Blad2 2" xfId="1425"/>
    <cellStyle name="_Bottom Up Maart_20080605 Consolidatie Businessplan v15_Blad2_JP2011" xfId="1426"/>
    <cellStyle name="_Bottom Up Maart_20080605 Consolidatie Businessplan v15_JP2011" xfId="1427"/>
    <cellStyle name="_Bottom Up Maart_20080605 Consolidatie Businessplan v15_Model Plan 2012" xfId="1428"/>
    <cellStyle name="_Bottom Up Maart_20080605 Consolidatie Businessplan v19" xfId="1429"/>
    <cellStyle name="_Bottom Up Maart_20080605 Consolidatie Businessplan v19 2" xfId="1430"/>
    <cellStyle name="_Bottom Up Maart_20080605 Consolidatie Businessplan v19 2 2" xfId="4666"/>
    <cellStyle name="_Bottom Up Maart_20080605 Consolidatie Businessplan v19 3" xfId="4667"/>
    <cellStyle name="_Bottom Up Maart_20080605 Consolidatie Businessplan v19 3 2" xfId="4668"/>
    <cellStyle name="_Bottom Up Maart_20080605 Consolidatie Businessplan v19 4" xfId="4669"/>
    <cellStyle name="_Bottom Up Maart_20080605 Consolidatie Businessplan v19 5" xfId="4670"/>
    <cellStyle name="_Bottom Up Maart_20080605 Consolidatie Businessplan v19_Blad2" xfId="1431"/>
    <cellStyle name="_Bottom Up Maart_20080605 Consolidatie Businessplan v19_Blad2 2" xfId="1432"/>
    <cellStyle name="_Bottom Up Maart_20080605 Consolidatie Businessplan v19_Blad2_JP2011" xfId="1433"/>
    <cellStyle name="_Bottom Up Maart_20080605 Consolidatie Businessplan v19_JP2011" xfId="1434"/>
    <cellStyle name="_Bottom Up Maart_20080605 Consolidatie Businessplan v19_Model Plan 2012" xfId="1435"/>
    <cellStyle name="_Bottom Up Maart_BenI" xfId="4671"/>
    <cellStyle name="_Bottom Up Maart_Blad2" xfId="1436"/>
    <cellStyle name="_Bottom Up Maart_Blad2 2" xfId="1437"/>
    <cellStyle name="_Bottom Up Maart_Blad2_JP2011" xfId="1438"/>
    <cellStyle name="_Bottom Up Maart_Fixed Data" xfId="4672"/>
    <cellStyle name="_Bottom Up Maart_JP2011" xfId="1439"/>
    <cellStyle name="_Bottom Up Maart_Model Plan 2012" xfId="1440"/>
    <cellStyle name="_Bottom Up Maart_ND5 squeeze model  whs-whs v2.21 DWDM ILL" xfId="1441"/>
    <cellStyle name="_Bottom Up Maart_OIT data LE,SCM,INS,targets" xfId="4673"/>
    <cellStyle name="_Bottom Up Maart_SWOL" xfId="4674"/>
    <cellStyle name="_BP 2007-2009 FTE + kosten BS OP (vs 2)" xfId="165"/>
    <cellStyle name="_BP 2007-2009 FTE + kosten BS OP (vs 2) 2" xfId="166"/>
    <cellStyle name="_BP 2007-2009 FTE + kosten BS OP (vs 2) 3" xfId="1442"/>
    <cellStyle name="_BP 2007-2009 FTE + kosten BS OP (vs 2)_ND5 squeeze model  whs-whs v2.21 DWDM ILL" xfId="1443"/>
    <cellStyle name="_BP 2007-2009 ronde 3     Inputblad FTE" xfId="167"/>
    <cellStyle name="_BP 2007-2009 Totaal overzicht WSO en NS 11-10-2006" xfId="168"/>
    <cellStyle name="_BP 2007-2009 Totaal overzicht WSO en NS 11-10-2006 2" xfId="169"/>
    <cellStyle name="_BP 2007-2009 Totaal overzicht WSO en NS 11-10-2006 3" xfId="1444"/>
    <cellStyle name="_BP 2007-2009 Totaal overzicht WSO en NS 11-10-2006_ND5 squeeze model  whs-whs v2.21 DWDM ILL" xfId="1445"/>
    <cellStyle name="_BP 2008-2010 invoersheet RE004 Voice Services Joost" xfId="1446"/>
    <cellStyle name="_BP 2008-2010 invoersheet RE004 Voice Services Joost 2" xfId="1447"/>
    <cellStyle name="_BP 2008-2010 invoersheet RE004 Voice Services Joost 2 2" xfId="4675"/>
    <cellStyle name="_BP 2008-2010 invoersheet RE004 Voice Services Joost 3" xfId="4676"/>
    <cellStyle name="_BP 2008-2010 invoersheet RE004 Voice Services Joost 3 2" xfId="4677"/>
    <cellStyle name="_BP 2008-2010 invoersheet RE004 Voice Services Joost 4" xfId="4678"/>
    <cellStyle name="_BP 2008-2010 invoersheet RE004 Voice Services Joost 5" xfId="4679"/>
    <cellStyle name="_BP 2008-2010 invoersheet RE004 Voice Services Joost_Blad2" xfId="1448"/>
    <cellStyle name="_BP 2008-2010 invoersheet RE004 Voice Services Joost_Blad2 2" xfId="1449"/>
    <cellStyle name="_BP 2008-2010 invoersheet RE004 Voice Services Joost_Blad2_JP2011" xfId="1450"/>
    <cellStyle name="_BP 2008-2010 invoersheet RE004 Voice Services Joost_JP2011" xfId="1451"/>
    <cellStyle name="_BP 2008-2010 invoersheet RE004 Voice Services Joost_Model Plan 2012" xfId="1452"/>
    <cellStyle name="_BP 2010-2012 versie 19 mei 2009 (met fill the gap, JEV 196, BP 228)" xfId="4680"/>
    <cellStyle name="_BP 2010-2012 versie 19 mei 2009 (met fill the gap, JEV 196, BP 228) 2" xfId="4681"/>
    <cellStyle name="_BP 2010-2012 versie 19 mei 2009 (met fill the gap, JEV 196, BP 228) 2 2" xfId="4682"/>
    <cellStyle name="_BP 2010-2012 versie 19 mei 2009 (met fill the gap, JEV 196, BP 228) 3" xfId="4683"/>
    <cellStyle name="_BP 2010-2012 versie 19 mei 2009 (met fill the gap, JEV 196, BP 228) 3 2" xfId="4684"/>
    <cellStyle name="_BP 2010-2012 versie 19 mei 2009 (met fill the gap, JEV 196, BP 228) 4" xfId="4685"/>
    <cellStyle name="_BP 2010-2012 versie 19 mei 2009 (met fill the gap, JEV 196, BP 228) 5" xfId="4686"/>
    <cellStyle name="_BP 2010-2012 versie 19 mei 2009 (met fill the gap, JEV 196, BP 228)_110810_Overzicht_Orderintake" xfId="4687"/>
    <cellStyle name="_BP 2010-2012 versie 19 mei 2009 (met fill the gap, JEV 196, BP 228)_BenI" xfId="4688"/>
    <cellStyle name="_BP 2010-2012 versie 19 mei 2009 (met fill the gap, JEV 196, BP 228)_Fixed Data" xfId="4689"/>
    <cellStyle name="_BP 2010-2012 versie 19 mei 2009 (met fill the gap, JEV 196, BP 228)_SWOL" xfId="4690"/>
    <cellStyle name="_BP Con 2005 concept" xfId="170"/>
    <cellStyle name="_BP Con 2005 concept 2" xfId="171"/>
    <cellStyle name="_BP Con 2005 concept 3" xfId="1453"/>
    <cellStyle name="_BP Con 2005 concept_ND5 squeeze model  whs-whs v2.21 DWDM ILL" xfId="1454"/>
    <cellStyle name="_BP Distributie '08 - '10 - v0 6 concept (2)" xfId="4691"/>
    <cellStyle name="_BP Distributie '08 - '10 - v2 2 concept Generiek" xfId="4692"/>
    <cellStyle name="_BP ILL 2005-2007_v3" xfId="172"/>
    <cellStyle name="_BP ILL 2005-2007_v3 2" xfId="173"/>
    <cellStyle name="_BP ILL 2005-2007_v3 3" xfId="1455"/>
    <cellStyle name="_BP ILL 2005-2007_v3_ND5 squeeze model  whs-whs v2.21 DWDM ILL" xfId="1456"/>
    <cellStyle name="_BP ILL forecast 07-08-09 V0 2" xfId="174"/>
    <cellStyle name="_BP ILL forecast 07-08-09 V0 2_LPM PL 20101014 Concept" xfId="1457"/>
    <cellStyle name="_BP ILL forecast 07-08-09 V0 2_LPM PL 20101028 obv LRIC inkoop" xfId="1458"/>
    <cellStyle name="_BP ILL forecast 07-08-09 V0 2_ND5 squeeze model  whs-whs v2.21 DWDM ILL" xfId="1459"/>
    <cellStyle name="_BP ILL forecast 07-08-09 V0 3 (concept)" xfId="175"/>
    <cellStyle name="_BP ILL forecast 07-08-09 V0 3 (concept)_LPM PL 20101014 Concept" xfId="1460"/>
    <cellStyle name="_BP ILL forecast 07-08-09 V0 3 (concept)_LPM PL 20101028 obv LRIC inkoop" xfId="1461"/>
    <cellStyle name="_BP ILL forecast 07-08-09 V0 3 (concept)_ND5 squeeze model  whs-whs v2.21 DWDM ILL" xfId="1462"/>
    <cellStyle name="_BP Update-PFM VOice services-1jun06" xfId="176"/>
    <cellStyle name="_BP Update-PFM VOice services-1jun06 2" xfId="177"/>
    <cellStyle name="_BP Update-PFM VOice services-1jun06 3" xfId="1463"/>
    <cellStyle name="_BP Update-PFM VOice services-1jun06_ND5 squeeze model  whs-whs v2.21 DWDM ILL" xfId="1464"/>
    <cellStyle name="_BP2009V02 2008_05 29" xfId="1465"/>
    <cellStyle name="_BP2009V02 2008_05 29 2" xfId="1466"/>
    <cellStyle name="_BP2009V02 2008_05 29_2008-07-01 aktiepunten NLB" xfId="4693"/>
    <cellStyle name="_BP2009V02 2008_05 29_2008-07-01 aktiepunten NLB 2" xfId="4694"/>
    <cellStyle name="_BP2009V02 2008_05 29_2008-07-01 aktiepunten NLB 2 2" xfId="4695"/>
    <cellStyle name="_BP2009V02 2008_05 29_2008-07-01 aktiepunten NLB 3" xfId="4696"/>
    <cellStyle name="_BP2009V02 2008_05 29_2008-07-01 aktiepunten NLB 3 2" xfId="4697"/>
    <cellStyle name="_BP2009V02 2008_05 29_2008-07-01 aktiepunten NLB 4" xfId="4698"/>
    <cellStyle name="_BP2009V02 2008_05 29_2008-07-01 aktiepunten NLB 5" xfId="4699"/>
    <cellStyle name="_BP2009V02 2008_05 29_Blad2" xfId="1467"/>
    <cellStyle name="_BP2009V02 2008_05 29_Blad2 2" xfId="1468"/>
    <cellStyle name="_BP2009V02 2008_05 29_Blad2_JP2011" xfId="1469"/>
    <cellStyle name="_BP2009V02 2008_05 29_JP2011" xfId="1470"/>
    <cellStyle name="_BP2009V02 2008_05 29_Model Plan 2012" xfId="1471"/>
    <cellStyle name="_bp2012 B&amp;I met details_031111" xfId="4700"/>
    <cellStyle name="_bp2012 BI met details" xfId="4701"/>
    <cellStyle name="_BPR_Entity_July08_v3" xfId="1472"/>
    <cellStyle name="_BPR_Entity_July08_v3_Blad2" xfId="1473"/>
    <cellStyle name="_BPR_Entity_July08_v3_Blad2 2" xfId="1474"/>
    <cellStyle name="_BPR_Entity_July08_v3_Blad2_JP2011" xfId="1475"/>
    <cellStyle name="_BPR_Entity_July08_v3_Book2" xfId="1476"/>
    <cellStyle name="_BPR_Entity_July08_v3_Book3" xfId="1477"/>
    <cellStyle name="_BPR_Entity_July08_v3_Direct (Projects)" xfId="1478"/>
    <cellStyle name="_BPR_Entity_July08_v3_Excel sheets updated of strategy sessions  Rmc" xfId="1479"/>
    <cellStyle name="_BPR_Entity_July08_v3_ICS KPI" xfId="1480"/>
    <cellStyle name="_BPR_Entity_July08_v3_JP2011" xfId="1481"/>
    <cellStyle name="_BPR_Entity_July08_v3_JP2011 2" xfId="1482"/>
    <cellStyle name="_BPR_Entity_July08_v3_Model Plan 2012" xfId="1483"/>
    <cellStyle name="_BPR_Entity_July08_v3_Sheet1" xfId="1484"/>
    <cellStyle name="_BPR_Entity_July08_v3_Sheet1_Book2" xfId="1485"/>
    <cellStyle name="_BPR_Entity_July08_v3_Sheet1_Book3" xfId="1486"/>
    <cellStyle name="_BPR_Entity_July08_v3_Sheet1_ICS KPI" xfId="1487"/>
    <cellStyle name="_Branches" xfId="4702"/>
    <cellStyle name="_Britania BS - 08 V1" xfId="1488"/>
    <cellStyle name="_Broadcasting&amp;Cable" xfId="4703"/>
    <cellStyle name="_Brugstaat OLS" xfId="1489"/>
    <cellStyle name="_Brugstaat OLS 2" xfId="1490"/>
    <cellStyle name="_Brugstaat OLS_JP2011" xfId="1491"/>
    <cellStyle name="_brugstaat plan opex" xfId="178"/>
    <cellStyle name="_brugstaat plan opex 2" xfId="179"/>
    <cellStyle name="_brugstaat plan opex 3" xfId="1492"/>
    <cellStyle name="_brugstaat plan opex_ND5 squeeze model  whs-whs v2.21 DWDM ILL" xfId="1493"/>
    <cellStyle name="_BS JP 2007" xfId="180"/>
    <cellStyle name="_BS MPM totaalsheet November (06122006)(Final)" xfId="181"/>
    <cellStyle name="_BS_126014_MI_P12" xfId="1494"/>
    <cellStyle name="_BS_126014_MI_P12 2" xfId="1495"/>
    <cellStyle name="_BS_126014_MI_P12 3" xfId="1496"/>
    <cellStyle name="_BS_130504_spec 310308" xfId="1497"/>
    <cellStyle name="_BS_130504_spec 310308 2" xfId="1498"/>
    <cellStyle name="_BS_130504_spec 310308 3" xfId="1499"/>
    <cellStyle name="_BS_130504_VA NSDM_P11_ 2007" xfId="1500"/>
    <cellStyle name="_BS_130504_VA%20NSDM_P12_%202007(1)" xfId="1501"/>
    <cellStyle name="_BS_130504_VA%20NSDM_P12_%202007(1) 2" xfId="1502"/>
    <cellStyle name="_BS_130504_VA%20NSDM_P12_%202007(1) 3" xfId="1503"/>
    <cellStyle name="_Budgeted Vs Actuals - SOUTHERN REGION  V1" xfId="1504"/>
    <cellStyle name="_Budgeted Vs Actuals - SOUTHERN REGION  V2" xfId="1505"/>
    <cellStyle name="_Budgetverdeling_BC_2007_LE_SME_definitief_4dec06" xfId="1506"/>
    <cellStyle name="_Budgetverdeling_BC_2007_LE_SME_definitief_4dec06 2" xfId="1507"/>
    <cellStyle name="_Budgetverdeling_BC_2007_LE_SME_definitief_4dec06 2 2" xfId="4704"/>
    <cellStyle name="_Budgetverdeling_BC_2007_LE_SME_definitief_4dec06 3" xfId="4705"/>
    <cellStyle name="_Budgetverdeling_BC_2007_LE_SME_definitief_4dec06 3 2" xfId="4706"/>
    <cellStyle name="_Budgetverdeling_BC_2007_LE_SME_definitief_4dec06 4" xfId="4707"/>
    <cellStyle name="_Budgetverdeling_BC_2007_LE_SME_definitief_4dec06 5" xfId="4708"/>
    <cellStyle name="_Budgetverdeling_BC_2007_LE_SME_definitief_4dec06_Blad2" xfId="1508"/>
    <cellStyle name="_Budgetverdeling_BC_2007_LE_SME_definitief_4dec06_Blad2 2" xfId="1509"/>
    <cellStyle name="_Budgetverdeling_BC_2007_LE_SME_definitief_4dec06_Blad2_JP2011" xfId="1510"/>
    <cellStyle name="_Budgetverdeling_BC_2007_LE_SME_definitief_4dec06_JP2011" xfId="1511"/>
    <cellStyle name="_Budgetverdeling_BC_2007_LE_SME_definitief_4dec06_Model Plan 2012" xfId="1512"/>
    <cellStyle name="_Business case" xfId="1513"/>
    <cellStyle name="_Business case - forecast V1 7" xfId="1514"/>
    <cellStyle name="_Business case - forecast V7 8 RvB v2" xfId="1515"/>
    <cellStyle name="_Business case - forecast V7 9" xfId="1516"/>
    <cellStyle name="_business case CC Haarlem v2 0 huur" xfId="1517"/>
    <cellStyle name="_Business case Hosting Almere v4" xfId="1518"/>
    <cellStyle name="_Business case Hosting Almere v4 2" xfId="1519"/>
    <cellStyle name="_Business model KPN TV '08 - '10 - v08 concept" xfId="1520"/>
    <cellStyle name="_Business model KPN TV '08 - '10 - v1.6 concept Oude base" xfId="4709"/>
    <cellStyle name="_Business Plan" xfId="4710"/>
    <cellStyle name="_BusinessBalanced Scorecard MNS draft 2007" xfId="1521"/>
    <cellStyle name="_BusinessPlan 2007-2009 DVB-T + IP-TV" xfId="1522"/>
    <cellStyle name="_BusinessPlan DVB-T v15 value for money op 795" xfId="1523"/>
    <cellStyle name="_Busplan BS 07 0107 aantallen+WBA omzet" xfId="182"/>
    <cellStyle name="_Busplan BS 07 0107 aantallen+WBA omzet 2" xfId="183"/>
    <cellStyle name="_Busplan BS 07 0107 aantallen+WBA omzet 3" xfId="1524"/>
    <cellStyle name="_Busplan BS 07 0107 aantallen+WBA omzet_ND5 squeeze model  whs-whs v2.21 DWDM ILL" xfId="1525"/>
    <cellStyle name="_BVO RAPPORTAGE juni 07 werkdocument" xfId="4711"/>
    <cellStyle name="_BVO RAPPORTAGE juni 07 werkdocument_CapexBoard" xfId="4712"/>
    <cellStyle name="_BVO RAPPORTAGE juni 07 werkdocument_CapexBoard 2" xfId="4713"/>
    <cellStyle name="_Calculatieblad_Opgaaf_Sectorv0 1" xfId="1526"/>
    <cellStyle name="_CAPEX JP 2003- BP 2004 in flying bricks" xfId="184"/>
    <cellStyle name="_capex overzicht 25-6-09 v2 (2)" xfId="4714"/>
    <cellStyle name="_Capex spreadsheet voor bespreking_bw_RvB (GB2bw)" xfId="4715"/>
    <cellStyle name="_CapEx verdeling" xfId="4716"/>
    <cellStyle name="_CAPEX verloopoverzicht mrt" xfId="4717"/>
    <cellStyle name="_CAPEX verloopoverzicht mrt 2" xfId="4718"/>
    <cellStyle name="_CAPEX verloopoverzicht mrt 2 2" xfId="4719"/>
    <cellStyle name="_CAPEX verloopoverzicht mrt 3" xfId="4720"/>
    <cellStyle name="_CAPEX verloopoverzicht mrt 3 2" xfId="4721"/>
    <cellStyle name="_CAPEX verloopoverzicht mrt 4" xfId="4722"/>
    <cellStyle name="_CAPEX verloopoverzicht mrt 5" xfId="4723"/>
    <cellStyle name="_CapexBoard" xfId="4724"/>
    <cellStyle name="_CAPEX-jev q2 draft" xfId="1527"/>
    <cellStyle name="_Capexrapportage dec 2009_final" xfId="4725"/>
    <cellStyle name="_Capexrapportage dec 2009_final 2" xfId="4726"/>
    <cellStyle name="_Capexrapportage dec 2009_final 2 2" xfId="4727"/>
    <cellStyle name="_Capexrapportage dec 2009_final 3" xfId="4728"/>
    <cellStyle name="_Capexrapportage dec 2009_final 3 2" xfId="4729"/>
    <cellStyle name="_Capexrapportage dec 2009_final 4" xfId="4730"/>
    <cellStyle name="_Capexrapportage dec 2009_final 5" xfId="4731"/>
    <cellStyle name="_Capexrapportage mrt 2010_WD8" xfId="4732"/>
    <cellStyle name="_Capexrapportage mrt 2010_WD8 2" xfId="4733"/>
    <cellStyle name="_Capexrapportage mrt 2010_WD8 2 2" xfId="4734"/>
    <cellStyle name="_Capexrapportage mrt 2010_WD8 3" xfId="4735"/>
    <cellStyle name="_Capexrapportage mrt 2010_WD8 3 2" xfId="4736"/>
    <cellStyle name="_Capexrapportage mrt 2010_WD8 4" xfId="4737"/>
    <cellStyle name="_Capexrapportage mrt 2010_WD8 5" xfId="4738"/>
    <cellStyle name="_Capexverdeling 2008,2009, 2010 nieuw format" xfId="4739"/>
    <cellStyle name="_Capexverdeling 2008,2009, 2010 nieuw format 2" xfId="4740"/>
    <cellStyle name="_Capexverdeling 2008,2009, 2010 nieuw format 2 2" xfId="4741"/>
    <cellStyle name="_Capexverdeling 2008,2009, 2010 nieuw format 3" xfId="4742"/>
    <cellStyle name="_Capexverdeling 2008,2009, 2010 nieuw format 3 2" xfId="4743"/>
    <cellStyle name="_Capexverdeling 2008,2009, 2010 nieuw format 4" xfId="4744"/>
    <cellStyle name="_Capexverdeling 2008,2009, 2010 nieuw format 5" xfId="4745"/>
    <cellStyle name="_CBI - 08 MATT ARNOLD update" xfId="1528"/>
    <cellStyle name="_CCAL versie 7 (5000m2)" xfId="1529"/>
    <cellStyle name="_CCS_P en L totaalsheet v10 25-08-2006" xfId="1530"/>
    <cellStyle name="_CCS_P en L totaalsheet v10 25-08-2006 2" xfId="1531"/>
    <cellStyle name="_CCS_P en L totaalsheet v10 25-08-2006 2 2" xfId="4746"/>
    <cellStyle name="_CCS_P en L totaalsheet v10 25-08-2006 3" xfId="4747"/>
    <cellStyle name="_CCS_P en L totaalsheet v10 25-08-2006 3 2" xfId="4748"/>
    <cellStyle name="_CCS_P en L totaalsheet v10 25-08-2006 4" xfId="4749"/>
    <cellStyle name="_CCS_P en L totaalsheet v10 25-08-2006 5" xfId="4750"/>
    <cellStyle name="_CCS_P en L totaalsheet v10 25-08-2006_Blad2" xfId="1532"/>
    <cellStyle name="_CCS_P en L totaalsheet v10 25-08-2006_Blad2 2" xfId="1533"/>
    <cellStyle name="_CCS_P en L totaalsheet v10 25-08-2006_Blad2_JP2011" xfId="1534"/>
    <cellStyle name="_CCS_P en L totaalsheet v10 25-08-2006_JP2011" xfId="1535"/>
    <cellStyle name="_CCS_P en L totaalsheet v10 25-08-2006_Model Plan 2012" xfId="1536"/>
    <cellStyle name="_CE en IC Definitie" xfId="4751"/>
    <cellStyle name="_CE en IC Definitie 2" xfId="4752"/>
    <cellStyle name="_CE en IC Definitie 2 2" xfId="4753"/>
    <cellStyle name="_CE en IC Definitie 3" xfId="4754"/>
    <cellStyle name="_CE en IC Definitie 3 2" xfId="4755"/>
    <cellStyle name="_CE en IC Definitie 4" xfId="4756"/>
    <cellStyle name="_CE en IC Definitie 5" xfId="4757"/>
    <cellStyle name="_Check" xfId="1537"/>
    <cellStyle name="_Check 13 weeks cash forecast" xfId="1538"/>
    <cellStyle name="_Check met output OLS" xfId="1539"/>
    <cellStyle name="_Check met output OLS 2" xfId="1540"/>
    <cellStyle name="_Check met output OLS_JP2011" xfId="1541"/>
    <cellStyle name="_Check_Sheet1" xfId="1542"/>
    <cellStyle name="_Churn 2004" xfId="185"/>
    <cellStyle name="_Churn 2004 2" xfId="186"/>
    <cellStyle name="_Churn 2004 2 2" xfId="4758"/>
    <cellStyle name="_Churn 2004 3" xfId="1543"/>
    <cellStyle name="_Churn 2004 3 2" xfId="4759"/>
    <cellStyle name="_Churn 2004 4" xfId="4760"/>
    <cellStyle name="_Churn 2004 5" xfId="4761"/>
    <cellStyle name="_Churn 2004_110810_Overzicht_Orderintake" xfId="4762"/>
    <cellStyle name="_Churn 2004_20080530 Consolidatie Businessplan v12" xfId="1544"/>
    <cellStyle name="_Churn 2004_20080530 Consolidatie Businessplan v12 2" xfId="1545"/>
    <cellStyle name="_Churn 2004_20080530 Consolidatie Businessplan v12 2 2" xfId="4763"/>
    <cellStyle name="_Churn 2004_20080530 Consolidatie Businessplan v12 3" xfId="4764"/>
    <cellStyle name="_Churn 2004_20080530 Consolidatie Businessplan v12 3 2" xfId="4765"/>
    <cellStyle name="_Churn 2004_20080530 Consolidatie Businessplan v12 4" xfId="4766"/>
    <cellStyle name="_Churn 2004_20080530 Consolidatie Businessplan v12 5" xfId="4767"/>
    <cellStyle name="_Churn 2004_20080530 Consolidatie Businessplan v12_Blad2" xfId="1546"/>
    <cellStyle name="_Churn 2004_20080530 Consolidatie Businessplan v12_Blad2 2" xfId="1547"/>
    <cellStyle name="_Churn 2004_20080530 Consolidatie Businessplan v12_Blad2_JP2011" xfId="1548"/>
    <cellStyle name="_Churn 2004_20080530 Consolidatie Businessplan v12_JP2011" xfId="1549"/>
    <cellStyle name="_Churn 2004_20080530 Consolidatie Businessplan v12_Model Plan 2012" xfId="1550"/>
    <cellStyle name="_Churn 2004_20080605 Consolidatie Businessplan v15" xfId="1551"/>
    <cellStyle name="_Churn 2004_20080605 Consolidatie Businessplan v15 2" xfId="1552"/>
    <cellStyle name="_Churn 2004_20080605 Consolidatie Businessplan v15 2 2" xfId="4768"/>
    <cellStyle name="_Churn 2004_20080605 Consolidatie Businessplan v15 3" xfId="4769"/>
    <cellStyle name="_Churn 2004_20080605 Consolidatie Businessplan v15 3 2" xfId="4770"/>
    <cellStyle name="_Churn 2004_20080605 Consolidatie Businessplan v15 4" xfId="4771"/>
    <cellStyle name="_Churn 2004_20080605 Consolidatie Businessplan v15 5" xfId="4772"/>
    <cellStyle name="_Churn 2004_20080605 Consolidatie Businessplan v15_Blad2" xfId="1553"/>
    <cellStyle name="_Churn 2004_20080605 Consolidatie Businessplan v15_Blad2 2" xfId="1554"/>
    <cellStyle name="_Churn 2004_20080605 Consolidatie Businessplan v15_Blad2_JP2011" xfId="1555"/>
    <cellStyle name="_Churn 2004_20080605 Consolidatie Businessplan v15_JP2011" xfId="1556"/>
    <cellStyle name="_Churn 2004_20080605 Consolidatie Businessplan v15_Model Plan 2012" xfId="1557"/>
    <cellStyle name="_Churn 2004_20080605 Consolidatie Businessplan v19" xfId="1558"/>
    <cellStyle name="_Churn 2004_20080605 Consolidatie Businessplan v19 2" xfId="1559"/>
    <cellStyle name="_Churn 2004_20080605 Consolidatie Businessplan v19 2 2" xfId="4773"/>
    <cellStyle name="_Churn 2004_20080605 Consolidatie Businessplan v19 3" xfId="4774"/>
    <cellStyle name="_Churn 2004_20080605 Consolidatie Businessplan v19 3 2" xfId="4775"/>
    <cellStyle name="_Churn 2004_20080605 Consolidatie Businessplan v19 4" xfId="4776"/>
    <cellStyle name="_Churn 2004_20080605 Consolidatie Businessplan v19 5" xfId="4777"/>
    <cellStyle name="_Churn 2004_20080605 Consolidatie Businessplan v19_Blad2" xfId="1560"/>
    <cellStyle name="_Churn 2004_20080605 Consolidatie Businessplan v19_Blad2 2" xfId="1561"/>
    <cellStyle name="_Churn 2004_20080605 Consolidatie Businessplan v19_Blad2_JP2011" xfId="1562"/>
    <cellStyle name="_Churn 2004_20080605 Consolidatie Businessplan v19_JP2011" xfId="1563"/>
    <cellStyle name="_Churn 2004_20080605 Consolidatie Businessplan v19_Model Plan 2012" xfId="1564"/>
    <cellStyle name="_Churn 2004_BenI" xfId="4778"/>
    <cellStyle name="_Churn 2004_Blad2" xfId="1565"/>
    <cellStyle name="_Churn 2004_Blad2 2" xfId="1566"/>
    <cellStyle name="_Churn 2004_Blad2_JP2011" xfId="1567"/>
    <cellStyle name="_Churn 2004_Fixed Data" xfId="4779"/>
    <cellStyle name="_Churn 2004_JP2011" xfId="1568"/>
    <cellStyle name="_Churn 2004_Model Plan 2012" xfId="1569"/>
    <cellStyle name="_Churn 2004_ND5 squeeze model  whs-whs v2.21 DWDM ILL" xfId="1570"/>
    <cellStyle name="_Churn 2004_OIT data LE,SCM,INS,targets" xfId="4780"/>
    <cellStyle name="_Churn 2004_SWOL" xfId="4781"/>
    <cellStyle name="_CLARKS - 08 TEMPLATE CK 7 Nov" xfId="1571"/>
    <cellStyle name="_CM PAC Programma's 2009" xfId="4782"/>
    <cellStyle name="_CM PAC Programma's 2010" xfId="4783"/>
    <cellStyle name="_CM SOx Materialiteitsmatrix 2009 hard BALANCE SHEET (2)" xfId="4784"/>
    <cellStyle name="_CM SOx Materialiteitsmatrix 2009 hard BALANCE SHEET (2) 2" xfId="4785"/>
    <cellStyle name="_CM SOx Materialiteitsmatrix 2009 hard BALANCE SHEET (2) 2 2" xfId="4786"/>
    <cellStyle name="_CM SOx Materialiteitsmatrix 2009 hard BALANCE SHEET (2) 3" xfId="4787"/>
    <cellStyle name="_CM SOx Materialiteitsmatrix 2009 hard BALANCE SHEET (2) 3 2" xfId="4788"/>
    <cellStyle name="_CM SOx Materialiteitsmatrix 2009 hard BALANCE SHEET (2) 4" xfId="4789"/>
    <cellStyle name="_CM SOx Materialiteitsmatrix 2009 hard BALANCE SHEET (2) 5" xfId="4790"/>
    <cellStyle name="_CM SOx Materialiteitsmatrix 2009 hard INCOME STATEMENT" xfId="4791"/>
    <cellStyle name="_CM SOx Materialiteitsmatrix 2009 hard INCOME STATEMENT 2" xfId="4792"/>
    <cellStyle name="_CM SOx Materialiteitsmatrix 2009 hard INCOME STATEMENT 2 2" xfId="4793"/>
    <cellStyle name="_CM SOx Materialiteitsmatrix 2009 hard INCOME STATEMENT 3" xfId="4794"/>
    <cellStyle name="_CM SOx Materialiteitsmatrix 2009 hard INCOME STATEMENT 3 2" xfId="4795"/>
    <cellStyle name="_CM SOx Materialiteitsmatrix 2009 hard INCOME STATEMENT 4" xfId="4796"/>
    <cellStyle name="_CM SOx Materialiteitsmatrix 2009 hard INCOME STATEMENT 5" xfId="4797"/>
    <cellStyle name="_COLT - 08 Chris Westwood" xfId="1572"/>
    <cellStyle name="_Comma" xfId="4798"/>
    <cellStyle name="_Comma 2" xfId="4799"/>
    <cellStyle name="_Comma 2 2" xfId="4800"/>
    <cellStyle name="_Comma 3" xfId="4801"/>
    <cellStyle name="_Comma 3 2" xfId="4802"/>
    <cellStyle name="_Comma 4" xfId="4803"/>
    <cellStyle name="_Comma 5" xfId="4804"/>
    <cellStyle name="_Comma_110329 PQ Challenge Linked to Sharepoint" xfId="4805"/>
    <cellStyle name="_Comma_110329 PQ Challenge Linked to Sharepoint 2" xfId="4806"/>
    <cellStyle name="_Comma_110329 PQ Challenge Linked to Sharepoint 2 2" xfId="4807"/>
    <cellStyle name="_Comma_110329 PQ Challenge Linked to Sharepoint 3" xfId="4808"/>
    <cellStyle name="_Comma_110329 PQ Challenge Linked to Sharepoint 3 2" xfId="4809"/>
    <cellStyle name="_Comma_110329 PQ Challenge Linked to Sharepoint 4" xfId="4810"/>
    <cellStyle name="_Comma_110329 PQ Challenge Linked to Sharepoint 5" xfId="4811"/>
    <cellStyle name="_Comma_110413 Outlook ZM Linked to Sharepoint" xfId="4812"/>
    <cellStyle name="_Comma_110413 Outlook ZM Linked to Sharepoint 2" xfId="4813"/>
    <cellStyle name="_Comma_110413 Outlook ZM Linked to Sharepoint 2 2" xfId="4814"/>
    <cellStyle name="_Comma_110413 Outlook ZM Linked to Sharepoint 3" xfId="4815"/>
    <cellStyle name="_Comma_110413 Outlook ZM Linked to Sharepoint 3 2" xfId="4816"/>
    <cellStyle name="_Comma_110413 Outlook ZM Linked to Sharepoint 4" xfId="4817"/>
    <cellStyle name="_Comma_110413 Outlook ZM Linked to Sharepoint 5" xfId="4818"/>
    <cellStyle name="_Comma_ICT" xfId="4819"/>
    <cellStyle name="_Comma_NL Spec Staf _ ICT" xfId="4820"/>
    <cellStyle name="_Comma_Trendanalyse 2009-2013 (MASTER met links naar SharePoint input) - 2011 structuur" xfId="4821"/>
    <cellStyle name="_Complete" xfId="187"/>
    <cellStyle name="_Complete 2" xfId="188"/>
    <cellStyle name="_Complete 3" xfId="1573"/>
    <cellStyle name="_Complete_ND5 squeeze model  whs-whs v2.21 DWDM ILL" xfId="1574"/>
    <cellStyle name="_Consolidatie set Overig opbr+verkr BU VT JP2004 versie 8" xfId="189"/>
    <cellStyle name="_Consolidatie set Overig opbr+verkr BU VT JP2004 versie 8 2" xfId="190"/>
    <cellStyle name="_Consolidatie set Overig opbr+verkr BU VT JP2004 versie 8 2 2" xfId="4822"/>
    <cellStyle name="_Consolidatie set Overig opbr+verkr BU VT JP2004 versie 8 3" xfId="1575"/>
    <cellStyle name="_Consolidatie set Overig opbr+verkr BU VT JP2004 versie 8 3 2" xfId="4823"/>
    <cellStyle name="_Consolidatie set Overig opbr+verkr BU VT JP2004 versie 8 4" xfId="4824"/>
    <cellStyle name="_Consolidatie set Overig opbr+verkr BU VT JP2004 versie 8 5" xfId="4825"/>
    <cellStyle name="_Consolidatie set Overig opbr+verkr BU VT JP2004 versie 8_110810_Overzicht_Orderintake" xfId="4826"/>
    <cellStyle name="_Consolidatie set Overig opbr+verkr BU VT JP2004 versie 8_20080530 Consolidatie Businessplan v12" xfId="1576"/>
    <cellStyle name="_Consolidatie set Overig opbr+verkr BU VT JP2004 versie 8_20080530 Consolidatie Businessplan v12 2" xfId="1577"/>
    <cellStyle name="_Consolidatie set Overig opbr+verkr BU VT JP2004 versie 8_20080530 Consolidatie Businessplan v12 2 2" xfId="4827"/>
    <cellStyle name="_Consolidatie set Overig opbr+verkr BU VT JP2004 versie 8_20080530 Consolidatie Businessplan v12 3" xfId="4828"/>
    <cellStyle name="_Consolidatie set Overig opbr+verkr BU VT JP2004 versie 8_20080530 Consolidatie Businessplan v12 3 2" xfId="4829"/>
    <cellStyle name="_Consolidatie set Overig opbr+verkr BU VT JP2004 versie 8_20080530 Consolidatie Businessplan v12 4" xfId="4830"/>
    <cellStyle name="_Consolidatie set Overig opbr+verkr BU VT JP2004 versie 8_20080530 Consolidatie Businessplan v12 5" xfId="4831"/>
    <cellStyle name="_Consolidatie set Overig opbr+verkr BU VT JP2004 versie 8_20080530 Consolidatie Businessplan v12_Blad2" xfId="1578"/>
    <cellStyle name="_Consolidatie set Overig opbr+verkr BU VT JP2004 versie 8_20080530 Consolidatie Businessplan v12_Blad2 2" xfId="1579"/>
    <cellStyle name="_Consolidatie set Overig opbr+verkr BU VT JP2004 versie 8_20080530 Consolidatie Businessplan v12_Blad2_JP2011" xfId="1580"/>
    <cellStyle name="_Consolidatie set Overig opbr+verkr BU VT JP2004 versie 8_20080530 Consolidatie Businessplan v12_JP2011" xfId="1581"/>
    <cellStyle name="_Consolidatie set Overig opbr+verkr BU VT JP2004 versie 8_20080530 Consolidatie Businessplan v12_Model Plan 2012" xfId="1582"/>
    <cellStyle name="_Consolidatie set Overig opbr+verkr BU VT JP2004 versie 8_20080605 Consolidatie Businessplan v15" xfId="1583"/>
    <cellStyle name="_Consolidatie set Overig opbr+verkr BU VT JP2004 versie 8_20080605 Consolidatie Businessplan v15 2" xfId="1584"/>
    <cellStyle name="_Consolidatie set Overig opbr+verkr BU VT JP2004 versie 8_20080605 Consolidatie Businessplan v15 2 2" xfId="4832"/>
    <cellStyle name="_Consolidatie set Overig opbr+verkr BU VT JP2004 versie 8_20080605 Consolidatie Businessplan v15 3" xfId="4833"/>
    <cellStyle name="_Consolidatie set Overig opbr+verkr BU VT JP2004 versie 8_20080605 Consolidatie Businessplan v15 3 2" xfId="4834"/>
    <cellStyle name="_Consolidatie set Overig opbr+verkr BU VT JP2004 versie 8_20080605 Consolidatie Businessplan v15 4" xfId="4835"/>
    <cellStyle name="_Consolidatie set Overig opbr+verkr BU VT JP2004 versie 8_20080605 Consolidatie Businessplan v15 5" xfId="4836"/>
    <cellStyle name="_Consolidatie set Overig opbr+verkr BU VT JP2004 versie 8_20080605 Consolidatie Businessplan v15_Blad2" xfId="1585"/>
    <cellStyle name="_Consolidatie set Overig opbr+verkr BU VT JP2004 versie 8_20080605 Consolidatie Businessplan v15_Blad2 2" xfId="1586"/>
    <cellStyle name="_Consolidatie set Overig opbr+verkr BU VT JP2004 versie 8_20080605 Consolidatie Businessplan v15_Blad2_JP2011" xfId="1587"/>
    <cellStyle name="_Consolidatie set Overig opbr+verkr BU VT JP2004 versie 8_20080605 Consolidatie Businessplan v15_JP2011" xfId="1588"/>
    <cellStyle name="_Consolidatie set Overig opbr+verkr BU VT JP2004 versie 8_20080605 Consolidatie Businessplan v15_Model Plan 2012" xfId="1589"/>
    <cellStyle name="_Consolidatie set Overig opbr+verkr BU VT JP2004 versie 8_20080605 Consolidatie Businessplan v19" xfId="1590"/>
    <cellStyle name="_Consolidatie set Overig opbr+verkr BU VT JP2004 versie 8_20080605 Consolidatie Businessplan v19 2" xfId="1591"/>
    <cellStyle name="_Consolidatie set Overig opbr+verkr BU VT JP2004 versie 8_20080605 Consolidatie Businessplan v19 2 2" xfId="4837"/>
    <cellStyle name="_Consolidatie set Overig opbr+verkr BU VT JP2004 versie 8_20080605 Consolidatie Businessplan v19 3" xfId="4838"/>
    <cellStyle name="_Consolidatie set Overig opbr+verkr BU VT JP2004 versie 8_20080605 Consolidatie Businessplan v19 3 2" xfId="4839"/>
    <cellStyle name="_Consolidatie set Overig opbr+verkr BU VT JP2004 versie 8_20080605 Consolidatie Businessplan v19 4" xfId="4840"/>
    <cellStyle name="_Consolidatie set Overig opbr+verkr BU VT JP2004 versie 8_20080605 Consolidatie Businessplan v19 5" xfId="4841"/>
    <cellStyle name="_Consolidatie set Overig opbr+verkr BU VT JP2004 versie 8_20080605 Consolidatie Businessplan v19_Blad2" xfId="1592"/>
    <cellStyle name="_Consolidatie set Overig opbr+verkr BU VT JP2004 versie 8_20080605 Consolidatie Businessplan v19_Blad2 2" xfId="1593"/>
    <cellStyle name="_Consolidatie set Overig opbr+verkr BU VT JP2004 versie 8_20080605 Consolidatie Businessplan v19_Blad2_JP2011" xfId="1594"/>
    <cellStyle name="_Consolidatie set Overig opbr+verkr BU VT JP2004 versie 8_20080605 Consolidatie Businessplan v19_JP2011" xfId="1595"/>
    <cellStyle name="_Consolidatie set Overig opbr+verkr BU VT JP2004 versie 8_20080605 Consolidatie Businessplan v19_Model Plan 2012" xfId="1596"/>
    <cellStyle name="_Consolidatie set Overig opbr+verkr BU VT JP2004 versie 8_BenI" xfId="4842"/>
    <cellStyle name="_Consolidatie set Overig opbr+verkr BU VT JP2004 versie 8_Blad2" xfId="1597"/>
    <cellStyle name="_Consolidatie set Overig opbr+verkr BU VT JP2004 versie 8_Blad2 2" xfId="1598"/>
    <cellStyle name="_Consolidatie set Overig opbr+verkr BU VT JP2004 versie 8_Blad2_JP2011" xfId="1599"/>
    <cellStyle name="_Consolidatie set Overig opbr+verkr BU VT JP2004 versie 8_Fixed Data" xfId="4843"/>
    <cellStyle name="_Consolidatie set Overig opbr+verkr BU VT JP2004 versie 8_JP2011" xfId="1600"/>
    <cellStyle name="_Consolidatie set Overig opbr+verkr BU VT JP2004 versie 8_Model Plan 2012" xfId="1601"/>
    <cellStyle name="_Consolidatie set Overig opbr+verkr BU VT JP2004 versie 8_ND5 squeeze model  whs-whs v2.21 DWDM ILL" xfId="1602"/>
    <cellStyle name="_Consolidatie set Overig opbr+verkr BU VT JP2004 versie 8_OIT data LE,SCM,INS,targets" xfId="4844"/>
    <cellStyle name="_Consolidatie set Overig opbr+verkr BU VT JP2004 versie 8_SWOL" xfId="4845"/>
    <cellStyle name="_Consolidatie set Overig opbr+verkr BU VT JP2004 versie6" xfId="191"/>
    <cellStyle name="_Consolidatie set Overig opbr+verkr BU VT JP2004 versie6 2" xfId="192"/>
    <cellStyle name="_Consolidatie set Overig opbr+verkr BU VT JP2004 versie6 2 2" xfId="1603"/>
    <cellStyle name="_Consolidatie set Overig opbr+verkr BU VT JP2004 versie6 3" xfId="1604"/>
    <cellStyle name="_Consolidatie set Overig opbr+verkr BU VT JP2004 versie6 3 2" xfId="4846"/>
    <cellStyle name="_Consolidatie set Overig opbr+verkr BU VT JP2004 versie6 4" xfId="4847"/>
    <cellStyle name="_Consolidatie set Overig opbr+verkr BU VT JP2004 versie6 5" xfId="4848"/>
    <cellStyle name="_Consolidatie set Overig opbr+verkr BU VT JP2004 versie6_110810_Overzicht_Orderintake" xfId="4849"/>
    <cellStyle name="_Consolidatie set Overig opbr+verkr BU VT JP2004 versie6_20080530 Consolidatie Businessplan v12" xfId="1605"/>
    <cellStyle name="_Consolidatie set Overig opbr+verkr BU VT JP2004 versie6_20080530 Consolidatie Businessplan v12 2" xfId="1606"/>
    <cellStyle name="_Consolidatie set Overig opbr+verkr BU VT JP2004 versie6_20080530 Consolidatie Businessplan v12 2 2" xfId="4850"/>
    <cellStyle name="_Consolidatie set Overig opbr+verkr BU VT JP2004 versie6_20080530 Consolidatie Businessplan v12 3" xfId="4851"/>
    <cellStyle name="_Consolidatie set Overig opbr+verkr BU VT JP2004 versie6_20080530 Consolidatie Businessplan v12 3 2" xfId="4852"/>
    <cellStyle name="_Consolidatie set Overig opbr+verkr BU VT JP2004 versie6_20080530 Consolidatie Businessplan v12 4" xfId="4853"/>
    <cellStyle name="_Consolidatie set Overig opbr+verkr BU VT JP2004 versie6_20080530 Consolidatie Businessplan v12 5" xfId="4854"/>
    <cellStyle name="_Consolidatie set Overig opbr+verkr BU VT JP2004 versie6_20080530 Consolidatie Businessplan v12_Blad2" xfId="1607"/>
    <cellStyle name="_Consolidatie set Overig opbr+verkr BU VT JP2004 versie6_20080530 Consolidatie Businessplan v12_Blad2 2" xfId="1608"/>
    <cellStyle name="_Consolidatie set Overig opbr+verkr BU VT JP2004 versie6_20080530 Consolidatie Businessplan v12_Blad2_JP2011" xfId="1609"/>
    <cellStyle name="_Consolidatie set Overig opbr+verkr BU VT JP2004 versie6_20080530 Consolidatie Businessplan v12_JP2011" xfId="1610"/>
    <cellStyle name="_Consolidatie set Overig opbr+verkr BU VT JP2004 versie6_20080530 Consolidatie Businessplan v12_Model Plan 2012" xfId="1611"/>
    <cellStyle name="_Consolidatie set Overig opbr+verkr BU VT JP2004 versie6_20080605 Consolidatie Businessplan v15" xfId="1612"/>
    <cellStyle name="_Consolidatie set Overig opbr+verkr BU VT JP2004 versie6_20080605 Consolidatie Businessplan v15 2" xfId="1613"/>
    <cellStyle name="_Consolidatie set Overig opbr+verkr BU VT JP2004 versie6_20080605 Consolidatie Businessplan v15 2 2" xfId="4855"/>
    <cellStyle name="_Consolidatie set Overig opbr+verkr BU VT JP2004 versie6_20080605 Consolidatie Businessplan v15 3" xfId="4856"/>
    <cellStyle name="_Consolidatie set Overig opbr+verkr BU VT JP2004 versie6_20080605 Consolidatie Businessplan v15 3 2" xfId="4857"/>
    <cellStyle name="_Consolidatie set Overig opbr+verkr BU VT JP2004 versie6_20080605 Consolidatie Businessplan v15 4" xfId="4858"/>
    <cellStyle name="_Consolidatie set Overig opbr+verkr BU VT JP2004 versie6_20080605 Consolidatie Businessplan v15 5" xfId="4859"/>
    <cellStyle name="_Consolidatie set Overig opbr+verkr BU VT JP2004 versie6_20080605 Consolidatie Businessplan v15_Blad2" xfId="1614"/>
    <cellStyle name="_Consolidatie set Overig opbr+verkr BU VT JP2004 versie6_20080605 Consolidatie Businessplan v15_Blad2 2" xfId="1615"/>
    <cellStyle name="_Consolidatie set Overig opbr+verkr BU VT JP2004 versie6_20080605 Consolidatie Businessplan v15_Blad2_JP2011" xfId="1616"/>
    <cellStyle name="_Consolidatie set Overig opbr+verkr BU VT JP2004 versie6_20080605 Consolidatie Businessplan v15_JP2011" xfId="1617"/>
    <cellStyle name="_Consolidatie set Overig opbr+verkr BU VT JP2004 versie6_20080605 Consolidatie Businessplan v15_Model Plan 2012" xfId="1618"/>
    <cellStyle name="_Consolidatie set Overig opbr+verkr BU VT JP2004 versie6_20080605 Consolidatie Businessplan v19" xfId="1619"/>
    <cellStyle name="_Consolidatie set Overig opbr+verkr BU VT JP2004 versie6_20080605 Consolidatie Businessplan v19 2" xfId="1620"/>
    <cellStyle name="_Consolidatie set Overig opbr+verkr BU VT JP2004 versie6_20080605 Consolidatie Businessplan v19 2 2" xfId="4860"/>
    <cellStyle name="_Consolidatie set Overig opbr+verkr BU VT JP2004 versie6_20080605 Consolidatie Businessplan v19 3" xfId="4861"/>
    <cellStyle name="_Consolidatie set Overig opbr+verkr BU VT JP2004 versie6_20080605 Consolidatie Businessplan v19 3 2" xfId="4862"/>
    <cellStyle name="_Consolidatie set Overig opbr+verkr BU VT JP2004 versie6_20080605 Consolidatie Businessplan v19 4" xfId="4863"/>
    <cellStyle name="_Consolidatie set Overig opbr+verkr BU VT JP2004 versie6_20080605 Consolidatie Businessplan v19 5" xfId="4864"/>
    <cellStyle name="_Consolidatie set Overig opbr+verkr BU VT JP2004 versie6_20080605 Consolidatie Businessplan v19_Blad2" xfId="1621"/>
    <cellStyle name="_Consolidatie set Overig opbr+verkr BU VT JP2004 versie6_20080605 Consolidatie Businessplan v19_Blad2 2" xfId="1622"/>
    <cellStyle name="_Consolidatie set Overig opbr+verkr BU VT JP2004 versie6_20080605 Consolidatie Businessplan v19_Blad2_JP2011" xfId="1623"/>
    <cellStyle name="_Consolidatie set Overig opbr+verkr BU VT JP2004 versie6_20080605 Consolidatie Businessplan v19_JP2011" xfId="1624"/>
    <cellStyle name="_Consolidatie set Overig opbr+verkr BU VT JP2004 versie6_20080605 Consolidatie Businessplan v19_Model Plan 2012" xfId="1625"/>
    <cellStyle name="_Consolidatie set Overig opbr+verkr BU VT JP2004 versie6_BenI" xfId="4865"/>
    <cellStyle name="_Consolidatie set Overig opbr+verkr BU VT JP2004 versie6_Blad2" xfId="1626"/>
    <cellStyle name="_Consolidatie set Overig opbr+verkr BU VT JP2004 versie6_Blad2 2" xfId="1627"/>
    <cellStyle name="_Consolidatie set Overig opbr+verkr BU VT JP2004 versie6_Blad2_JP2011" xfId="1628"/>
    <cellStyle name="_Consolidatie set Overig opbr+verkr BU VT JP2004 versie6_Copy of Org tabel menu kaart" xfId="1629"/>
    <cellStyle name="_Consolidatie set Overig opbr+verkr BU VT JP2004 versie6_Entity structuur 2011" xfId="1630"/>
    <cellStyle name="_Consolidatie set Overig opbr+verkr BU VT JP2004 versie6_EVPN Model_20102601_v0.1" xfId="193"/>
    <cellStyle name="_Consolidatie set Overig opbr+verkr BU VT JP2004 versie6_FC categoraal" xfId="1631"/>
    <cellStyle name="_Consolidatie set Overig opbr+verkr BU VT JP2004 versie6_Fixed Data" xfId="4866"/>
    <cellStyle name="_Consolidatie set Overig opbr+verkr BU VT JP2004 versie6_GDC nieuwe pfc cc jan  2011 v4" xfId="1632"/>
    <cellStyle name="_Consolidatie set Overig opbr+verkr BU VT JP2004 versie6_JP2011" xfId="1633"/>
    <cellStyle name="_Consolidatie set Overig opbr+verkr BU VT JP2004 versie6_JP2011 2" xfId="1634"/>
    <cellStyle name="_Consolidatie set Overig opbr+verkr BU VT JP2004 versie6_JP2011_1" xfId="1635"/>
    <cellStyle name="_Consolidatie set Overig opbr+verkr BU VT JP2004 versie6_KWT IS Data 2010-10-07" xfId="1636"/>
    <cellStyle name="_Consolidatie set Overig opbr+verkr BU VT JP2004 versie6_Model Plan 2012" xfId="1637"/>
    <cellStyle name="_Consolidatie set Overig opbr+verkr BU VT JP2004 versie6_ND5 squeeze model  whs-whs v2.21 DWDM ILL" xfId="1638"/>
    <cellStyle name="_Consolidatie set Overig opbr+verkr BU VT JP2004 versie6_OIT data LE,SCM,INS,targets" xfId="4867"/>
    <cellStyle name="_Consolidatie set Overig opbr+verkr BU VT JP2004 versie6_Pivot" xfId="4868"/>
    <cellStyle name="_Consolidatie set Overig opbr+verkr BU VT JP2004 versie6_PPT Link" xfId="4869"/>
    <cellStyle name="_Consolidatie set Overig opbr+verkr BU VT JP2004 versie6_Preclosing" xfId="1639"/>
    <cellStyle name="_Consolidatie set Overig opbr+verkr BU VT JP2004 versie6_Preclosing 2" xfId="1640"/>
    <cellStyle name="_Consolidatie set Overig opbr+verkr BU VT JP2004 versie6_Preclosing jan11" xfId="1641"/>
    <cellStyle name="_Consolidatie set Overig opbr+verkr BU VT JP2004 versie6_Preclosing_1" xfId="1642"/>
    <cellStyle name="_Consolidatie set Overig opbr+verkr BU VT JP2004 versie6_Preclosing_2" xfId="1643"/>
    <cellStyle name="_Consolidatie set Overig opbr+verkr BU VT JP2004 versie6_Preclosing_3" xfId="1644"/>
    <cellStyle name="_Consolidatie set Overig opbr+verkr BU VT JP2004 versie6_Preclosing_FC categoraal" xfId="1645"/>
    <cellStyle name="_Consolidatie set Overig opbr+verkr BU VT JP2004 versie6_Sheet1" xfId="1646"/>
    <cellStyle name="_Consolidatie set Overig opbr+verkr BU VT JP2004 versie6_Sheet1_1" xfId="1647"/>
    <cellStyle name="_Consolidatie set Overig opbr+verkr BU VT JP2004 versie6_Sheet1_1 2" xfId="1648"/>
    <cellStyle name="_Consolidatie set Overig opbr+verkr BU VT JP2004 versie6_Sheet1_1_FC categoraal" xfId="1649"/>
    <cellStyle name="_Consolidatie set Overig opbr+verkr BU VT JP2004 versie6_Sheet1_2" xfId="1650"/>
    <cellStyle name="_Consolidatie set Overig opbr+verkr BU VT JP2004 versie6_Sheet1_2 2" xfId="1651"/>
    <cellStyle name="_Consolidatie set Overig opbr+verkr BU VT JP2004 versie6_Sheet2" xfId="1652"/>
    <cellStyle name="_Consolidatie set Overig opbr+verkr BU VT JP2004 versie6_SWOL" xfId="4870"/>
    <cellStyle name="_Consolidatie set Overig opbr+verkr BU VT JP2004 versie6_ZM IS Data Tarievenboek 2010-03-11" xfId="194"/>
    <cellStyle name="_Consolidatie set P&amp;L omzet BU VT JP2004 versie6" xfId="195"/>
    <cellStyle name="_Consolidatie set P&amp;L omzet BU VT JP2004 versie6 2" xfId="196"/>
    <cellStyle name="_Consolidatie set P&amp;L omzet BU VT JP2004 versie6 2 2" xfId="1653"/>
    <cellStyle name="_Consolidatie set P&amp;L omzet BU VT JP2004 versie6 3" xfId="1654"/>
    <cellStyle name="_Consolidatie set P&amp;L omzet BU VT JP2004 versie6 3 2" xfId="4871"/>
    <cellStyle name="_Consolidatie set P&amp;L omzet BU VT JP2004 versie6 4" xfId="4872"/>
    <cellStyle name="_Consolidatie set P&amp;L omzet BU VT JP2004 versie6 5" xfId="4873"/>
    <cellStyle name="_Consolidatie set P&amp;L omzet BU VT JP2004 versie6_110810_Overzicht_Orderintake" xfId="4874"/>
    <cellStyle name="_Consolidatie set P&amp;L omzet BU VT JP2004 versie6_20080530 Consolidatie Businessplan v12" xfId="1655"/>
    <cellStyle name="_Consolidatie set P&amp;L omzet BU VT JP2004 versie6_20080530 Consolidatie Businessplan v12 2" xfId="1656"/>
    <cellStyle name="_Consolidatie set P&amp;L omzet BU VT JP2004 versie6_20080530 Consolidatie Businessplan v12 2 2" xfId="4875"/>
    <cellStyle name="_Consolidatie set P&amp;L omzet BU VT JP2004 versie6_20080530 Consolidatie Businessplan v12 3" xfId="4876"/>
    <cellStyle name="_Consolidatie set P&amp;L omzet BU VT JP2004 versie6_20080530 Consolidatie Businessplan v12 3 2" xfId="4877"/>
    <cellStyle name="_Consolidatie set P&amp;L omzet BU VT JP2004 versie6_20080530 Consolidatie Businessplan v12 4" xfId="4878"/>
    <cellStyle name="_Consolidatie set P&amp;L omzet BU VT JP2004 versie6_20080530 Consolidatie Businessplan v12 5" xfId="4879"/>
    <cellStyle name="_Consolidatie set P&amp;L omzet BU VT JP2004 versie6_20080530 Consolidatie Businessplan v12_Blad2" xfId="1657"/>
    <cellStyle name="_Consolidatie set P&amp;L omzet BU VT JP2004 versie6_20080530 Consolidatie Businessplan v12_Blad2 2" xfId="1658"/>
    <cellStyle name="_Consolidatie set P&amp;L omzet BU VT JP2004 versie6_20080530 Consolidatie Businessplan v12_Blad2_JP2011" xfId="1659"/>
    <cellStyle name="_Consolidatie set P&amp;L omzet BU VT JP2004 versie6_20080530 Consolidatie Businessplan v12_JP2011" xfId="1660"/>
    <cellStyle name="_Consolidatie set P&amp;L omzet BU VT JP2004 versie6_20080530 Consolidatie Businessplan v12_Model Plan 2012" xfId="1661"/>
    <cellStyle name="_Consolidatie set P&amp;L omzet BU VT JP2004 versie6_20080605 Consolidatie Businessplan v15" xfId="1662"/>
    <cellStyle name="_Consolidatie set P&amp;L omzet BU VT JP2004 versie6_20080605 Consolidatie Businessplan v15 2" xfId="1663"/>
    <cellStyle name="_Consolidatie set P&amp;L omzet BU VT JP2004 versie6_20080605 Consolidatie Businessplan v15 2 2" xfId="4880"/>
    <cellStyle name="_Consolidatie set P&amp;L omzet BU VT JP2004 versie6_20080605 Consolidatie Businessplan v15 3" xfId="4881"/>
    <cellStyle name="_Consolidatie set P&amp;L omzet BU VT JP2004 versie6_20080605 Consolidatie Businessplan v15 3 2" xfId="4882"/>
    <cellStyle name="_Consolidatie set P&amp;L omzet BU VT JP2004 versie6_20080605 Consolidatie Businessplan v15 4" xfId="4883"/>
    <cellStyle name="_Consolidatie set P&amp;L omzet BU VT JP2004 versie6_20080605 Consolidatie Businessplan v15 5" xfId="4884"/>
    <cellStyle name="_Consolidatie set P&amp;L omzet BU VT JP2004 versie6_20080605 Consolidatie Businessplan v15_Blad2" xfId="1664"/>
    <cellStyle name="_Consolidatie set P&amp;L omzet BU VT JP2004 versie6_20080605 Consolidatie Businessplan v15_Blad2 2" xfId="1665"/>
    <cellStyle name="_Consolidatie set P&amp;L omzet BU VT JP2004 versie6_20080605 Consolidatie Businessplan v15_Blad2_JP2011" xfId="1666"/>
    <cellStyle name="_Consolidatie set P&amp;L omzet BU VT JP2004 versie6_20080605 Consolidatie Businessplan v15_JP2011" xfId="1667"/>
    <cellStyle name="_Consolidatie set P&amp;L omzet BU VT JP2004 versie6_20080605 Consolidatie Businessplan v15_Model Plan 2012" xfId="1668"/>
    <cellStyle name="_Consolidatie set P&amp;L omzet BU VT JP2004 versie6_20080605 Consolidatie Businessplan v19" xfId="1669"/>
    <cellStyle name="_Consolidatie set P&amp;L omzet BU VT JP2004 versie6_20080605 Consolidatie Businessplan v19 2" xfId="1670"/>
    <cellStyle name="_Consolidatie set P&amp;L omzet BU VT JP2004 versie6_20080605 Consolidatie Businessplan v19 2 2" xfId="4885"/>
    <cellStyle name="_Consolidatie set P&amp;L omzet BU VT JP2004 versie6_20080605 Consolidatie Businessplan v19 3" xfId="4886"/>
    <cellStyle name="_Consolidatie set P&amp;L omzet BU VT JP2004 versie6_20080605 Consolidatie Businessplan v19 3 2" xfId="4887"/>
    <cellStyle name="_Consolidatie set P&amp;L omzet BU VT JP2004 versie6_20080605 Consolidatie Businessplan v19 4" xfId="4888"/>
    <cellStyle name="_Consolidatie set P&amp;L omzet BU VT JP2004 versie6_20080605 Consolidatie Businessplan v19 5" xfId="4889"/>
    <cellStyle name="_Consolidatie set P&amp;L omzet BU VT JP2004 versie6_20080605 Consolidatie Businessplan v19_Blad2" xfId="1671"/>
    <cellStyle name="_Consolidatie set P&amp;L omzet BU VT JP2004 versie6_20080605 Consolidatie Businessplan v19_Blad2 2" xfId="1672"/>
    <cellStyle name="_Consolidatie set P&amp;L omzet BU VT JP2004 versie6_20080605 Consolidatie Businessplan v19_Blad2_JP2011" xfId="1673"/>
    <cellStyle name="_Consolidatie set P&amp;L omzet BU VT JP2004 versie6_20080605 Consolidatie Businessplan v19_JP2011" xfId="1674"/>
    <cellStyle name="_Consolidatie set P&amp;L omzet BU VT JP2004 versie6_20080605 Consolidatie Businessplan v19_Model Plan 2012" xfId="1675"/>
    <cellStyle name="_Consolidatie set P&amp;L omzet BU VT JP2004 versie6_BenI" xfId="4890"/>
    <cellStyle name="_Consolidatie set P&amp;L omzet BU VT JP2004 versie6_Blad2" xfId="1676"/>
    <cellStyle name="_Consolidatie set P&amp;L omzet BU VT JP2004 versie6_Blad2 2" xfId="1677"/>
    <cellStyle name="_Consolidatie set P&amp;L omzet BU VT JP2004 versie6_Blad2_JP2011" xfId="1678"/>
    <cellStyle name="_Consolidatie set P&amp;L omzet BU VT JP2004 versie6_Copy of Org tabel menu kaart" xfId="1679"/>
    <cellStyle name="_Consolidatie set P&amp;L omzet BU VT JP2004 versie6_Entity structuur 2011" xfId="1680"/>
    <cellStyle name="_Consolidatie set P&amp;L omzet BU VT JP2004 versie6_EVPN Model_20102601_v0.1" xfId="197"/>
    <cellStyle name="_Consolidatie set P&amp;L omzet BU VT JP2004 versie6_FC categoraal" xfId="1681"/>
    <cellStyle name="_Consolidatie set P&amp;L omzet BU VT JP2004 versie6_Fixed Data" xfId="4891"/>
    <cellStyle name="_Consolidatie set P&amp;L omzet BU VT JP2004 versie6_GDC nieuwe pfc cc jan  2011 v4" xfId="1682"/>
    <cellStyle name="_Consolidatie set P&amp;L omzet BU VT JP2004 versie6_JP2011" xfId="1683"/>
    <cellStyle name="_Consolidatie set P&amp;L omzet BU VT JP2004 versie6_JP2011 2" xfId="1684"/>
    <cellStyle name="_Consolidatie set P&amp;L omzet BU VT JP2004 versie6_JP2011_1" xfId="1685"/>
    <cellStyle name="_Consolidatie set P&amp;L omzet BU VT JP2004 versie6_KWT IS Data 2010-10-07" xfId="1686"/>
    <cellStyle name="_Consolidatie set P&amp;L omzet BU VT JP2004 versie6_Model Plan 2012" xfId="1687"/>
    <cellStyle name="_Consolidatie set P&amp;L omzet BU VT JP2004 versie6_ND5 squeeze model  whs-whs v2.21 DWDM ILL" xfId="1688"/>
    <cellStyle name="_Consolidatie set P&amp;L omzet BU VT JP2004 versie6_OIT data LE,SCM,INS,targets" xfId="4892"/>
    <cellStyle name="_Consolidatie set P&amp;L omzet BU VT JP2004 versie6_Pivot" xfId="4893"/>
    <cellStyle name="_Consolidatie set P&amp;L omzet BU VT JP2004 versie6_PPT Link" xfId="4894"/>
    <cellStyle name="_Consolidatie set P&amp;L omzet BU VT JP2004 versie6_Preclosing" xfId="1689"/>
    <cellStyle name="_Consolidatie set P&amp;L omzet BU VT JP2004 versie6_Preclosing 2" xfId="1690"/>
    <cellStyle name="_Consolidatie set P&amp;L omzet BU VT JP2004 versie6_Preclosing jan11" xfId="1691"/>
    <cellStyle name="_Consolidatie set P&amp;L omzet BU VT JP2004 versie6_Preclosing_1" xfId="1692"/>
    <cellStyle name="_Consolidatie set P&amp;L omzet BU VT JP2004 versie6_Preclosing_2" xfId="1693"/>
    <cellStyle name="_Consolidatie set P&amp;L omzet BU VT JP2004 versie6_Preclosing_3" xfId="1694"/>
    <cellStyle name="_Consolidatie set P&amp;L omzet BU VT JP2004 versie6_Preclosing_FC categoraal" xfId="1695"/>
    <cellStyle name="_Consolidatie set P&amp;L omzet BU VT JP2004 versie6_Sheet1" xfId="1696"/>
    <cellStyle name="_Consolidatie set P&amp;L omzet BU VT JP2004 versie6_Sheet1_1" xfId="1697"/>
    <cellStyle name="_Consolidatie set P&amp;L omzet BU VT JP2004 versie6_Sheet1_1 2" xfId="1698"/>
    <cellStyle name="_Consolidatie set P&amp;L omzet BU VT JP2004 versie6_Sheet1_1_FC categoraal" xfId="1699"/>
    <cellStyle name="_Consolidatie set P&amp;L omzet BU VT JP2004 versie6_Sheet1_2" xfId="1700"/>
    <cellStyle name="_Consolidatie set P&amp;L omzet BU VT JP2004 versie6_Sheet1_2 2" xfId="1701"/>
    <cellStyle name="_Consolidatie set P&amp;L omzet BU VT JP2004 versie6_Sheet2" xfId="1702"/>
    <cellStyle name="_Consolidatie set P&amp;L omzet BU VT JP2004 versie6_SWOL" xfId="4895"/>
    <cellStyle name="_Consolidatie set P&amp;L omzet BU VT JP2004 versie6_ZM IS Data Tarievenboek 2010-03-11" xfId="198"/>
    <cellStyle name="_Conversie" xfId="1703"/>
    <cellStyle name="_Copy of ITGIWWDBDA02_ITGI02" xfId="4896"/>
    <cellStyle name="_Copy of PSN - 08 AN input 8 Nov" xfId="1704"/>
    <cellStyle name="_Corus - 08 V1" xfId="1705"/>
    <cellStyle name="_COVENTRY BS - 08 V1" xfId="1706"/>
    <cellStyle name="_CP COS Jan 08" xfId="1707"/>
    <cellStyle name="_CPS EDC schakelingen 2007-2011" xfId="199"/>
    <cellStyle name="_CS internet SOLL 1309 v5 obv aangepaste maandpercentages" xfId="4897"/>
    <cellStyle name="_CS telefonie SOLL 1309 v5 obv aangepaste maandpercentages" xfId="1708"/>
    <cellStyle name="_CSLLS_2004HJ_45" xfId="200"/>
    <cellStyle name="_CSLLS_2004HJ_45 2" xfId="1709"/>
    <cellStyle name="_CSLLS_2004HJ_45 2 2" xfId="1710"/>
    <cellStyle name="_CSLLS_2004HJ_45_EVPN Model_20102601_v0.1" xfId="201"/>
    <cellStyle name="_CSLLS_2004HJ_45_KWT IS Data 2010-10-07" xfId="1711"/>
    <cellStyle name="_CSLLS_2004HJ_45_ND5 squeeze model  whs-whs v2.21 DWDM ILL" xfId="1712"/>
    <cellStyle name="_CSLLS_2004HJ_45_ZM IS Data Tarievenboek 2010-03-11" xfId="202"/>
    <cellStyle name="_CSLLS_JR2004_wk16 IFRS" xfId="203"/>
    <cellStyle name="_CSLLS_JR2004_wk16 IFRS 2" xfId="1713"/>
    <cellStyle name="_CSLLS_JR2004_wk16 IFRS 2 2" xfId="1714"/>
    <cellStyle name="_CSLLS_JR2004_wk16 IFRS_EVPN Model_20102601_v0.1" xfId="204"/>
    <cellStyle name="_CSLLS_JR2004_wk16 IFRS_KWT IS Data 2010-10-07" xfId="1715"/>
    <cellStyle name="_CSLLS_JR2004_wk16 IFRS_ND5 squeeze model  whs-whs v2.21 DWDM ILL" xfId="1716"/>
    <cellStyle name="_CSLLS_JR2004_wk16 IFRS_ZM IS Data Tarievenboek 2010-03-11" xfId="205"/>
    <cellStyle name="_cswvs_18_2003JR" xfId="206"/>
    <cellStyle name="_CSWVS_JR2004_wk10_vs2" xfId="207"/>
    <cellStyle name="_CSWVS_JR2004_wk12C" xfId="208"/>
    <cellStyle name="_CSWVS_JR2004_wk17A IFRS" xfId="209"/>
    <cellStyle name="_CUNNINGHAM LINDSAY - 08" xfId="1717"/>
    <cellStyle name="_Currency" xfId="4898"/>
    <cellStyle name="_Currency 2" xfId="4899"/>
    <cellStyle name="_Currency 2 2" xfId="4900"/>
    <cellStyle name="_Currency 3" xfId="4901"/>
    <cellStyle name="_Currency 3 2" xfId="4902"/>
    <cellStyle name="_Currency 4" xfId="4903"/>
    <cellStyle name="_Currency 5" xfId="4904"/>
    <cellStyle name="_Currency_101018 BP Check OLS" xfId="4905"/>
    <cellStyle name="_Currency_101018 BP Check OLS 2" xfId="4906"/>
    <cellStyle name="_Currency_101018 BP Check OLS 2 2" xfId="4907"/>
    <cellStyle name="_Currency_101018 BP Check OLS 3" xfId="4908"/>
    <cellStyle name="_Currency_101018 BP Check OLS 3 2" xfId="4909"/>
    <cellStyle name="_Currency_101018 BP Check OLS 4" xfId="4910"/>
    <cellStyle name="_Currency_101018 BP Check OLS 5" xfId="4911"/>
    <cellStyle name="_Currency_101018 BP Check OLS_110329 PQ Challenge Linked to Sharepoint" xfId="4912"/>
    <cellStyle name="_Currency_101018 BP Check OLS_110329 PQ Challenge Linked to Sharepoint 2" xfId="4913"/>
    <cellStyle name="_Currency_101018 BP Check OLS_110329 PQ Challenge Linked to Sharepoint 2 2" xfId="4914"/>
    <cellStyle name="_Currency_101018 BP Check OLS_110329 PQ Challenge Linked to Sharepoint 3" xfId="4915"/>
    <cellStyle name="_Currency_101018 BP Check OLS_110329 PQ Challenge Linked to Sharepoint 3 2" xfId="4916"/>
    <cellStyle name="_Currency_101018 BP Check OLS_110329 PQ Challenge Linked to Sharepoint 4" xfId="4917"/>
    <cellStyle name="_Currency_101018 BP Check OLS_110329 PQ Challenge Linked to Sharepoint 5" xfId="4918"/>
    <cellStyle name="_Currency_101018 BP Check OLS_110413 Outlook ZM Linked to Sharepoint" xfId="4919"/>
    <cellStyle name="_Currency_101018 BP Check OLS_110413 Outlook ZM Linked to Sharepoint 2" xfId="4920"/>
    <cellStyle name="_Currency_101018 BP Check OLS_110413 Outlook ZM Linked to Sharepoint 2 2" xfId="4921"/>
    <cellStyle name="_Currency_101018 BP Check OLS_110413 Outlook ZM Linked to Sharepoint 3" xfId="4922"/>
    <cellStyle name="_Currency_101018 BP Check OLS_110413 Outlook ZM Linked to Sharepoint 3 2" xfId="4923"/>
    <cellStyle name="_Currency_101018 BP Check OLS_110413 Outlook ZM Linked to Sharepoint 4" xfId="4924"/>
    <cellStyle name="_Currency_101018 BP Check OLS_110413 Outlook ZM Linked to Sharepoint 5" xfId="4925"/>
    <cellStyle name="_Currency_110329 PQ Challenge Linked to Sharepoint" xfId="4926"/>
    <cellStyle name="_Currency_110329 PQ Challenge Linked to Sharepoint 2" xfId="4927"/>
    <cellStyle name="_Currency_110329 PQ Challenge Linked to Sharepoint 2 2" xfId="4928"/>
    <cellStyle name="_Currency_110329 PQ Challenge Linked to Sharepoint 3" xfId="4929"/>
    <cellStyle name="_Currency_110329 PQ Challenge Linked to Sharepoint 3 2" xfId="4930"/>
    <cellStyle name="_Currency_110329 PQ Challenge Linked to Sharepoint 4" xfId="4931"/>
    <cellStyle name="_Currency_110329 PQ Challenge Linked to Sharepoint 5" xfId="4932"/>
    <cellStyle name="_Currency_110413 Outlook ZM Linked to Sharepoint" xfId="4933"/>
    <cellStyle name="_Currency_110413 Outlook ZM Linked to Sharepoint 2" xfId="4934"/>
    <cellStyle name="_Currency_110413 Outlook ZM Linked to Sharepoint 2 2" xfId="4935"/>
    <cellStyle name="_Currency_110413 Outlook ZM Linked to Sharepoint 3" xfId="4936"/>
    <cellStyle name="_Currency_110413 Outlook ZM Linked to Sharepoint 3 2" xfId="4937"/>
    <cellStyle name="_Currency_110413 Outlook ZM Linked to Sharepoint 4" xfId="4938"/>
    <cellStyle name="_Currency_110413 Outlook ZM Linked to Sharepoint 5" xfId="4939"/>
    <cellStyle name="_Currency_ICT" xfId="4940"/>
    <cellStyle name="_Currency_NewRef10" xfId="4941"/>
    <cellStyle name="_Currency_NewRef10 2" xfId="4942"/>
    <cellStyle name="_Currency_NewRef10 2 2" xfId="4943"/>
    <cellStyle name="_Currency_NewRef10 3" xfId="4944"/>
    <cellStyle name="_Currency_NewRef10 3 2" xfId="4945"/>
    <cellStyle name="_Currency_NewRef10 4" xfId="4946"/>
    <cellStyle name="_Currency_NewRef10 5" xfId="4947"/>
    <cellStyle name="_Currency_NewRef10_110329 PQ Challenge Linked to Sharepoint" xfId="4948"/>
    <cellStyle name="_Currency_NewRef10_110329 PQ Challenge Linked to Sharepoint 2" xfId="4949"/>
    <cellStyle name="_Currency_NewRef10_110329 PQ Challenge Linked to Sharepoint 2 2" xfId="4950"/>
    <cellStyle name="_Currency_NewRef10_110329 PQ Challenge Linked to Sharepoint 3" xfId="4951"/>
    <cellStyle name="_Currency_NewRef10_110329 PQ Challenge Linked to Sharepoint 3 2" xfId="4952"/>
    <cellStyle name="_Currency_NewRef10_110329 PQ Challenge Linked to Sharepoint 4" xfId="4953"/>
    <cellStyle name="_Currency_NewRef10_110329 PQ Challenge Linked to Sharepoint 5" xfId="4954"/>
    <cellStyle name="_Currency_NewRef10_110413 Outlook ZM Linked to Sharepoint" xfId="4955"/>
    <cellStyle name="_Currency_NewRef10_110413 Outlook ZM Linked to Sharepoint 2" xfId="4956"/>
    <cellStyle name="_Currency_NewRef10_110413 Outlook ZM Linked to Sharepoint 2 2" xfId="4957"/>
    <cellStyle name="_Currency_NewRef10_110413 Outlook ZM Linked to Sharepoint 3" xfId="4958"/>
    <cellStyle name="_Currency_NewRef10_110413 Outlook ZM Linked to Sharepoint 3 2" xfId="4959"/>
    <cellStyle name="_Currency_NewRef10_110413 Outlook ZM Linked to Sharepoint 4" xfId="4960"/>
    <cellStyle name="_Currency_NewRef10_110413 Outlook ZM Linked to Sharepoint 5" xfId="4961"/>
    <cellStyle name="_Currency_NewRef10_ICT" xfId="4962"/>
    <cellStyle name="_Currency_NewRef10_NL Spec Staf _ ICT" xfId="4963"/>
    <cellStyle name="_Currency_NewRef10_Trendanalyse 2009-2013 (MASTER met links naar SharePoint input) - 2011 structuur" xfId="4964"/>
    <cellStyle name="_Currency_NL Spec Staf _ ICT" xfId="4965"/>
    <cellStyle name="_Currency_Trendanalyse 2009-2013 (MASTER met links naar SharePoint input) - 2011 structuur" xfId="4966"/>
    <cellStyle name="_CurrencySpace" xfId="4967"/>
    <cellStyle name="_CurrencySpace 2" xfId="4968"/>
    <cellStyle name="_CurrencySpace 2 2" xfId="4969"/>
    <cellStyle name="_CurrencySpace 3" xfId="4970"/>
    <cellStyle name="_CurrencySpace 3 2" xfId="4971"/>
    <cellStyle name="_CurrencySpace 4" xfId="4972"/>
    <cellStyle name="_CurrencySpace 5" xfId="4973"/>
    <cellStyle name="_DA'd Codes" xfId="210"/>
    <cellStyle name="_DA'd Codes 2" xfId="211"/>
    <cellStyle name="_DA'd Codes 3" xfId="1718"/>
    <cellStyle name="_DA'd Codes_ND5 squeeze model  whs-whs v2.21 DWDM ILL" xfId="1719"/>
    <cellStyle name="_dataPQ" xfId="4974"/>
    <cellStyle name="_DB jaarplan en realisatie 2006deel 2" xfId="4975"/>
    <cellStyle name="_DB jaarplan en realisatie 2006deel 2 2" xfId="4976"/>
    <cellStyle name="_DB jaarplan en realisatie 2006deel 2 2 2" xfId="4977"/>
    <cellStyle name="_DB jaarplan en realisatie 2006deel 2 3" xfId="4978"/>
    <cellStyle name="_DB jaarplan en realisatie 2006deel 2 3 2" xfId="4979"/>
    <cellStyle name="_DB jaarplan en realisatie 2006deel 2 4" xfId="4980"/>
    <cellStyle name="_DB jaarplan en realisatie 2006deel 2 5" xfId="4981"/>
    <cellStyle name="_DCF model 2009 FINAL (2)" xfId="1720"/>
    <cellStyle name="_DCF rekenschema BW Haaglanden nieuw" xfId="1721"/>
    <cellStyle name="_DCS Bridge actualv v Budget Feb 08" xfId="1722"/>
    <cellStyle name="_Defend BB  SA share via accelerated VDSLCO-BR roll out - v03" xfId="4982"/>
    <cellStyle name="_Dell MRP SEPT 2007 v1" xfId="1723"/>
    <cellStyle name="_Dell MRP SEPT 2007 v2" xfId="1724"/>
    <cellStyle name="_DERBYSHIRE - 08 LW v1" xfId="1725"/>
    <cellStyle name="_DEUTSCHE BANK - 08 (Nikolai Lakovic)" xfId="1726"/>
    <cellStyle name="_Diensten FC 2006 P11  MLO" xfId="1727"/>
    <cellStyle name="_Diensten FC 2006 P11  MLO_ICS plan 2010 origineel v9 10-09" xfId="1728"/>
    <cellStyle name="_Diensten FC 2006 P11  MLO_JP2011" xfId="1729"/>
    <cellStyle name="_Diensten FC 2006 P11  MLO_JP2011 2" xfId="1730"/>
    <cellStyle name="_Diensten FC 2006 P11  MLO_Maand Capex" xfId="1731"/>
    <cellStyle name="_Diensten FC 2006 P11  MLO_Maand Capex_JP2011" xfId="1732"/>
    <cellStyle name="_Diensten FC 2006 P11  MLO_Maand Capex_JP2011 2" xfId="1733"/>
    <cellStyle name="_Diensten FC 2006 P11  MLO_ML_Generic_1 1 input Capex incl maandplan_v2" xfId="1734"/>
    <cellStyle name="_Diensten FC 2006 P11  MLO_ML_Generic_1 1 input Capex incl maandplan_v2 2" xfId="1735"/>
    <cellStyle name="_Diensten FC 2006 P11  MLO_Model Plan 2012" xfId="1736"/>
    <cellStyle name="_DigiStream JP 2006 externe omzet_20051024" xfId="212"/>
    <cellStyle name="_DigiStream JP 2006 externe omzet_20051024 2" xfId="1737"/>
    <cellStyle name="_DigiStream JP 2006 externe omzet_20051024_Economy IPVPN - Centrale Aansluiting 20102601_v0.1 test EA" xfId="213"/>
    <cellStyle name="_DigiStream JP 2006 externe omzet_20051024_Epacity EVPN_20102601_v0.1 test EA" xfId="214"/>
    <cellStyle name="_DigiStream JP 2006 externe omzet_20051024_IP VPN Model 20100315_v1.0" xfId="215"/>
    <cellStyle name="_DigiStream JP 2006 externe omzet_20051024_KWT IS Data 2010-10-07" xfId="1738"/>
    <cellStyle name="_DigiStream JP 2006 externe omzet_20051024_LPM EVPN 20100126_v0.1 test PB" xfId="216"/>
    <cellStyle name="_DigiStream JP 2006 externe omzet_20051024_LPM EVPN 20101013 Concept" xfId="217"/>
    <cellStyle name="_DigiStream JP 2006 externe omzet_20051024_LPM EVPN 20101118 concept" xfId="218"/>
    <cellStyle name="_DigiStream JP 2006 externe omzet_20051024_LPM IP VPN + ONE  obv prijslijst 10.1 + 6.2 dd 20101015 Concept" xfId="219"/>
    <cellStyle name="_DigiStream JP 2006 externe omzet_20051024_LPM IP VPN + ONE 20110104" xfId="220"/>
    <cellStyle name="_DigiStream JP 2006 externe omzet_20051024_LPM IP VPN 20100614 obv prijslijst 10.1 Concept incl additionele asn" xfId="221"/>
    <cellStyle name="_DigiStream JP 2006 externe omzet_20051024_LPM PL 20101014 Concept" xfId="1739"/>
    <cellStyle name="_DigiStream JP 2006 externe omzet_20051024_LPM PL 20101028 obv LRIC inkoop" xfId="1740"/>
    <cellStyle name="_DigiStream JP 2006 externe omzet_20051024_LPM Zakelijk DSL 20100520 inclusief XS4ALL na 15 mei 2010 Concept" xfId="222"/>
    <cellStyle name="_DigiStream JP 2006 externe omzet_20051024_LPM Zakelijk Glas bedrijventerreinen_20100401_v1.0 test PB" xfId="223"/>
    <cellStyle name="_DigiStream JP 2006 externe omzet_20051024_LPM Zakelijk Glas Stedelijk 20100617 Concept" xfId="224"/>
    <cellStyle name="_DigiStream JP 2006 externe omzet_20051024_LPM Zakelijk Glas Stedelijk 20101013 Concept" xfId="225"/>
    <cellStyle name="_DigiStream JP 2006 externe omzet_20051024_Menucard_Staff_Master_2010-09-12" xfId="1741"/>
    <cellStyle name="_DigiStream JP 2006 externe omzet_20051024_ND5 squeeze model  whs-whs v2.21 DWDM ILL" xfId="1742"/>
    <cellStyle name="_DigiStream JP 2006 externe omzet_20051024_toets DSL 2010-11-18 obv LPM IP VPN + ONE 20101028" xfId="226"/>
    <cellStyle name="_DigiStream JP 2006 externe omzet_20051024_toets DSL 2010-11-22 obv LPM IP VPN + ONE 20101028" xfId="227"/>
    <cellStyle name="_DigiStream JP 2006 externe omzet_20051024_Zakelijk DSL Model 20100416_v1.1_inclusief XS4ALL" xfId="228"/>
    <cellStyle name="_DigiStream JP 2006 externe omzet_20051024_Zakelijk Glas Stedelijk_2010_v0.1 test PB" xfId="229"/>
    <cellStyle name="_DigiStream JP 2006 externe omzet_20051024_ZM IS Data Tarievenboek 2010-03-11" xfId="230"/>
    <cellStyle name="_Discussie maandverdeling" xfId="1743"/>
    <cellStyle name="_Discussie maandverdeling 2" xfId="1744"/>
    <cellStyle name="_Discussie maandverdeling 2 2" xfId="4983"/>
    <cellStyle name="_Discussie maandverdeling 3" xfId="4984"/>
    <cellStyle name="_Discussie maandverdeling 3 2" xfId="4985"/>
    <cellStyle name="_Discussie maandverdeling 4" xfId="4986"/>
    <cellStyle name="_Discussie maandverdeling 5" xfId="4987"/>
    <cellStyle name="_Discussie maandverdeling_110810_Overzicht_Orderintake" xfId="4988"/>
    <cellStyle name="_Discussie maandverdeling_20080530 Consolidatie Businessplan v12" xfId="1745"/>
    <cellStyle name="_Discussie maandverdeling_20080530 Consolidatie Businessplan v12 2" xfId="1746"/>
    <cellStyle name="_Discussie maandverdeling_20080530 Consolidatie Businessplan v12 2 2" xfId="4989"/>
    <cellStyle name="_Discussie maandverdeling_20080530 Consolidatie Businessplan v12 3" xfId="4990"/>
    <cellStyle name="_Discussie maandverdeling_20080530 Consolidatie Businessplan v12 3 2" xfId="4991"/>
    <cellStyle name="_Discussie maandverdeling_20080530 Consolidatie Businessplan v12 4" xfId="4992"/>
    <cellStyle name="_Discussie maandverdeling_20080530 Consolidatie Businessplan v12 5" xfId="4993"/>
    <cellStyle name="_Discussie maandverdeling_20080530 Consolidatie Businessplan v12_Blad2" xfId="1747"/>
    <cellStyle name="_Discussie maandverdeling_20080530 Consolidatie Businessplan v12_Blad2 2" xfId="1748"/>
    <cellStyle name="_Discussie maandverdeling_20080530 Consolidatie Businessplan v12_Blad2_JP2011" xfId="1749"/>
    <cellStyle name="_Discussie maandverdeling_20080530 Consolidatie Businessplan v12_JP2011" xfId="1750"/>
    <cellStyle name="_Discussie maandverdeling_20080530 Consolidatie Businessplan v12_Model Plan 2012" xfId="1751"/>
    <cellStyle name="_Discussie maandverdeling_20080605 Consolidatie Businessplan v15" xfId="1752"/>
    <cellStyle name="_Discussie maandverdeling_20080605 Consolidatie Businessplan v15 2" xfId="1753"/>
    <cellStyle name="_Discussie maandverdeling_20080605 Consolidatie Businessplan v15 2 2" xfId="4994"/>
    <cellStyle name="_Discussie maandverdeling_20080605 Consolidatie Businessplan v15 3" xfId="4995"/>
    <cellStyle name="_Discussie maandverdeling_20080605 Consolidatie Businessplan v15 3 2" xfId="4996"/>
    <cellStyle name="_Discussie maandverdeling_20080605 Consolidatie Businessplan v15 4" xfId="4997"/>
    <cellStyle name="_Discussie maandverdeling_20080605 Consolidatie Businessplan v15 5" xfId="4998"/>
    <cellStyle name="_Discussie maandverdeling_20080605 Consolidatie Businessplan v15_Blad2" xfId="1754"/>
    <cellStyle name="_Discussie maandverdeling_20080605 Consolidatie Businessplan v15_Blad2 2" xfId="1755"/>
    <cellStyle name="_Discussie maandverdeling_20080605 Consolidatie Businessplan v15_Blad2_JP2011" xfId="1756"/>
    <cellStyle name="_Discussie maandverdeling_20080605 Consolidatie Businessplan v15_JP2011" xfId="1757"/>
    <cellStyle name="_Discussie maandverdeling_20080605 Consolidatie Businessplan v15_Model Plan 2012" xfId="1758"/>
    <cellStyle name="_Discussie maandverdeling_20080605 Consolidatie Businessplan v19" xfId="1759"/>
    <cellStyle name="_Discussie maandverdeling_20080605 Consolidatie Businessplan v19 2" xfId="1760"/>
    <cellStyle name="_Discussie maandverdeling_20080605 Consolidatie Businessplan v19 2 2" xfId="4999"/>
    <cellStyle name="_Discussie maandverdeling_20080605 Consolidatie Businessplan v19 3" xfId="5000"/>
    <cellStyle name="_Discussie maandverdeling_20080605 Consolidatie Businessplan v19 3 2" xfId="5001"/>
    <cellStyle name="_Discussie maandverdeling_20080605 Consolidatie Businessplan v19 4" xfId="5002"/>
    <cellStyle name="_Discussie maandverdeling_20080605 Consolidatie Businessplan v19 5" xfId="5003"/>
    <cellStyle name="_Discussie maandverdeling_20080605 Consolidatie Businessplan v19_Blad2" xfId="1761"/>
    <cellStyle name="_Discussie maandverdeling_20080605 Consolidatie Businessplan v19_Blad2 2" xfId="1762"/>
    <cellStyle name="_Discussie maandverdeling_20080605 Consolidatie Businessplan v19_Blad2_JP2011" xfId="1763"/>
    <cellStyle name="_Discussie maandverdeling_20080605 Consolidatie Businessplan v19_JP2011" xfId="1764"/>
    <cellStyle name="_Discussie maandverdeling_20080605 Consolidatie Businessplan v19_Model Plan 2012" xfId="1765"/>
    <cellStyle name="_Discussie maandverdeling_BenI" xfId="5004"/>
    <cellStyle name="_Discussie maandverdeling_Blad2" xfId="1766"/>
    <cellStyle name="_Discussie maandverdeling_Blad2 2" xfId="1767"/>
    <cellStyle name="_Discussie maandverdeling_Blad2_JP2011" xfId="1768"/>
    <cellStyle name="_Discussie maandverdeling_Fixed Data" xfId="5005"/>
    <cellStyle name="_Discussie maandverdeling_JP2011" xfId="1769"/>
    <cellStyle name="_Discussie maandverdeling_Model Plan 2012" xfId="1770"/>
    <cellStyle name="_Discussie maandverdeling_SWOL" xfId="5006"/>
    <cellStyle name="_divisieZM-2007-1" xfId="1771"/>
    <cellStyle name="_Doc-000" xfId="231"/>
    <cellStyle name="_Doc-101" xfId="232"/>
    <cellStyle name="_Doc-101 2" xfId="233"/>
    <cellStyle name="_Doc-101 2 2" xfId="5007"/>
    <cellStyle name="_Doc-101 3" xfId="1772"/>
    <cellStyle name="_Doc-101 3 2" xfId="5008"/>
    <cellStyle name="_Doc-101 4" xfId="5009"/>
    <cellStyle name="_Doc-101 5" xfId="5010"/>
    <cellStyle name="_Doc-101_ND5 squeeze model  whs-whs v2.21 DWDM ILL" xfId="1773"/>
    <cellStyle name="_draai kosten" xfId="5011"/>
    <cellStyle name="_Drivermodel ZM NLB 080624 presentatie" xfId="1774"/>
    <cellStyle name="_drivers" xfId="234"/>
    <cellStyle name="_drivers 2" xfId="235"/>
    <cellStyle name="_drivers 2 2" xfId="5012"/>
    <cellStyle name="_drivers 3" xfId="1775"/>
    <cellStyle name="_drivers 3 2" xfId="5013"/>
    <cellStyle name="_drivers 4" xfId="5014"/>
    <cellStyle name="_drivers 5" xfId="5015"/>
    <cellStyle name="_drivers_110810_Overzicht_Orderintake" xfId="5016"/>
    <cellStyle name="_drivers_20080530 Consolidatie Businessplan v12" xfId="1776"/>
    <cellStyle name="_drivers_20080530 Consolidatie Businessplan v12 2" xfId="1777"/>
    <cellStyle name="_drivers_20080530 Consolidatie Businessplan v12 2 2" xfId="5017"/>
    <cellStyle name="_drivers_20080530 Consolidatie Businessplan v12 3" xfId="5018"/>
    <cellStyle name="_drivers_20080530 Consolidatie Businessplan v12 3 2" xfId="5019"/>
    <cellStyle name="_drivers_20080530 Consolidatie Businessplan v12 4" xfId="5020"/>
    <cellStyle name="_drivers_20080530 Consolidatie Businessplan v12 5" xfId="5021"/>
    <cellStyle name="_drivers_20080530 Consolidatie Businessplan v12_Blad2" xfId="1778"/>
    <cellStyle name="_drivers_20080530 Consolidatie Businessplan v12_Blad2 2" xfId="1779"/>
    <cellStyle name="_drivers_20080530 Consolidatie Businessplan v12_Blad2_JP2011" xfId="1780"/>
    <cellStyle name="_drivers_20080530 Consolidatie Businessplan v12_JP2011" xfId="1781"/>
    <cellStyle name="_drivers_20080530 Consolidatie Businessplan v12_Model Plan 2012" xfId="1782"/>
    <cellStyle name="_drivers_20080605 Consolidatie Businessplan v15" xfId="1783"/>
    <cellStyle name="_drivers_20080605 Consolidatie Businessplan v15 2" xfId="1784"/>
    <cellStyle name="_drivers_20080605 Consolidatie Businessplan v15 2 2" xfId="5022"/>
    <cellStyle name="_drivers_20080605 Consolidatie Businessplan v15 3" xfId="5023"/>
    <cellStyle name="_drivers_20080605 Consolidatie Businessplan v15 3 2" xfId="5024"/>
    <cellStyle name="_drivers_20080605 Consolidatie Businessplan v15 4" xfId="5025"/>
    <cellStyle name="_drivers_20080605 Consolidatie Businessplan v15 5" xfId="5026"/>
    <cellStyle name="_drivers_20080605 Consolidatie Businessplan v15_Blad2" xfId="1785"/>
    <cellStyle name="_drivers_20080605 Consolidatie Businessplan v15_Blad2 2" xfId="1786"/>
    <cellStyle name="_drivers_20080605 Consolidatie Businessplan v15_Blad2_JP2011" xfId="1787"/>
    <cellStyle name="_drivers_20080605 Consolidatie Businessplan v15_JP2011" xfId="1788"/>
    <cellStyle name="_drivers_20080605 Consolidatie Businessplan v15_Model Plan 2012" xfId="1789"/>
    <cellStyle name="_drivers_20080605 Consolidatie Businessplan v19" xfId="1790"/>
    <cellStyle name="_drivers_20080605 Consolidatie Businessplan v19 2" xfId="1791"/>
    <cellStyle name="_drivers_20080605 Consolidatie Businessplan v19 2 2" xfId="5027"/>
    <cellStyle name="_drivers_20080605 Consolidatie Businessplan v19 3" xfId="5028"/>
    <cellStyle name="_drivers_20080605 Consolidatie Businessplan v19 3 2" xfId="5029"/>
    <cellStyle name="_drivers_20080605 Consolidatie Businessplan v19 4" xfId="5030"/>
    <cellStyle name="_drivers_20080605 Consolidatie Businessplan v19 5" xfId="5031"/>
    <cellStyle name="_drivers_20080605 Consolidatie Businessplan v19_Blad2" xfId="1792"/>
    <cellStyle name="_drivers_20080605 Consolidatie Businessplan v19_Blad2 2" xfId="1793"/>
    <cellStyle name="_drivers_20080605 Consolidatie Businessplan v19_Blad2_JP2011" xfId="1794"/>
    <cellStyle name="_drivers_20080605 Consolidatie Businessplan v19_JP2011" xfId="1795"/>
    <cellStyle name="_drivers_20080605 Consolidatie Businessplan v19_Model Plan 2012" xfId="1796"/>
    <cellStyle name="_drivers_BenI" xfId="5032"/>
    <cellStyle name="_drivers_Blad2" xfId="1797"/>
    <cellStyle name="_drivers_Blad2 2" xfId="1798"/>
    <cellStyle name="_drivers_Blad2_JP2011" xfId="1799"/>
    <cellStyle name="_drivers_Fixed Data" xfId="5033"/>
    <cellStyle name="_drivers_JP2011" xfId="1800"/>
    <cellStyle name="_drivers_Model Plan 2012" xfId="1801"/>
    <cellStyle name="_drivers_ND5 squeeze model  whs-whs v2.21 DWDM ILL" xfId="1802"/>
    <cellStyle name="_drivers_OIT data LE,SCM,INS,targets" xfId="5034"/>
    <cellStyle name="_drivers_SWOL" xfId="5035"/>
    <cellStyle name="_DSL weekrapp wk20 2005" xfId="236"/>
    <cellStyle name="_DSL weekrapp wk20 2005 2" xfId="237"/>
    <cellStyle name="_DSL weekrapp wk20 2005 3" xfId="1803"/>
    <cellStyle name="_DSL weekrapp wk20 2005_ND5 squeeze model  whs-whs v2.21 DWDM ILL" xfId="1804"/>
    <cellStyle name="_DSL weekrapp wk3 2005" xfId="5036"/>
    <cellStyle name="_DSL weekrapp wk3 2005 2" xfId="5037"/>
    <cellStyle name="_DSL weekrapp wk3 2005 2 2" xfId="5038"/>
    <cellStyle name="_DSL weekrapp wk3 2005 3" xfId="5039"/>
    <cellStyle name="_DSL weekrapp wk3 2005 3 2" xfId="5040"/>
    <cellStyle name="_DSL weekrapp wk3 2005 4" xfId="5041"/>
    <cellStyle name="_DSL weekrapp wk3 2005 5" xfId="5042"/>
    <cellStyle name="_DSM - 08 MW 3 Nov" xfId="1805"/>
    <cellStyle name="_DSM pricingsheet per country 3 0" xfId="1806"/>
    <cellStyle name="_DSM pricingsheet per country 3 0_ManInput" xfId="1807"/>
    <cellStyle name="_DSM pricingsheet per country 3 0_ManInput_Sheet1" xfId="1808"/>
    <cellStyle name="_dsmp forecast 13 oct" xfId="1809"/>
    <cellStyle name="_DWDM ILL tarief update 28-3-2011" xfId="1810"/>
    <cellStyle name="_DWDM ILL tariefvoorstel 30-9-09" xfId="1811"/>
    <cellStyle name="_Early Warning Raportage - Week 39" xfId="5043"/>
    <cellStyle name="_Early Warning Raportage - Week 39 2" xfId="5044"/>
    <cellStyle name="_Early Warning Raportage - Week 39 2 2" xfId="5045"/>
    <cellStyle name="_Early Warning Raportage - Week 39 3" xfId="5046"/>
    <cellStyle name="_Early Warning Raportage - Week 39 3 2" xfId="5047"/>
    <cellStyle name="_Early Warning Raportage - Week 39 4" xfId="5048"/>
    <cellStyle name="_Early Warning Raportage - Week 39 5" xfId="5049"/>
    <cellStyle name="_Economy IP-VPN" xfId="238"/>
    <cellStyle name="_Economy IP-VPN_ZM IS Data Tarievenboek 2010-03-11" xfId="239"/>
    <cellStyle name="_eliminaties_VT" xfId="240"/>
    <cellStyle name="_eliminaties_VT 2" xfId="1812"/>
    <cellStyle name="_eliminaties_VT 2 2" xfId="1813"/>
    <cellStyle name="_EMEA BC Model_Apr 01 - v1" xfId="241"/>
    <cellStyle name="_EMEA BC Model_Apr 01 - v1 2" xfId="242"/>
    <cellStyle name="_EMEA BC Model_Apr 01 - v1 3" xfId="1814"/>
    <cellStyle name="_EMEA BC Model_Apr 01 - v1_ND5 squeeze model  whs-whs v2.21 DWDM ILL" xfId="1815"/>
    <cellStyle name="_ENS Businessplan (short) 2008-2010 (20071105) - Ingeleverd" xfId="1816"/>
    <cellStyle name="_ENS Businessplan (short) 2008-2010 (20071105) - Ingeleverd 2" xfId="1817"/>
    <cellStyle name="_ENS Businessplan (short) 2008-2010 (20071105) - Ingeleverd 2 2" xfId="5050"/>
    <cellStyle name="_ENS Businessplan (short) 2008-2010 (20071105) - Ingeleverd 3" xfId="5051"/>
    <cellStyle name="_ENS Businessplan (short) 2008-2010 (20071105) - Ingeleverd 3 2" xfId="5052"/>
    <cellStyle name="_ENS Businessplan (short) 2008-2010 (20071105) - Ingeleverd 4" xfId="5053"/>
    <cellStyle name="_ENS Businessplan (short) 2008-2010 (20071105) - Ingeleverd 5" xfId="5054"/>
    <cellStyle name="_ENS Businessplan (short) 2008-2010 (20071105) - Ingeleverd_Blad2" xfId="1818"/>
    <cellStyle name="_ENS Businessplan (short) 2008-2010 (20071105) - Ingeleverd_Blad2 2" xfId="1819"/>
    <cellStyle name="_ENS Businessplan (short) 2008-2010 (20071105) - Ingeleverd_Blad2_JP2011" xfId="1820"/>
    <cellStyle name="_ENS Businessplan (short) 2008-2010 (20071105) - Ingeleverd_JP2011" xfId="1821"/>
    <cellStyle name="_ENS Businessplan (short) 2008-2010 (20071105) - Ingeleverd_Model Plan 2012" xfId="1822"/>
    <cellStyle name="_ENS VAS items_3" xfId="243"/>
    <cellStyle name="_ENS VAS items_3 2" xfId="1823"/>
    <cellStyle name="_ENS VAS items_3 2 2" xfId="1824"/>
    <cellStyle name="_Excel bijlage ML BD maart" xfId="1825"/>
    <cellStyle name="_excelopexversie1" xfId="244"/>
    <cellStyle name="_excelopexversie1 2" xfId="1826"/>
    <cellStyle name="_excelopexversie1 2 2" xfId="1827"/>
    <cellStyle name="_excelopexversie1_EVPN Model_20102601_v0.1" xfId="245"/>
    <cellStyle name="_excelopexversie1_KWT IS Data 2010-10-07" xfId="1828"/>
    <cellStyle name="_excelopexversie1_ND5 squeeze model  whs-whs v2.21 DWDM ILL" xfId="1829"/>
    <cellStyle name="_excelopexversie1_ZM IS Data Tarievenboek 2010-03-11" xfId="246"/>
    <cellStyle name="_Export" xfId="247"/>
    <cellStyle name="_Export 2" xfId="248"/>
    <cellStyle name="_Export 3" xfId="1830"/>
    <cellStyle name="_Export_ND5 squeeze model  whs-whs v2.21 DWDM ILL" xfId="1831"/>
    <cellStyle name="_Externe omzet&amp;kosten" xfId="249"/>
    <cellStyle name="_Externe omzet&amp;kosten 2" xfId="250"/>
    <cellStyle name="_Externe omzet&amp;kosten 3" xfId="1832"/>
    <cellStyle name="_Externe omzet&amp;kosten_ND5 squeeze model  whs-whs v2.21 DWDM ILL" xfId="1833"/>
    <cellStyle name="_FACTSHEET 2011" xfId="5055"/>
    <cellStyle name="_FACTSHEET 2012" xfId="5056"/>
    <cellStyle name="_Fixed Data" xfId="5057"/>
    <cellStyle name="_Fixed Data PQ" xfId="5058"/>
    <cellStyle name="_Flash versie 070808 09 00 hr" xfId="5059"/>
    <cellStyle name="_Flash versie 070808 09 00 hr 2" xfId="5060"/>
    <cellStyle name="_Flash versie 070808 09 00 hr 2 2" xfId="5061"/>
    <cellStyle name="_Flash versie 070808 09 00 hr 3" xfId="5062"/>
    <cellStyle name="_Flash versie 070808 09 00 hr 3 2" xfId="5063"/>
    <cellStyle name="_Flash versie 070808 09 00 hr 4" xfId="5064"/>
    <cellStyle name="_Flash versie 070808 09 00 hr 5" xfId="5065"/>
    <cellStyle name="_Flash versie 070808 09 00 hr_110810_Overzicht_Orderintake" xfId="5066"/>
    <cellStyle name="_Flash versie 070808 09 00 hr_BenI" xfId="5067"/>
    <cellStyle name="_Flash versie 070808 09 00 hr_Fixed Data" xfId="5068"/>
    <cellStyle name="_Flash versie 070808 09 00 hr_SWOL" xfId="5069"/>
    <cellStyle name="_Flash versie 080109_09 00" xfId="5070"/>
    <cellStyle name="_Flash versie 090603 09 00" xfId="5071"/>
    <cellStyle name="_Flash versie 090703 15 00 (2)" xfId="5072"/>
    <cellStyle name="_flashformat2005" xfId="251"/>
    <cellStyle name="_flashformat2005 2" xfId="1834"/>
    <cellStyle name="_flashformat2005 2 2" xfId="1835"/>
    <cellStyle name="_flashformat2006" xfId="252"/>
    <cellStyle name="_flashformat2006 2" xfId="1836"/>
    <cellStyle name="_flashformat2006 2 2" xfId="1837"/>
    <cellStyle name="_Ford - 08 V1" xfId="1838"/>
    <cellStyle name="_Forecast IC JEV_v5" xfId="1839"/>
    <cellStyle name="_Forecast IC JEV_v5 2" xfId="1840"/>
    <cellStyle name="_Forecast IC JEV_v5_Blad2" xfId="1841"/>
    <cellStyle name="_Forecast IC JEV_v5_Blad2 2" xfId="1842"/>
    <cellStyle name="_Forecast IC JEV_v5_Blad2_JP2011" xfId="1843"/>
    <cellStyle name="_Forecast IC JEV_v5_JP2011" xfId="1844"/>
    <cellStyle name="_Forecast IC JEV_v5_Model Plan 2012" xfId="1845"/>
    <cellStyle name="_Forecast p1-2007" xfId="1846"/>
    <cellStyle name="_Format finance sheet xs4all jan 06" xfId="5073"/>
    <cellStyle name="_Format finance sheet xs4all jan 06 2" xfId="5074"/>
    <cellStyle name="_Format finance sheet xs4all jan 06 2 2" xfId="5075"/>
    <cellStyle name="_Format finance sheet xs4all jan 06 3" xfId="5076"/>
    <cellStyle name="_Format finance sheet xs4all jan 06 3 2" xfId="5077"/>
    <cellStyle name="_Format finance sheet xs4all jan 06 4" xfId="5078"/>
    <cellStyle name="_Format finance sheet xs4all jan 06 5" xfId="5079"/>
    <cellStyle name="_Format_BBSC Entercom 2003" xfId="1847"/>
    <cellStyle name="_Format_BBSC Entercom 2003 2" xfId="5080"/>
    <cellStyle name="_Format_BBSC Entercom 2003 2 2" xfId="5081"/>
    <cellStyle name="_Format_BBSC Entercom 2003 3" xfId="5082"/>
    <cellStyle name="_Format_BBSC Entercom 2003 3 2" xfId="5083"/>
    <cellStyle name="_Format_BBSC Entercom 2003 4" xfId="5084"/>
    <cellStyle name="_Format_BBSC Entercom 2003 5" xfId="5085"/>
    <cellStyle name="_Format_BBSC Entercom 2003_090909 GTN - ZM master_update-GTN" xfId="1848"/>
    <cellStyle name="_Format_BBSC Entercom 2003_Blad1" xfId="1849"/>
    <cellStyle name="_Format_BBSC Entercom 2003_Blad1 2" xfId="1850"/>
    <cellStyle name="_Format_BBSC Entercom 2003_Blad1_Blad2" xfId="1851"/>
    <cellStyle name="_Format_BBSC Entercom 2003_Blad1_Blad2 2" xfId="1852"/>
    <cellStyle name="_Format_BBSC Entercom 2003_Blad1_Blad2_JP2011" xfId="1853"/>
    <cellStyle name="_Format_BBSC Entercom 2003_Blad1_JP2011" xfId="1854"/>
    <cellStyle name="_Format_BBSC Entercom 2003_Blad1_Menucard_Staff_Master_2010-09-12" xfId="1855"/>
    <cellStyle name="_Format_BBSC Entercom 2003_Blad1_Model Plan 2012" xfId="1856"/>
    <cellStyle name="_Format_BBSC Entercom 2003_Menucard_Staff_Master_2010-09-12" xfId="1857"/>
    <cellStyle name="_FTE Targets ZM 2006 18-04" xfId="1858"/>
    <cellStyle name="_Fttc en FTTH berekening" xfId="253"/>
    <cellStyle name="_funnel OIT" xfId="254"/>
    <cellStyle name="_funnel OIT 2" xfId="255"/>
    <cellStyle name="_funnel OIT 2 2" xfId="1859"/>
    <cellStyle name="_funnel OIT 3" xfId="1860"/>
    <cellStyle name="_funnel OIT 3 2" xfId="5086"/>
    <cellStyle name="_funnel OIT 4" xfId="5087"/>
    <cellStyle name="_funnel OIT 5" xfId="5088"/>
    <cellStyle name="_funnel OIT_Blad2" xfId="1861"/>
    <cellStyle name="_funnel OIT_Blad2 2" xfId="1862"/>
    <cellStyle name="_funnel OIT_Blad2_JP2011" xfId="1863"/>
    <cellStyle name="_funnel OIT_EVPN Model_20102601_v0.1" xfId="256"/>
    <cellStyle name="_funnel OIT_JP2011" xfId="1864"/>
    <cellStyle name="_funnel OIT_KWT IS Data 2010-10-07" xfId="1865"/>
    <cellStyle name="_funnel OIT_Model Plan 2012" xfId="1866"/>
    <cellStyle name="_funnel OIT_ND5 squeeze model  whs-whs v2.21 DWDM ILL" xfId="1867"/>
    <cellStyle name="_funnel OIT_ZM IS Data Tarievenboek 2010-03-11" xfId="257"/>
    <cellStyle name="_G4S - 08 TEMPLATE (2)" xfId="1868"/>
    <cellStyle name="_Getronics UK 2008 Revenue Forecast FC0 v2F" xfId="1869"/>
    <cellStyle name="_GL-B&amp;I and Mobile monthly 2009" xfId="5089"/>
    <cellStyle name="_go to mkt view 092302" xfId="258"/>
    <cellStyle name="_go to mkt view 092302 2" xfId="259"/>
    <cellStyle name="_go to mkt view 092302 3" xfId="1870"/>
    <cellStyle name="_go to mkt view 092302_ND5 squeeze model  whs-whs v2.21 DWDM ILL" xfId="1871"/>
    <cellStyle name="_Goedgekeurde budgetten PAC CM" xfId="5090"/>
    <cellStyle name="_go-to-mkt fin file 092502" xfId="260"/>
    <cellStyle name="_go-to-mkt fin file 092502 2" xfId="261"/>
    <cellStyle name="_go-to-mkt fin file 092502 3" xfId="1872"/>
    <cellStyle name="_go-to-mkt fin file 092502_ND5 squeeze model  whs-whs v2.21 DWDM ILL" xfId="1873"/>
    <cellStyle name="_GPMO Management reporting Barclays May 07 v 0 1 SO" xfId="1874"/>
    <cellStyle name="_Grootboek data Bas" xfId="5091"/>
    <cellStyle name="_GUNS Number and Customer Name" xfId="1875"/>
    <cellStyle name="_HBOS - 08 V1" xfId="1876"/>
    <cellStyle name="_High level BP 2007 - 2010 Dummyversie 15 april 2008" xfId="1877"/>
    <cellStyle name="_hosting 2008" xfId="1878"/>
    <cellStyle name="_hosting 2008 aangepast in ex v2 (3)" xfId="1879"/>
    <cellStyle name="_IC board 15 dec 09 correcties ZM" xfId="5092"/>
    <cellStyle name="_IC board 15 dec 09 correcties ZM 2" xfId="5093"/>
    <cellStyle name="_IC board 15 dec 09 correcties ZM 2 2" xfId="5094"/>
    <cellStyle name="_IC board 15 dec 09 correcties ZM 3" xfId="5095"/>
    <cellStyle name="_IC board 15 dec 09 correcties ZM 3 2" xfId="5096"/>
    <cellStyle name="_IC board 15 dec 09 correcties ZM 4" xfId="5097"/>
    <cellStyle name="_IC board 15 dec 09 correcties ZM 5" xfId="5098"/>
    <cellStyle name="_IC en D&amp;A" xfId="5099"/>
    <cellStyle name="_IC en D&amp;A 2" xfId="5100"/>
    <cellStyle name="_IC en D&amp;A 2 2" xfId="5101"/>
    <cellStyle name="_IC en D&amp;A 3" xfId="5102"/>
    <cellStyle name="_IC en D&amp;A 3 2" xfId="5103"/>
    <cellStyle name="_IC en D&amp;A 4" xfId="5104"/>
    <cellStyle name="_IC en D&amp;A 5" xfId="5105"/>
    <cellStyle name="_IC rev-cost-deltas aug-07 JEV 24sept07" xfId="1880"/>
    <cellStyle name="_IC rev-cost-deltas aug-07 JEV 24sept07 2" xfId="1881"/>
    <cellStyle name="_IC rev-cost-deltas aug-07 JEV 24sept07 2 2" xfId="5106"/>
    <cellStyle name="_IC rev-cost-deltas aug-07 JEV 24sept07 3" xfId="5107"/>
    <cellStyle name="_IC rev-cost-deltas aug-07 JEV 24sept07 3 2" xfId="5108"/>
    <cellStyle name="_IC rev-cost-deltas aug-07 JEV 24sept07 4" xfId="5109"/>
    <cellStyle name="_IC rev-cost-deltas aug-07 JEV 24sept07 5" xfId="5110"/>
    <cellStyle name="_IC rev-cost-deltas aug-07 JEV 24sept07_Blad2" xfId="1882"/>
    <cellStyle name="_IC rev-cost-deltas aug-07 JEV 24sept07_Blad2 2" xfId="1883"/>
    <cellStyle name="_IC rev-cost-deltas aug-07 JEV 24sept07_Blad2_JP2011" xfId="1884"/>
    <cellStyle name="_IC rev-cost-deltas aug-07 JEV 24sept07_JP2011" xfId="1885"/>
    <cellStyle name="_IC rev-cost-deltas aug-07 JEV 24sept07_Model Plan 2012" xfId="1886"/>
    <cellStyle name="_IC revenue-exp (2)" xfId="1887"/>
    <cellStyle name="_IC revenue-exp (2) 2" xfId="1888"/>
    <cellStyle name="_IC revenue-exp (2)_Blad2" xfId="1889"/>
    <cellStyle name="_IC revenue-exp (2)_Blad2 2" xfId="1890"/>
    <cellStyle name="_IC revenue-exp (2)_Blad2_JP2011" xfId="1891"/>
    <cellStyle name="_IC revenue-exp (2)_ICS plan 2010 origineel v9 10-09" xfId="1892"/>
    <cellStyle name="_IC revenue-exp (2)_JP2011" xfId="1893"/>
    <cellStyle name="_IC revenue-exp (2)_Maand Capex" xfId="1894"/>
    <cellStyle name="_IC revenue-exp (2)_Maand Capex 2" xfId="1895"/>
    <cellStyle name="_IC revenue-exp (2)_Maand Capex_Blad2" xfId="1896"/>
    <cellStyle name="_IC revenue-exp (2)_Maand Capex_Blad2 2" xfId="1897"/>
    <cellStyle name="_IC revenue-exp (2)_Maand Capex_Blad2_JP2011" xfId="1898"/>
    <cellStyle name="_IC revenue-exp (2)_Maand Capex_JP2011" xfId="1899"/>
    <cellStyle name="_IC revenue-exp (2)_ML_Generic_1 1 input Capex incl maandplan_v2" xfId="1900"/>
    <cellStyle name="_IC revenue-exp (2)_Model Plan 2012" xfId="1901"/>
    <cellStyle name="_ICELAND - 08 LW v1" xfId="1902"/>
    <cellStyle name="_IC's JP 2007 070104 RF - concept" xfId="1903"/>
    <cellStyle name="_IC's JP 2007 070104 RF - concept 2" xfId="1904"/>
    <cellStyle name="_IC's JP 2007 070104 RF - concept 2 2" xfId="5111"/>
    <cellStyle name="_IC's JP 2007 070104 RF - concept 3" xfId="5112"/>
    <cellStyle name="_IC's JP 2007 070104 RF - concept 3 2" xfId="5113"/>
    <cellStyle name="_IC's JP 2007 070104 RF - concept 4" xfId="5114"/>
    <cellStyle name="_IC's JP 2007 070104 RF - concept 5" xfId="5115"/>
    <cellStyle name="_IC's JP 2007 070104 RF - concept_Blad2" xfId="1905"/>
    <cellStyle name="_IC's JP 2007 070104 RF - concept_Blad2 2" xfId="1906"/>
    <cellStyle name="_IC's JP 2007 070104 RF - concept_Blad2_JP2011" xfId="1907"/>
    <cellStyle name="_IC's JP 2007 070104 RF - concept_JP2011" xfId="1908"/>
    <cellStyle name="_IC's JP 2007 070104 RF - concept_Model Plan 2012" xfId="1909"/>
    <cellStyle name="_ICT template (3)" xfId="1910"/>
    <cellStyle name="_ICT_Serv_BP2008-2010_versie uitvraag_AMS" xfId="1911"/>
    <cellStyle name="_ICT_Serv_BP2008-2010_versie uitvraag_AMS 2" xfId="1912"/>
    <cellStyle name="_ICT_Serv_BP2008-2010_versie uitvraag_AMS_Blad2" xfId="1913"/>
    <cellStyle name="_ICT_Serv_BP2008-2010_versie uitvraag_AMS_Blad2 2" xfId="1914"/>
    <cellStyle name="_ICT_Serv_BP2008-2010_versie uitvraag_AMS_Blad2_JP2011" xfId="1915"/>
    <cellStyle name="_ICT_Serv_BP2008-2010_versie uitvraag_AMS_JP2011" xfId="1916"/>
    <cellStyle name="_ICT_Serv_BP2008-2010_versie uitvraag_AMS_Model Plan 2012" xfId="1917"/>
    <cellStyle name="_IFRSre029" xfId="262"/>
    <cellStyle name="_ILL sales tool juni 08 V1.0 (juli08 tm dec08) met standaard digitaal" xfId="263"/>
    <cellStyle name="_iml nov2010" xfId="5116"/>
    <cellStyle name="_INEOS - 08 TEMPLATE sdm UPDATES" xfId="1918"/>
    <cellStyle name="_Info profiel Q4" xfId="1919"/>
    <cellStyle name="_Info profiel Q4 2" xfId="1920"/>
    <cellStyle name="_Info profiel Q4 2 2" xfId="5117"/>
    <cellStyle name="_Info profiel Q4 3" xfId="5118"/>
    <cellStyle name="_Info profiel Q4 3 2" xfId="5119"/>
    <cellStyle name="_Info profiel Q4 4" xfId="5120"/>
    <cellStyle name="_Info profiel Q4 5" xfId="5121"/>
    <cellStyle name="_Info profiel Q4_FC categoraal" xfId="1921"/>
    <cellStyle name="_Info profiel Q4_GDC nieuwe pfc cc jan  2011 v4" xfId="1922"/>
    <cellStyle name="_Info profiel Q4_JP2011" xfId="1923"/>
    <cellStyle name="_Info profiel Q4_JP2011 2" xfId="1924"/>
    <cellStyle name="_Info profiel Q4_JP2011_1" xfId="1925"/>
    <cellStyle name="_Info profiel Q4_Pivot" xfId="5122"/>
    <cellStyle name="_Info profiel Q4_PPT Link" xfId="5123"/>
    <cellStyle name="_Info profiel Q4_Preclosing" xfId="1926"/>
    <cellStyle name="_Info profiel Q4_Preclosing 2" xfId="1927"/>
    <cellStyle name="_Info profiel Q4_Preclosing jan11" xfId="1928"/>
    <cellStyle name="_Info profiel Q4_Preclosing_1" xfId="1929"/>
    <cellStyle name="_Info profiel Q4_Preclosing_2" xfId="1930"/>
    <cellStyle name="_Info profiel Q4_Preclosing_3" xfId="1931"/>
    <cellStyle name="_Info profiel Q4_Preclosing_FC categoraal" xfId="1932"/>
    <cellStyle name="_Info profiel Q4_Sheet1" xfId="1933"/>
    <cellStyle name="_Info profiel Q4_Sheet1_1" xfId="1934"/>
    <cellStyle name="_Info profiel Q4_Sheet1_1 2" xfId="1935"/>
    <cellStyle name="_Info profiel Q4_Sheet1_1_FC categoraal" xfId="1936"/>
    <cellStyle name="_Info profiel Q4_Sheet1_2" xfId="1937"/>
    <cellStyle name="_Info profiel Q4_Sheet1_2 2" xfId="1938"/>
    <cellStyle name="_Info profiel Q4_Sheet2" xfId="1939"/>
    <cellStyle name="_info uitvraag BU CS mei  2005" xfId="1940"/>
    <cellStyle name="_info uitvraag BU CS mei  2005_Book2" xfId="1941"/>
    <cellStyle name="_info uitvraag BU CS mei  2005_Book3" xfId="1942"/>
    <cellStyle name="_info uitvraag BU CS mei  2005_ICS KPI" xfId="1943"/>
    <cellStyle name="_info uitvraag BU CS mei 2004" xfId="264"/>
    <cellStyle name="_info uitvraag BU CS mei 2004_LPM PL 20101014 Concept" xfId="1944"/>
    <cellStyle name="_info uitvraag BU CS mei 2004_LPM PL 20101028 obv LRIC inkoop" xfId="1945"/>
    <cellStyle name="_info uitvraag BU CS mei 2004_ND5 squeeze model  whs-whs v2.21 DWDM ILL" xfId="1946"/>
    <cellStyle name="_info uitvraag BU CS september 2004" xfId="1947"/>
    <cellStyle name="_info uitvraag BU CS september 2004_Book2" xfId="1948"/>
    <cellStyle name="_info uitvraag BU CS september 2004_Book3" xfId="1949"/>
    <cellStyle name="_info uitvraag BU CS september 2004_ICS KPI" xfId="1950"/>
    <cellStyle name="_informatie profiel extern omzet per kwartaal" xfId="1951"/>
    <cellStyle name="_informatie profiel extern omzet per kwartaal 2" xfId="1952"/>
    <cellStyle name="_informatie profiel extern omzet per kwartaal 2 2" xfId="5124"/>
    <cellStyle name="_informatie profiel extern omzet per kwartaal 3" xfId="5125"/>
    <cellStyle name="_informatie profiel extern omzet per kwartaal 3 2" xfId="5126"/>
    <cellStyle name="_informatie profiel extern omzet per kwartaal 4" xfId="5127"/>
    <cellStyle name="_informatie profiel extern omzet per kwartaal 5" xfId="5128"/>
    <cellStyle name="_informatie profiel extern omzet per kwartaal_FC categoraal" xfId="1953"/>
    <cellStyle name="_informatie profiel extern omzet per kwartaal_GDC nieuwe pfc cc jan  2011 v4" xfId="1954"/>
    <cellStyle name="_informatie profiel extern omzet per kwartaal_JP2011" xfId="1955"/>
    <cellStyle name="_informatie profiel extern omzet per kwartaal_JP2011 2" xfId="1956"/>
    <cellStyle name="_informatie profiel extern omzet per kwartaal_JP2011_1" xfId="1957"/>
    <cellStyle name="_informatie profiel extern omzet per kwartaal_Pivot" xfId="5129"/>
    <cellStyle name="_informatie profiel extern omzet per kwartaal_PPT Link" xfId="5130"/>
    <cellStyle name="_informatie profiel extern omzet per kwartaal_Preclosing" xfId="1958"/>
    <cellStyle name="_informatie profiel extern omzet per kwartaal_Preclosing 2" xfId="1959"/>
    <cellStyle name="_informatie profiel extern omzet per kwartaal_Preclosing jan11" xfId="1960"/>
    <cellStyle name="_informatie profiel extern omzet per kwartaal_Preclosing_1" xfId="1961"/>
    <cellStyle name="_informatie profiel extern omzet per kwartaal_Preclosing_2" xfId="1962"/>
    <cellStyle name="_informatie profiel extern omzet per kwartaal_Preclosing_3" xfId="1963"/>
    <cellStyle name="_informatie profiel extern omzet per kwartaal_Preclosing_FC categoraal" xfId="1964"/>
    <cellStyle name="_informatie profiel extern omzet per kwartaal_Sheet1" xfId="1965"/>
    <cellStyle name="_informatie profiel extern omzet per kwartaal_Sheet1_1" xfId="1966"/>
    <cellStyle name="_informatie profiel extern omzet per kwartaal_Sheet1_1 2" xfId="1967"/>
    <cellStyle name="_informatie profiel extern omzet per kwartaal_Sheet1_1_FC categoraal" xfId="1968"/>
    <cellStyle name="_informatie profiel extern omzet per kwartaal_Sheet1_2" xfId="1969"/>
    <cellStyle name="_informatie profiel extern omzet per kwartaal_Sheet1_2 2" xfId="1970"/>
    <cellStyle name="_informatie profiel extern omzet per kwartaal_Sheet2" xfId="1971"/>
    <cellStyle name="_Informatieprofiel nieuw format" xfId="1972"/>
    <cellStyle name="_Informatieprofiel nieuw format 2" xfId="1973"/>
    <cellStyle name="_Informatieprofiel nieuw format 2 2" xfId="5131"/>
    <cellStyle name="_Informatieprofiel nieuw format 3" xfId="5132"/>
    <cellStyle name="_Informatieprofiel nieuw format 3 2" xfId="5133"/>
    <cellStyle name="_Informatieprofiel nieuw format 4" xfId="5134"/>
    <cellStyle name="_Informatieprofiel nieuw format 5" xfId="5135"/>
    <cellStyle name="_Informatieprofiel nieuw format_FC categoraal" xfId="1974"/>
    <cellStyle name="_Informatieprofiel nieuw format_GDC nieuwe pfc cc jan  2011 v4" xfId="1975"/>
    <cellStyle name="_Informatieprofiel nieuw format_JP2011" xfId="1976"/>
    <cellStyle name="_Informatieprofiel nieuw format_JP2011 2" xfId="1977"/>
    <cellStyle name="_Informatieprofiel nieuw format_JP2011_1" xfId="1978"/>
    <cellStyle name="_Informatieprofiel nieuw format_Pivot" xfId="5136"/>
    <cellStyle name="_Informatieprofiel nieuw format_PPT Link" xfId="5137"/>
    <cellStyle name="_Informatieprofiel nieuw format_Preclosing" xfId="1979"/>
    <cellStyle name="_Informatieprofiel nieuw format_Preclosing 2" xfId="1980"/>
    <cellStyle name="_Informatieprofiel nieuw format_Preclosing jan11" xfId="1981"/>
    <cellStyle name="_Informatieprofiel nieuw format_Preclosing_1" xfId="1982"/>
    <cellStyle name="_Informatieprofiel nieuw format_Preclosing_2" xfId="1983"/>
    <cellStyle name="_Informatieprofiel nieuw format_Preclosing_3" xfId="1984"/>
    <cellStyle name="_Informatieprofiel nieuw format_Preclosing_FC categoraal" xfId="1985"/>
    <cellStyle name="_Informatieprofiel nieuw format_Sheet1" xfId="1986"/>
    <cellStyle name="_Informatieprofiel nieuw format_Sheet1_1" xfId="1987"/>
    <cellStyle name="_Informatieprofiel nieuw format_Sheet1_1 2" xfId="1988"/>
    <cellStyle name="_Informatieprofiel nieuw format_Sheet1_1_FC categoraal" xfId="1989"/>
    <cellStyle name="_Informatieprofiel nieuw format_Sheet1_2" xfId="1990"/>
    <cellStyle name="_Informatieprofiel nieuw format_Sheet1_2 2" xfId="1991"/>
    <cellStyle name="_Informatieprofiel nieuw format_Sheet2" xfId="1992"/>
    <cellStyle name="_informatieprofiel trend en kosten " xfId="1993"/>
    <cellStyle name="_informatieprofiel trend en kosten  2" xfId="1994"/>
    <cellStyle name="_informatieprofiel trend en kosten  2 2" xfId="5138"/>
    <cellStyle name="_informatieprofiel trend en kosten  3" xfId="5139"/>
    <cellStyle name="_informatieprofiel trend en kosten  3 2" xfId="5140"/>
    <cellStyle name="_informatieprofiel trend en kosten  4" xfId="5141"/>
    <cellStyle name="_informatieprofiel trend en kosten  5" xfId="5142"/>
    <cellStyle name="_informatieprofiel trend en kosten _FC categoraal" xfId="1995"/>
    <cellStyle name="_informatieprofiel trend en kosten _GDC nieuwe pfc cc jan  2011 v4" xfId="1996"/>
    <cellStyle name="_informatieprofiel trend en kosten _JP2011" xfId="1997"/>
    <cellStyle name="_informatieprofiel trend en kosten _JP2011 2" xfId="1998"/>
    <cellStyle name="_informatieprofiel trend en kosten _JP2011_1" xfId="1999"/>
    <cellStyle name="_informatieprofiel trend en kosten _Pivot" xfId="5143"/>
    <cellStyle name="_informatieprofiel trend en kosten _PPT Link" xfId="5144"/>
    <cellStyle name="_informatieprofiel trend en kosten _Preclosing" xfId="2000"/>
    <cellStyle name="_informatieprofiel trend en kosten _Preclosing 2" xfId="2001"/>
    <cellStyle name="_informatieprofiel trend en kosten _Preclosing jan11" xfId="2002"/>
    <cellStyle name="_informatieprofiel trend en kosten _Preclosing_1" xfId="2003"/>
    <cellStyle name="_informatieprofiel trend en kosten _Preclosing_2" xfId="2004"/>
    <cellStyle name="_informatieprofiel trend en kosten _Preclosing_3" xfId="2005"/>
    <cellStyle name="_informatieprofiel trend en kosten _Preclosing_FC categoraal" xfId="2006"/>
    <cellStyle name="_informatieprofiel trend en kosten _Sheet1" xfId="2007"/>
    <cellStyle name="_informatieprofiel trend en kosten _Sheet1_1" xfId="2008"/>
    <cellStyle name="_informatieprofiel trend en kosten _Sheet1_1 2" xfId="2009"/>
    <cellStyle name="_informatieprofiel trend en kosten _Sheet1_1_FC categoraal" xfId="2010"/>
    <cellStyle name="_informatieprofiel trend en kosten _Sheet1_2" xfId="2011"/>
    <cellStyle name="_informatieprofiel trend en kosten _Sheet1_2 2" xfId="2012"/>
    <cellStyle name="_informatieprofiel trend en kosten _Sheet2" xfId="2013"/>
    <cellStyle name="_informatieprofielen PMG sept 2004" xfId="2014"/>
    <cellStyle name="_informatieprofielen PMG sept 2004 2" xfId="2015"/>
    <cellStyle name="_informatieprofielen PMG sept 2004 2 2" xfId="5145"/>
    <cellStyle name="_informatieprofielen PMG sept 2004 3" xfId="5146"/>
    <cellStyle name="_informatieprofielen PMG sept 2004 3 2" xfId="5147"/>
    <cellStyle name="_informatieprofielen PMG sept 2004 4" xfId="5148"/>
    <cellStyle name="_informatieprofielen PMG sept 2004 5" xfId="5149"/>
    <cellStyle name="_informatieprofielen PMG sept 2004_FC categoraal" xfId="2016"/>
    <cellStyle name="_informatieprofielen PMG sept 2004_GDC nieuwe pfc cc jan  2011 v4" xfId="2017"/>
    <cellStyle name="_informatieprofielen PMG sept 2004_JP2011" xfId="2018"/>
    <cellStyle name="_informatieprofielen PMG sept 2004_JP2011 2" xfId="2019"/>
    <cellStyle name="_informatieprofielen PMG sept 2004_JP2011_1" xfId="2020"/>
    <cellStyle name="_informatieprofielen PMG sept 2004_Pivot" xfId="5150"/>
    <cellStyle name="_informatieprofielen PMG sept 2004_PPT Link" xfId="5151"/>
    <cellStyle name="_informatieprofielen PMG sept 2004_Preclosing" xfId="2021"/>
    <cellStyle name="_informatieprofielen PMG sept 2004_Preclosing 2" xfId="2022"/>
    <cellStyle name="_informatieprofielen PMG sept 2004_Preclosing jan11" xfId="2023"/>
    <cellStyle name="_informatieprofielen PMG sept 2004_Preclosing_1" xfId="2024"/>
    <cellStyle name="_informatieprofielen PMG sept 2004_Preclosing_2" xfId="2025"/>
    <cellStyle name="_informatieprofielen PMG sept 2004_Preclosing_3" xfId="2026"/>
    <cellStyle name="_informatieprofielen PMG sept 2004_Preclosing_FC categoraal" xfId="2027"/>
    <cellStyle name="_informatieprofielen PMG sept 2004_Sheet1" xfId="2028"/>
    <cellStyle name="_informatieprofielen PMG sept 2004_Sheet1_1" xfId="2029"/>
    <cellStyle name="_informatieprofielen PMG sept 2004_Sheet1_1 2" xfId="2030"/>
    <cellStyle name="_informatieprofielen PMG sept 2004_Sheet1_1_FC categoraal" xfId="2031"/>
    <cellStyle name="_informatieprofielen PMG sept 2004_Sheet1_2" xfId="2032"/>
    <cellStyle name="_informatieprofielen PMG sept 2004_Sheet1_2 2" xfId="2033"/>
    <cellStyle name="_informatieprofielen PMG sept 2004_Sheet2" xfId="2034"/>
    <cellStyle name="_informatieprofielen Q3-2004" xfId="2035"/>
    <cellStyle name="_informatieprofielen Q3-2004 2" xfId="2036"/>
    <cellStyle name="_informatieprofielen Q3-2004 2 2" xfId="5152"/>
    <cellStyle name="_informatieprofielen Q3-2004 3" xfId="5153"/>
    <cellStyle name="_informatieprofielen Q3-2004 3 2" xfId="5154"/>
    <cellStyle name="_informatieprofielen Q3-2004 4" xfId="5155"/>
    <cellStyle name="_informatieprofielen Q3-2004 5" xfId="5156"/>
    <cellStyle name="_informatieprofielen Q3-2004_FC categoraal" xfId="2037"/>
    <cellStyle name="_informatieprofielen Q3-2004_GDC nieuwe pfc cc jan  2011 v4" xfId="2038"/>
    <cellStyle name="_informatieprofielen Q3-2004_JP2011" xfId="2039"/>
    <cellStyle name="_informatieprofielen Q3-2004_JP2011 2" xfId="2040"/>
    <cellStyle name="_informatieprofielen Q3-2004_JP2011_1" xfId="2041"/>
    <cellStyle name="_informatieprofielen Q3-2004_Pivot" xfId="5157"/>
    <cellStyle name="_informatieprofielen Q3-2004_PPT Link" xfId="5158"/>
    <cellStyle name="_informatieprofielen Q3-2004_Preclosing" xfId="2042"/>
    <cellStyle name="_informatieprofielen Q3-2004_Preclosing 2" xfId="2043"/>
    <cellStyle name="_informatieprofielen Q3-2004_Preclosing jan11" xfId="2044"/>
    <cellStyle name="_informatieprofielen Q3-2004_Preclosing_1" xfId="2045"/>
    <cellStyle name="_informatieprofielen Q3-2004_Preclosing_2" xfId="2046"/>
    <cellStyle name="_informatieprofielen Q3-2004_Preclosing_3" xfId="2047"/>
    <cellStyle name="_informatieprofielen Q3-2004_Preclosing_FC categoraal" xfId="2048"/>
    <cellStyle name="_informatieprofielen Q3-2004_Sheet1" xfId="2049"/>
    <cellStyle name="_informatieprofielen Q3-2004_Sheet1_1" xfId="2050"/>
    <cellStyle name="_informatieprofielen Q3-2004_Sheet1_1 2" xfId="2051"/>
    <cellStyle name="_informatieprofielen Q3-2004_Sheet1_1_FC categoraal" xfId="2052"/>
    <cellStyle name="_informatieprofielen Q3-2004_Sheet1_2" xfId="2053"/>
    <cellStyle name="_informatieprofielen Q3-2004_Sheet1_2 2" xfId="2054"/>
    <cellStyle name="_informatieprofielen Q3-2004_Sheet2" xfId="2055"/>
    <cellStyle name="_informatieprofielen vast nieuwe layout" xfId="2056"/>
    <cellStyle name="_informatieprofielen vast nieuwe layout 2" xfId="2057"/>
    <cellStyle name="_informatieprofielen vast nieuwe layout 2 2" xfId="5159"/>
    <cellStyle name="_informatieprofielen vast nieuwe layout 3" xfId="5160"/>
    <cellStyle name="_informatieprofielen vast nieuwe layout 3 2" xfId="5161"/>
    <cellStyle name="_informatieprofielen vast nieuwe layout 4" xfId="5162"/>
    <cellStyle name="_informatieprofielen vast nieuwe layout 5" xfId="5163"/>
    <cellStyle name="_informatieprofielen vast nieuwe layout Bu BB" xfId="2058"/>
    <cellStyle name="_informatieprofielen vast nieuwe layout Bu BB 2" xfId="2059"/>
    <cellStyle name="_informatieprofielen vast nieuwe layout Bu BB 2 2" xfId="5164"/>
    <cellStyle name="_informatieprofielen vast nieuwe layout Bu BB 3" xfId="5165"/>
    <cellStyle name="_informatieprofielen vast nieuwe layout Bu BB 3 2" xfId="5166"/>
    <cellStyle name="_informatieprofielen vast nieuwe layout Bu BB 4" xfId="5167"/>
    <cellStyle name="_informatieprofielen vast nieuwe layout Bu BB 5" xfId="5168"/>
    <cellStyle name="_informatieprofielen vast nieuwe layout Bu BB_FC categoraal" xfId="2060"/>
    <cellStyle name="_informatieprofielen vast nieuwe layout Bu BB_GDC nieuwe pfc cc jan  2011 v4" xfId="2061"/>
    <cellStyle name="_informatieprofielen vast nieuwe layout Bu BB_JP2011" xfId="2062"/>
    <cellStyle name="_informatieprofielen vast nieuwe layout Bu BB_JP2011 2" xfId="2063"/>
    <cellStyle name="_informatieprofielen vast nieuwe layout Bu BB_JP2011_1" xfId="2064"/>
    <cellStyle name="_informatieprofielen vast nieuwe layout Bu BB_Pivot" xfId="5169"/>
    <cellStyle name="_informatieprofielen vast nieuwe layout Bu BB_PPT Link" xfId="5170"/>
    <cellStyle name="_informatieprofielen vast nieuwe layout Bu BB_Preclosing" xfId="2065"/>
    <cellStyle name="_informatieprofielen vast nieuwe layout Bu BB_Preclosing 2" xfId="2066"/>
    <cellStyle name="_informatieprofielen vast nieuwe layout Bu BB_Preclosing jan11" xfId="2067"/>
    <cellStyle name="_informatieprofielen vast nieuwe layout Bu BB_Preclosing_1" xfId="2068"/>
    <cellStyle name="_informatieprofielen vast nieuwe layout Bu BB_Preclosing_2" xfId="2069"/>
    <cellStyle name="_informatieprofielen vast nieuwe layout Bu BB_Preclosing_3" xfId="2070"/>
    <cellStyle name="_informatieprofielen vast nieuwe layout Bu BB_Preclosing_FC categoraal" xfId="2071"/>
    <cellStyle name="_informatieprofielen vast nieuwe layout Bu BB_Sheet1" xfId="2072"/>
    <cellStyle name="_informatieprofielen vast nieuwe layout Bu BB_Sheet1_1" xfId="2073"/>
    <cellStyle name="_informatieprofielen vast nieuwe layout Bu BB_Sheet1_1 2" xfId="2074"/>
    <cellStyle name="_informatieprofielen vast nieuwe layout Bu BB_Sheet1_1_FC categoraal" xfId="2075"/>
    <cellStyle name="_informatieprofielen vast nieuwe layout Bu BB_Sheet1_2" xfId="2076"/>
    <cellStyle name="_informatieprofielen vast nieuwe layout Bu BB_Sheet1_2 2" xfId="2077"/>
    <cellStyle name="_informatieprofielen vast nieuwe layout Bu BB_Sheet2" xfId="2078"/>
    <cellStyle name="_informatieprofielen vast nieuwe layout_FC categoraal" xfId="2079"/>
    <cellStyle name="_informatieprofielen vast nieuwe layout_GDC nieuwe pfc cc jan  2011 v4" xfId="2080"/>
    <cellStyle name="_informatieprofielen vast nieuwe layout_JP2011" xfId="2081"/>
    <cellStyle name="_informatieprofielen vast nieuwe layout_JP2011 2" xfId="2082"/>
    <cellStyle name="_informatieprofielen vast nieuwe layout_JP2011_1" xfId="2083"/>
    <cellStyle name="_informatieprofielen vast nieuwe layout_Pivot" xfId="5171"/>
    <cellStyle name="_informatieprofielen vast nieuwe layout_PPT Link" xfId="5172"/>
    <cellStyle name="_informatieprofielen vast nieuwe layout_Preclosing" xfId="2084"/>
    <cellStyle name="_informatieprofielen vast nieuwe layout_Preclosing 2" xfId="2085"/>
    <cellStyle name="_informatieprofielen vast nieuwe layout_Preclosing jan11" xfId="2086"/>
    <cellStyle name="_informatieprofielen vast nieuwe layout_Preclosing_1" xfId="2087"/>
    <cellStyle name="_informatieprofielen vast nieuwe layout_Preclosing_2" xfId="2088"/>
    <cellStyle name="_informatieprofielen vast nieuwe layout_Preclosing_3" xfId="2089"/>
    <cellStyle name="_informatieprofielen vast nieuwe layout_Preclosing_FC categoraal" xfId="2090"/>
    <cellStyle name="_informatieprofielen vast nieuwe layout_Sheet1" xfId="2091"/>
    <cellStyle name="_informatieprofielen vast nieuwe layout_Sheet1_1" xfId="2092"/>
    <cellStyle name="_informatieprofielen vast nieuwe layout_Sheet1_1 2" xfId="2093"/>
    <cellStyle name="_informatieprofielen vast nieuwe layout_Sheet1_1_FC categoraal" xfId="2094"/>
    <cellStyle name="_informatieprofielen vast nieuwe layout_Sheet1_2" xfId="2095"/>
    <cellStyle name="_informatieprofielen vast nieuwe layout_Sheet1_2 2" xfId="2096"/>
    <cellStyle name="_informatieprofielen vast nieuwe layout_Sheet2" xfId="2097"/>
    <cellStyle name="_INNOSPEC - 08 (Forecast)v2" xfId="2098"/>
    <cellStyle name="_input driver model BI" xfId="5173"/>
    <cellStyle name="_input dsl maand" xfId="5174"/>
    <cellStyle name="_input dsl maand 2" xfId="5175"/>
    <cellStyle name="_input dsl maand 2 2" xfId="5176"/>
    <cellStyle name="_input dsl maand 3" xfId="5177"/>
    <cellStyle name="_input dsl maand 3 2" xfId="5178"/>
    <cellStyle name="_input dsl maand 4" xfId="5179"/>
    <cellStyle name="_input dsl maand 5" xfId="5180"/>
    <cellStyle name="_input dsl-week " xfId="5181"/>
    <cellStyle name="_input dsl-week  2" xfId="5182"/>
    <cellStyle name="_input dsl-week  2 2" xfId="5183"/>
    <cellStyle name="_input dsl-week  3" xfId="5184"/>
    <cellStyle name="_input dsl-week  3 2" xfId="5185"/>
    <cellStyle name="_input dsl-week  4" xfId="5186"/>
    <cellStyle name="_input dsl-week  5" xfId="5187"/>
    <cellStyle name="_Input IK 02-06-2006 II (2)" xfId="265"/>
    <cellStyle name="_Input IK 02-06-2006 II (2) 2" xfId="266"/>
    <cellStyle name="_Input IK 02-06-2006 II (2) 3" xfId="2099"/>
    <cellStyle name="_Input IK 02-06-2006 II (2)_ND5 squeeze model  whs-whs v2.21 DWDM ILL" xfId="2100"/>
    <cellStyle name="_INPUT ILL JP 2005 ILL_v1" xfId="267"/>
    <cellStyle name="_INPUT ILL JP 2005 ILL_v1_LPM PL 20101014 Concept" xfId="2101"/>
    <cellStyle name="_INPUT ILL JP 2005 ILL_v1_LPM PL 20101028 obv LRIC inkoop" xfId="2102"/>
    <cellStyle name="_INPUT ILL JP 2005 ILL_v1_ND5 squeeze model  whs-whs v2.21 DWDM ILL" xfId="2103"/>
    <cellStyle name="_Input omzet ACTIEF JP 2005" xfId="268"/>
    <cellStyle name="_Input omzet ACTIEF JP 2005 2" xfId="269"/>
    <cellStyle name="_Input omzet ACTIEF JP 2005 3" xfId="2104"/>
    <cellStyle name="_Input omzet ACTIEF JP 2005 versie 2" xfId="270"/>
    <cellStyle name="_Input omzet ACTIEF JP 2005 versie 2 2" xfId="271"/>
    <cellStyle name="_Input omzet ACTIEF JP 2005 versie 2 3" xfId="2105"/>
    <cellStyle name="_Input omzet ACTIEF JP 2005 versie 2_ND5 squeeze model  whs-whs v2.21 DWDM ILL" xfId="2106"/>
    <cellStyle name="_Input omzet ACTIEF JP 2005_ND5 squeeze model  whs-whs v2.21 DWDM ILL" xfId="2107"/>
    <cellStyle name="_InputDefinitions" xfId="5188"/>
    <cellStyle name="_Interne verrekening SLA2007 WO BO LEV BS - ZM NS CS versie 05-2007" xfId="272"/>
    <cellStyle name="_Interne verrekening SLA2007 WO BO LEV BS - ZM NS CS versie 05-2007 (2)" xfId="273"/>
    <cellStyle name="_Invul 1" xfId="2108"/>
    <cellStyle name="_IP TV 2006 v15 baseplan 3 incl jev 10 000" xfId="2109"/>
    <cellStyle name="_IP-Edge BP 2008-2011 v0.6" xfId="274"/>
    <cellStyle name="_IS Bridge actualv v Budget Feb08" xfId="2110"/>
    <cellStyle name="_IS intercompanies from GR BP 2008-2010 invoersheet RE004 Voice Services Joost" xfId="2111"/>
    <cellStyle name="_IS intercompanies from GR BP 2008-2010 invoersheet RE004 Voice Services Joost 2" xfId="2112"/>
    <cellStyle name="_IS intercompanies from GR BP 2008-2010 invoersheet RE004 Voice Services Joost 2 2" xfId="5189"/>
    <cellStyle name="_IS intercompanies from GR BP 2008-2010 invoersheet RE004 Voice Services Joost 3" xfId="5190"/>
    <cellStyle name="_IS intercompanies from GR BP 2008-2010 invoersheet RE004 Voice Services Joost 3 2" xfId="5191"/>
    <cellStyle name="_IS intercompanies from GR BP 2008-2010 invoersheet RE004 Voice Services Joost 4" xfId="5192"/>
    <cellStyle name="_IS intercompanies from GR BP 2008-2010 invoersheet RE004 Voice Services Joost 5" xfId="5193"/>
    <cellStyle name="_IS intercompanies from GR BP 2008-2010 invoersheet RE004 Voice Services Joost_Blad2" xfId="2113"/>
    <cellStyle name="_IS intercompanies from GR BP 2008-2010 invoersheet RE004 Voice Services Joost_Blad2 2" xfId="2114"/>
    <cellStyle name="_IS intercompanies from GR BP 2008-2010 invoersheet RE004 Voice Services Joost_Blad2_JP2011" xfId="2115"/>
    <cellStyle name="_IS intercompanies from GR BP 2008-2010 invoersheet RE004 Voice Services Joost_JP2011" xfId="2116"/>
    <cellStyle name="_IS intercompanies from GR BP 2008-2010 invoersheet RE004 Voice Services Joost_Model Plan 2012" xfId="2117"/>
    <cellStyle name="_IS PLAN 2007 BU AMS V4" xfId="2118"/>
    <cellStyle name="_IS PLAN 2007 BU AMS V4_ICS plan 2010 origineel v9 10-09" xfId="2119"/>
    <cellStyle name="_IS PLAN 2007 BU AMS V4_JP2011" xfId="2120"/>
    <cellStyle name="_IS PLAN 2007 BU AMS V4_JP2011 2" xfId="2121"/>
    <cellStyle name="_IS PLAN 2007 BU AMS V4_Maand Capex" xfId="2122"/>
    <cellStyle name="_IS PLAN 2007 BU AMS V4_Maand Capex_JP2011" xfId="2123"/>
    <cellStyle name="_IS PLAN 2007 BU AMS V4_Maand Capex_JP2011 2" xfId="2124"/>
    <cellStyle name="_IS PLAN 2007 BU AMS V4_ML_Generic_1 1 input Capex incl maandplan_v2" xfId="2125"/>
    <cellStyle name="_IS PLAN 2007 BU AMS V4_ML_Generic_1 1 input Capex incl maandplan_v2 2" xfId="2126"/>
    <cellStyle name="_IS PLAN 2007 BU AMS V4_Model Plan 2012" xfId="2127"/>
    <cellStyle name="_IssuesBP2005-2008analoog" xfId="275"/>
    <cellStyle name="_ITN_CapexBudget_v1_1" xfId="5194"/>
    <cellStyle name="_ITN_CapexBudget_v1_1 2" xfId="5195"/>
    <cellStyle name="_ITN_CapexBudget_v1_1 2 2" xfId="5196"/>
    <cellStyle name="_ITN_CapexBudget_v1_1 3" xfId="5197"/>
    <cellStyle name="_ITN_CapexBudget_v1_1 3 2" xfId="5198"/>
    <cellStyle name="_ITN_CapexBudget_v1_1 4" xfId="5199"/>
    <cellStyle name="_ITN_CapexBudget_v1_1 5" xfId="5200"/>
    <cellStyle name="_Jaarplan 2003 nieuwe org. wvs 10022003" xfId="276"/>
    <cellStyle name="_Jaarplan 2003 nieuwe org. wvs 10022003 2" xfId="277"/>
    <cellStyle name="_Jaarplan 2003 nieuwe org. wvs 10022003 3" xfId="2128"/>
    <cellStyle name="_Jaarplan 2003 nieuwe org. wvs 10022003_ND5 squeeze model  whs-whs v2.21 DWDM ILL" xfId="2129"/>
    <cellStyle name="_Jaarplan BI 2009 dd 19feb09" xfId="5201"/>
    <cellStyle name="_Jaarplan BI 2009 dd 19feb09 2" xfId="5202"/>
    <cellStyle name="_Jaarplan BI 2009 dd 19feb09 2 2" xfId="5203"/>
    <cellStyle name="_Jaarplan BI 2009 dd 19feb09 3" xfId="5204"/>
    <cellStyle name="_Jaarplan BI 2009 dd 19feb09 3 2" xfId="5205"/>
    <cellStyle name="_Jaarplan BI 2009 dd 19feb09 4" xfId="5206"/>
    <cellStyle name="_Jaarplan BI 2009 dd 19feb09 5" xfId="5207"/>
    <cellStyle name="_Jaarplan BI 2009 dd 19feb09_110810_Overzicht_Orderintake" xfId="5208"/>
    <cellStyle name="_Jaarplan BI 2009 dd 19feb09_BenI" xfId="5209"/>
    <cellStyle name="_Jaarplan BI 2009 dd 19feb09_Fixed Data" xfId="5210"/>
    <cellStyle name="_Jaarplan BI 2009 dd 19feb09_SWOL" xfId="5211"/>
    <cellStyle name="_jaarplan zm 2005 versie 10 (schoon)" xfId="278"/>
    <cellStyle name="_jaarplan zm 2005 versie 10 (schoon) 2" xfId="279"/>
    <cellStyle name="_jaarplan zm 2005 versie 10 (schoon) 2 2" xfId="5212"/>
    <cellStyle name="_jaarplan zm 2005 versie 10 (schoon) 3" xfId="2130"/>
    <cellStyle name="_jaarplan zm 2005 versie 10 (schoon) 3 2" xfId="5213"/>
    <cellStyle name="_jaarplan zm 2005 versie 10 (schoon) 4" xfId="5214"/>
    <cellStyle name="_jaarplan zm 2005 versie 10 (schoon) 5" xfId="5215"/>
    <cellStyle name="_jaarplan zm 2005 versie 10 (schoon)_Blad2" xfId="2131"/>
    <cellStyle name="_jaarplan zm 2005 versie 10 (schoon)_Blad2 2" xfId="2132"/>
    <cellStyle name="_jaarplan zm 2005 versie 10 (schoon)_Blad2_JP2011" xfId="2133"/>
    <cellStyle name="_jaarplan zm 2005 versie 10 (schoon)_JP2011" xfId="2134"/>
    <cellStyle name="_jaarplan zm 2005 versie 10 (schoon)_Model Plan 2012" xfId="2135"/>
    <cellStyle name="_jaarplan zm 2005 versie 10 (schoon)_ND5 squeeze model  whs-whs v2.21 DWDM ILL" xfId="2136"/>
    <cellStyle name="_jaarplan zm 2005 versie 10 (schoon)_OIT data LE,SCM,INS,targets" xfId="5216"/>
    <cellStyle name="_JEV &amp; Plan 2011_B&amp;I_11102010_V3_update JEV_update BP2011_update IC BP2011 met kostenreal_december real_BP final" xfId="5217"/>
    <cellStyle name="_jev 2004 augustus" xfId="280"/>
    <cellStyle name="_jev 2004 augustus 2" xfId="2137"/>
    <cellStyle name="_JEV 2006-01v5" xfId="281"/>
    <cellStyle name="_JEV 2006-01v5 2" xfId="282"/>
    <cellStyle name="_JEV 2006-01v5 3" xfId="2138"/>
    <cellStyle name="_JEV 2006-01v5_ND5 squeeze model  whs-whs v2.21 DWDM ILL" xfId="2139"/>
    <cellStyle name="_JEV 2007 Q3 CO" xfId="2140"/>
    <cellStyle name="_JEV 2007 totaal Cybercenters" xfId="2141"/>
    <cellStyle name="_JEV apr07" xfId="2142"/>
    <cellStyle name="_JEV apr07 2" xfId="2143"/>
    <cellStyle name="_JEV april" xfId="283"/>
    <cellStyle name="_JEV april 2" xfId="284"/>
    <cellStyle name="_JEV april 2 2" xfId="5218"/>
    <cellStyle name="_JEV april 3" xfId="2144"/>
    <cellStyle name="_JEV april 3 2" xfId="5219"/>
    <cellStyle name="_JEV april 4" xfId="5220"/>
    <cellStyle name="_JEV april 5" xfId="5221"/>
    <cellStyle name="_JEV april_110810_Overzicht_Orderintake" xfId="5222"/>
    <cellStyle name="_JEV april_20080530 Consolidatie Businessplan v12" xfId="2145"/>
    <cellStyle name="_JEV april_20080530 Consolidatie Businessplan v12 2" xfId="2146"/>
    <cellStyle name="_JEV april_20080530 Consolidatie Businessplan v12 2 2" xfId="5223"/>
    <cellStyle name="_JEV april_20080530 Consolidatie Businessplan v12 3" xfId="5224"/>
    <cellStyle name="_JEV april_20080530 Consolidatie Businessplan v12 3 2" xfId="5225"/>
    <cellStyle name="_JEV april_20080530 Consolidatie Businessplan v12 4" xfId="5226"/>
    <cellStyle name="_JEV april_20080530 Consolidatie Businessplan v12 5" xfId="5227"/>
    <cellStyle name="_JEV april_20080530 Consolidatie Businessplan v12_Blad2" xfId="2147"/>
    <cellStyle name="_JEV april_20080530 Consolidatie Businessplan v12_Blad2 2" xfId="2148"/>
    <cellStyle name="_JEV april_20080530 Consolidatie Businessplan v12_Blad2_JP2011" xfId="2149"/>
    <cellStyle name="_JEV april_20080530 Consolidatie Businessplan v12_JP2011" xfId="2150"/>
    <cellStyle name="_JEV april_20080530 Consolidatie Businessplan v12_Model Plan 2012" xfId="2151"/>
    <cellStyle name="_JEV april_20080605 Consolidatie Businessplan v15" xfId="2152"/>
    <cellStyle name="_JEV april_20080605 Consolidatie Businessplan v15 2" xfId="2153"/>
    <cellStyle name="_JEV april_20080605 Consolidatie Businessplan v15 2 2" xfId="5228"/>
    <cellStyle name="_JEV april_20080605 Consolidatie Businessplan v15 3" xfId="5229"/>
    <cellStyle name="_JEV april_20080605 Consolidatie Businessplan v15 3 2" xfId="5230"/>
    <cellStyle name="_JEV april_20080605 Consolidatie Businessplan v15 4" xfId="5231"/>
    <cellStyle name="_JEV april_20080605 Consolidatie Businessplan v15 5" xfId="5232"/>
    <cellStyle name="_JEV april_20080605 Consolidatie Businessplan v15_Blad2" xfId="2154"/>
    <cellStyle name="_JEV april_20080605 Consolidatie Businessplan v15_Blad2 2" xfId="2155"/>
    <cellStyle name="_JEV april_20080605 Consolidatie Businessplan v15_Blad2_JP2011" xfId="2156"/>
    <cellStyle name="_JEV april_20080605 Consolidatie Businessplan v15_JP2011" xfId="2157"/>
    <cellStyle name="_JEV april_20080605 Consolidatie Businessplan v15_Model Plan 2012" xfId="2158"/>
    <cellStyle name="_JEV april_20080605 Consolidatie Businessplan v19" xfId="2159"/>
    <cellStyle name="_JEV april_20080605 Consolidatie Businessplan v19 2" xfId="2160"/>
    <cellStyle name="_JEV april_20080605 Consolidatie Businessplan v19 2 2" xfId="5233"/>
    <cellStyle name="_JEV april_20080605 Consolidatie Businessplan v19 3" xfId="5234"/>
    <cellStyle name="_JEV april_20080605 Consolidatie Businessplan v19 3 2" xfId="5235"/>
    <cellStyle name="_JEV april_20080605 Consolidatie Businessplan v19 4" xfId="5236"/>
    <cellStyle name="_JEV april_20080605 Consolidatie Businessplan v19 5" xfId="5237"/>
    <cellStyle name="_JEV april_20080605 Consolidatie Businessplan v19_Blad2" xfId="2161"/>
    <cellStyle name="_JEV april_20080605 Consolidatie Businessplan v19_Blad2 2" xfId="2162"/>
    <cellStyle name="_JEV april_20080605 Consolidatie Businessplan v19_Blad2_JP2011" xfId="2163"/>
    <cellStyle name="_JEV april_20080605 Consolidatie Businessplan v19_JP2011" xfId="2164"/>
    <cellStyle name="_JEV april_20080605 Consolidatie Businessplan v19_Model Plan 2012" xfId="2165"/>
    <cellStyle name="_JEV april_BenI" xfId="5238"/>
    <cellStyle name="_JEV april_Blad2" xfId="2166"/>
    <cellStyle name="_JEV april_Blad2 2" xfId="2167"/>
    <cellStyle name="_JEV april_Blad2_JP2011" xfId="2168"/>
    <cellStyle name="_JEV april_Fixed Data" xfId="5239"/>
    <cellStyle name="_JEV april_JP2011" xfId="2169"/>
    <cellStyle name="_JEV april_Model Plan 2012" xfId="2170"/>
    <cellStyle name="_JEV april_ND5 squeeze model  whs-whs v2.21 DWDM ILL" xfId="2171"/>
    <cellStyle name="_JEV april_OIT data LE,SCM,INS,targets" xfId="5240"/>
    <cellStyle name="_JEV april_SWOL" xfId="5241"/>
    <cellStyle name="_JEV CM tbv Businessplan 2004" xfId="285"/>
    <cellStyle name="_JEV CM tbv Businessplan 2004 2" xfId="286"/>
    <cellStyle name="_JEV CM tbv Businessplan 2004 3" xfId="2172"/>
    <cellStyle name="_JEV CM tbv Businessplan 2004_ND5 squeeze model  whs-whs v2.21 DWDM ILL" xfId="2173"/>
    <cellStyle name="_JEV CM_Van ITNL lijst naar CM lijsten_6 sept" xfId="5242"/>
    <cellStyle name="_JEV CM_Van ITNL lijst naar CM lijsten_6 sept 2" xfId="5243"/>
    <cellStyle name="_JEV CM_Van ITNL lijst naar CM lijsten_6 sept 2 2" xfId="5244"/>
    <cellStyle name="_JEV CM_Van ITNL lijst naar CM lijsten_6 sept 3" xfId="5245"/>
    <cellStyle name="_JEV CM_Van ITNL lijst naar CM lijsten_6 sept 3 2" xfId="5246"/>
    <cellStyle name="_JEV CM_Van ITNL lijst naar CM lijsten_6 sept 4" xfId="5247"/>
    <cellStyle name="_JEV CM_Van ITNL lijst naar CM lijsten_6 sept 5" xfId="5248"/>
    <cellStyle name="_JEV model 2005  versie 3" xfId="287"/>
    <cellStyle name="_JEV model 2005  versie 3 2" xfId="288"/>
    <cellStyle name="_JEV model 2005  versie 3 2 2" xfId="5249"/>
    <cellStyle name="_JEV model 2005  versie 3 3" xfId="2174"/>
    <cellStyle name="_JEV model 2005  versie 3 3 2" xfId="5250"/>
    <cellStyle name="_JEV model 2005  versie 3 4" xfId="5251"/>
    <cellStyle name="_JEV model 2005  versie 3 5" xfId="5252"/>
    <cellStyle name="_JEV model 2005  versie 3_Blad2" xfId="2175"/>
    <cellStyle name="_JEV model 2005  versie 3_Blad2 2" xfId="2176"/>
    <cellStyle name="_JEV model 2005  versie 3_Blad2_JP2011" xfId="2177"/>
    <cellStyle name="_JEV model 2005  versie 3_JP2011" xfId="2178"/>
    <cellStyle name="_JEV model 2005  versie 3_Model Plan 2012" xfId="2179"/>
    <cellStyle name="_JEV model 2005  versie 3_ND5 squeeze model  whs-whs v2.21 DWDM ILL" xfId="2180"/>
    <cellStyle name="_JEV model 2005  versie 3_OIT data LE,SCM,INS,targets" xfId="5253"/>
    <cellStyle name="_JEV Nov Portfoliomanagement versie 0.5" xfId="289"/>
    <cellStyle name="_JEV Nov Portfoliomanagement versie 0.5 2" xfId="290"/>
    <cellStyle name="_JEV Nov Portfoliomanagement versie 0.5 2 2" xfId="5254"/>
    <cellStyle name="_JEV Nov Portfoliomanagement versie 0.5 3" xfId="2181"/>
    <cellStyle name="_JEV Nov Portfoliomanagement versie 0.5 3 2" xfId="5255"/>
    <cellStyle name="_JEV Nov Portfoliomanagement versie 0.5 4" xfId="5256"/>
    <cellStyle name="_JEV Nov Portfoliomanagement versie 0.5 5" xfId="5257"/>
    <cellStyle name="_JEV Nov Portfoliomanagement versie 0.5_110810_Overzicht_Orderintake" xfId="5258"/>
    <cellStyle name="_JEV Nov Portfoliomanagement versie 0.5_20080530 Consolidatie Businessplan v12" xfId="2182"/>
    <cellStyle name="_JEV Nov Portfoliomanagement versie 0.5_20080530 Consolidatie Businessplan v12 2" xfId="2183"/>
    <cellStyle name="_JEV Nov Portfoliomanagement versie 0.5_20080530 Consolidatie Businessplan v12 2 2" xfId="5259"/>
    <cellStyle name="_JEV Nov Portfoliomanagement versie 0.5_20080530 Consolidatie Businessplan v12 3" xfId="5260"/>
    <cellStyle name="_JEV Nov Portfoliomanagement versie 0.5_20080530 Consolidatie Businessplan v12 3 2" xfId="5261"/>
    <cellStyle name="_JEV Nov Portfoliomanagement versie 0.5_20080530 Consolidatie Businessplan v12 4" xfId="5262"/>
    <cellStyle name="_JEV Nov Portfoliomanagement versie 0.5_20080530 Consolidatie Businessplan v12 5" xfId="5263"/>
    <cellStyle name="_JEV Nov Portfoliomanagement versie 0.5_20080530 Consolidatie Businessplan v12_Blad2" xfId="2184"/>
    <cellStyle name="_JEV Nov Portfoliomanagement versie 0.5_20080530 Consolidatie Businessplan v12_Blad2 2" xfId="2185"/>
    <cellStyle name="_JEV Nov Portfoliomanagement versie 0.5_20080530 Consolidatie Businessplan v12_Blad2_JP2011" xfId="2186"/>
    <cellStyle name="_JEV Nov Portfoliomanagement versie 0.5_20080530 Consolidatie Businessplan v12_JP2011" xfId="2187"/>
    <cellStyle name="_JEV Nov Portfoliomanagement versie 0.5_20080530 Consolidatie Businessplan v12_Model Plan 2012" xfId="2188"/>
    <cellStyle name="_JEV Nov Portfoliomanagement versie 0.5_20080605 Consolidatie Businessplan v15" xfId="2189"/>
    <cellStyle name="_JEV Nov Portfoliomanagement versie 0.5_20080605 Consolidatie Businessplan v15 2" xfId="2190"/>
    <cellStyle name="_JEV Nov Portfoliomanagement versie 0.5_20080605 Consolidatie Businessplan v15 2 2" xfId="5264"/>
    <cellStyle name="_JEV Nov Portfoliomanagement versie 0.5_20080605 Consolidatie Businessplan v15 3" xfId="5265"/>
    <cellStyle name="_JEV Nov Portfoliomanagement versie 0.5_20080605 Consolidatie Businessplan v15 3 2" xfId="5266"/>
    <cellStyle name="_JEV Nov Portfoliomanagement versie 0.5_20080605 Consolidatie Businessplan v15 4" xfId="5267"/>
    <cellStyle name="_JEV Nov Portfoliomanagement versie 0.5_20080605 Consolidatie Businessplan v15 5" xfId="5268"/>
    <cellStyle name="_JEV Nov Portfoliomanagement versie 0.5_20080605 Consolidatie Businessplan v15_Blad2" xfId="2191"/>
    <cellStyle name="_JEV Nov Portfoliomanagement versie 0.5_20080605 Consolidatie Businessplan v15_Blad2 2" xfId="2192"/>
    <cellStyle name="_JEV Nov Portfoliomanagement versie 0.5_20080605 Consolidatie Businessplan v15_Blad2_JP2011" xfId="2193"/>
    <cellStyle name="_JEV Nov Portfoliomanagement versie 0.5_20080605 Consolidatie Businessplan v15_JP2011" xfId="2194"/>
    <cellStyle name="_JEV Nov Portfoliomanagement versie 0.5_20080605 Consolidatie Businessplan v15_Model Plan 2012" xfId="2195"/>
    <cellStyle name="_JEV Nov Portfoliomanagement versie 0.5_20080605 Consolidatie Businessplan v19" xfId="2196"/>
    <cellStyle name="_JEV Nov Portfoliomanagement versie 0.5_20080605 Consolidatie Businessplan v19 2" xfId="2197"/>
    <cellStyle name="_JEV Nov Portfoliomanagement versie 0.5_20080605 Consolidatie Businessplan v19 2 2" xfId="5269"/>
    <cellStyle name="_JEV Nov Portfoliomanagement versie 0.5_20080605 Consolidatie Businessplan v19 3" xfId="5270"/>
    <cellStyle name="_JEV Nov Portfoliomanagement versie 0.5_20080605 Consolidatie Businessplan v19 3 2" xfId="5271"/>
    <cellStyle name="_JEV Nov Portfoliomanagement versie 0.5_20080605 Consolidatie Businessplan v19 4" xfId="5272"/>
    <cellStyle name="_JEV Nov Portfoliomanagement versie 0.5_20080605 Consolidatie Businessplan v19 5" xfId="5273"/>
    <cellStyle name="_JEV Nov Portfoliomanagement versie 0.5_20080605 Consolidatie Businessplan v19_Blad2" xfId="2198"/>
    <cellStyle name="_JEV Nov Portfoliomanagement versie 0.5_20080605 Consolidatie Businessplan v19_Blad2 2" xfId="2199"/>
    <cellStyle name="_JEV Nov Portfoliomanagement versie 0.5_20080605 Consolidatie Businessplan v19_Blad2_JP2011" xfId="2200"/>
    <cellStyle name="_JEV Nov Portfoliomanagement versie 0.5_20080605 Consolidatie Businessplan v19_JP2011" xfId="2201"/>
    <cellStyle name="_JEV Nov Portfoliomanagement versie 0.5_20080605 Consolidatie Businessplan v19_Model Plan 2012" xfId="2202"/>
    <cellStyle name="_JEV Nov Portfoliomanagement versie 0.5_BenI" xfId="5274"/>
    <cellStyle name="_JEV Nov Portfoliomanagement versie 0.5_Blad2" xfId="2203"/>
    <cellStyle name="_JEV Nov Portfoliomanagement versie 0.5_Blad2 2" xfId="2204"/>
    <cellStyle name="_JEV Nov Portfoliomanagement versie 0.5_Blad2_JP2011" xfId="2205"/>
    <cellStyle name="_JEV Nov Portfoliomanagement versie 0.5_Fixed Data" xfId="5275"/>
    <cellStyle name="_JEV Nov Portfoliomanagement versie 0.5_JP2011" xfId="2206"/>
    <cellStyle name="_JEV Nov Portfoliomanagement versie 0.5_Model Plan 2012" xfId="2207"/>
    <cellStyle name="_JEV Nov Portfoliomanagement versie 0.5_ND5 squeeze model  whs-whs v2.21 DWDM ILL" xfId="2208"/>
    <cellStyle name="_JEV Nov Portfoliomanagement versie 0.5_SWOL" xfId="5276"/>
    <cellStyle name="_JEV projecten CM Q3 2007" xfId="5277"/>
    <cellStyle name="_JEV projecten CM Q3 2007 2" xfId="5278"/>
    <cellStyle name="_JEV projecten CM Q3 2007 2 2" xfId="5279"/>
    <cellStyle name="_JEV projecten CM Q3 2007 3" xfId="5280"/>
    <cellStyle name="_JEV projecten CM Q3 2007 3 2" xfId="5281"/>
    <cellStyle name="_JEV projecten CM Q3 2007 4" xfId="5282"/>
    <cellStyle name="_JEV projecten CM Q3 2007 5" xfId="5283"/>
    <cellStyle name="_JEV SACSRC_extrapolatie aug cijfers" xfId="2209"/>
    <cellStyle name="_JEV SACSRC_extrapolatie aug cijfers 2" xfId="2210"/>
    <cellStyle name="_JEV SACSRC_extrapolatie aug cijfers 2 2" xfId="5284"/>
    <cellStyle name="_JEV SACSRC_extrapolatie aug cijfers 3" xfId="5285"/>
    <cellStyle name="_JEV SACSRC_extrapolatie aug cijfers 3 2" xfId="5286"/>
    <cellStyle name="_JEV SACSRC_extrapolatie aug cijfers 4" xfId="5287"/>
    <cellStyle name="_JEV SACSRC_extrapolatie aug cijfers 5" xfId="5288"/>
    <cellStyle name="_JEV SACSRC_extrapolatie aug cijfers_Blad2" xfId="2211"/>
    <cellStyle name="_JEV SACSRC_extrapolatie aug cijfers_Blad2 2" xfId="2212"/>
    <cellStyle name="_JEV SACSRC_extrapolatie aug cijfers_Blad2_JP2011" xfId="2213"/>
    <cellStyle name="_JEV SACSRC_extrapolatie aug cijfers_JP2011" xfId="2214"/>
    <cellStyle name="_JEV SACSRC_extrapolatie aug cijfers_Model Plan 2012" xfId="2215"/>
    <cellStyle name="_JEV W&amp;O opgave" xfId="5289"/>
    <cellStyle name="_JEV W&amp;O opgave 2" xfId="5290"/>
    <cellStyle name="_JEV W&amp;O opgave 2 2" xfId="5291"/>
    <cellStyle name="_JEV W&amp;O opgave 3" xfId="5292"/>
    <cellStyle name="_JEV W&amp;O opgave 3 2" xfId="5293"/>
    <cellStyle name="_JEV W&amp;O opgave 4" xfId="5294"/>
    <cellStyle name="_JEV W&amp;O opgave 5" xfId="5295"/>
    <cellStyle name="_JEV2007-BP2008-2010 ambitie 19 sept bottom up" xfId="2216"/>
    <cellStyle name="_JEV2007-BP2008-2010 ambitie 19 sept bottom up 2" xfId="2217"/>
    <cellStyle name="_JEV2007-BP2008-2010 ambitie 19 sept bottom up 2 2" xfId="5296"/>
    <cellStyle name="_JEV2007-BP2008-2010 ambitie 19 sept bottom up 3" xfId="5297"/>
    <cellStyle name="_JEV2007-BP2008-2010 ambitie 19 sept bottom up 3 2" xfId="5298"/>
    <cellStyle name="_JEV2007-BP2008-2010 ambitie 19 sept bottom up 4" xfId="5299"/>
    <cellStyle name="_JEV2007-BP2008-2010 ambitie 19 sept bottom up 5" xfId="5300"/>
    <cellStyle name="_JEV2007-BP2008-2010 ambitie 19 sept bottom up_Blad2" xfId="2218"/>
    <cellStyle name="_JEV2007-BP2008-2010 ambitie 19 sept bottom up_Blad2 2" xfId="2219"/>
    <cellStyle name="_JEV2007-BP2008-2010 ambitie 19 sept bottom up_Blad2_JP2011" xfId="2220"/>
    <cellStyle name="_JEV2007-BP2008-2010 ambitie 19 sept bottom up_JP2011" xfId="2221"/>
    <cellStyle name="_JEV2007-BP2008-2010 ambitie 19 sept bottom up_Model Plan 2012" xfId="2222"/>
    <cellStyle name="_JEV-uitvraag Voice ZM feb06" xfId="291"/>
    <cellStyle name="_JEV-uitvraag Voice ZM feb06 2" xfId="292"/>
    <cellStyle name="_JEV-uitvraag Voice ZM feb06 2 2" xfId="5301"/>
    <cellStyle name="_JEV-uitvraag Voice ZM feb06 3" xfId="2223"/>
    <cellStyle name="_JEV-uitvraag Voice ZM feb06 3 2" xfId="5302"/>
    <cellStyle name="_JEV-uitvraag Voice ZM feb06 4" xfId="5303"/>
    <cellStyle name="_JEV-uitvraag Voice ZM feb06 5" xfId="5304"/>
    <cellStyle name="_JEV-uitvraag Voice ZM feb06_Blad2" xfId="2224"/>
    <cellStyle name="_JEV-uitvraag Voice ZM feb06_Blad2 2" xfId="2225"/>
    <cellStyle name="_JEV-uitvraag Voice ZM feb06_Blad2_JP2011" xfId="2226"/>
    <cellStyle name="_JEV-uitvraag Voice ZM feb06_JP2011" xfId="2227"/>
    <cellStyle name="_JEV-uitvraag Voice ZM feb06_Model Plan 2012" xfId="2228"/>
    <cellStyle name="_JEV-uitvraag Voice ZM feb06_ND5 squeeze model  whs-whs v2.21 DWDM ILL" xfId="2229"/>
    <cellStyle name="_JEV-uitvraag Voice ZM feb06_OIT data LE,SCM,INS,targets" xfId="5305"/>
    <cellStyle name="_Journal P02" xfId="2230"/>
    <cellStyle name="_Journal P02_GDC nieuwe pfc cc jan  2011 v4" xfId="2231"/>
    <cellStyle name="_Journal P03" xfId="2232"/>
    <cellStyle name="_Journal P03_1" xfId="2233"/>
    <cellStyle name="_Journal P03_1_GDC nieuwe pfc cc jan  2011 v4" xfId="2234"/>
    <cellStyle name="_Journal P03_1_kostenplaatsensluiten consulting" xfId="2235"/>
    <cellStyle name="_Journal P05" xfId="2236"/>
    <cellStyle name="_Journal P05_GDC nieuwe pfc cc jan  2011 v4" xfId="2237"/>
    <cellStyle name="_Journal P10" xfId="2238"/>
    <cellStyle name="_Journal P10_GDC nieuwe pfc cc jan  2011 v4" xfId="2239"/>
    <cellStyle name="_JP 2006 LLS versie 3" xfId="293"/>
    <cellStyle name="_JP 2006 LLS versie 3 2" xfId="294"/>
    <cellStyle name="_JP 2006 LLS versie 3 3" xfId="2240"/>
    <cellStyle name="_JP 2006 LLS versie 3_ND5 squeeze model  whs-whs v2.21 DWDM ILL" xfId="2241"/>
    <cellStyle name="_JP_Core_231105_NOR" xfId="295"/>
    <cellStyle name="_JP_Core_231105_NOR 2" xfId="296"/>
    <cellStyle name="_JP_Core_231105_NOR 3" xfId="2242"/>
    <cellStyle name="_JP_Core_231105_NOR_ND5 squeeze model  whs-whs v2.21 DWDM ILL" xfId="2243"/>
    <cellStyle name="_Keuzelijsten" xfId="2244"/>
    <cellStyle name="_KEV-JEV BU CS" xfId="297"/>
    <cellStyle name="_KEV-JEV BU CS vs 2" xfId="298"/>
    <cellStyle name="_KIB MTA en bijz. posten" xfId="2245"/>
    <cellStyle name="_KIB MTA en bijz. posten 2" xfId="2246"/>
    <cellStyle name="_KIB MTA en bijz. posten 2 2" xfId="5306"/>
    <cellStyle name="_KIB MTA en bijz. posten 3" xfId="5307"/>
    <cellStyle name="_KIB MTA en bijz. posten 3 2" xfId="5308"/>
    <cellStyle name="_KIB MTA en bijz. posten 4" xfId="5309"/>
    <cellStyle name="_KIB MTA en bijz. posten 5" xfId="5310"/>
    <cellStyle name="_KIB MTA en bijz. posten_FC categoraal" xfId="2247"/>
    <cellStyle name="_KIB MTA en bijz. posten_GDC nieuwe pfc cc jan  2011 v4" xfId="2248"/>
    <cellStyle name="_KIB MTA en bijz. posten_JP2011" xfId="2249"/>
    <cellStyle name="_KIB MTA en bijz. posten_JP2011 2" xfId="2250"/>
    <cellStyle name="_KIB MTA en bijz. posten_JP2011_1" xfId="2251"/>
    <cellStyle name="_KIB MTA en bijz. posten_Pivot" xfId="5311"/>
    <cellStyle name="_KIB MTA en bijz. posten_PPT Link" xfId="5312"/>
    <cellStyle name="_KIB MTA en bijz. posten_Preclosing" xfId="2252"/>
    <cellStyle name="_KIB MTA en bijz. posten_Preclosing 2" xfId="2253"/>
    <cellStyle name="_KIB MTA en bijz. posten_Preclosing jan11" xfId="2254"/>
    <cellStyle name="_KIB MTA en bijz. posten_Preclosing_1" xfId="2255"/>
    <cellStyle name="_KIB MTA en bijz. posten_Preclosing_2" xfId="2256"/>
    <cellStyle name="_KIB MTA en bijz. posten_Preclosing_3" xfId="2257"/>
    <cellStyle name="_KIB MTA en bijz. posten_Preclosing_FC categoraal" xfId="2258"/>
    <cellStyle name="_KIB MTA en bijz. posten_Sheet1" xfId="2259"/>
    <cellStyle name="_KIB MTA en bijz. posten_Sheet1_1" xfId="2260"/>
    <cellStyle name="_KIB MTA en bijz. posten_Sheet1_1 2" xfId="2261"/>
    <cellStyle name="_KIB MTA en bijz. posten_Sheet1_1_FC categoraal" xfId="2262"/>
    <cellStyle name="_KIB MTA en bijz. posten_Sheet1_2" xfId="2263"/>
    <cellStyle name="_KIB MTA en bijz. posten_Sheet1_2 2" xfId="2264"/>
    <cellStyle name="_KIB MTA en bijz. posten_Sheet2" xfId="2265"/>
    <cellStyle name="_Klant P&amp;L" xfId="2266"/>
    <cellStyle name="_Klant P&amp;L 2" xfId="2267"/>
    <cellStyle name="_Klant P&amp;L 2 2" xfId="5313"/>
    <cellStyle name="_Klant P&amp;L 3" xfId="5314"/>
    <cellStyle name="_Klant P&amp;L 3 2" xfId="5315"/>
    <cellStyle name="_Klant P&amp;L 4" xfId="5316"/>
    <cellStyle name="_Klant P&amp;L 5" xfId="5317"/>
    <cellStyle name="_Klant P&amp;L_Blad2" xfId="2268"/>
    <cellStyle name="_Klant P&amp;L_Blad2 2" xfId="2269"/>
    <cellStyle name="_Klant P&amp;L_Blad2_JP2011" xfId="2270"/>
    <cellStyle name="_Klant P&amp;L_JP2011" xfId="2271"/>
    <cellStyle name="_Klant P&amp;L_Model Plan 2012" xfId="2272"/>
    <cellStyle name="_Klantcase INVULASSISTENT 2007-06-01_1 (2)" xfId="2273"/>
    <cellStyle name="_Klantcase INVULASSISTENT 2007-06-01_1 (2) 2" xfId="2274"/>
    <cellStyle name="_Klantcase INVULASSISTENT 2007-06-01_1 (2)_Blad2" xfId="2275"/>
    <cellStyle name="_Klantcase INVULASSISTENT 2007-06-01_1 (2)_Blad2 2" xfId="2276"/>
    <cellStyle name="_Klantcase INVULASSISTENT 2007-06-01_1 (2)_Blad2_JP2011" xfId="2277"/>
    <cellStyle name="_Klantcase INVULASSISTENT 2007-06-01_1 (2)_JP2011" xfId="2278"/>
    <cellStyle name="_Klantcase INVULASSISTENT 2007-06-01_1 (2)_Model Plan 2012" xfId="2279"/>
    <cellStyle name="_Klantcase INVULTOOL" xfId="299"/>
    <cellStyle name="_Klantcase INVULTOOL 2" xfId="2280"/>
    <cellStyle name="_Klantcase INVULTOOL 2 2" xfId="2281"/>
    <cellStyle name="_KOKOS-BP0709 met mngt fee" xfId="300"/>
    <cellStyle name="_KOKOS-BP0709 operations versie 26 9 06 excl MF VN" xfId="301"/>
    <cellStyle name="_Kopie van BP LLS 2005 v101  ronde 6" xfId="302"/>
    <cellStyle name="_Kopie van BP LLS 2005 v101  ronde 6 2" xfId="303"/>
    <cellStyle name="_Kopie van BP LLS 2005 v101  ronde 6 3" xfId="2282"/>
    <cellStyle name="_Kopie van BP LLS 2005 v101  ronde 6_ND5 squeeze model  whs-whs v2.21 DWDM ILL" xfId="2283"/>
    <cellStyle name="_Kopie van breakdown BP 2011 vast 15 dec" xfId="5318"/>
    <cellStyle name="_Kopie van IT Spending NL09ITSKP_200904 (2)" xfId="5319"/>
    <cellStyle name="_Kopie van IT Spending NL09ITSKP_200904 (2) 2" xfId="5320"/>
    <cellStyle name="_Kopie van IT Spending NL09ITSKP_200904 (2) 2 2" xfId="5321"/>
    <cellStyle name="_Kopie van IT Spending NL09ITSKP_200904 (2) 3" xfId="5322"/>
    <cellStyle name="_Kopie van IT Spending NL09ITSKP_200904 (2) 3 2" xfId="5323"/>
    <cellStyle name="_Kopie van IT Spending NL09ITSKP_200904 (2) 4" xfId="5324"/>
    <cellStyle name="_Kopie van IT Spending NL09ITSKP_200904 (2) 5" xfId="5325"/>
    <cellStyle name="_Kopie van Kostenboom CCA 2007 DEF (excl gebouw)" xfId="2284"/>
    <cellStyle name="_Kopie van PREPAID MODEL BC Q2 tijdelijk 08012009" xfId="5326"/>
    <cellStyle name="_Kopie van PREPAID MODEL BC Q2 tijdelijk 08012009 2" xfId="5327"/>
    <cellStyle name="_Kopie van PREPAID MODEL BC Q2 tijdelijk 08012009 2 2" xfId="5328"/>
    <cellStyle name="_Kopie van PREPAID MODEL BC Q2 tijdelijk 08012009 3" xfId="5329"/>
    <cellStyle name="_Kopie van PREPAID MODEL BC Q2 tijdelijk 08012009 3 2" xfId="5330"/>
    <cellStyle name="_Kopie van PREPAID MODEL BC Q2 tijdelijk 08012009 4" xfId="5331"/>
    <cellStyle name="_Kopie van PREPAID MODEL BC Q2 tijdelijk 08012009 5" xfId="5332"/>
    <cellStyle name="_Kopie van Uitkoppelsqueezing tov xDF_WBA CM ACTIE 20090629 (2)" xfId="304"/>
    <cellStyle name="_Koppeling OLS en trendanalyse" xfId="5333"/>
    <cellStyle name="_Koppeling OLS en trendanalyse 2" xfId="5334"/>
    <cellStyle name="_Koppeling OLS en trendanalyse 2 2" xfId="5335"/>
    <cellStyle name="_Koppeling OLS en trendanalyse 3" xfId="5336"/>
    <cellStyle name="_Koppeling OLS en trendanalyse 3 2" xfId="5337"/>
    <cellStyle name="_Koppeling OLS en trendanalyse 4" xfId="5338"/>
    <cellStyle name="_Koppeling OLS en trendanalyse 5" xfId="5339"/>
    <cellStyle name="_Kosten DWDM" xfId="305"/>
    <cellStyle name="_kosten model 2005" xfId="306"/>
    <cellStyle name="_kosten model 2005_LPM PL 20101014 Concept" xfId="2285"/>
    <cellStyle name="_kosten model 2005_LPM PL 20101028 obv LRIC inkoop" xfId="2286"/>
    <cellStyle name="_kosten model 2005_ND5 squeeze model  whs-whs v2.21 DWDM ILL" xfId="2287"/>
    <cellStyle name="_Kosten per applicatie v0 4 WSO 19-09-2006" xfId="307"/>
    <cellStyle name="_Kosten per applicatie v0 4 WSO 19-09-2006 2" xfId="308"/>
    <cellStyle name="_Kosten per applicatie v0 4 WSO 19-09-2006 3" xfId="2288"/>
    <cellStyle name="_Kosten per applicatie v0 4 WSO 19-09-2006_ND5 squeeze model  whs-whs v2.21 DWDM ILL" xfId="2289"/>
    <cellStyle name="_Kostenboom CCA 2007 DEF" xfId="2290"/>
    <cellStyle name="_Kostenverdeling ETN v03" xfId="309"/>
    <cellStyle name="_Kostenverdeling ETN v03 2" xfId="310"/>
    <cellStyle name="_Kostenverdeling ETN v03 3" xfId="2291"/>
    <cellStyle name="_Kostenverdeling ETN v03_ND5 squeeze model  whs-whs v2.21 DWDM ILL" xfId="2292"/>
    <cellStyle name="_kostprijs_Ethernet_08_08v1 Coen" xfId="311"/>
    <cellStyle name="_KPIs v39 ex WS" xfId="5340"/>
    <cellStyle name="_KPIs v39 ex WS 2" xfId="5341"/>
    <cellStyle name="_KPIs v39 ex WS 2 2" xfId="5342"/>
    <cellStyle name="_KPIs v39 ex WS 3" xfId="5343"/>
    <cellStyle name="_KPIs v39 ex WS 3 2" xfId="5344"/>
    <cellStyle name="_KPIs v39 ex WS 4" xfId="5345"/>
    <cellStyle name="_KPIs v39 ex WS 5" xfId="5346"/>
    <cellStyle name="_KPN Fixed" xfId="312"/>
    <cellStyle name="_KPN Fixed 2" xfId="2293"/>
    <cellStyle name="_KPN Fixed 2 2" xfId="2294"/>
    <cellStyle name="_KPN NG Ethernet MPLS Building Blocks-v6" xfId="313"/>
    <cellStyle name="_KPN NG Ethernet MPLS Building Blocks-v6_LPM PL 20101014 Concept" xfId="2295"/>
    <cellStyle name="_KPN NG Ethernet MPLS Building Blocks-v6_LPM PL 20101028 obv LRIC inkoop" xfId="2296"/>
    <cellStyle name="_KPN NG Ethernet MPLS Building Blocks-v6_ND5 squeeze model  whs-whs v2.21 DWDM ILL" xfId="2297"/>
    <cellStyle name="_KPN ONE Hardware 4v3" xfId="2298"/>
    <cellStyle name="_KPN ONE Hardware 4v3 2" xfId="2299"/>
    <cellStyle name="_KPN ONE Hardware 4v3 2 2" xfId="2300"/>
    <cellStyle name="_KvB_Full year ZM june 08" xfId="2301"/>
    <cellStyle name="_KWT IS Data 2011-01-07" xfId="2302"/>
    <cellStyle name="_LE-OIT-2010" xfId="5347"/>
    <cellStyle name="_Like-for-like res" xfId="2303"/>
    <cellStyle name="_Like-for-like res 2" xfId="2304"/>
    <cellStyle name="_Like-for-like res_JP2011" xfId="2305"/>
    <cellStyle name="_LOCAL LOOP afdelingen 2004" xfId="314"/>
    <cellStyle name="_LOCAL LOOP afdelingen 2004 2" xfId="315"/>
    <cellStyle name="_LOCAL LOOP afdelingen 2004 2 2" xfId="2306"/>
    <cellStyle name="_LOCAL LOOP afdelingen 2004 3" xfId="2307"/>
    <cellStyle name="_LOCAL LOOP afdelingen 2004 3 2" xfId="5348"/>
    <cellStyle name="_LOCAL LOOP afdelingen 2004 4" xfId="5349"/>
    <cellStyle name="_LOCAL LOOP afdelingen 2004 5" xfId="5350"/>
    <cellStyle name="_LOCAL LOOP afdelingen 2004_Blad2" xfId="2308"/>
    <cellStyle name="_LOCAL LOOP afdelingen 2004_Blad2 2" xfId="2309"/>
    <cellStyle name="_LOCAL LOOP afdelingen 2004_Blad2_JP2011" xfId="2310"/>
    <cellStyle name="_LOCAL LOOP afdelingen 2004_EVPN Model_20102601_v0.1" xfId="316"/>
    <cellStyle name="_LOCAL LOOP afdelingen 2004_JP2011" xfId="2311"/>
    <cellStyle name="_LOCAL LOOP afdelingen 2004_KWT IS Data 2010-10-07" xfId="2312"/>
    <cellStyle name="_LOCAL LOOP afdelingen 2004_Model Plan 2012" xfId="2313"/>
    <cellStyle name="_LOCAL LOOP afdelingen 2004_ND5 squeeze model  whs-whs v2.21 DWDM ILL" xfId="2314"/>
    <cellStyle name="_LOCAL LOOP afdelingen 2004_ZM IS Data Tarievenboek 2010-03-11" xfId="317"/>
    <cellStyle name="_LOCAL LOOP ILL 2004 versie4" xfId="318"/>
    <cellStyle name="_LOCAL LOOP ILL 2004 versie4 2" xfId="319"/>
    <cellStyle name="_LOCAL LOOP ILL 2004 versie4 3" xfId="2315"/>
    <cellStyle name="_LOCAL LOOP ILL 2004 versie4_ND5 squeeze model  whs-whs v2.21 DWDM ILL" xfId="2316"/>
    <cellStyle name="_Lws Portfolio -  Tss -Preliminary 1215" xfId="320"/>
    <cellStyle name="_Lws Portfolio -  Tss -Preliminary 1215 2" xfId="321"/>
    <cellStyle name="_Lws Portfolio -  Tss -Preliminary 1215 3" xfId="2317"/>
    <cellStyle name="_Lws Portfolio -  Tss -Preliminary 1215_ND5 squeeze model  whs-whs v2.21 DWDM ILL" xfId="2318"/>
    <cellStyle name="_LWS Portfolio Comcode Alignment - Preliminary" xfId="322"/>
    <cellStyle name="_LWS Portfolio Comcode Alignment - Preliminary 2" xfId="323"/>
    <cellStyle name="_LWS Portfolio Comcode Alignment - Preliminary 3" xfId="2319"/>
    <cellStyle name="_LWS Portfolio Comcode Alignment - Preliminary_ND5 squeeze model  whs-whs v2.21 DWDM ILL" xfId="2320"/>
    <cellStyle name="_LWS Portfolio Structure for FY 2003" xfId="324"/>
    <cellStyle name="_LWS Portfolio Structure for FY 2003 2" xfId="325"/>
    <cellStyle name="_LWS Portfolio Structure for FY 2003 3" xfId="2321"/>
    <cellStyle name="_LWS Portfolio Structure for FY 2003_ND5 squeeze model  whs-whs v2.21 DWDM ILL" xfId="2322"/>
    <cellStyle name="_LWS_FIN_SUM_KPN Ethernet NG v1.4" xfId="326"/>
    <cellStyle name="_LWS_FIN_SUM_KPN Ethernet NG v1.4 2" xfId="327"/>
    <cellStyle name="_LWS_FIN_SUM_KPN Ethernet NG v1.4 3" xfId="2323"/>
    <cellStyle name="_LWS_FIN_SUM_KPN Ethernet NG v1.4_ND5 squeeze model  whs-whs v2.21 DWDM ILL" xfId="2324"/>
    <cellStyle name="_LWS_FIN_SUM_KPN Ethernet NG v1.5" xfId="328"/>
    <cellStyle name="_LWS_FIN_SUM_KPN Ethernet NG v1.5 2" xfId="329"/>
    <cellStyle name="_LWS_FIN_SUM_KPN Ethernet NG v1.5 3" xfId="2325"/>
    <cellStyle name="_LWS_FIN_SUM_KPN Ethernet NG v1.5_ND5 squeeze model  whs-whs v2.21 DWDM ILL" xfId="2326"/>
    <cellStyle name="_LWS_FIN_SUM_KPN Ethernet NG v1.6" xfId="330"/>
    <cellStyle name="_LWS_FIN_SUM_KPN Ethernet NG v1.6 2" xfId="331"/>
    <cellStyle name="_LWS_FIN_SUM_KPN Ethernet NG v1.6 3" xfId="2327"/>
    <cellStyle name="_LWS_FIN_SUM_KPN Ethernet NG v1.6_ND5 squeeze model  whs-whs v2.21 DWDM ILL" xfId="2328"/>
    <cellStyle name="_M A S" xfId="332"/>
    <cellStyle name="_M A S 2" xfId="333"/>
    <cellStyle name="_M A S 2 2" xfId="2329"/>
    <cellStyle name="_M A S 3" xfId="2330"/>
    <cellStyle name="_M A S 3 2" xfId="5351"/>
    <cellStyle name="_M A S 4" xfId="5352"/>
    <cellStyle name="_M A S 5" xfId="5353"/>
    <cellStyle name="_M A S_Blad2" xfId="2331"/>
    <cellStyle name="_M A S_Blad2 2" xfId="2332"/>
    <cellStyle name="_M A S_Blad2_JP2011" xfId="2333"/>
    <cellStyle name="_M A S_EVPN Model_20102601_v0.1" xfId="334"/>
    <cellStyle name="_M A S_JP2011" xfId="2334"/>
    <cellStyle name="_M A S_KWT IS Data 2010-10-07" xfId="2335"/>
    <cellStyle name="_M A S_Model Plan 2012" xfId="2336"/>
    <cellStyle name="_M A S_ND5 squeeze model  whs-whs v2.21 DWDM ILL" xfId="2337"/>
    <cellStyle name="_M A S_ZM IS Data Tarievenboek 2010-03-11" xfId="335"/>
    <cellStyle name="_Maandrapportage RV Apr 2008 (2)" xfId="5354"/>
    <cellStyle name="_maandverdeling JP 06 versie 2 inkoop CS" xfId="336"/>
    <cellStyle name="_maandverdeling JP 06 versie 2 inkoop CS 2" xfId="337"/>
    <cellStyle name="_maandverdeling JP 06 versie 2 inkoop CS 2 2" xfId="5355"/>
    <cellStyle name="_maandverdeling JP 06 versie 2 inkoop CS 3" xfId="2338"/>
    <cellStyle name="_maandverdeling JP 06 versie 2 inkoop CS 3 2" xfId="5356"/>
    <cellStyle name="_maandverdeling JP 06 versie 2 inkoop CS 4" xfId="5357"/>
    <cellStyle name="_maandverdeling JP 06 versie 2 inkoop CS 5" xfId="5358"/>
    <cellStyle name="_maandverdeling JP 06 versie 2 inkoop CS_110810_Overzicht_Orderintake" xfId="5359"/>
    <cellStyle name="_maandverdeling JP 06 versie 2 inkoop CS_20080530 Consolidatie Businessplan v12" xfId="2339"/>
    <cellStyle name="_maandverdeling JP 06 versie 2 inkoop CS_20080530 Consolidatie Businessplan v12 2" xfId="2340"/>
    <cellStyle name="_maandverdeling JP 06 versie 2 inkoop CS_20080530 Consolidatie Businessplan v12 2 2" xfId="5360"/>
    <cellStyle name="_maandverdeling JP 06 versie 2 inkoop CS_20080530 Consolidatie Businessplan v12 3" xfId="5361"/>
    <cellStyle name="_maandverdeling JP 06 versie 2 inkoop CS_20080530 Consolidatie Businessplan v12 3 2" xfId="5362"/>
    <cellStyle name="_maandverdeling JP 06 versie 2 inkoop CS_20080530 Consolidatie Businessplan v12 4" xfId="5363"/>
    <cellStyle name="_maandverdeling JP 06 versie 2 inkoop CS_20080530 Consolidatie Businessplan v12 5" xfId="5364"/>
    <cellStyle name="_maandverdeling JP 06 versie 2 inkoop CS_20080530 Consolidatie Businessplan v12_Blad2" xfId="2341"/>
    <cellStyle name="_maandverdeling JP 06 versie 2 inkoop CS_20080530 Consolidatie Businessplan v12_Blad2 2" xfId="2342"/>
    <cellStyle name="_maandverdeling JP 06 versie 2 inkoop CS_20080530 Consolidatie Businessplan v12_Blad2_JP2011" xfId="2343"/>
    <cellStyle name="_maandverdeling JP 06 versie 2 inkoop CS_20080530 Consolidatie Businessplan v12_JP2011" xfId="2344"/>
    <cellStyle name="_maandverdeling JP 06 versie 2 inkoop CS_20080530 Consolidatie Businessplan v12_Model Plan 2012" xfId="2345"/>
    <cellStyle name="_maandverdeling JP 06 versie 2 inkoop CS_20080605 Consolidatie Businessplan v15" xfId="2346"/>
    <cellStyle name="_maandverdeling JP 06 versie 2 inkoop CS_20080605 Consolidatie Businessplan v15 2" xfId="2347"/>
    <cellStyle name="_maandverdeling JP 06 versie 2 inkoop CS_20080605 Consolidatie Businessplan v15 2 2" xfId="5365"/>
    <cellStyle name="_maandverdeling JP 06 versie 2 inkoop CS_20080605 Consolidatie Businessplan v15 3" xfId="5366"/>
    <cellStyle name="_maandverdeling JP 06 versie 2 inkoop CS_20080605 Consolidatie Businessplan v15 3 2" xfId="5367"/>
    <cellStyle name="_maandverdeling JP 06 versie 2 inkoop CS_20080605 Consolidatie Businessplan v15 4" xfId="5368"/>
    <cellStyle name="_maandverdeling JP 06 versie 2 inkoop CS_20080605 Consolidatie Businessplan v15 5" xfId="5369"/>
    <cellStyle name="_maandverdeling JP 06 versie 2 inkoop CS_20080605 Consolidatie Businessplan v15_Blad2" xfId="2348"/>
    <cellStyle name="_maandverdeling JP 06 versie 2 inkoop CS_20080605 Consolidatie Businessplan v15_Blad2 2" xfId="2349"/>
    <cellStyle name="_maandverdeling JP 06 versie 2 inkoop CS_20080605 Consolidatie Businessplan v15_Blad2_JP2011" xfId="2350"/>
    <cellStyle name="_maandverdeling JP 06 versie 2 inkoop CS_20080605 Consolidatie Businessplan v15_JP2011" xfId="2351"/>
    <cellStyle name="_maandverdeling JP 06 versie 2 inkoop CS_20080605 Consolidatie Businessplan v15_Model Plan 2012" xfId="2352"/>
    <cellStyle name="_maandverdeling JP 06 versie 2 inkoop CS_20080605 Consolidatie Businessplan v19" xfId="2353"/>
    <cellStyle name="_maandverdeling JP 06 versie 2 inkoop CS_20080605 Consolidatie Businessplan v19 2" xfId="2354"/>
    <cellStyle name="_maandverdeling JP 06 versie 2 inkoop CS_20080605 Consolidatie Businessplan v19 2 2" xfId="5370"/>
    <cellStyle name="_maandverdeling JP 06 versie 2 inkoop CS_20080605 Consolidatie Businessplan v19 3" xfId="5371"/>
    <cellStyle name="_maandverdeling JP 06 versie 2 inkoop CS_20080605 Consolidatie Businessplan v19 3 2" xfId="5372"/>
    <cellStyle name="_maandverdeling JP 06 versie 2 inkoop CS_20080605 Consolidatie Businessplan v19 4" xfId="5373"/>
    <cellStyle name="_maandverdeling JP 06 versie 2 inkoop CS_20080605 Consolidatie Businessplan v19 5" xfId="5374"/>
    <cellStyle name="_maandverdeling JP 06 versie 2 inkoop CS_20080605 Consolidatie Businessplan v19_Blad2" xfId="2355"/>
    <cellStyle name="_maandverdeling JP 06 versie 2 inkoop CS_20080605 Consolidatie Businessplan v19_Blad2 2" xfId="2356"/>
    <cellStyle name="_maandverdeling JP 06 versie 2 inkoop CS_20080605 Consolidatie Businessplan v19_Blad2_JP2011" xfId="2357"/>
    <cellStyle name="_maandverdeling JP 06 versie 2 inkoop CS_20080605 Consolidatie Businessplan v19_JP2011" xfId="2358"/>
    <cellStyle name="_maandverdeling JP 06 versie 2 inkoop CS_20080605 Consolidatie Businessplan v19_Model Plan 2012" xfId="2359"/>
    <cellStyle name="_maandverdeling JP 06 versie 2 inkoop CS_BenI" xfId="5375"/>
    <cellStyle name="_maandverdeling JP 06 versie 2 inkoop CS_Blad2" xfId="2360"/>
    <cellStyle name="_maandverdeling JP 06 versie 2 inkoop CS_Blad2 2" xfId="2361"/>
    <cellStyle name="_maandverdeling JP 06 versie 2 inkoop CS_Blad2_JP2011" xfId="2362"/>
    <cellStyle name="_maandverdeling JP 06 versie 2 inkoop CS_Fixed Data" xfId="5376"/>
    <cellStyle name="_maandverdeling JP 06 versie 2 inkoop CS_JP2011" xfId="2363"/>
    <cellStyle name="_maandverdeling JP 06 versie 2 inkoop CS_Model Plan 2012" xfId="2364"/>
    <cellStyle name="_maandverdeling JP 06 versie 2 inkoop CS_ND5 squeeze model  whs-whs v2.21 DWDM ILL" xfId="2365"/>
    <cellStyle name="_maandverdeling JP 06 versie 2 inkoop CS_SWOL" xfId="5377"/>
    <cellStyle name="_Managed Service  PL - FC_10 v FC_12" xfId="2366"/>
    <cellStyle name="_Map1" xfId="338"/>
    <cellStyle name="_Map1 (11)" xfId="5378"/>
    <cellStyle name="_Map1 (2)" xfId="339"/>
    <cellStyle name="_Map1 (2) 2" xfId="340"/>
    <cellStyle name="_Map1 (2) 3" xfId="2367"/>
    <cellStyle name="_Map1 (2)_ND5 squeeze model  whs-whs v2.21 DWDM ILL" xfId="2368"/>
    <cellStyle name="_Map1 (6)" xfId="5379"/>
    <cellStyle name="_Map1 10" xfId="5380"/>
    <cellStyle name="_Map1 10 2" xfId="5381"/>
    <cellStyle name="_Map1 11" xfId="5382"/>
    <cellStyle name="_Map1 11 2" xfId="5383"/>
    <cellStyle name="_Map1 12" xfId="5384"/>
    <cellStyle name="_Map1 12 2" xfId="5385"/>
    <cellStyle name="_Map1 13" xfId="5386"/>
    <cellStyle name="_Map1 13 2" xfId="5387"/>
    <cellStyle name="_Map1 14" xfId="5388"/>
    <cellStyle name="_Map1 14 2" xfId="5389"/>
    <cellStyle name="_Map1 15" xfId="5390"/>
    <cellStyle name="_Map1 15 2" xfId="5391"/>
    <cellStyle name="_Map1 16" xfId="5392"/>
    <cellStyle name="_Map1 16 2" xfId="5393"/>
    <cellStyle name="_Map1 17" xfId="5394"/>
    <cellStyle name="_Map1 17 2" xfId="5395"/>
    <cellStyle name="_Map1 18" xfId="5396"/>
    <cellStyle name="_Map1 18 2" xfId="5397"/>
    <cellStyle name="_Map1 19" xfId="5398"/>
    <cellStyle name="_Map1 19 2" xfId="5399"/>
    <cellStyle name="_Map1 2" xfId="341"/>
    <cellStyle name="_Map1 2 2" xfId="5400"/>
    <cellStyle name="_Map1 20" xfId="5401"/>
    <cellStyle name="_Map1 20 2" xfId="5402"/>
    <cellStyle name="_Map1 21" xfId="5403"/>
    <cellStyle name="_Map1 21 2" xfId="5404"/>
    <cellStyle name="_Map1 22" xfId="5405"/>
    <cellStyle name="_Map1 22 2" xfId="5406"/>
    <cellStyle name="_Map1 23" xfId="5407"/>
    <cellStyle name="_Map1 24" xfId="5408"/>
    <cellStyle name="_Map1 25" xfId="5409"/>
    <cellStyle name="_Map1 26" xfId="5410"/>
    <cellStyle name="_Map1 27" xfId="5411"/>
    <cellStyle name="_Map1 28" xfId="5412"/>
    <cellStyle name="_Map1 29" xfId="5413"/>
    <cellStyle name="_Map1 3" xfId="2369"/>
    <cellStyle name="_Map1 3 2" xfId="5414"/>
    <cellStyle name="_Map1 30" xfId="5415"/>
    <cellStyle name="_Map1 31" xfId="5416"/>
    <cellStyle name="_Map1 32" xfId="5417"/>
    <cellStyle name="_Map1 33" xfId="5418"/>
    <cellStyle name="_Map1 34" xfId="5419"/>
    <cellStyle name="_Map1 35" xfId="5420"/>
    <cellStyle name="_Map1 36" xfId="5421"/>
    <cellStyle name="_Map1 37" xfId="5422"/>
    <cellStyle name="_Map1 38" xfId="5423"/>
    <cellStyle name="_Map1 39" xfId="5424"/>
    <cellStyle name="_Map1 4" xfId="5425"/>
    <cellStyle name="_Map1 4 2" xfId="5426"/>
    <cellStyle name="_Map1 40" xfId="5427"/>
    <cellStyle name="_Map1 41" xfId="5428"/>
    <cellStyle name="_Map1 42" xfId="5429"/>
    <cellStyle name="_Map1 43" xfId="5430"/>
    <cellStyle name="_Map1 5" xfId="5431"/>
    <cellStyle name="_Map1 5 2" xfId="5432"/>
    <cellStyle name="_Map1 6" xfId="5433"/>
    <cellStyle name="_Map1 6 2" xfId="5434"/>
    <cellStyle name="_Map1 7" xfId="5435"/>
    <cellStyle name="_Map1 7 2" xfId="5436"/>
    <cellStyle name="_Map1 8" xfId="5437"/>
    <cellStyle name="_Map1 8 2" xfId="5438"/>
    <cellStyle name="_Map1 9" xfId="5439"/>
    <cellStyle name="_Map1 9 2" xfId="5440"/>
    <cellStyle name="_Map1_1" xfId="342"/>
    <cellStyle name="_Map1_101001 Value Buckets v10" xfId="5441"/>
    <cellStyle name="_Map1_20100818 input format OPEX spec" xfId="5442"/>
    <cellStyle name="_Map1_FC categoraal" xfId="2370"/>
    <cellStyle name="_Map1_GDC nieuwe pfc cc jan  2011 v4" xfId="2371"/>
    <cellStyle name="_Map1_JP2011" xfId="2372"/>
    <cellStyle name="_Map1_JP2011 2" xfId="2373"/>
    <cellStyle name="_Map1_JP2011_1" xfId="2374"/>
    <cellStyle name="_Map1_ND5 squeeze model  whs-whs v2.21 DWDM ILL" xfId="2375"/>
    <cellStyle name="_Map1_NewVB NL Q v319 ex7en9" xfId="5443"/>
    <cellStyle name="_Map1_Pivot" xfId="5444"/>
    <cellStyle name="_Map1_PPT Link" xfId="5445"/>
    <cellStyle name="_Map1_Preclosing" xfId="2376"/>
    <cellStyle name="_Map1_Preclosing 2" xfId="2377"/>
    <cellStyle name="_Map1_Preclosing jan11" xfId="2378"/>
    <cellStyle name="_Map1_Preclosing_1" xfId="2379"/>
    <cellStyle name="_Map1_Preclosing_2" xfId="2380"/>
    <cellStyle name="_Map1_Preclosing_3" xfId="2381"/>
    <cellStyle name="_Map1_Preclosing_FC categoraal" xfId="2382"/>
    <cellStyle name="_Map1_Sheet1" xfId="2383"/>
    <cellStyle name="_Map1_Sheet1_1" xfId="2384"/>
    <cellStyle name="_Map1_Sheet1_1 2" xfId="2385"/>
    <cellStyle name="_Map1_Sheet1_1_FC categoraal" xfId="2386"/>
    <cellStyle name="_Map1_Sheet1_2" xfId="2387"/>
    <cellStyle name="_Map1_Sheet1_2 2" xfId="2388"/>
    <cellStyle name="_Map1_Sheet2" xfId="2389"/>
    <cellStyle name="_Map11" xfId="2390"/>
    <cellStyle name="_Map11 2" xfId="2391"/>
    <cellStyle name="_Map11 2 2" xfId="5446"/>
    <cellStyle name="_Map11 3" xfId="5447"/>
    <cellStyle name="_Map11 3 2" xfId="5448"/>
    <cellStyle name="_Map11 4" xfId="5449"/>
    <cellStyle name="_Map11 5" xfId="5450"/>
    <cellStyle name="_Map11_FC categoraal" xfId="2392"/>
    <cellStyle name="_Map11_GDC nieuwe pfc cc jan  2011 v4" xfId="2393"/>
    <cellStyle name="_Map11_JP2011" xfId="2394"/>
    <cellStyle name="_Map11_JP2011 2" xfId="2395"/>
    <cellStyle name="_Map11_JP2011_1" xfId="2396"/>
    <cellStyle name="_Map11_Pivot" xfId="5451"/>
    <cellStyle name="_Map11_PPT Link" xfId="5452"/>
    <cellStyle name="_Map11_Preclosing" xfId="2397"/>
    <cellStyle name="_Map11_Preclosing 2" xfId="2398"/>
    <cellStyle name="_Map11_Preclosing jan11" xfId="2399"/>
    <cellStyle name="_Map11_Preclosing_1" xfId="2400"/>
    <cellStyle name="_Map11_Preclosing_2" xfId="2401"/>
    <cellStyle name="_Map11_Preclosing_3" xfId="2402"/>
    <cellStyle name="_Map11_Preclosing_FC categoraal" xfId="2403"/>
    <cellStyle name="_Map11_Sheet1" xfId="2404"/>
    <cellStyle name="_Map11_Sheet1_1" xfId="2405"/>
    <cellStyle name="_Map11_Sheet1_1 2" xfId="2406"/>
    <cellStyle name="_Map11_Sheet1_1_FC categoraal" xfId="2407"/>
    <cellStyle name="_Map11_Sheet1_2" xfId="2408"/>
    <cellStyle name="_Map11_Sheet1_2 2" xfId="2409"/>
    <cellStyle name="_Map11_Sheet2" xfId="2410"/>
    <cellStyle name="_Map2" xfId="343"/>
    <cellStyle name="_Map2 (5) (2)" xfId="5453"/>
    <cellStyle name="_Map2 2" xfId="344"/>
    <cellStyle name="_Map2 3" xfId="2411"/>
    <cellStyle name="_Map2_BP07-v27" xfId="345"/>
    <cellStyle name="_Map2_BP07-v27 2" xfId="346"/>
    <cellStyle name="_Map2_BP07-v27 3" xfId="2412"/>
    <cellStyle name="_Map2_BP07-v27_ND5 squeeze model  whs-whs v2.21 DWDM ILL" xfId="2413"/>
    <cellStyle name="_Map2_Interne verrekening SLA2007 WO BO LEV BS - ZM NS CS versie 05-2007" xfId="347"/>
    <cellStyle name="_Map2_Interne verrekening SLA2007 WO BO LEV BS - ZM NS CS versie 05-2007 (2)" xfId="348"/>
    <cellStyle name="_Map2_Interne verrekening SLA2007 WO BO LEV BS - ZM NS CS versie 05-2007 (2) 2" xfId="349"/>
    <cellStyle name="_Map2_Interne verrekening SLA2007 WO BO LEV BS - ZM NS CS versie 05-2007 (2) 3" xfId="2414"/>
    <cellStyle name="_Map2_Interne verrekening SLA2007 WO BO LEV BS - ZM NS CS versie 05-2007 (2)_ND5 squeeze model  whs-whs v2.21 DWDM ILL" xfId="2415"/>
    <cellStyle name="_Map2_Interne verrekening SLA2007 WO BO LEV BS - ZM NS CS versie 05-2007 2" xfId="350"/>
    <cellStyle name="_Map2_Interne verrekening SLA2007 WO BO LEV BS - ZM NS CS versie 05-2007 3" xfId="2416"/>
    <cellStyle name="_Map2_Interne verrekening SLA2007 WO BO LEV BS - ZM NS CS versie 05-2007_ND5 squeeze model  whs-whs v2.21 DWDM ILL" xfId="2417"/>
    <cellStyle name="_Map2_JEVconcept2007 16 mei Marcel_Jeff" xfId="351"/>
    <cellStyle name="_Map2_JEVconcept2007 16 mei Marcel_Jeff 2" xfId="352"/>
    <cellStyle name="_Map2_JEVconcept2007 16 mei Marcel_Jeff 3" xfId="2418"/>
    <cellStyle name="_Map2_JEVconcept2007 16 mei Marcel_Jeff_ND5 squeeze model  whs-whs v2.21 DWDM ILL" xfId="2419"/>
    <cellStyle name="_Map2_ND5 squeeze model  whs-whs v2.21 DWDM ILL" xfId="2420"/>
    <cellStyle name="_Map2_Transferpricing2005 - 2007(restate 2006(definitief13-12-2006)" xfId="353"/>
    <cellStyle name="_Map2_Transferpricing2005 - 2007(restate 2006(definitief13-12-2006) 2" xfId="354"/>
    <cellStyle name="_Map2_Transferpricing2005 - 2007(restate 2006(definitief13-12-2006) 3" xfId="2421"/>
    <cellStyle name="_Map2_Transferpricing2005 - 2007(restate 2006(definitief13-12-2006)_ND5 squeeze model  whs-whs v2.21 DWDM ILL" xfId="2422"/>
    <cellStyle name="_Map2_verrekening producten 11b-12-2006 WSO + ZM evpn lrac 5jr" xfId="355"/>
    <cellStyle name="_Map2_verrekening producten 11b-12-2006 WSO + ZM evpn lrac 5jr 2" xfId="356"/>
    <cellStyle name="_Map2_verrekening producten 11b-12-2006 WSO + ZM evpn lrac 5jr 3" xfId="2423"/>
    <cellStyle name="_Map2_verrekening producten 11b-12-2006 WSO + ZM evpn lrac 5jr_ND5 squeeze model  whs-whs v2.21 DWDM ILL" xfId="2424"/>
    <cellStyle name="_Map2_verrekening producten 4-12-2006 WSO + ZM evpn lrac 5jr" xfId="357"/>
    <cellStyle name="_Map2_verrekening producten 4-12-2006 WSO + ZM evpn lrac 5jr 2" xfId="358"/>
    <cellStyle name="_Map2_verrekening producten 4-12-2006 WSO + ZM evpn lrac 5jr 3" xfId="2425"/>
    <cellStyle name="_Map2_verrekening producten 4-12-2006 WSO + ZM evpn lrac 5jr_ND5 squeeze model  whs-whs v2.21 DWDM ILL" xfId="2426"/>
    <cellStyle name="_Map2_verrekening producten 7-12-2006 WSO + ZM evpn lrac 5jr" xfId="359"/>
    <cellStyle name="_Map2_verrekening producten 7-12-2006 WSO + ZM evpn lrac 5jr 2" xfId="360"/>
    <cellStyle name="_Map2_verrekening producten 7-12-2006 WSO + ZM evpn lrac 5jr 3" xfId="2427"/>
    <cellStyle name="_Map2_verrekening producten 7-12-2006 WSO + ZM evpn lrac 5jr_ND5 squeeze model  whs-whs v2.21 DWDM ILL" xfId="2428"/>
    <cellStyle name="_Map3" xfId="361"/>
    <cellStyle name="_Map3 (2)" xfId="5455"/>
    <cellStyle name="_Map3 (2) 2" xfId="5456"/>
    <cellStyle name="_Map3 (2) 2 2" xfId="5457"/>
    <cellStyle name="_Map3 (2) 3" xfId="5458"/>
    <cellStyle name="_Map3 (2) 3 2" xfId="5459"/>
    <cellStyle name="_Map3 (2) 4" xfId="5460"/>
    <cellStyle name="_Map3 (2) 5" xfId="5461"/>
    <cellStyle name="_Map3 (3)" xfId="5462"/>
    <cellStyle name="_Map3 (3) 2" xfId="5463"/>
    <cellStyle name="_Map3 (3) 2 2" xfId="5464"/>
    <cellStyle name="_Map3 (3) 3" xfId="5465"/>
    <cellStyle name="_Map3 (3) 3 2" xfId="5466"/>
    <cellStyle name="_Map3 (3) 4" xfId="5467"/>
    <cellStyle name="_Map3 (3) 5" xfId="5468"/>
    <cellStyle name="_Map3 2" xfId="362"/>
    <cellStyle name="_Map3 3" xfId="2429"/>
    <cellStyle name="_Map3 4" xfId="5454"/>
    <cellStyle name="_Map3_Active PQ" xfId="363"/>
    <cellStyle name="_Map3_Marktcijfers" xfId="5469"/>
    <cellStyle name="_Map3_Marktcijfers 2" xfId="5470"/>
    <cellStyle name="_Map3_Marktcijfers 2 2" xfId="5471"/>
    <cellStyle name="_Map3_Marktcijfers 3" xfId="5472"/>
    <cellStyle name="_Map3_Marktcijfers 3 2" xfId="5473"/>
    <cellStyle name="_Map3_Marktcijfers 4" xfId="5474"/>
    <cellStyle name="_Map3_Marktcijfers 5" xfId="5475"/>
    <cellStyle name="_Map3_ND5 squeeze model  whs-whs v2.21 DWDM ILL" xfId="2430"/>
    <cellStyle name="_Map3_prijsmix willem KPN Internet berekening 03-2006" xfId="364"/>
    <cellStyle name="_Map3_Prijsmix willem kpn-i vorig jaar" xfId="365"/>
    <cellStyle name="_Map4" xfId="5476"/>
    <cellStyle name="_markt ASL aug05" xfId="2431"/>
    <cellStyle name="_markt ASL aug05 2" xfId="2432"/>
    <cellStyle name="_markt ASL aug05 2 2" xfId="5477"/>
    <cellStyle name="_markt ASL aug05 3" xfId="5478"/>
    <cellStyle name="_markt ASL aug05 3 2" xfId="5479"/>
    <cellStyle name="_markt ASL aug05 4" xfId="5480"/>
    <cellStyle name="_markt ASL aug05 5" xfId="5481"/>
    <cellStyle name="_markt ASL aug05_110810_Overzicht_Orderintake" xfId="5482"/>
    <cellStyle name="_markt ASL aug05_20080530 Consolidatie Businessplan v12" xfId="2433"/>
    <cellStyle name="_markt ASL aug05_20080530 Consolidatie Businessplan v12 2" xfId="2434"/>
    <cellStyle name="_markt ASL aug05_20080530 Consolidatie Businessplan v12 2 2" xfId="5483"/>
    <cellStyle name="_markt ASL aug05_20080530 Consolidatie Businessplan v12 3" xfId="5484"/>
    <cellStyle name="_markt ASL aug05_20080530 Consolidatie Businessplan v12 3 2" xfId="5485"/>
    <cellStyle name="_markt ASL aug05_20080530 Consolidatie Businessplan v12 4" xfId="5486"/>
    <cellStyle name="_markt ASL aug05_20080530 Consolidatie Businessplan v12 5" xfId="5487"/>
    <cellStyle name="_markt ASL aug05_20080530 Consolidatie Businessplan v12_Blad2" xfId="2435"/>
    <cellStyle name="_markt ASL aug05_20080530 Consolidatie Businessplan v12_Blad2 2" xfId="2436"/>
    <cellStyle name="_markt ASL aug05_20080530 Consolidatie Businessplan v12_Blad2_JP2011" xfId="2437"/>
    <cellStyle name="_markt ASL aug05_20080530 Consolidatie Businessplan v12_JP2011" xfId="2438"/>
    <cellStyle name="_markt ASL aug05_20080530 Consolidatie Businessplan v12_Model Plan 2012" xfId="2439"/>
    <cellStyle name="_markt ASL aug05_20080605 Consolidatie Businessplan v15" xfId="2440"/>
    <cellStyle name="_markt ASL aug05_20080605 Consolidatie Businessplan v15 2" xfId="2441"/>
    <cellStyle name="_markt ASL aug05_20080605 Consolidatie Businessplan v15 2 2" xfId="5488"/>
    <cellStyle name="_markt ASL aug05_20080605 Consolidatie Businessplan v15 3" xfId="5489"/>
    <cellStyle name="_markt ASL aug05_20080605 Consolidatie Businessplan v15 3 2" xfId="5490"/>
    <cellStyle name="_markt ASL aug05_20080605 Consolidatie Businessplan v15 4" xfId="5491"/>
    <cellStyle name="_markt ASL aug05_20080605 Consolidatie Businessplan v15 5" xfId="5492"/>
    <cellStyle name="_markt ASL aug05_20080605 Consolidatie Businessplan v15_Blad2" xfId="2442"/>
    <cellStyle name="_markt ASL aug05_20080605 Consolidatie Businessplan v15_Blad2 2" xfId="2443"/>
    <cellStyle name="_markt ASL aug05_20080605 Consolidatie Businessplan v15_Blad2_JP2011" xfId="2444"/>
    <cellStyle name="_markt ASL aug05_20080605 Consolidatie Businessplan v15_JP2011" xfId="2445"/>
    <cellStyle name="_markt ASL aug05_20080605 Consolidatie Businessplan v15_Model Plan 2012" xfId="2446"/>
    <cellStyle name="_markt ASL aug05_20080605 Consolidatie Businessplan v19" xfId="2447"/>
    <cellStyle name="_markt ASL aug05_20080605 Consolidatie Businessplan v19 2" xfId="2448"/>
    <cellStyle name="_markt ASL aug05_20080605 Consolidatie Businessplan v19 2 2" xfId="5493"/>
    <cellStyle name="_markt ASL aug05_20080605 Consolidatie Businessplan v19 3" xfId="5494"/>
    <cellStyle name="_markt ASL aug05_20080605 Consolidatie Businessplan v19 3 2" xfId="5495"/>
    <cellStyle name="_markt ASL aug05_20080605 Consolidatie Businessplan v19 4" xfId="5496"/>
    <cellStyle name="_markt ASL aug05_20080605 Consolidatie Businessplan v19 5" xfId="5497"/>
    <cellStyle name="_markt ASL aug05_20080605 Consolidatie Businessplan v19_Blad2" xfId="2449"/>
    <cellStyle name="_markt ASL aug05_20080605 Consolidatie Businessplan v19_Blad2 2" xfId="2450"/>
    <cellStyle name="_markt ASL aug05_20080605 Consolidatie Businessplan v19_Blad2_JP2011" xfId="2451"/>
    <cellStyle name="_markt ASL aug05_20080605 Consolidatie Businessplan v19_JP2011" xfId="2452"/>
    <cellStyle name="_markt ASL aug05_20080605 Consolidatie Businessplan v19_Model Plan 2012" xfId="2453"/>
    <cellStyle name="_markt ASL aug05_BenI" xfId="5498"/>
    <cellStyle name="_markt ASL aug05_Blad2" xfId="2454"/>
    <cellStyle name="_markt ASL aug05_Blad2 2" xfId="2455"/>
    <cellStyle name="_markt ASL aug05_Blad2_JP2011" xfId="2456"/>
    <cellStyle name="_markt ASL aug05_Fixed Data" xfId="5499"/>
    <cellStyle name="_markt ASL aug05_JP2011" xfId="2457"/>
    <cellStyle name="_markt ASL aug05_Model Plan 2012" xfId="2458"/>
    <cellStyle name="_markt ASL aug05_SWOL" xfId="5500"/>
    <cellStyle name="_MC-overzicht" xfId="366"/>
    <cellStyle name="_MC-overzicht 2" xfId="367"/>
    <cellStyle name="_MC-overzicht 3" xfId="2459"/>
    <cellStyle name="_MC-overzicht_ND5 squeeze model  whs-whs v2.21 DWDM ILL" xfId="2460"/>
    <cellStyle name="_MCTN naar ILL migratie 19-3-2004" xfId="368"/>
    <cellStyle name="_MCTN naar ILL migratie 19-3-2004 2" xfId="369"/>
    <cellStyle name="_MCTN naar ILL migratie 19-3-2004 3" xfId="2461"/>
    <cellStyle name="_MCTN naar ILL migratie 19-3-2004_ND5 squeeze model  whs-whs v2.21 DWDM ILL" xfId="2462"/>
    <cellStyle name="_ML VT 2004-09_Bijlagen Modellen 2004" xfId="2463"/>
    <cellStyle name="_ML VT 2004-09_Bijlagen Modellen 2004 2" xfId="2464"/>
    <cellStyle name="_ML VT 2004-09_Bijlagen Modellen 2004 2 2" xfId="5501"/>
    <cellStyle name="_ML VT 2004-09_Bijlagen Modellen 2004 3" xfId="5502"/>
    <cellStyle name="_ML VT 2004-09_Bijlagen Modellen 2004 3 2" xfId="5503"/>
    <cellStyle name="_ML VT 2004-09_Bijlagen Modellen 2004 4" xfId="5504"/>
    <cellStyle name="_ML VT 2004-09_Bijlagen Modellen 2004 5" xfId="5505"/>
    <cellStyle name="_ML VT 2004-09_Bijlagen Modellen 2004_FC categoraal" xfId="2465"/>
    <cellStyle name="_ML VT 2004-09_Bijlagen Modellen 2004_GDC nieuwe pfc cc jan  2011 v4" xfId="2466"/>
    <cellStyle name="_ML VT 2004-09_Bijlagen Modellen 2004_JP2011" xfId="2467"/>
    <cellStyle name="_ML VT 2004-09_Bijlagen Modellen 2004_JP2011 2" xfId="2468"/>
    <cellStyle name="_ML VT 2004-09_Bijlagen Modellen 2004_JP2011_1" xfId="2469"/>
    <cellStyle name="_ML VT 2004-09_Bijlagen Modellen 2004_Pivot" xfId="5506"/>
    <cellStyle name="_ML VT 2004-09_Bijlagen Modellen 2004_PPT Link" xfId="5507"/>
    <cellStyle name="_ML VT 2004-09_Bijlagen Modellen 2004_Preclosing" xfId="2470"/>
    <cellStyle name="_ML VT 2004-09_Bijlagen Modellen 2004_Preclosing 2" xfId="2471"/>
    <cellStyle name="_ML VT 2004-09_Bijlagen Modellen 2004_Preclosing jan11" xfId="2472"/>
    <cellStyle name="_ML VT 2004-09_Bijlagen Modellen 2004_Preclosing_1" xfId="2473"/>
    <cellStyle name="_ML VT 2004-09_Bijlagen Modellen 2004_Preclosing_2" xfId="2474"/>
    <cellStyle name="_ML VT 2004-09_Bijlagen Modellen 2004_Preclosing_3" xfId="2475"/>
    <cellStyle name="_ML VT 2004-09_Bijlagen Modellen 2004_Preclosing_FC categoraal" xfId="2476"/>
    <cellStyle name="_ML VT 2004-09_Bijlagen Modellen 2004_Sheet1" xfId="2477"/>
    <cellStyle name="_ML VT 2004-09_Bijlagen Modellen 2004_Sheet1_1" xfId="2478"/>
    <cellStyle name="_ML VT 2004-09_Bijlagen Modellen 2004_Sheet1_1 2" xfId="2479"/>
    <cellStyle name="_ML VT 2004-09_Bijlagen Modellen 2004_Sheet1_1_FC categoraal" xfId="2480"/>
    <cellStyle name="_ML VT 2004-09_Bijlagen Modellen 2004_Sheet1_2" xfId="2481"/>
    <cellStyle name="_ML VT 2004-09_Bijlagen Modellen 2004_Sheet1_2 2" xfId="2482"/>
    <cellStyle name="_ML VT 2004-09_Bijlagen Modellen 2004_Sheet2" xfId="2483"/>
    <cellStyle name="_Ml-Financials-2005-07-JEVv5" xfId="2484"/>
    <cellStyle name="_Ml-Financials-2005-07-JEVv5 2" xfId="2485"/>
    <cellStyle name="_Ml-Financials-2005-07-JEVv5 2 2" xfId="5508"/>
    <cellStyle name="_Ml-Financials-2005-07-JEVv5 3" xfId="5509"/>
    <cellStyle name="_Ml-Financials-2005-07-JEVv5 3 2" xfId="5510"/>
    <cellStyle name="_Ml-Financials-2005-07-JEVv5 4" xfId="5511"/>
    <cellStyle name="_Ml-Financials-2005-07-JEVv5 5" xfId="5512"/>
    <cellStyle name="_Ml-Financials-2005-07-JEVv5_FC categoraal" xfId="2486"/>
    <cellStyle name="_Ml-Financials-2005-07-JEVv5_GDC nieuwe pfc cc jan  2011 v4" xfId="2487"/>
    <cellStyle name="_Ml-Financials-2005-07-JEVv5_JP2011" xfId="2488"/>
    <cellStyle name="_Ml-Financials-2005-07-JEVv5_JP2011 2" xfId="2489"/>
    <cellStyle name="_Ml-Financials-2005-07-JEVv5_JP2011_1" xfId="2490"/>
    <cellStyle name="_Ml-Financials-2005-07-JEVv5_Pivot" xfId="5513"/>
    <cellStyle name="_Ml-Financials-2005-07-JEVv5_PPT Link" xfId="5514"/>
    <cellStyle name="_Ml-Financials-2005-07-JEVv5_Preclosing" xfId="2491"/>
    <cellStyle name="_Ml-Financials-2005-07-JEVv5_Preclosing 2" xfId="2492"/>
    <cellStyle name="_Ml-Financials-2005-07-JEVv5_Preclosing jan11" xfId="2493"/>
    <cellStyle name="_Ml-Financials-2005-07-JEVv5_Preclosing_1" xfId="2494"/>
    <cellStyle name="_Ml-Financials-2005-07-JEVv5_Preclosing_2" xfId="2495"/>
    <cellStyle name="_Ml-Financials-2005-07-JEVv5_Preclosing_3" xfId="2496"/>
    <cellStyle name="_Ml-Financials-2005-07-JEVv5_Preclosing_FC categoraal" xfId="2497"/>
    <cellStyle name="_Ml-Financials-2005-07-JEVv5_Sheet1" xfId="2498"/>
    <cellStyle name="_Ml-Financials-2005-07-JEVv5_Sheet1_1" xfId="2499"/>
    <cellStyle name="_Ml-Financials-2005-07-JEVv5_Sheet1_1 2" xfId="2500"/>
    <cellStyle name="_Ml-Financials-2005-07-JEVv5_Sheet1_1_FC categoraal" xfId="2501"/>
    <cellStyle name="_Ml-Financials-2005-07-JEVv5_Sheet1_2" xfId="2502"/>
    <cellStyle name="_Ml-Financials-2005-07-JEVv5_Sheet1_2 2" xfId="2503"/>
    <cellStyle name="_Ml-Financials-2005-07-JEVv5_Sheet2" xfId="2504"/>
    <cellStyle name="_Mob Voice PQ" xfId="5515"/>
    <cellStyle name="_Mob Voice PQ 2" xfId="5516"/>
    <cellStyle name="_Mob Voice PQ 2 2" xfId="5517"/>
    <cellStyle name="_Mob Voice PQ 3" xfId="5518"/>
    <cellStyle name="_Mob Voice PQ 3 2" xfId="5519"/>
    <cellStyle name="_Mob Voice PQ 4" xfId="5520"/>
    <cellStyle name="_Mob Voice PQ 5" xfId="5521"/>
    <cellStyle name="_ModellenIenMSTotaal2004" xfId="2505"/>
    <cellStyle name="_ModellenIenMSTotaal2004 2" xfId="2506"/>
    <cellStyle name="_ModellenIenMSTotaal2004 2 2" xfId="5522"/>
    <cellStyle name="_ModellenIenMSTotaal2004 3" xfId="5523"/>
    <cellStyle name="_ModellenIenMSTotaal2004 3 2" xfId="5524"/>
    <cellStyle name="_ModellenIenMSTotaal2004 4" xfId="5525"/>
    <cellStyle name="_ModellenIenMSTotaal2004 5" xfId="5526"/>
    <cellStyle name="_ModellenIenMSTotaal2004_FC categoraal" xfId="2507"/>
    <cellStyle name="_ModellenIenMSTotaal2004_GDC nieuwe pfc cc jan  2011 v4" xfId="2508"/>
    <cellStyle name="_ModellenIenMSTotaal2004_JP2011" xfId="2509"/>
    <cellStyle name="_ModellenIenMSTotaal2004_JP2011 2" xfId="2510"/>
    <cellStyle name="_ModellenIenMSTotaal2004_JP2011_1" xfId="2511"/>
    <cellStyle name="_ModellenIenMSTotaal2004_Pivot" xfId="5527"/>
    <cellStyle name="_ModellenIenMSTotaal2004_PPT Link" xfId="5528"/>
    <cellStyle name="_ModellenIenMSTotaal2004_Preclosing" xfId="2512"/>
    <cellStyle name="_ModellenIenMSTotaal2004_Preclosing 2" xfId="2513"/>
    <cellStyle name="_ModellenIenMSTotaal2004_Preclosing jan11" xfId="2514"/>
    <cellStyle name="_ModellenIenMSTotaal2004_Preclosing_1" xfId="2515"/>
    <cellStyle name="_ModellenIenMSTotaal2004_Preclosing_2" xfId="2516"/>
    <cellStyle name="_ModellenIenMSTotaal2004_Preclosing_3" xfId="2517"/>
    <cellStyle name="_ModellenIenMSTotaal2004_Preclosing_FC categoraal" xfId="2518"/>
    <cellStyle name="_ModellenIenMSTotaal2004_Sheet1" xfId="2519"/>
    <cellStyle name="_ModellenIenMSTotaal2004_Sheet1_1" xfId="2520"/>
    <cellStyle name="_ModellenIenMSTotaal2004_Sheet1_1 2" xfId="2521"/>
    <cellStyle name="_ModellenIenMSTotaal2004_Sheet1_1_FC categoraal" xfId="2522"/>
    <cellStyle name="_ModellenIenMSTotaal2004_Sheet1_2" xfId="2523"/>
    <cellStyle name="_ModellenIenMSTotaal2004_Sheet1_2 2" xfId="2524"/>
    <cellStyle name="_ModellenIenMSTotaal2004_Sheet2" xfId="2525"/>
    <cellStyle name="_MPLS Versatel berekeningen 9 feb" xfId="370"/>
    <cellStyle name="_MPLS Versatel berekeningen 9 feb 2" xfId="371"/>
    <cellStyle name="_MPLS Versatel berekeningen 9 feb 3" xfId="2526"/>
    <cellStyle name="_MPLS Versatel berekeningen 9 feb_ND5 squeeze model  whs-whs v2.21 DWDM ILL" xfId="2527"/>
    <cellStyle name="_MTA effect in BP v1 opgave KvB" xfId="5529"/>
    <cellStyle name="_MTA financiele stromen in BP v3" xfId="5530"/>
    <cellStyle name="_Multiple" xfId="5531"/>
    <cellStyle name="_Multiple 2" xfId="5532"/>
    <cellStyle name="_Multiple 2 2" xfId="5533"/>
    <cellStyle name="_Multiple 3" xfId="5534"/>
    <cellStyle name="_Multiple 3 2" xfId="5535"/>
    <cellStyle name="_Multiple 4" xfId="5536"/>
    <cellStyle name="_Multiple 5" xfId="5537"/>
    <cellStyle name="_Multiple_101018 BP Check OLS" xfId="5538"/>
    <cellStyle name="_Multiple_101018 BP Check OLS 2" xfId="5539"/>
    <cellStyle name="_Multiple_101018 BP Check OLS 2 2" xfId="5540"/>
    <cellStyle name="_Multiple_101018 BP Check OLS 3" xfId="5541"/>
    <cellStyle name="_Multiple_101018 BP Check OLS 3 2" xfId="5542"/>
    <cellStyle name="_Multiple_101018 BP Check OLS 4" xfId="5543"/>
    <cellStyle name="_Multiple_101018 BP Check OLS 5" xfId="5544"/>
    <cellStyle name="_Multiple_101018 BP Check OLS_110329 PQ Challenge Linked to Sharepoint" xfId="5545"/>
    <cellStyle name="_Multiple_101018 BP Check OLS_110329 PQ Challenge Linked to Sharepoint 2" xfId="5546"/>
    <cellStyle name="_Multiple_101018 BP Check OLS_110329 PQ Challenge Linked to Sharepoint 2 2" xfId="5547"/>
    <cellStyle name="_Multiple_101018 BP Check OLS_110329 PQ Challenge Linked to Sharepoint 3" xfId="5548"/>
    <cellStyle name="_Multiple_101018 BP Check OLS_110329 PQ Challenge Linked to Sharepoint 3 2" xfId="5549"/>
    <cellStyle name="_Multiple_101018 BP Check OLS_110329 PQ Challenge Linked to Sharepoint 4" xfId="5550"/>
    <cellStyle name="_Multiple_101018 BP Check OLS_110329 PQ Challenge Linked to Sharepoint 5" xfId="5551"/>
    <cellStyle name="_Multiple_101018 BP Check OLS_110413 Outlook ZM Linked to Sharepoint" xfId="5552"/>
    <cellStyle name="_Multiple_101018 BP Check OLS_110413 Outlook ZM Linked to Sharepoint 2" xfId="5553"/>
    <cellStyle name="_Multiple_101018 BP Check OLS_110413 Outlook ZM Linked to Sharepoint 2 2" xfId="5554"/>
    <cellStyle name="_Multiple_101018 BP Check OLS_110413 Outlook ZM Linked to Sharepoint 3" xfId="5555"/>
    <cellStyle name="_Multiple_101018 BP Check OLS_110413 Outlook ZM Linked to Sharepoint 3 2" xfId="5556"/>
    <cellStyle name="_Multiple_101018 BP Check OLS_110413 Outlook ZM Linked to Sharepoint 4" xfId="5557"/>
    <cellStyle name="_Multiple_101018 BP Check OLS_110413 Outlook ZM Linked to Sharepoint 5" xfId="5558"/>
    <cellStyle name="_Multiple_110329 PQ Challenge Linked to Sharepoint" xfId="5559"/>
    <cellStyle name="_Multiple_110329 PQ Challenge Linked to Sharepoint 2" xfId="5560"/>
    <cellStyle name="_Multiple_110329 PQ Challenge Linked to Sharepoint 2 2" xfId="5561"/>
    <cellStyle name="_Multiple_110329 PQ Challenge Linked to Sharepoint 3" xfId="5562"/>
    <cellStyle name="_Multiple_110329 PQ Challenge Linked to Sharepoint 3 2" xfId="5563"/>
    <cellStyle name="_Multiple_110329 PQ Challenge Linked to Sharepoint 4" xfId="5564"/>
    <cellStyle name="_Multiple_110329 PQ Challenge Linked to Sharepoint 5" xfId="5565"/>
    <cellStyle name="_Multiple_110413 Outlook ZM Linked to Sharepoint" xfId="5566"/>
    <cellStyle name="_Multiple_110413 Outlook ZM Linked to Sharepoint 2" xfId="5567"/>
    <cellStyle name="_Multiple_110413 Outlook ZM Linked to Sharepoint 2 2" xfId="5568"/>
    <cellStyle name="_Multiple_110413 Outlook ZM Linked to Sharepoint 3" xfId="5569"/>
    <cellStyle name="_Multiple_110413 Outlook ZM Linked to Sharepoint 3 2" xfId="5570"/>
    <cellStyle name="_Multiple_110413 Outlook ZM Linked to Sharepoint 4" xfId="5571"/>
    <cellStyle name="_Multiple_110413 Outlook ZM Linked to Sharepoint 5" xfId="5572"/>
    <cellStyle name="_Multiple_ICT" xfId="5573"/>
    <cellStyle name="_Multiple_NewRef10" xfId="5574"/>
    <cellStyle name="_Multiple_NewRef10 2" xfId="5575"/>
    <cellStyle name="_Multiple_NewRef10 2 2" xfId="5576"/>
    <cellStyle name="_Multiple_NewRef10 3" xfId="5577"/>
    <cellStyle name="_Multiple_NewRef10 3 2" xfId="5578"/>
    <cellStyle name="_Multiple_NewRef10 4" xfId="5579"/>
    <cellStyle name="_Multiple_NewRef10 5" xfId="5580"/>
    <cellStyle name="_Multiple_NewRef10_110329 PQ Challenge Linked to Sharepoint" xfId="5581"/>
    <cellStyle name="_Multiple_NewRef10_110329 PQ Challenge Linked to Sharepoint 2" xfId="5582"/>
    <cellStyle name="_Multiple_NewRef10_110329 PQ Challenge Linked to Sharepoint 2 2" xfId="5583"/>
    <cellStyle name="_Multiple_NewRef10_110329 PQ Challenge Linked to Sharepoint 3" xfId="5584"/>
    <cellStyle name="_Multiple_NewRef10_110329 PQ Challenge Linked to Sharepoint 3 2" xfId="5585"/>
    <cellStyle name="_Multiple_NewRef10_110329 PQ Challenge Linked to Sharepoint 4" xfId="5586"/>
    <cellStyle name="_Multiple_NewRef10_110329 PQ Challenge Linked to Sharepoint 5" xfId="5587"/>
    <cellStyle name="_Multiple_NewRef10_110413 Outlook ZM Linked to Sharepoint" xfId="5588"/>
    <cellStyle name="_Multiple_NewRef10_110413 Outlook ZM Linked to Sharepoint 2" xfId="5589"/>
    <cellStyle name="_Multiple_NewRef10_110413 Outlook ZM Linked to Sharepoint 2 2" xfId="5590"/>
    <cellStyle name="_Multiple_NewRef10_110413 Outlook ZM Linked to Sharepoint 3" xfId="5591"/>
    <cellStyle name="_Multiple_NewRef10_110413 Outlook ZM Linked to Sharepoint 3 2" xfId="5592"/>
    <cellStyle name="_Multiple_NewRef10_110413 Outlook ZM Linked to Sharepoint 4" xfId="5593"/>
    <cellStyle name="_Multiple_NewRef10_110413 Outlook ZM Linked to Sharepoint 5" xfId="5594"/>
    <cellStyle name="_Multiple_NewRef10_ICT" xfId="5595"/>
    <cellStyle name="_Multiple_NewRef10_NL Spec Staf _ ICT" xfId="5596"/>
    <cellStyle name="_Multiple_NewRef10_Trendanalyse 2009-2013 (MASTER met links naar SharePoint input) - 2011 structuur" xfId="5597"/>
    <cellStyle name="_Multiple_NL Spec Staf _ ICT" xfId="5598"/>
    <cellStyle name="_Multiple_Trendanalyse 2009-2013 (MASTER met links naar SharePoint input) - 2011 structuur" xfId="5599"/>
    <cellStyle name="_MultipleSpace" xfId="5600"/>
    <cellStyle name="_MultipleSpace 2" xfId="5601"/>
    <cellStyle name="_MultipleSpace 2 2" xfId="5602"/>
    <cellStyle name="_MultipleSpace 3" xfId="5603"/>
    <cellStyle name="_MultipleSpace 3 2" xfId="5604"/>
    <cellStyle name="_MultipleSpace 4" xfId="5605"/>
    <cellStyle name="_MultipleSpace 5" xfId="5606"/>
    <cellStyle name="_MultipleSpace_101018 BP Check OLS" xfId="5607"/>
    <cellStyle name="_MultipleSpace_101018 BP Check OLS 2" xfId="5608"/>
    <cellStyle name="_MultipleSpace_101018 BP Check OLS 2 2" xfId="5609"/>
    <cellStyle name="_MultipleSpace_101018 BP Check OLS 3" xfId="5610"/>
    <cellStyle name="_MultipleSpace_101018 BP Check OLS 3 2" xfId="5611"/>
    <cellStyle name="_MultipleSpace_101018 BP Check OLS 4" xfId="5612"/>
    <cellStyle name="_MultipleSpace_101018 BP Check OLS 5" xfId="5613"/>
    <cellStyle name="_MultipleSpace_101018 BP Check OLS_110329 PQ Challenge Linked to Sharepoint" xfId="5614"/>
    <cellStyle name="_MultipleSpace_101018 BP Check OLS_110329 PQ Challenge Linked to Sharepoint 2" xfId="5615"/>
    <cellStyle name="_MultipleSpace_101018 BP Check OLS_110329 PQ Challenge Linked to Sharepoint 2 2" xfId="5616"/>
    <cellStyle name="_MultipleSpace_101018 BP Check OLS_110329 PQ Challenge Linked to Sharepoint 3" xfId="5617"/>
    <cellStyle name="_MultipleSpace_101018 BP Check OLS_110329 PQ Challenge Linked to Sharepoint 3 2" xfId="5618"/>
    <cellStyle name="_MultipleSpace_101018 BP Check OLS_110329 PQ Challenge Linked to Sharepoint 4" xfId="5619"/>
    <cellStyle name="_MultipleSpace_101018 BP Check OLS_110329 PQ Challenge Linked to Sharepoint 5" xfId="5620"/>
    <cellStyle name="_MultipleSpace_101018 BP Check OLS_110413 Outlook ZM Linked to Sharepoint" xfId="5621"/>
    <cellStyle name="_MultipleSpace_101018 BP Check OLS_110413 Outlook ZM Linked to Sharepoint 2" xfId="5622"/>
    <cellStyle name="_MultipleSpace_101018 BP Check OLS_110413 Outlook ZM Linked to Sharepoint 2 2" xfId="5623"/>
    <cellStyle name="_MultipleSpace_101018 BP Check OLS_110413 Outlook ZM Linked to Sharepoint 3" xfId="5624"/>
    <cellStyle name="_MultipleSpace_101018 BP Check OLS_110413 Outlook ZM Linked to Sharepoint 3 2" xfId="5625"/>
    <cellStyle name="_MultipleSpace_101018 BP Check OLS_110413 Outlook ZM Linked to Sharepoint 4" xfId="5626"/>
    <cellStyle name="_MultipleSpace_101018 BP Check OLS_110413 Outlook ZM Linked to Sharepoint 5" xfId="5627"/>
    <cellStyle name="_MultipleSpace_110329 PQ Challenge Linked to Sharepoint" xfId="5628"/>
    <cellStyle name="_MultipleSpace_110329 PQ Challenge Linked to Sharepoint 2" xfId="5629"/>
    <cellStyle name="_MultipleSpace_110329 PQ Challenge Linked to Sharepoint 2 2" xfId="5630"/>
    <cellStyle name="_MultipleSpace_110329 PQ Challenge Linked to Sharepoint 3" xfId="5631"/>
    <cellStyle name="_MultipleSpace_110329 PQ Challenge Linked to Sharepoint 3 2" xfId="5632"/>
    <cellStyle name="_MultipleSpace_110329 PQ Challenge Linked to Sharepoint 4" xfId="5633"/>
    <cellStyle name="_MultipleSpace_110329 PQ Challenge Linked to Sharepoint 5" xfId="5634"/>
    <cellStyle name="_MultipleSpace_110413 Outlook ZM Linked to Sharepoint" xfId="5635"/>
    <cellStyle name="_MultipleSpace_110413 Outlook ZM Linked to Sharepoint 2" xfId="5636"/>
    <cellStyle name="_MultipleSpace_110413 Outlook ZM Linked to Sharepoint 2 2" xfId="5637"/>
    <cellStyle name="_MultipleSpace_110413 Outlook ZM Linked to Sharepoint 3" xfId="5638"/>
    <cellStyle name="_MultipleSpace_110413 Outlook ZM Linked to Sharepoint 3 2" xfId="5639"/>
    <cellStyle name="_MultipleSpace_110413 Outlook ZM Linked to Sharepoint 4" xfId="5640"/>
    <cellStyle name="_MultipleSpace_110413 Outlook ZM Linked to Sharepoint 5" xfId="5641"/>
    <cellStyle name="_MultipleSpace_ICT" xfId="5642"/>
    <cellStyle name="_MultipleSpace_NewRef10" xfId="5643"/>
    <cellStyle name="_MultipleSpace_NewRef10 2" xfId="5644"/>
    <cellStyle name="_MultipleSpace_NewRef10 2 2" xfId="5645"/>
    <cellStyle name="_MultipleSpace_NewRef10 3" xfId="5646"/>
    <cellStyle name="_MultipleSpace_NewRef10 3 2" xfId="5647"/>
    <cellStyle name="_MultipleSpace_NewRef10 4" xfId="5648"/>
    <cellStyle name="_MultipleSpace_NewRef10 5" xfId="5649"/>
    <cellStyle name="_MultipleSpace_NewRef10_110329 PQ Challenge Linked to Sharepoint" xfId="5650"/>
    <cellStyle name="_MultipleSpace_NewRef10_110329 PQ Challenge Linked to Sharepoint 2" xfId="5651"/>
    <cellStyle name="_MultipleSpace_NewRef10_110329 PQ Challenge Linked to Sharepoint 2 2" xfId="5652"/>
    <cellStyle name="_MultipleSpace_NewRef10_110329 PQ Challenge Linked to Sharepoint 3" xfId="5653"/>
    <cellStyle name="_MultipleSpace_NewRef10_110329 PQ Challenge Linked to Sharepoint 3 2" xfId="5654"/>
    <cellStyle name="_MultipleSpace_NewRef10_110329 PQ Challenge Linked to Sharepoint 4" xfId="5655"/>
    <cellStyle name="_MultipleSpace_NewRef10_110329 PQ Challenge Linked to Sharepoint 5" xfId="5656"/>
    <cellStyle name="_MultipleSpace_NewRef10_110413 Outlook ZM Linked to Sharepoint" xfId="5657"/>
    <cellStyle name="_MultipleSpace_NewRef10_110413 Outlook ZM Linked to Sharepoint 2" xfId="5658"/>
    <cellStyle name="_MultipleSpace_NewRef10_110413 Outlook ZM Linked to Sharepoint 2 2" xfId="5659"/>
    <cellStyle name="_MultipleSpace_NewRef10_110413 Outlook ZM Linked to Sharepoint 3" xfId="5660"/>
    <cellStyle name="_MultipleSpace_NewRef10_110413 Outlook ZM Linked to Sharepoint 3 2" xfId="5661"/>
    <cellStyle name="_MultipleSpace_NewRef10_110413 Outlook ZM Linked to Sharepoint 4" xfId="5662"/>
    <cellStyle name="_MultipleSpace_NewRef10_110413 Outlook ZM Linked to Sharepoint 5" xfId="5663"/>
    <cellStyle name="_MultipleSpace_NewRef10_ICT" xfId="5664"/>
    <cellStyle name="_MultipleSpace_NewRef10_NL Spec Staf _ ICT" xfId="5665"/>
    <cellStyle name="_MultipleSpace_NewRef10_Trendanalyse 2009-2013 (MASTER met links naar SharePoint input) - 2011 structuur" xfId="5666"/>
    <cellStyle name="_MultipleSpace_NL Spec Staf _ ICT" xfId="5667"/>
    <cellStyle name="_MultipleSpace_Trendanalyse 2009-2013 (MASTER met links naar SharePoint input) - 2011 structuur" xfId="5668"/>
    <cellStyle name="_NCB Formulier v100809" xfId="5669"/>
    <cellStyle name="_NCB Formulier v100809 2" xfId="5670"/>
    <cellStyle name="_NCB Formulier v100809 2 2" xfId="5671"/>
    <cellStyle name="_NCB Formulier v100809 3" xfId="5672"/>
    <cellStyle name="_NCB Formulier v100809 3 2" xfId="5673"/>
    <cellStyle name="_NCB Formulier v100809 4" xfId="5674"/>
    <cellStyle name="_NCB Formulier v100809 5" xfId="5675"/>
    <cellStyle name="_NCV issues v014" xfId="2528"/>
    <cellStyle name="_NewRef10" xfId="5676"/>
    <cellStyle name="_NewRef10 2" xfId="5677"/>
    <cellStyle name="_NewRef10 2 2" xfId="5678"/>
    <cellStyle name="_NewRef10 3" xfId="5679"/>
    <cellStyle name="_NewRef10 3 2" xfId="5680"/>
    <cellStyle name="_NewRef10 4" xfId="5681"/>
    <cellStyle name="_NewRef10 5" xfId="5682"/>
    <cellStyle name="_Nieuw en traditioneel BP07-09" xfId="2529"/>
    <cellStyle name="_NP- SP epacity-IAS-M-core" xfId="372"/>
    <cellStyle name="_NP- SP epacity-IAS-M-core_LPM PL 20101014 Concept" xfId="2530"/>
    <cellStyle name="_NP- SP epacity-IAS-M-core_LPM PL 20101028 obv LRIC inkoop" xfId="2531"/>
    <cellStyle name="_NP- SP epacity-IAS-M-core_Menucard_Staff_Master_2010-09-12" xfId="2532"/>
    <cellStyle name="_NP- SP epacity-IAS-M-core_ND5 squeeze model  whs-whs v2.21 DWDM ILL" xfId="2533"/>
    <cellStyle name="_NPV kpn v30" xfId="5683"/>
    <cellStyle name="_NPV kpn v30 2" xfId="5684"/>
    <cellStyle name="_NPV kpn v30 2 2" xfId="5685"/>
    <cellStyle name="_NPV kpn v30 3" xfId="5686"/>
    <cellStyle name="_NPV kpn v30 3 2" xfId="5687"/>
    <cellStyle name="_NPV kpn v30 4" xfId="5688"/>
    <cellStyle name="_NPV kpn v30 5" xfId="5689"/>
    <cellStyle name="_NPV kpn v32" xfId="5690"/>
    <cellStyle name="_NPV kpn v32 2" xfId="5691"/>
    <cellStyle name="_NPV kpn v32 2 2" xfId="5692"/>
    <cellStyle name="_NPV kpn v32 3" xfId="5693"/>
    <cellStyle name="_NPV kpn v32 3 2" xfId="5694"/>
    <cellStyle name="_NPV kpn v32 4" xfId="5695"/>
    <cellStyle name="_NPV kpn v32 5" xfId="5696"/>
    <cellStyle name="_NS INS Business case 2007-07-12" xfId="373"/>
    <cellStyle name="_NS INS Business case 2007-07-12 2" xfId="2534"/>
    <cellStyle name="_NS INS Business case 2007-07-12 2 2" xfId="2535"/>
    <cellStyle name="_NS klanten 20070927" xfId="2536"/>
    <cellStyle name="_Off-net verkeer2" xfId="374"/>
    <cellStyle name="_Off-net verkeer2 2" xfId="2537"/>
    <cellStyle name="_Off-net verkeer2 2 2" xfId="2538"/>
    <cellStyle name="_OIT Model Data 8-12-2010" xfId="5697"/>
    <cellStyle name="_Omzet Per Propositie juli 2008" xfId="5698"/>
    <cellStyle name="_Omzet Per Propositie juli 2008 2" xfId="5699"/>
    <cellStyle name="_Omzet Per Propositie juli 2008 2 2" xfId="5700"/>
    <cellStyle name="_Omzet Per Propositie juli 2008 3" xfId="5701"/>
    <cellStyle name="_Omzet Per Propositie juli 2008 3 2" xfId="5702"/>
    <cellStyle name="_Omzet Per Propositie juli 2008 4" xfId="5703"/>
    <cellStyle name="_Omzet Per Propositie juli 2008 5" xfId="5704"/>
    <cellStyle name="_Omzet Per Propositie juli 2008_110810_Overzicht_Orderintake" xfId="5705"/>
    <cellStyle name="_Omzet Per Propositie juli 2008_BenI" xfId="5706"/>
    <cellStyle name="_Omzet Per Propositie juli 2008_Fixed Data" xfId="5707"/>
    <cellStyle name="_Omzet Per Propositie juli 2008_SWOL" xfId="5708"/>
    <cellStyle name="_omzetbreakdown jan 2004" xfId="375"/>
    <cellStyle name="_omzetbreakdown jan 2004 2" xfId="2539"/>
    <cellStyle name="_omzetbreakdown jan 2004 2 2" xfId="2540"/>
    <cellStyle name="_omzetbreakdown mrt 2004" xfId="5709"/>
    <cellStyle name="_omzetbreakdown mrt 2004 2" xfId="5710"/>
    <cellStyle name="_Omzetrapportage KPN December (hard) versie 16" xfId="5711"/>
    <cellStyle name="_Omzetrapportage KPN December (hard) versie 16 2" xfId="5712"/>
    <cellStyle name="_Omzetrapportage KPN December (hard) versie 16 2 2" xfId="5713"/>
    <cellStyle name="_Omzetrapportage KPN December (hard) versie 16 3" xfId="5714"/>
    <cellStyle name="_Omzetrapportage KPN December (hard) versie 16 3 2" xfId="5715"/>
    <cellStyle name="_Omzetrapportage KPN December (hard) versie 16 4" xfId="5716"/>
    <cellStyle name="_Omzetrapportage KPN December (hard) versie 16 5" xfId="5717"/>
    <cellStyle name="_Onderbouwing OHW obv Transacties en PA Rapp Q1 2007" xfId="5718"/>
    <cellStyle name="_Onderbouwing OHW obv Transacties en PA Rapp Q1 2007 2" xfId="5719"/>
    <cellStyle name="_Onderbouwing OHW obv Transacties en PA Rapp Q1 2007 2 2" xfId="5720"/>
    <cellStyle name="_Onderbouwing OHW obv Transacties en PA Rapp Q1 2007 3" xfId="5721"/>
    <cellStyle name="_Onderbouwing OHW obv Transacties en PA Rapp Q1 2007 3 2" xfId="5722"/>
    <cellStyle name="_Onderbouwing OHW obv Transacties en PA Rapp Q1 2007 4" xfId="5723"/>
    <cellStyle name="_Onderbouwing OHW obv Transacties en PA Rapp Q1 2007 5" xfId="5724"/>
    <cellStyle name="_Onderbouwing OHW RE 323" xfId="5725"/>
    <cellStyle name="_Onderbouwing OHW RE 323 2" xfId="5726"/>
    <cellStyle name="_Onderbouwing OHW RE 323 2 2" xfId="5727"/>
    <cellStyle name="_Onderbouwing OHW RE 323 3" xfId="5728"/>
    <cellStyle name="_Onderbouwing OHW RE 323 3 2" xfId="5729"/>
    <cellStyle name="_Onderbouwing OHW RE 323 4" xfId="5730"/>
    <cellStyle name="_Onderbouwing OHW RE 323 5" xfId="5731"/>
    <cellStyle name="_Onderbouwing OHW RE 323 Mei 2007" xfId="5732"/>
    <cellStyle name="_Onderbouwing OHW RE 323 Mei 2007 2" xfId="5733"/>
    <cellStyle name="_Onderbouwing OHW RE 323 Mei 2007 2 2" xfId="5734"/>
    <cellStyle name="_Onderbouwing OHW RE 323 Mei 2007 3" xfId="5735"/>
    <cellStyle name="_Onderbouwing OHW RE 323 Mei 2007 3 2" xfId="5736"/>
    <cellStyle name="_Onderbouwing OHW RE 323 Mei 2007 4" xfId="5737"/>
    <cellStyle name="_Onderbouwing OHW RE 323 Mei 2007 5" xfId="5738"/>
    <cellStyle name="_onderbouwing trans sept 49122 4-10" xfId="5739"/>
    <cellStyle name="_One Businessplan - short (20070705) - Ingeleverd" xfId="2541"/>
    <cellStyle name="_One Businessplan - short (20070705) - Ingeleverd 2" xfId="2542"/>
    <cellStyle name="_One Businessplan - short (20070705) - Ingeleverd 2 2" xfId="5740"/>
    <cellStyle name="_One Businessplan - short (20070705) - Ingeleverd 3" xfId="5741"/>
    <cellStyle name="_One Businessplan - short (20070705) - Ingeleverd 3 2" xfId="5742"/>
    <cellStyle name="_One Businessplan - short (20070705) - Ingeleverd 4" xfId="5743"/>
    <cellStyle name="_One Businessplan - short (20070705) - Ingeleverd 5" xfId="5744"/>
    <cellStyle name="_One Businessplan - short (20070705) - Ingeleverd_Blad2" xfId="2543"/>
    <cellStyle name="_One Businessplan - short (20070705) - Ingeleverd_Blad2 2" xfId="2544"/>
    <cellStyle name="_One Businessplan - short (20070705) - Ingeleverd_Blad2_JP2011" xfId="2545"/>
    <cellStyle name="_One Businessplan - short (20070705) - Ingeleverd_JP2011" xfId="2546"/>
    <cellStyle name="_One Businessplan - short (20070705) - Ingeleverd_Model Plan 2012" xfId="2547"/>
    <cellStyle name="_One klanten (doc v2.3)" xfId="2548"/>
    <cellStyle name="_One Release 5.0 Office Access Pricing (doc 1.1)" xfId="2549"/>
    <cellStyle name="_onp-012 inkoopkosten jwh mobiel en 0676 gegevens 2001" xfId="376"/>
    <cellStyle name="_onp-012 inkoopkosten jwh mobiel en 0676 gegevens 2001 2" xfId="2550"/>
    <cellStyle name="_onp-012 inkoopkosten jwh mobiel en 0676 gegevens 2001 2 2" xfId="2551"/>
    <cellStyle name="_Op_to_fist_TR_IP_projecten van Opex naar Capex" xfId="5745"/>
    <cellStyle name="_Op_to_fist_TR_project H52002 van W&amp;O SO" xfId="5746"/>
    <cellStyle name="_Op_to_fist_TR_projecten 49122_bkmnd09" xfId="5747"/>
    <cellStyle name="_Op_to_fist_TR_projecten 49122_boekmnd09_2" xfId="5748"/>
    <cellStyle name="_OPEX LOCAL LOOP afdelingen 2004 versie 16" xfId="377"/>
    <cellStyle name="_OPEX LOCAL LOOP afdelingen 2004 versie 16 2" xfId="378"/>
    <cellStyle name="_OPEX LOCAL LOOP afdelingen 2004 versie 16 2 2" xfId="2552"/>
    <cellStyle name="_OPEX LOCAL LOOP afdelingen 2004 versie 16 3" xfId="2553"/>
    <cellStyle name="_OPEX LOCAL LOOP afdelingen 2004 versie 16 3 2" xfId="5749"/>
    <cellStyle name="_OPEX LOCAL LOOP afdelingen 2004 versie 16 4" xfId="5750"/>
    <cellStyle name="_OPEX LOCAL LOOP afdelingen 2004 versie 16 5" xfId="5751"/>
    <cellStyle name="_OPEX LOCAL LOOP afdelingen 2004 versie 16_Blad2" xfId="2554"/>
    <cellStyle name="_OPEX LOCAL LOOP afdelingen 2004 versie 16_Blad2 2" xfId="2555"/>
    <cellStyle name="_OPEX LOCAL LOOP afdelingen 2004 versie 16_Blad2_JP2011" xfId="2556"/>
    <cellStyle name="_OPEX LOCAL LOOP afdelingen 2004 versie 16_EVPN Model_20102601_v0.1" xfId="379"/>
    <cellStyle name="_OPEX LOCAL LOOP afdelingen 2004 versie 16_JP2011" xfId="2557"/>
    <cellStyle name="_OPEX LOCAL LOOP afdelingen 2004 versie 16_KWT IS Data 2010-10-07" xfId="2558"/>
    <cellStyle name="_OPEX LOCAL LOOP afdelingen 2004 versie 16_Model Plan 2012" xfId="2559"/>
    <cellStyle name="_OPEX LOCAL LOOP afdelingen 2004 versie 16_ND5 squeeze model  whs-whs v2.21 DWDM ILL" xfId="2560"/>
    <cellStyle name="_OPEX LOCAL LOOP afdelingen 2004 versie 16_ZM IS Data Tarievenboek 2010-03-11" xfId="380"/>
    <cellStyle name="_OPTA rapportage CM090701tot" xfId="381"/>
    <cellStyle name="_OPTA rapportage CM091001tot" xfId="382"/>
    <cellStyle name="_OPTA rapportage CM091014tot" xfId="383"/>
    <cellStyle name="_Opzet Jaarplan 2005" xfId="384"/>
    <cellStyle name="_Opzet Jaarplan 2005_LPM PL 20101014 Concept" xfId="2561"/>
    <cellStyle name="_Opzet Jaarplan 2005_LPM PL 20101028 obv LRIC inkoop" xfId="2562"/>
    <cellStyle name="_Opzet Jaarplan 2005_ND5 squeeze model  whs-whs v2.21 DWDM ILL" xfId="2563"/>
    <cellStyle name="_Oud KPN_HetNet_Planetportfolio OPTA" xfId="385"/>
    <cellStyle name="_Oud Nieuw 050921" xfId="5752"/>
    <cellStyle name="_Oud Nieuw historie" xfId="2564"/>
    <cellStyle name="_Oud Nieuw historie 2" xfId="2565"/>
    <cellStyle name="_Oud Nieuw historie 2 2" xfId="5753"/>
    <cellStyle name="_Oud Nieuw historie 3" xfId="5754"/>
    <cellStyle name="_Oud Nieuw historie 3 2" xfId="5755"/>
    <cellStyle name="_Oud Nieuw historie 4" xfId="5756"/>
    <cellStyle name="_Oud Nieuw historie 5" xfId="5757"/>
    <cellStyle name="_Oud Nieuw historie_Blad2" xfId="2566"/>
    <cellStyle name="_Oud Nieuw historie_Blad2 2" xfId="2567"/>
    <cellStyle name="_Oud Nieuw historie_Blad2_JP2011" xfId="2568"/>
    <cellStyle name="_Oud Nieuw historie_JP2011" xfId="2569"/>
    <cellStyle name="_Oud Nieuw historie_Model Plan 2012" xfId="2570"/>
    <cellStyle name="_Outlook excel achter maatregelen 27 juni" xfId="5758"/>
    <cellStyle name="_Overall BP 06-07-08 Rolf (V0.51)1" xfId="386"/>
    <cellStyle name="_overig opbr intern BP 2005" xfId="387"/>
    <cellStyle name="_overig opbr intern BP 2005 2" xfId="2571"/>
    <cellStyle name="_Overige invoer" xfId="2572"/>
    <cellStyle name="_Overzicht FTE Targets_budget_19-02" xfId="2573"/>
    <cellStyle name="_Overzicht kosten CPS mutatietarief" xfId="388"/>
    <cellStyle name="_Overzicht Mobiel" xfId="5759"/>
    <cellStyle name="_PAC CM PAC Programma's 2009 2 mrt 2009" xfId="5760"/>
    <cellStyle name="_PAC CM Verwachte Realisatie en Gerealiseerde Realisatie 2007 (4)" xfId="5761"/>
    <cellStyle name="_Page 4" xfId="5762"/>
    <cellStyle name="_Paul Top down omzetmodel uitvr LME" xfId="2574"/>
    <cellStyle name="_PC_CC naam aanpassen" xfId="2575"/>
    <cellStyle name="_PC_CC naam aanpassen_GDC nieuwe pfc cc jan  2011 v4" xfId="2576"/>
    <cellStyle name="_Percent" xfId="5763"/>
    <cellStyle name="_Percent 2" xfId="5764"/>
    <cellStyle name="_Percent 2 2" xfId="5765"/>
    <cellStyle name="_Percent 3" xfId="5766"/>
    <cellStyle name="_Percent 3 2" xfId="5767"/>
    <cellStyle name="_Percent 4" xfId="5768"/>
    <cellStyle name="_Percent 5" xfId="5769"/>
    <cellStyle name="_Percent_101018 BP Check OLS" xfId="5770"/>
    <cellStyle name="_Percent_101018 BP Check OLS 2" xfId="5771"/>
    <cellStyle name="_Percent_101018 BP Check OLS 2 2" xfId="5772"/>
    <cellStyle name="_Percent_101018 BP Check OLS 3" xfId="5773"/>
    <cellStyle name="_Percent_101018 BP Check OLS 3 2" xfId="5774"/>
    <cellStyle name="_Percent_101018 BP Check OLS 4" xfId="5775"/>
    <cellStyle name="_Percent_101018 BP Check OLS 5" xfId="5776"/>
    <cellStyle name="_Percent_101018 BP Check OLS_110329 PQ Challenge Linked to Sharepoint" xfId="5777"/>
    <cellStyle name="_Percent_101018 BP Check OLS_110329 PQ Challenge Linked to Sharepoint 2" xfId="5778"/>
    <cellStyle name="_Percent_101018 BP Check OLS_110329 PQ Challenge Linked to Sharepoint 2 2" xfId="5779"/>
    <cellStyle name="_Percent_101018 BP Check OLS_110329 PQ Challenge Linked to Sharepoint 3" xfId="5780"/>
    <cellStyle name="_Percent_101018 BP Check OLS_110329 PQ Challenge Linked to Sharepoint 3 2" xfId="5781"/>
    <cellStyle name="_Percent_101018 BP Check OLS_110329 PQ Challenge Linked to Sharepoint 4" xfId="5782"/>
    <cellStyle name="_Percent_101018 BP Check OLS_110329 PQ Challenge Linked to Sharepoint 5" xfId="5783"/>
    <cellStyle name="_Percent_101018 BP Check OLS_110413 Outlook ZM Linked to Sharepoint" xfId="5784"/>
    <cellStyle name="_Percent_101018 BP Check OLS_110413 Outlook ZM Linked to Sharepoint 2" xfId="5785"/>
    <cellStyle name="_Percent_101018 BP Check OLS_110413 Outlook ZM Linked to Sharepoint 2 2" xfId="5786"/>
    <cellStyle name="_Percent_101018 BP Check OLS_110413 Outlook ZM Linked to Sharepoint 3" xfId="5787"/>
    <cellStyle name="_Percent_101018 BP Check OLS_110413 Outlook ZM Linked to Sharepoint 3 2" xfId="5788"/>
    <cellStyle name="_Percent_101018 BP Check OLS_110413 Outlook ZM Linked to Sharepoint 4" xfId="5789"/>
    <cellStyle name="_Percent_101018 BP Check OLS_110413 Outlook ZM Linked to Sharepoint 5" xfId="5790"/>
    <cellStyle name="_Percent_110329 PQ Challenge Linked to Sharepoint" xfId="5791"/>
    <cellStyle name="_Percent_110329 PQ Challenge Linked to Sharepoint 2" xfId="5792"/>
    <cellStyle name="_Percent_110329 PQ Challenge Linked to Sharepoint 2 2" xfId="5793"/>
    <cellStyle name="_Percent_110329 PQ Challenge Linked to Sharepoint 3" xfId="5794"/>
    <cellStyle name="_Percent_110329 PQ Challenge Linked to Sharepoint 3 2" xfId="5795"/>
    <cellStyle name="_Percent_110329 PQ Challenge Linked to Sharepoint 4" xfId="5796"/>
    <cellStyle name="_Percent_110329 PQ Challenge Linked to Sharepoint 5" xfId="5797"/>
    <cellStyle name="_Percent_110413 Outlook ZM Linked to Sharepoint" xfId="5798"/>
    <cellStyle name="_Percent_110413 Outlook ZM Linked to Sharepoint 2" xfId="5799"/>
    <cellStyle name="_Percent_110413 Outlook ZM Linked to Sharepoint 2 2" xfId="5800"/>
    <cellStyle name="_Percent_110413 Outlook ZM Linked to Sharepoint 3" xfId="5801"/>
    <cellStyle name="_Percent_110413 Outlook ZM Linked to Sharepoint 3 2" xfId="5802"/>
    <cellStyle name="_Percent_110413 Outlook ZM Linked to Sharepoint 4" xfId="5803"/>
    <cellStyle name="_Percent_110413 Outlook ZM Linked to Sharepoint 5" xfId="5804"/>
    <cellStyle name="_Percent_ICT" xfId="5805"/>
    <cellStyle name="_Percent_NewRef10" xfId="5806"/>
    <cellStyle name="_Percent_NewRef10 2" xfId="5807"/>
    <cellStyle name="_Percent_NewRef10 2 2" xfId="5808"/>
    <cellStyle name="_Percent_NewRef10 3" xfId="5809"/>
    <cellStyle name="_Percent_NewRef10 3 2" xfId="5810"/>
    <cellStyle name="_Percent_NewRef10 4" xfId="5811"/>
    <cellStyle name="_Percent_NewRef10 5" xfId="5812"/>
    <cellStyle name="_Percent_NewRef10_110329 PQ Challenge Linked to Sharepoint" xfId="5813"/>
    <cellStyle name="_Percent_NewRef10_110329 PQ Challenge Linked to Sharepoint 2" xfId="5814"/>
    <cellStyle name="_Percent_NewRef10_110329 PQ Challenge Linked to Sharepoint 2 2" xfId="5815"/>
    <cellStyle name="_Percent_NewRef10_110329 PQ Challenge Linked to Sharepoint 3" xfId="5816"/>
    <cellStyle name="_Percent_NewRef10_110329 PQ Challenge Linked to Sharepoint 3 2" xfId="5817"/>
    <cellStyle name="_Percent_NewRef10_110329 PQ Challenge Linked to Sharepoint 4" xfId="5818"/>
    <cellStyle name="_Percent_NewRef10_110329 PQ Challenge Linked to Sharepoint 5" xfId="5819"/>
    <cellStyle name="_Percent_NewRef10_110413 Outlook ZM Linked to Sharepoint" xfId="5820"/>
    <cellStyle name="_Percent_NewRef10_110413 Outlook ZM Linked to Sharepoint 2" xfId="5821"/>
    <cellStyle name="_Percent_NewRef10_110413 Outlook ZM Linked to Sharepoint 2 2" xfId="5822"/>
    <cellStyle name="_Percent_NewRef10_110413 Outlook ZM Linked to Sharepoint 3" xfId="5823"/>
    <cellStyle name="_Percent_NewRef10_110413 Outlook ZM Linked to Sharepoint 3 2" xfId="5824"/>
    <cellStyle name="_Percent_NewRef10_110413 Outlook ZM Linked to Sharepoint 4" xfId="5825"/>
    <cellStyle name="_Percent_NewRef10_110413 Outlook ZM Linked to Sharepoint 5" xfId="5826"/>
    <cellStyle name="_Percent_NewRef10_ICT" xfId="5827"/>
    <cellStyle name="_Percent_NewRef10_NL Spec Staf _ ICT" xfId="5828"/>
    <cellStyle name="_Percent_NewRef10_Trendanalyse 2009-2013 (MASTER met links naar SharePoint input) - 2011 structuur" xfId="5829"/>
    <cellStyle name="_Percent_NL Spec Staf _ ICT" xfId="5830"/>
    <cellStyle name="_Percent_Trendanalyse 2009-2013 (MASTER met links naar SharePoint input) - 2011 structuur" xfId="5831"/>
    <cellStyle name="_PercentSpace" xfId="5832"/>
    <cellStyle name="_PercentSpace 2" xfId="5833"/>
    <cellStyle name="_PercentSpace 2 2" xfId="5834"/>
    <cellStyle name="_PercentSpace 3" xfId="5835"/>
    <cellStyle name="_PercentSpace 3 2" xfId="5836"/>
    <cellStyle name="_PercentSpace 4" xfId="5837"/>
    <cellStyle name="_PercentSpace 5" xfId="5838"/>
    <cellStyle name="_PercentSpace_101018 BP Check OLS" xfId="5839"/>
    <cellStyle name="_PercentSpace_101018 BP Check OLS 2" xfId="5840"/>
    <cellStyle name="_PercentSpace_101018 BP Check OLS 2 2" xfId="5841"/>
    <cellStyle name="_PercentSpace_101018 BP Check OLS 3" xfId="5842"/>
    <cellStyle name="_PercentSpace_101018 BP Check OLS 3 2" xfId="5843"/>
    <cellStyle name="_PercentSpace_101018 BP Check OLS 4" xfId="5844"/>
    <cellStyle name="_PercentSpace_101018 BP Check OLS 5" xfId="5845"/>
    <cellStyle name="_PercentSpace_101018 BP Check OLS_110329 PQ Challenge Linked to Sharepoint" xfId="5846"/>
    <cellStyle name="_PercentSpace_101018 BP Check OLS_110329 PQ Challenge Linked to Sharepoint 2" xfId="5847"/>
    <cellStyle name="_PercentSpace_101018 BP Check OLS_110329 PQ Challenge Linked to Sharepoint 2 2" xfId="5848"/>
    <cellStyle name="_PercentSpace_101018 BP Check OLS_110329 PQ Challenge Linked to Sharepoint 3" xfId="5849"/>
    <cellStyle name="_PercentSpace_101018 BP Check OLS_110329 PQ Challenge Linked to Sharepoint 3 2" xfId="5850"/>
    <cellStyle name="_PercentSpace_101018 BP Check OLS_110329 PQ Challenge Linked to Sharepoint 4" xfId="5851"/>
    <cellStyle name="_PercentSpace_101018 BP Check OLS_110329 PQ Challenge Linked to Sharepoint 5" xfId="5852"/>
    <cellStyle name="_PercentSpace_101018 BP Check OLS_110413 Outlook ZM Linked to Sharepoint" xfId="5853"/>
    <cellStyle name="_PercentSpace_101018 BP Check OLS_110413 Outlook ZM Linked to Sharepoint 2" xfId="5854"/>
    <cellStyle name="_PercentSpace_101018 BP Check OLS_110413 Outlook ZM Linked to Sharepoint 2 2" xfId="5855"/>
    <cellStyle name="_PercentSpace_101018 BP Check OLS_110413 Outlook ZM Linked to Sharepoint 3" xfId="5856"/>
    <cellStyle name="_PercentSpace_101018 BP Check OLS_110413 Outlook ZM Linked to Sharepoint 3 2" xfId="5857"/>
    <cellStyle name="_PercentSpace_101018 BP Check OLS_110413 Outlook ZM Linked to Sharepoint 4" xfId="5858"/>
    <cellStyle name="_PercentSpace_101018 BP Check OLS_110413 Outlook ZM Linked to Sharepoint 5" xfId="5859"/>
    <cellStyle name="_PercentSpace_110329 PQ Challenge Linked to Sharepoint" xfId="5860"/>
    <cellStyle name="_PercentSpace_110329 PQ Challenge Linked to Sharepoint 2" xfId="5861"/>
    <cellStyle name="_PercentSpace_110329 PQ Challenge Linked to Sharepoint 2 2" xfId="5862"/>
    <cellStyle name="_PercentSpace_110329 PQ Challenge Linked to Sharepoint 3" xfId="5863"/>
    <cellStyle name="_PercentSpace_110329 PQ Challenge Linked to Sharepoint 3 2" xfId="5864"/>
    <cellStyle name="_PercentSpace_110329 PQ Challenge Linked to Sharepoint 4" xfId="5865"/>
    <cellStyle name="_PercentSpace_110329 PQ Challenge Linked to Sharepoint 5" xfId="5866"/>
    <cellStyle name="_PercentSpace_110413 Outlook ZM Linked to Sharepoint" xfId="5867"/>
    <cellStyle name="_PercentSpace_110413 Outlook ZM Linked to Sharepoint 2" xfId="5868"/>
    <cellStyle name="_PercentSpace_110413 Outlook ZM Linked to Sharepoint 2 2" xfId="5869"/>
    <cellStyle name="_PercentSpace_110413 Outlook ZM Linked to Sharepoint 3" xfId="5870"/>
    <cellStyle name="_PercentSpace_110413 Outlook ZM Linked to Sharepoint 3 2" xfId="5871"/>
    <cellStyle name="_PercentSpace_110413 Outlook ZM Linked to Sharepoint 4" xfId="5872"/>
    <cellStyle name="_PercentSpace_110413 Outlook ZM Linked to Sharepoint 5" xfId="5873"/>
    <cellStyle name="_PercentSpace_ICT" xfId="5874"/>
    <cellStyle name="_PercentSpace_NewRef10" xfId="5875"/>
    <cellStyle name="_PercentSpace_NewRef10 2" xfId="5876"/>
    <cellStyle name="_PercentSpace_NewRef10 2 2" xfId="5877"/>
    <cellStyle name="_PercentSpace_NewRef10 3" xfId="5878"/>
    <cellStyle name="_PercentSpace_NewRef10 3 2" xfId="5879"/>
    <cellStyle name="_PercentSpace_NewRef10 4" xfId="5880"/>
    <cellStyle name="_PercentSpace_NewRef10 5" xfId="5881"/>
    <cellStyle name="_PercentSpace_NewRef10_110329 PQ Challenge Linked to Sharepoint" xfId="5882"/>
    <cellStyle name="_PercentSpace_NewRef10_110329 PQ Challenge Linked to Sharepoint 2" xfId="5883"/>
    <cellStyle name="_PercentSpace_NewRef10_110329 PQ Challenge Linked to Sharepoint 2 2" xfId="5884"/>
    <cellStyle name="_PercentSpace_NewRef10_110329 PQ Challenge Linked to Sharepoint 3" xfId="5885"/>
    <cellStyle name="_PercentSpace_NewRef10_110329 PQ Challenge Linked to Sharepoint 3 2" xfId="5886"/>
    <cellStyle name="_PercentSpace_NewRef10_110329 PQ Challenge Linked to Sharepoint 4" xfId="5887"/>
    <cellStyle name="_PercentSpace_NewRef10_110329 PQ Challenge Linked to Sharepoint 5" xfId="5888"/>
    <cellStyle name="_PercentSpace_NewRef10_110413 Outlook ZM Linked to Sharepoint" xfId="5889"/>
    <cellStyle name="_PercentSpace_NewRef10_110413 Outlook ZM Linked to Sharepoint 2" xfId="5890"/>
    <cellStyle name="_PercentSpace_NewRef10_110413 Outlook ZM Linked to Sharepoint 2 2" xfId="5891"/>
    <cellStyle name="_PercentSpace_NewRef10_110413 Outlook ZM Linked to Sharepoint 3" xfId="5892"/>
    <cellStyle name="_PercentSpace_NewRef10_110413 Outlook ZM Linked to Sharepoint 3 2" xfId="5893"/>
    <cellStyle name="_PercentSpace_NewRef10_110413 Outlook ZM Linked to Sharepoint 4" xfId="5894"/>
    <cellStyle name="_PercentSpace_NewRef10_110413 Outlook ZM Linked to Sharepoint 5" xfId="5895"/>
    <cellStyle name="_PercentSpace_NewRef10_ICT" xfId="5896"/>
    <cellStyle name="_PercentSpace_NewRef10_NL Spec Staf _ ICT" xfId="5897"/>
    <cellStyle name="_PercentSpace_NewRef10_Trendanalyse 2009-2013 (MASTER met links naar SharePoint input) - 2011 structuur" xfId="5898"/>
    <cellStyle name="_PercentSpace_NL Spec Staf _ ICT" xfId="5899"/>
    <cellStyle name="_PercentSpace_Trendanalyse 2009-2013 (MASTER met links naar SharePoint input) - 2011 structuur" xfId="5900"/>
    <cellStyle name="_Personeelsoverzichten Entercom" xfId="2577"/>
    <cellStyle name="_Personeelsoverzichten Entercom dd 07-10-05 " xfId="2578"/>
    <cellStyle name="_PFM BP 13aug PL met DU v2" xfId="5901"/>
    <cellStyle name="_PHILIPS - 08 (09.11.07)" xfId="2579"/>
    <cellStyle name="_PL Model 20090706 def_bijgewerkt door Nebojsa" xfId="389"/>
    <cellStyle name="_PL PFM VS functioneel jul07" xfId="2580"/>
    <cellStyle name="_PL PFM VS functioneel jul07 2" xfId="2581"/>
    <cellStyle name="_Plan 2007 CM per RE P&amp;L plus KPI's" xfId="5902"/>
    <cellStyle name="_Plan 2007 CM per RE P&amp;L plus KPI's 2" xfId="5903"/>
    <cellStyle name="_Plan 2007 CM per RE P&amp;L plus KPI's 2 2" xfId="5904"/>
    <cellStyle name="_Plan 2007 CM per RE P&amp;L plus KPI's 3" xfId="5905"/>
    <cellStyle name="_Plan 2007 CM per RE P&amp;L plus KPI's 3 2" xfId="5906"/>
    <cellStyle name="_Plan 2007 CM per RE P&amp;L plus KPI's 4" xfId="5907"/>
    <cellStyle name="_Plan 2007 CM per RE P&amp;L plus KPI's 5" xfId="5908"/>
    <cellStyle name="_Plancijfers 2007" xfId="2582"/>
    <cellStyle name="_Plancijfers 2007 2" xfId="2583"/>
    <cellStyle name="_Plancijfers 2007 2 2" xfId="5909"/>
    <cellStyle name="_Plancijfers 2007 3" xfId="5910"/>
    <cellStyle name="_Plancijfers 2007 3 2" xfId="5911"/>
    <cellStyle name="_Plancijfers 2007 4" xfId="5912"/>
    <cellStyle name="_Plancijfers 2007 5" xfId="5913"/>
    <cellStyle name="_Plancijfers 2007_Blad2" xfId="2584"/>
    <cellStyle name="_Plancijfers 2007_Blad2 2" xfId="2585"/>
    <cellStyle name="_Plancijfers 2007_Blad2_JP2011" xfId="2586"/>
    <cellStyle name="_Plancijfers 2007_JP2011" xfId="2587"/>
    <cellStyle name="_Plancijfers 2007_Model Plan 2012" xfId="2588"/>
    <cellStyle name="_PMG Forecast 05 V1" xfId="2589"/>
    <cellStyle name="_PMG Forecast 05 V2" xfId="2590"/>
    <cellStyle name="_Portfolio Structure svc products 090502 for Kathy" xfId="390"/>
    <cellStyle name="_Portfolio Structure svc products 090502 for Kathy 2" xfId="391"/>
    <cellStyle name="_Portfolio Structure svc products 090502 for Kathy 3" xfId="2591"/>
    <cellStyle name="_Portfolio Structure svc products 090502 for Kathy_ND5 squeeze model  whs-whs v2.21 DWDM ILL" xfId="2592"/>
    <cellStyle name="_PPT Link" xfId="5914"/>
    <cellStyle name="_Pricing WMP 5 + nieuwe TV prijzen WBA + ITV stream only" xfId="392"/>
    <cellStyle name="_Product forecast" xfId="2593"/>
    <cellStyle name="_Product info (2)" xfId="2594"/>
    <cellStyle name="_Product info (2) 2" xfId="2595"/>
    <cellStyle name="_Product info (2) 2 2" xfId="5915"/>
    <cellStyle name="_Product info (2) 3" xfId="5916"/>
    <cellStyle name="_Product info (2) 3 2" xfId="5917"/>
    <cellStyle name="_Product info (2) 4" xfId="5918"/>
    <cellStyle name="_Product info (2) 5" xfId="5919"/>
    <cellStyle name="_Product info (2)_Blad2" xfId="2596"/>
    <cellStyle name="_Product info (2)_Blad2 2" xfId="2597"/>
    <cellStyle name="_Product info (2)_Blad2_JP2011" xfId="2598"/>
    <cellStyle name="_Product info (2)_JP2011" xfId="2599"/>
    <cellStyle name="_Product info (2)_Model Plan 2012" xfId="2600"/>
    <cellStyle name="_Productierapportage CM" xfId="393"/>
    <cellStyle name="_Productierapportage CM 2" xfId="394"/>
    <cellStyle name="_Productierapportage CM 2 2" xfId="5920"/>
    <cellStyle name="_Productierapportage CM 3" xfId="2601"/>
    <cellStyle name="_Productierapportage CM 3 2" xfId="5921"/>
    <cellStyle name="_Productierapportage CM 4" xfId="5922"/>
    <cellStyle name="_Productierapportage CM 5" xfId="5923"/>
    <cellStyle name="_Productierapportage CM_110810_Overzicht_Orderintake" xfId="5924"/>
    <cellStyle name="_Productierapportage CM_20080530 Consolidatie Businessplan v12" xfId="2602"/>
    <cellStyle name="_Productierapportage CM_20080530 Consolidatie Businessplan v12 2" xfId="2603"/>
    <cellStyle name="_Productierapportage CM_20080530 Consolidatie Businessplan v12 2 2" xfId="5925"/>
    <cellStyle name="_Productierapportage CM_20080530 Consolidatie Businessplan v12 3" xfId="5926"/>
    <cellStyle name="_Productierapportage CM_20080530 Consolidatie Businessplan v12 3 2" xfId="5927"/>
    <cellStyle name="_Productierapportage CM_20080530 Consolidatie Businessplan v12 4" xfId="5928"/>
    <cellStyle name="_Productierapportage CM_20080530 Consolidatie Businessplan v12 5" xfId="5929"/>
    <cellStyle name="_Productierapportage CM_20080530 Consolidatie Businessplan v12_Blad2" xfId="2604"/>
    <cellStyle name="_Productierapportage CM_20080530 Consolidatie Businessplan v12_Blad2 2" xfId="2605"/>
    <cellStyle name="_Productierapportage CM_20080530 Consolidatie Businessplan v12_Blad2_JP2011" xfId="2606"/>
    <cellStyle name="_Productierapportage CM_20080530 Consolidatie Businessplan v12_JP2011" xfId="2607"/>
    <cellStyle name="_Productierapportage CM_20080530 Consolidatie Businessplan v12_Model Plan 2012" xfId="2608"/>
    <cellStyle name="_Productierapportage CM_20080605 Consolidatie Businessplan v15" xfId="2609"/>
    <cellStyle name="_Productierapportage CM_20080605 Consolidatie Businessplan v15 2" xfId="2610"/>
    <cellStyle name="_Productierapportage CM_20080605 Consolidatie Businessplan v15 2 2" xfId="5930"/>
    <cellStyle name="_Productierapportage CM_20080605 Consolidatie Businessplan v15 3" xfId="5931"/>
    <cellStyle name="_Productierapportage CM_20080605 Consolidatie Businessplan v15 3 2" xfId="5932"/>
    <cellStyle name="_Productierapportage CM_20080605 Consolidatie Businessplan v15 4" xfId="5933"/>
    <cellStyle name="_Productierapportage CM_20080605 Consolidatie Businessplan v15 5" xfId="5934"/>
    <cellStyle name="_Productierapportage CM_20080605 Consolidatie Businessplan v15_Blad2" xfId="2611"/>
    <cellStyle name="_Productierapportage CM_20080605 Consolidatie Businessplan v15_Blad2 2" xfId="2612"/>
    <cellStyle name="_Productierapportage CM_20080605 Consolidatie Businessplan v15_Blad2_JP2011" xfId="2613"/>
    <cellStyle name="_Productierapportage CM_20080605 Consolidatie Businessplan v15_JP2011" xfId="2614"/>
    <cellStyle name="_Productierapportage CM_20080605 Consolidatie Businessplan v15_Model Plan 2012" xfId="2615"/>
    <cellStyle name="_Productierapportage CM_20080605 Consolidatie Businessplan v19" xfId="2616"/>
    <cellStyle name="_Productierapportage CM_20080605 Consolidatie Businessplan v19 2" xfId="2617"/>
    <cellStyle name="_Productierapportage CM_20080605 Consolidatie Businessplan v19 2 2" xfId="5935"/>
    <cellStyle name="_Productierapportage CM_20080605 Consolidatie Businessplan v19 3" xfId="5936"/>
    <cellStyle name="_Productierapportage CM_20080605 Consolidatie Businessplan v19 3 2" xfId="5937"/>
    <cellStyle name="_Productierapportage CM_20080605 Consolidatie Businessplan v19 4" xfId="5938"/>
    <cellStyle name="_Productierapportage CM_20080605 Consolidatie Businessplan v19 5" xfId="5939"/>
    <cellStyle name="_Productierapportage CM_20080605 Consolidatie Businessplan v19_Blad2" xfId="2618"/>
    <cellStyle name="_Productierapportage CM_20080605 Consolidatie Businessplan v19_Blad2 2" xfId="2619"/>
    <cellStyle name="_Productierapportage CM_20080605 Consolidatie Businessplan v19_Blad2_JP2011" xfId="2620"/>
    <cellStyle name="_Productierapportage CM_20080605 Consolidatie Businessplan v19_JP2011" xfId="2621"/>
    <cellStyle name="_Productierapportage CM_20080605 Consolidatie Businessplan v19_Model Plan 2012" xfId="2622"/>
    <cellStyle name="_Productierapportage CM_BenI" xfId="5940"/>
    <cellStyle name="_Productierapportage CM_Blad2" xfId="2623"/>
    <cellStyle name="_Productierapportage CM_Blad2 2" xfId="2624"/>
    <cellStyle name="_Productierapportage CM_Blad2_JP2011" xfId="2625"/>
    <cellStyle name="_Productierapportage CM_Fixed Data" xfId="5941"/>
    <cellStyle name="_Productierapportage CM_JP2011" xfId="2626"/>
    <cellStyle name="_Productierapportage CM_Model Plan 2012" xfId="2627"/>
    <cellStyle name="_Productierapportage CM_ND5 squeeze model  whs-whs v2.21 DWDM ILL" xfId="2628"/>
    <cellStyle name="_Productierapportage CM_OIT data LE,SCM,INS,targets" xfId="5942"/>
    <cellStyle name="_Productierapportage CM_SWOL" xfId="5943"/>
    <cellStyle name="_Products" xfId="2629"/>
    <cellStyle name="_Profit &amp; Loss" xfId="2630"/>
    <cellStyle name="_Prognoses 2007 Q2 v 0 3 (2)" xfId="395"/>
    <cellStyle name="_Prognoses Q4 2005 final.doc" xfId="396"/>
    <cellStyle name="_Projecten lls 3" xfId="397"/>
    <cellStyle name="_Projecten lls 3_LPM PL 20101014 Concept" xfId="2631"/>
    <cellStyle name="_Projecten lls 3_LPM PL 20101028 obv LRIC inkoop" xfId="2632"/>
    <cellStyle name="_Projecten lls 3_ND5 squeeze model  whs-whs v2.21 DWDM ILL" xfId="2633"/>
    <cellStyle name="_Projectenlijst IT NL input JEV Q3  CRM def" xfId="5944"/>
    <cellStyle name="_Proposal Org 2009 in OSE-CORP-NL hyp_v5" xfId="2634"/>
    <cellStyle name="_Proposal Org 2009 in OSE-CORP-NL hyp_v5 2" xfId="2635"/>
    <cellStyle name="_Proposal Org 2009 in OSE-CORP-NL hyp_v5_Blad2" xfId="2636"/>
    <cellStyle name="_Proposal Org 2009 in OSE-CORP-NL hyp_v5_Blad2 2" xfId="2637"/>
    <cellStyle name="_Proposal Org 2009 in OSE-CORP-NL hyp_v5_Blad2_JP2011" xfId="2638"/>
    <cellStyle name="_Proposal Org 2009 in OSE-CORP-NL hyp_v5_Copy of Org tabel menu kaart" xfId="2639"/>
    <cellStyle name="_Proposal Org 2009 in OSE-CORP-NL hyp_v5_Entity structuur 2011" xfId="2640"/>
    <cellStyle name="_Proposal Org 2009 in OSE-CORP-NL hyp_v5_GDC nieuwe pfc cc jan  2011 v4" xfId="2641"/>
    <cellStyle name="_Proposal Org 2009 in OSE-CORP-NL hyp_v5_JP2011" xfId="2642"/>
    <cellStyle name="_Proposal Org 2009 in OSE-CORP-NL hyp_v5_Model Plan 2012" xfId="2643"/>
    <cellStyle name="_PVO 41 IC YP MAS Staf naar Staven" xfId="2644"/>
    <cellStyle name="_pxq-ontwikkeling juli '04_v2" xfId="398"/>
    <cellStyle name="_pxq-ontwikkeling juli '04_v2 2" xfId="399"/>
    <cellStyle name="_pxq-ontwikkeling juli '04_v2 3" xfId="2645"/>
    <cellStyle name="_pxq-ontwikkeling juli '04_v2_ND5 squeeze model  whs-whs v2.21 DWDM ILL" xfId="2646"/>
    <cellStyle name="_Pyramid fixed forecast NL 4Q 06" xfId="2647"/>
    <cellStyle name="_Q Glas" xfId="5945"/>
    <cellStyle name="_Q Glas 2" xfId="5946"/>
    <cellStyle name="_Q Glas 2 2" xfId="5947"/>
    <cellStyle name="_Q Glas 3" xfId="5948"/>
    <cellStyle name="_Q Glas 3 2" xfId="5949"/>
    <cellStyle name="_Q Glas 4" xfId="5950"/>
    <cellStyle name="_Q Glas 5" xfId="5951"/>
    <cellStyle name="_Q KPN INT" xfId="5952"/>
    <cellStyle name="_Q KPN INT 2" xfId="5953"/>
    <cellStyle name="_Q KPN INT 2 2" xfId="5954"/>
    <cellStyle name="_Q KPN INT 3" xfId="5955"/>
    <cellStyle name="_Q KPN INT 3 2" xfId="5956"/>
    <cellStyle name="_Q KPN INT 4" xfId="5957"/>
    <cellStyle name="_Q KPN INT 5" xfId="5958"/>
    <cellStyle name="_Q Mobiel" xfId="5959"/>
    <cellStyle name="_Q Mobiel 2" xfId="5960"/>
    <cellStyle name="_Q Mobiel 2 2" xfId="5961"/>
    <cellStyle name="_Q Mobiel 3" xfId="5962"/>
    <cellStyle name="_Q Mobiel 3 2" xfId="5963"/>
    <cellStyle name="_Q Mobiel 4" xfId="5964"/>
    <cellStyle name="_Q Mobiel 5" xfId="5965"/>
    <cellStyle name="_R12 2 verdeelsleutel" xfId="5966"/>
    <cellStyle name="_R12 2 verdeelsleutel 2" xfId="5967"/>
    <cellStyle name="_R12 2 verdeelsleutel 2 2" xfId="5968"/>
    <cellStyle name="_R12 2 verdeelsleutel 3" xfId="5969"/>
    <cellStyle name="_R12 2 verdeelsleutel 3 2" xfId="5970"/>
    <cellStyle name="_R12 2 verdeelsleutel 4" xfId="5971"/>
    <cellStyle name="_R12 2 verdeelsleutel 5" xfId="5972"/>
    <cellStyle name="_R13 verdeelsleutel 25-5-2009" xfId="5973"/>
    <cellStyle name="_R13 verdeelsleutel 25-5-2009 2" xfId="5974"/>
    <cellStyle name="_R13 verdeelsleutel 25-5-2009 2 2" xfId="5975"/>
    <cellStyle name="_R13 verdeelsleutel 25-5-2009 3" xfId="5976"/>
    <cellStyle name="_R13 verdeelsleutel 25-5-2009 3 2" xfId="5977"/>
    <cellStyle name="_R13 verdeelsleutel 25-5-2009 4" xfId="5978"/>
    <cellStyle name="_R13 verdeelsleutel 25-5-2009 5" xfId="5979"/>
    <cellStyle name="_Rapportage SAC + CE 200812 o b v  JEV_DEF" xfId="5980"/>
    <cellStyle name="_Rapportage SAC + CE 200812 o b v  JEV_DEF 2" xfId="5981"/>
    <cellStyle name="_Rapportage SAC + CE 200812 o b v  JEV_DEF 2 2" xfId="5982"/>
    <cellStyle name="_Rapportage SAC + CE 200812 o b v  JEV_DEF 3" xfId="5983"/>
    <cellStyle name="_Rapportage SAC + CE 200812 o b v  JEV_DEF 3 2" xfId="5984"/>
    <cellStyle name="_Rapportage SAC + CE 200812 o b v  JEV_DEF 4" xfId="5985"/>
    <cellStyle name="_Rapportage SAC + CE 200812 o b v  JEV_DEF 5" xfId="5986"/>
    <cellStyle name="_Rapportage Tlf 0705" xfId="2648"/>
    <cellStyle name="_rapportage_Jos_Miranda" xfId="400"/>
    <cellStyle name="_rapportage_Jos_Miranda 2" xfId="2649"/>
    <cellStyle name="_rapportage_Jos_Miranda 2 2" xfId="2650"/>
    <cellStyle name="_Real 2009" xfId="5987"/>
    <cellStyle name="_Real 2009 2" xfId="5988"/>
    <cellStyle name="_Real 2009 2 2" xfId="5989"/>
    <cellStyle name="_Real 2009 3" xfId="5990"/>
    <cellStyle name="_Real 2009 3 2" xfId="5991"/>
    <cellStyle name="_Real 2009 4" xfId="5992"/>
    <cellStyle name="_Real 2009 5" xfId="5993"/>
    <cellStyle name="_Real 2009_110810_Overzicht_Orderintake" xfId="5994"/>
    <cellStyle name="_Real 2009_BenI" xfId="5995"/>
    <cellStyle name="_Real 2009_Fixed Data" xfId="5996"/>
    <cellStyle name="_Real 2009_OIT data LE,SCM,INS,targets" xfId="5997"/>
    <cellStyle name="_Real 2009_SWOL" xfId="5998"/>
    <cellStyle name="_Real 2010" xfId="5999"/>
    <cellStyle name="_Real 2010 2" xfId="6000"/>
    <cellStyle name="_Real 2011" xfId="6001"/>
    <cellStyle name="_Real 2011 2" xfId="6002"/>
    <cellStyle name="_Real 2012 " xfId="6003"/>
    <cellStyle name="_Real 2012  2" xfId="6004"/>
    <cellStyle name="_Realisatie" xfId="401"/>
    <cellStyle name="_Realisatie 2" xfId="402"/>
    <cellStyle name="_Realisatie 3" xfId="2651"/>
    <cellStyle name="_Realisatie_ND5 squeeze model  whs-whs v2.21 DWDM ILL" xfId="2652"/>
    <cellStyle name="_recepten EVPN draft_v0.9_20090420" xfId="403"/>
    <cellStyle name="_Referentie sheet KPNNL1 (2)" xfId="6005"/>
    <cellStyle name="_Referentie sheet KPNNL1 (2) 2" xfId="6006"/>
    <cellStyle name="_Referentie sheet KPNNL1 (2) 2 2" xfId="6007"/>
    <cellStyle name="_Referentie sheet KPNNL1 (2) 3" xfId="6008"/>
    <cellStyle name="_Referentie sheet KPNNL1 (2) 3 2" xfId="6009"/>
    <cellStyle name="_Referentie sheet KPNNL1 (2) 4" xfId="6010"/>
    <cellStyle name="_Referentie sheet KPNNL1 (2) 5" xfId="6011"/>
    <cellStyle name="_Refv34" xfId="6012"/>
    <cellStyle name="_Refv34 2" xfId="6013"/>
    <cellStyle name="_Refv34 2 2" xfId="6014"/>
    <cellStyle name="_Refv34 3" xfId="6015"/>
    <cellStyle name="_Refv34 3 2" xfId="6016"/>
    <cellStyle name="_Refv34 4" xfId="6017"/>
    <cellStyle name="_Refv34 5" xfId="6018"/>
    <cellStyle name="_Region 1 client list" xfId="2653"/>
    <cellStyle name="_Remote Serv+Client Serv Summary" xfId="2654"/>
    <cellStyle name="_REPORT PLANSET 2009-2011 CM gesloopt na RVC na restate 1+2" xfId="6019"/>
    <cellStyle name="_REPORT PLANSET 2009-2011 CM gesloopt na RVC na restate 1+2 2" xfId="6020"/>
    <cellStyle name="_REPORT PLANSET 2009-2011 CM gesloopt na RVC na restate 1+2 2 2" xfId="6021"/>
    <cellStyle name="_REPORT PLANSET 2009-2011 CM gesloopt na RVC na restate 1+2 3" xfId="6022"/>
    <cellStyle name="_REPORT PLANSET 2009-2011 CM gesloopt na RVC na restate 1+2 3 2" xfId="6023"/>
    <cellStyle name="_REPORT PLANSET 2009-2011 CM gesloopt na RVC na restate 1+2 4" xfId="6024"/>
    <cellStyle name="_REPORT PLANSET 2009-2011 CM gesloopt na RVC na restate 1+2 5" xfId="6025"/>
    <cellStyle name="_Reporting SAC SRC" xfId="6026"/>
    <cellStyle name="_Revenue Detail (12)" xfId="2655"/>
    <cellStyle name="_RoamingRisico invulformat" xfId="6027"/>
    <cellStyle name="_RoamingRisico invulformat 2" xfId="6028"/>
    <cellStyle name="_RoamingRisico invulformat 2 2" xfId="6029"/>
    <cellStyle name="_RoamingRisico invulformat 3" xfId="6030"/>
    <cellStyle name="_RoamingRisico invulformat 3 2" xfId="6031"/>
    <cellStyle name="_RoamingRisico invulformat 4" xfId="6032"/>
    <cellStyle name="_RoamingRisico invulformat 5" xfId="6033"/>
    <cellStyle name="_Routerkosten (kooprouters)" xfId="404"/>
    <cellStyle name="_Routerkosten (kooprouters) 2" xfId="2656"/>
    <cellStyle name="_Routerkosten (kooprouters) 2 2" xfId="2657"/>
    <cellStyle name="_Routerkosten (kooprouters)_EVPN Model_20102601_v0.1" xfId="405"/>
    <cellStyle name="_Routerkosten (kooprouters)_KWT IS Data 2010-10-07" xfId="2658"/>
    <cellStyle name="_Routerkosten (kooprouters)_ND5 squeeze model  whs-whs v2.21 DWDM ILL" xfId="2659"/>
    <cellStyle name="_Routerkosten (kooprouters)_ZM IS Data Tarievenboek 2010-03-11" xfId="406"/>
    <cellStyle name="_RV 03-2008 IML formats " xfId="6034"/>
    <cellStyle name="_RV 04-2008 IML formats  (2)" xfId="6035"/>
    <cellStyle name="_RV 05-2008 per regio" xfId="6036"/>
    <cellStyle name="_RvB Early warning Fixed wk 24" xfId="6037"/>
    <cellStyle name="_RvB Early warning Fixed wk 24 2" xfId="6038"/>
    <cellStyle name="_RvB Early warning Fixed wk 24 2 2" xfId="6039"/>
    <cellStyle name="_RvB Early warning Fixed wk 24 3" xfId="6040"/>
    <cellStyle name="_RvB Early warning Fixed wk 24 3 2" xfId="6041"/>
    <cellStyle name="_RvB Early warning Fixed wk 24 4" xfId="6042"/>
    <cellStyle name="_RvB Early warning Fixed wk 24 5" xfId="6043"/>
    <cellStyle name="_sac" xfId="6044"/>
    <cellStyle name="_SAC rapportage april" xfId="2660"/>
    <cellStyle name="_SAC rapportage april 2" xfId="2661"/>
    <cellStyle name="_SAC rapportage april 2 2" xfId="6045"/>
    <cellStyle name="_SAC rapportage april 3" xfId="6046"/>
    <cellStyle name="_SAC rapportage april 3 2" xfId="6047"/>
    <cellStyle name="_SAC rapportage april 4" xfId="6048"/>
    <cellStyle name="_SAC rapportage april 5" xfId="6049"/>
    <cellStyle name="_SAC rapportage april_Blad2" xfId="2662"/>
    <cellStyle name="_SAC rapportage april_Blad2 2" xfId="2663"/>
    <cellStyle name="_SAC rapportage april_Blad2_JP2011" xfId="2664"/>
    <cellStyle name="_SAC rapportage april_JP2011" xfId="2665"/>
    <cellStyle name="_SAC rapportage april_Model Plan 2012" xfId="2666"/>
    <cellStyle name="_SAC rapportage juli jev" xfId="2667"/>
    <cellStyle name="_SAC rapportage juli jev 2" xfId="2668"/>
    <cellStyle name="_SAC rapportage juli jev 2 2" xfId="6050"/>
    <cellStyle name="_SAC rapportage juli jev 3" xfId="6051"/>
    <cellStyle name="_SAC rapportage juli jev 3 2" xfId="6052"/>
    <cellStyle name="_SAC rapportage juli jev 4" xfId="6053"/>
    <cellStyle name="_SAC rapportage juli jev 5" xfId="6054"/>
    <cellStyle name="_SAC rapportage juli jev_Blad2" xfId="2669"/>
    <cellStyle name="_SAC rapportage juli jev_Blad2 2" xfId="2670"/>
    <cellStyle name="_SAC rapportage juli jev_Blad2_JP2011" xfId="2671"/>
    <cellStyle name="_SAC rapportage juli jev_JP2011" xfId="2672"/>
    <cellStyle name="_SAC rapportage juli jev_Model Plan 2012" xfId="2673"/>
    <cellStyle name="_SAC rapportage juni jev mv" xfId="2674"/>
    <cellStyle name="_SAC rapportage juni jev mv 2" xfId="2675"/>
    <cellStyle name="_SAC rapportage juni jev mv 2 2" xfId="6055"/>
    <cellStyle name="_SAC rapportage juni jev mv 3" xfId="6056"/>
    <cellStyle name="_SAC rapportage juni jev mv 3 2" xfId="6057"/>
    <cellStyle name="_SAC rapportage juni jev mv 4" xfId="6058"/>
    <cellStyle name="_SAC rapportage juni jev mv 5" xfId="6059"/>
    <cellStyle name="_SAC rapportage juni jev mv_Blad2" xfId="2676"/>
    <cellStyle name="_SAC rapportage juni jev mv_Blad2 2" xfId="2677"/>
    <cellStyle name="_SAC rapportage juni jev mv_Blad2_JP2011" xfId="2678"/>
    <cellStyle name="_SAC rapportage juni jev mv_JP2011" xfId="2679"/>
    <cellStyle name="_SAC rapportage juni jev mv_Model Plan 2012" xfId="2680"/>
    <cellStyle name="_sac_OIT data LE,SCM,INS,targets" xfId="6060"/>
    <cellStyle name="_SAcode digitale VV  tot en met 2048kbps VVIS" xfId="407"/>
    <cellStyle name="_SAC-SRC per kanaal_berekening (karre498 v1)" xfId="6061"/>
    <cellStyle name="_SAC-SRC per kanaal_berekening (karre498 v1) 2" xfId="6062"/>
    <cellStyle name="_SAC-SRC per kanaal_berekening (karre498 v1) 2 2" xfId="6063"/>
    <cellStyle name="_SAC-SRC per kanaal_berekening (karre498 v1) 3" xfId="6064"/>
    <cellStyle name="_SAC-SRC per kanaal_berekening (karre498 v1) 3 2" xfId="6065"/>
    <cellStyle name="_SAC-SRC per kanaal_berekening (karre498 v1) 4" xfId="6066"/>
    <cellStyle name="_SAC-SRC per kanaal_berekening (karre498 v1) 5" xfId="6067"/>
    <cellStyle name="_Sales 02-2010 Omzetgrafieken" xfId="6068"/>
    <cellStyle name="_SANOFI AVENTIS - 08 (DAWN LEWRY)" xfId="2681"/>
    <cellStyle name="_SAP-NL EC07 Boeking IES NL P03 (2)" xfId="2682"/>
    <cellStyle name="_SAP-NL EC07 Boeking IES NL P03 (2)_GDC nieuwe pfc cc jan  2011 v4" xfId="2683"/>
    <cellStyle name="_SAP-NL EC13 IES Achmea P02 YTD 600k" xfId="2684"/>
    <cellStyle name="_SAP-NL EC13 IES Achmea P02 YTD 600k_GDC nieuwe pfc cc jan  2011 v4" xfId="2685"/>
    <cellStyle name="_SAP-NL EC17 Commission IES Locals YTD P02" xfId="2686"/>
    <cellStyle name="_SAP-NL EC17 Commission IES Locals YTD P02_GDC nieuwe pfc cc jan  2011 v4" xfId="2687"/>
    <cellStyle name="_SB Voice ZM Rapportage categoraal maand januari 2006r" xfId="408"/>
    <cellStyle name="_SB Voice ZM Rapportage categoraal maand januari 2006r 2" xfId="409"/>
    <cellStyle name="_SB Voice ZM Rapportage categoraal maand januari 2006r 2 2" xfId="6069"/>
    <cellStyle name="_SB Voice ZM Rapportage categoraal maand januari 2006r 3" xfId="2688"/>
    <cellStyle name="_SB Voice ZM Rapportage categoraal maand januari 2006r 3 2" xfId="6070"/>
    <cellStyle name="_SB Voice ZM Rapportage categoraal maand januari 2006r 4" xfId="6071"/>
    <cellStyle name="_SB Voice ZM Rapportage categoraal maand januari 2006r 5" xfId="6072"/>
    <cellStyle name="_SB Voice ZM Rapportage categoraal maand januari 2006r_Blad2" xfId="2689"/>
    <cellStyle name="_SB Voice ZM Rapportage categoraal maand januari 2006r_Blad2 2" xfId="2690"/>
    <cellStyle name="_SB Voice ZM Rapportage categoraal maand januari 2006r_Blad2_JP2011" xfId="2691"/>
    <cellStyle name="_SB Voice ZM Rapportage categoraal maand januari 2006r_JP2011" xfId="2692"/>
    <cellStyle name="_SB Voice ZM Rapportage categoraal maand januari 2006r_Model Plan 2012" xfId="2693"/>
    <cellStyle name="_SB Voice ZM Rapportage categoraal maand januari 2006r_ND5 squeeze model  whs-whs v2.21 DWDM ILL" xfId="2694"/>
    <cellStyle name="_SB Voice ZM Rapportage categoraal maand januari 2006r_OIT data LE,SCM,INS,targets" xfId="6073"/>
    <cellStyle name="_Schlumberger022305v3" xfId="2695"/>
    <cellStyle name="_SCM 05-2008 per sector" xfId="6074"/>
    <cellStyle name="_SCOTTISH WIDOWS - 08 A.Haslam input" xfId="2696"/>
    <cellStyle name="_SDsummary(actuals) April 07" xfId="2697"/>
    <cellStyle name="_SDsummary(actuals) April 07_FC_06" xfId="2698"/>
    <cellStyle name="_SDsummary(actuals) April 07_Sheet1" xfId="2699"/>
    <cellStyle name="_Seats per country" xfId="2700"/>
    <cellStyle name="_Seats per country_ManInput" xfId="2701"/>
    <cellStyle name="_Seats per country_ManInput_Sheet1" xfId="2702"/>
    <cellStyle name="_SenM Voortgangsrapportage 2010 wk03" xfId="6075"/>
    <cellStyle name="_SenM Voortgangsrapportage 2011 wk26" xfId="6076"/>
    <cellStyle name="_september 2006" xfId="2703"/>
    <cellStyle name="_Service product listing 091102" xfId="410"/>
    <cellStyle name="_Service product listing 091102 2" xfId="411"/>
    <cellStyle name="_Service product listing 091102 3" xfId="2704"/>
    <cellStyle name="_Service product listing 091102_ND5 squeeze model  whs-whs v2.21 DWDM ILL" xfId="2705"/>
    <cellStyle name="_Sheet1" xfId="2706"/>
    <cellStyle name="_Sheet1 2" xfId="2707"/>
    <cellStyle name="_Sheet1 2 2" xfId="6079"/>
    <cellStyle name="_Sheet1 2 3" xfId="6078"/>
    <cellStyle name="_Sheet1 3" xfId="6080"/>
    <cellStyle name="_Sheet1 3 2" xfId="6081"/>
    <cellStyle name="_Sheet1 4" xfId="6082"/>
    <cellStyle name="_Sheet1 5" xfId="6083"/>
    <cellStyle name="_Sheet1 6" xfId="6077"/>
    <cellStyle name="_Sheet1_1" xfId="6084"/>
    <cellStyle name="_Sheet1_ManInput" xfId="2708"/>
    <cellStyle name="_Sheet1_Risks" xfId="2709"/>
    <cellStyle name="_Sheet1_Sheet1" xfId="2710"/>
    <cellStyle name="_Sheet2" xfId="2711"/>
    <cellStyle name="_Sheet2 2" xfId="2712"/>
    <cellStyle name="_Sheet2_JP2011" xfId="2713"/>
    <cellStyle name="_Sheet3" xfId="2714"/>
    <cellStyle name="_Sheet4" xfId="412"/>
    <cellStyle name="_Sheet4_ND5 squeeze model  whs-whs v2.21 DWDM ILL" xfId="2715"/>
    <cellStyle name="_SHELL - 08 PB 6 Nov" xfId="2716"/>
    <cellStyle name="_Site NS" xfId="2717"/>
    <cellStyle name="_SLA-bijlage BS-Conn 2006v03" xfId="413"/>
    <cellStyle name="_SLA-bijlage BS-Conn 2006v03 2" xfId="414"/>
    <cellStyle name="_SLA-bijlage BS-Conn 2006v03 3" xfId="2718"/>
    <cellStyle name="_SLA-bijlage BS-Conn 2006v03_ND5 squeeze model  whs-whs v2.21 DWDM ILL" xfId="2719"/>
    <cellStyle name="_Southern Region 2008 Coverage Customer Budget V 1.4" xfId="2720"/>
    <cellStyle name="_Southern Region 2008 Depth Customer Budget V1.7 values" xfId="2721"/>
    <cellStyle name="_Southern Region 2008 Depth Customer Budget V1.7 values_ManInput" xfId="2722"/>
    <cellStyle name="_Southern Region 2008 Depth Customer Budget V1.7 values_Risks" xfId="2723"/>
    <cellStyle name="_Southern Region 2008 Depth Customer Budget V1.7 values_Sheet1" xfId="2724"/>
    <cellStyle name="_Southern Region 2008 Depth Customer Budget V2.3" xfId="2725"/>
    <cellStyle name="_Southern Region Depth Customer Account Analysis V 1.0" xfId="2726"/>
    <cellStyle name="_Southern Region Management Overhead" xfId="2727"/>
    <cellStyle name="_Southern Region Management Overhead Reporting Pack V1.1" xfId="2728"/>
    <cellStyle name="_Stafafdelingen v2" xfId="415"/>
    <cellStyle name="_Stafafdelingen v2 2" xfId="416"/>
    <cellStyle name="_Stafafdelingen v2 3" xfId="2729"/>
    <cellStyle name="_Stafafdelingen v2_ND5 squeeze model  whs-whs v2.21 DWDM ILL" xfId="2730"/>
    <cellStyle name="_Stand OHW CM RE 244 Q1 2007" xfId="6085"/>
    <cellStyle name="_Stand OHW CM RE 244 Q1 2007 2" xfId="6086"/>
    <cellStyle name="_Stand OHW CM RE 244 Q1 2007 2 2" xfId="6087"/>
    <cellStyle name="_Stand OHW CM RE 244 Q1 2007 3" xfId="6088"/>
    <cellStyle name="_Stand OHW CM RE 244 Q1 2007 3 2" xfId="6089"/>
    <cellStyle name="_Stand OHW CM RE 244 Q1 2007 4" xfId="6090"/>
    <cellStyle name="_Stand OHW CM RE 244 Q1 2007 5" xfId="6091"/>
    <cellStyle name="_State of Affairs XS4ALL Juni 2006" xfId="6092"/>
    <cellStyle name="_SUBSEA 7 - 08 MC v1" xfId="2731"/>
    <cellStyle name="_Succesvolle orders 2008" xfId="417"/>
    <cellStyle name="_Summary Business Plan 01-jun-2006" xfId="2732"/>
    <cellStyle name="_SUPERDRUG - 08 TEMPLATE PB 7 Nov" xfId="2733"/>
    <cellStyle name="_SWOL" xfId="6093"/>
    <cellStyle name="_Tariefbepaling 2007_v21082006 voor Engelse presentatie (2)" xfId="418"/>
    <cellStyle name="_Tariefbepaling 2007_v21082006 voor Engelse presentatie (2) 2" xfId="419"/>
    <cellStyle name="_Tariefbepaling 2007_v21082006 voor Engelse presentatie (2) 3" xfId="2734"/>
    <cellStyle name="_Tariefbepaling 2007_v21082006 voor Engelse presentatie (2)_ND5 squeeze model  whs-whs v2.21 DWDM ILL" xfId="2735"/>
    <cellStyle name="_Tariefvoorstel ILL DWDM 240209 (2)" xfId="420"/>
    <cellStyle name="_Tariefvoorstel ILL DWDM 240209 (2)_LPM PL 20101014 Concept" xfId="2736"/>
    <cellStyle name="_Tariefvoorstel ILL DWDM 240209 (2)_LPM PL 20101028 obv LRIC inkoop" xfId="2737"/>
    <cellStyle name="_Tariefvoorstel ILL DWDM 240209 (2)_ND5 squeeze model  whs-whs v2.21 DWDM ILL" xfId="2738"/>
    <cellStyle name="_tarieven DWDM 20-5-2009-com" xfId="421"/>
    <cellStyle name="_tarieven DWDM 20-5-2009-com 2" xfId="422"/>
    <cellStyle name="_tarieven DWDM 20-5-2009-com 3" xfId="2739"/>
    <cellStyle name="_Tarieven DWDM ILL 3 juni 2011" xfId="2740"/>
    <cellStyle name="_tarieven ILL DWDM 11-5-2009" xfId="423"/>
    <cellStyle name="_tarieven ILL DWDM 11-5-2009 2" xfId="424"/>
    <cellStyle name="_tarieven ILL DWDM 11-5-2009 3" xfId="2741"/>
    <cellStyle name="_tarieven ILL DWDM 11-5-2009_ND5 squeeze model  whs-whs v2.21 DWDM ILL" xfId="2742"/>
    <cellStyle name="_tarieven ILL DWDM 27-10-2009" xfId="2743"/>
    <cellStyle name="_tarieven ILL DWDM 27-4-2009" xfId="425"/>
    <cellStyle name="_tarieven ILL DWDM 27-4-2009_ND5 squeeze model  whs-whs v2.21 DWDM ILL" xfId="2744"/>
    <cellStyle name="_tarieven ILL DWDM 29-10-2009" xfId="2745"/>
    <cellStyle name="_tarieven ILL SDH 30-1-2009" xfId="426"/>
    <cellStyle name="_tarieven ILL SDH 30-1-2009 2" xfId="427"/>
    <cellStyle name="_tarieven ILL SDH 30-1-2009 3" xfId="2746"/>
    <cellStyle name="_tarieven ILL SDH 30-1-2009_ND5 squeeze model  whs-whs v2.21 DWDM ILL" xfId="2747"/>
    <cellStyle name="_tarieven ILL SDH 6-2-2009" xfId="428"/>
    <cellStyle name="_tarieven ILL SDH 6-2-2009 2" xfId="429"/>
    <cellStyle name="_tarieven ILL SDH 6-2-2009 3" xfId="2748"/>
    <cellStyle name="_tarieven ILL SDH 6-2-2009_ND5 squeeze model  whs-whs v2.21 DWDM ILL" xfId="2749"/>
    <cellStyle name="_Tarieven ILL-breedband en DWDM 21-1-2009" xfId="430"/>
    <cellStyle name="_Tarieven ILL-breedband en DWDM 21-1-2009 2" xfId="431"/>
    <cellStyle name="_Tarieven ILL-breedband en DWDM 21-1-2009 3" xfId="2750"/>
    <cellStyle name="_Tarieven ILL-breedband en DWDM 21-1-2009_ND5 squeeze model  whs-whs v2.21 DWDM ILL" xfId="2751"/>
    <cellStyle name="_tarieven SDH 15-7-2009-com" xfId="432"/>
    <cellStyle name="_tarieven SDH 15-7-2009-com_ND5 squeeze model  whs-whs v2.21 DWDM ILL" xfId="2752"/>
    <cellStyle name="_tarieven SDH 20-5-2009-com" xfId="433"/>
    <cellStyle name="_tarieven SDH 20-5-2009-com 2" xfId="434"/>
    <cellStyle name="_tarieven SDH 20-5-2009-com 3" xfId="2753"/>
    <cellStyle name="_Telfort (oud) portfolio - toevoeging" xfId="435"/>
    <cellStyle name="_test1" xfId="436"/>
    <cellStyle name="_test1 2" xfId="437"/>
    <cellStyle name="_test1 3" xfId="2754"/>
    <cellStyle name="_test1_ND5 squeeze model  whs-whs v2.21 DWDM ILL" xfId="2755"/>
    <cellStyle name="_THOMAS COOK - 08 Forecast pmil v3.0" xfId="2756"/>
    <cellStyle name="_THRESHER - 08 TEMPLATE" xfId="2757"/>
    <cellStyle name="_T-MOBILE - 08 Fergal Donnelly" xfId="2758"/>
    <cellStyle name="_TOT_DSL_INV_2004" xfId="438"/>
    <cellStyle name="_Totaal ACTIEF Input JP 2005 " xfId="439"/>
    <cellStyle name="_Totaal ACTIEF Input JP 2005  2" xfId="440"/>
    <cellStyle name="_Totaal ACTIEF Input JP 2005  3" xfId="2759"/>
    <cellStyle name="_Totaal ACTIEF Input JP 2005 _ND5 squeeze model  whs-whs v2.21 DWDM ILL" xfId="2760"/>
    <cellStyle name="_Totaal effect besluit Steven 14-12-2006 verrekening 30-1-2007" xfId="441"/>
    <cellStyle name="_Totaal overzicht 2009" xfId="6094"/>
    <cellStyle name="_Totaal overzicht 2009 (2)" xfId="6095"/>
    <cellStyle name="_Totaal vast Q4 2004 v0 301104" xfId="2761"/>
    <cellStyle name="_Totaal vast Q4 2004 v0 301104_Book2" xfId="2762"/>
    <cellStyle name="_Totaal vast Q4 2004 v0 301104_Book3" xfId="2763"/>
    <cellStyle name="_Totaal vast Q4 2004 v0 301104_ICS KPI" xfId="2764"/>
    <cellStyle name="_TOTAALIFRS excl. kosten11" xfId="442"/>
    <cellStyle name="_Totaalsheet dec v10" xfId="2765"/>
    <cellStyle name="_Totaalsheet dec v10 2" xfId="2766"/>
    <cellStyle name="_Totaalsheet dec v10 2 2" xfId="6096"/>
    <cellStyle name="_Totaalsheet dec v10 3" xfId="6097"/>
    <cellStyle name="_Totaalsheet dec v10 3 2" xfId="6098"/>
    <cellStyle name="_Totaalsheet dec v10 4" xfId="6099"/>
    <cellStyle name="_Totaalsheet dec v10 5" xfId="6100"/>
    <cellStyle name="_Totaalsheet dec v10_FC categoraal" xfId="2767"/>
    <cellStyle name="_Totaalsheet dec v10_GDC nieuwe pfc cc jan  2011 v4" xfId="2768"/>
    <cellStyle name="_Totaalsheet dec v10_JP2011" xfId="2769"/>
    <cellStyle name="_Totaalsheet dec v10_JP2011 2" xfId="2770"/>
    <cellStyle name="_Totaalsheet dec v10_JP2011_1" xfId="2771"/>
    <cellStyle name="_Totaalsheet dec v10_Pivot" xfId="6101"/>
    <cellStyle name="_Totaalsheet dec v10_PPT Link" xfId="6102"/>
    <cellStyle name="_Totaalsheet dec v10_Preclosing" xfId="2772"/>
    <cellStyle name="_Totaalsheet dec v10_Preclosing 2" xfId="2773"/>
    <cellStyle name="_Totaalsheet dec v10_Preclosing jan11" xfId="2774"/>
    <cellStyle name="_Totaalsheet dec v10_Preclosing_1" xfId="2775"/>
    <cellStyle name="_Totaalsheet dec v10_Preclosing_2" xfId="2776"/>
    <cellStyle name="_Totaalsheet dec v10_Preclosing_3" xfId="2777"/>
    <cellStyle name="_Totaalsheet dec v10_Preclosing_FC categoraal" xfId="2778"/>
    <cellStyle name="_Totaalsheet dec v10_Sheet1" xfId="2779"/>
    <cellStyle name="_Totaalsheet dec v10_Sheet1_1" xfId="2780"/>
    <cellStyle name="_Totaalsheet dec v10_Sheet1_1 2" xfId="2781"/>
    <cellStyle name="_Totaalsheet dec v10_Sheet1_1_FC categoraal" xfId="2782"/>
    <cellStyle name="_Totaalsheet dec v10_Sheet1_2" xfId="2783"/>
    <cellStyle name="_Totaalsheet dec v10_Sheet1_2 2" xfId="2784"/>
    <cellStyle name="_Totaalsheet dec v10_Sheet2" xfId="2785"/>
    <cellStyle name="_Totaalsheet nov v4" xfId="2786"/>
    <cellStyle name="_TotaalVerrekening  effect besluit Steven 14-12-2006 30-1-2007 (2)" xfId="443"/>
    <cellStyle name="_Totale aantallen 2011_2012" xfId="6103"/>
    <cellStyle name="_TR004OMONE sep (definitief)" xfId="2787"/>
    <cellStyle name="_TRADER MEDIA - 08 M.Twiggs" xfId="2788"/>
    <cellStyle name="_Tranferpricing input Zakelijk markt (MH07122006)" xfId="444"/>
    <cellStyle name="_Transitoria Totaal sept  2007 naar control (met correctie 01-10-2007)" xfId="2789"/>
    <cellStyle name="_Transitoria Totaal sept  2007 naar control (met correctie 01-10-2007) 2" xfId="2790"/>
    <cellStyle name="_Transitoria Totaal sept  2007 naar control (met correctie 01-10-2007) 2 2" xfId="6104"/>
    <cellStyle name="_Transitoria Totaal sept  2007 naar control (met correctie 01-10-2007) 3" xfId="6105"/>
    <cellStyle name="_Transitoria Totaal sept  2007 naar control (met correctie 01-10-2007) 3 2" xfId="6106"/>
    <cellStyle name="_Transitoria Totaal sept  2007 naar control (met correctie 01-10-2007) 4" xfId="6107"/>
    <cellStyle name="_Transitoria Totaal sept  2007 naar control (met correctie 01-10-2007) 5" xfId="6108"/>
    <cellStyle name="_Transitoria Totaal sept  2007 naar control (met correctie 01-10-2007)_Blad2" xfId="2791"/>
    <cellStyle name="_Transitoria Totaal sept  2007 naar control (met correctie 01-10-2007)_Blad2 2" xfId="2792"/>
    <cellStyle name="_Transitoria Totaal sept  2007 naar control (met correctie 01-10-2007)_Blad2_JP2011" xfId="2793"/>
    <cellStyle name="_Transitoria Totaal sept  2007 naar control (met correctie 01-10-2007)_JP2011" xfId="2794"/>
    <cellStyle name="_Transitoria Totaal sept  2007 naar control (met correctie 01-10-2007)_Model Plan 2012" xfId="2795"/>
    <cellStyle name="_Trendanalyse 2009-2013 (MASTER met links naar SharePoint input) - 2011 structuur" xfId="6109"/>
    <cellStyle name="_trends in DC2, ov netwerkkn en (inter)nationale bandbreedte" xfId="6110"/>
    <cellStyle name="_TSS" xfId="445"/>
    <cellStyle name="_TSS 2" xfId="446"/>
    <cellStyle name="_TSS 3" xfId="2796"/>
    <cellStyle name="_tss Portfolio as of 102" xfId="447"/>
    <cellStyle name="_tss Portfolio as of 102 2" xfId="448"/>
    <cellStyle name="_tss Portfolio as of 102 3" xfId="2797"/>
    <cellStyle name="_tss Portfolio as of 102_ND5 squeeze model  whs-whs v2.21 DWDM ILL" xfId="2798"/>
    <cellStyle name="_TSS_ND5 squeeze model  whs-whs v2.21 DWDM ILL" xfId="2799"/>
    <cellStyle name="_Uitkoppelsqueezing tov xDF_WBA CM ACTIE 20090629" xfId="449"/>
    <cellStyle name="_Uitvraagmodel JP CO 2007 vs1 2 (VDAS)" xfId="2800"/>
    <cellStyle name="_UNISON - 2008 (Steve Newton)" xfId="2801"/>
    <cellStyle name="_Update BPv2" xfId="2802"/>
    <cellStyle name="_Update BPv2 2" xfId="2803"/>
    <cellStyle name="_Update BPv2 2 2" xfId="6111"/>
    <cellStyle name="_Update BPv2 3" xfId="6112"/>
    <cellStyle name="_Update BPv2 3 2" xfId="6113"/>
    <cellStyle name="_Update BPv2 4" xfId="6114"/>
    <cellStyle name="_Update BPv2 5" xfId="6115"/>
    <cellStyle name="_Update BPv2_Blad2" xfId="2804"/>
    <cellStyle name="_Update BPv2_Blad2 2" xfId="2805"/>
    <cellStyle name="_Update BPv2_Blad2_JP2011" xfId="2806"/>
    <cellStyle name="_Update BPv2_JP2011" xfId="2807"/>
    <cellStyle name="_Update BPv2_Model Plan 2012" xfId="2808"/>
    <cellStyle name="_UPFST_IV funding O&amp;C-NS 09-2007" xfId="2809"/>
    <cellStyle name="_UPFST_IV funding O&amp;C-NS 09-2007 2" xfId="2810"/>
    <cellStyle name="_UPFST_IV funding O&amp;C-NS 09-2007 2 2" xfId="6116"/>
    <cellStyle name="_UPFST_IV funding O&amp;C-NS 09-2007 3" xfId="6117"/>
    <cellStyle name="_UPFST_IV funding O&amp;C-NS 09-2007 3 2" xfId="6118"/>
    <cellStyle name="_UPFST_IV funding O&amp;C-NS 09-2007 4" xfId="6119"/>
    <cellStyle name="_UPFST_IV funding O&amp;C-NS 09-2007 5" xfId="6120"/>
    <cellStyle name="_UPFST_IV funding O&amp;C-NS 09-2007_Blad2" xfId="2811"/>
    <cellStyle name="_UPFST_IV funding O&amp;C-NS 09-2007_Blad2 2" xfId="2812"/>
    <cellStyle name="_UPFST_IV funding O&amp;C-NS 09-2007_Blad2_JP2011" xfId="2813"/>
    <cellStyle name="_UPFST_IV funding O&amp;C-NS 09-2007_JP2011" xfId="2814"/>
    <cellStyle name="_UPFST_IV funding O&amp;C-NS 09-2007_Model Plan 2012" xfId="2815"/>
    <cellStyle name="_USS totaal v3_leontine NS" xfId="2816"/>
    <cellStyle name="_USS totaal v3_leontine NS 2" xfId="2817"/>
    <cellStyle name="_USS totaal v3_leontine NS 2 2" xfId="6121"/>
    <cellStyle name="_USS totaal v3_leontine NS 3" xfId="6122"/>
    <cellStyle name="_USS totaal v3_leontine NS 3 2" xfId="6123"/>
    <cellStyle name="_USS totaal v3_leontine NS 4" xfId="6124"/>
    <cellStyle name="_USS totaal v3_leontine NS 5" xfId="6125"/>
    <cellStyle name="_USS totaal v3_leontine NS_Blad2" xfId="2818"/>
    <cellStyle name="_USS totaal v3_leontine NS_Blad2 2" xfId="2819"/>
    <cellStyle name="_USS totaal v3_leontine NS_Blad2_JP2011" xfId="2820"/>
    <cellStyle name="_USS totaal v3_leontine NS_JP2011" xfId="2821"/>
    <cellStyle name="_USS totaal v3_leontine NS_Model Plan 2012" xfId="2822"/>
    <cellStyle name="_USS Zm (definitief v5) test set NS oud-nieuw" xfId="2823"/>
    <cellStyle name="_USS Zm (definitief v5) test set NS oud-nieuw 2" xfId="2824"/>
    <cellStyle name="_USS Zm (definitief v5) test set NS oud-nieuw 2 2" xfId="6126"/>
    <cellStyle name="_USS Zm (definitief v5) test set NS oud-nieuw 3" xfId="6127"/>
    <cellStyle name="_USS Zm (definitief v5) test set NS oud-nieuw 3 2" xfId="6128"/>
    <cellStyle name="_USS Zm (definitief v5) test set NS oud-nieuw 4" xfId="6129"/>
    <cellStyle name="_USS Zm (definitief v5) test set NS oud-nieuw 5" xfId="6130"/>
    <cellStyle name="_USS Zm (definitief v5) test set NS oud-nieuw_Blad2" xfId="2825"/>
    <cellStyle name="_USS Zm (definitief v5) test set NS oud-nieuw_Blad2 2" xfId="2826"/>
    <cellStyle name="_USS Zm (definitief v5) test set NS oud-nieuw_Blad2_JP2011" xfId="2827"/>
    <cellStyle name="_USS Zm (definitief v5) test set NS oud-nieuw_JP2011" xfId="2828"/>
    <cellStyle name="_USS Zm (definitief v5) test set NS oud-nieuw_Model Plan 2012" xfId="2829"/>
    <cellStyle name="_V&amp;W VT feb 04 versie Is_8mrt" xfId="450"/>
    <cellStyle name="_V&amp;W VT feb 04 versie Is_8mrt 2" xfId="451"/>
    <cellStyle name="_V&amp;W VT feb 04 versie Is_8mrt 2 2" xfId="6131"/>
    <cellStyle name="_V&amp;W VT feb 04 versie Is_8mrt 3" xfId="2830"/>
    <cellStyle name="_V&amp;W VT feb 04 versie Is_8mrt 3 2" xfId="6132"/>
    <cellStyle name="_V&amp;W VT feb 04 versie Is_8mrt 4" xfId="6133"/>
    <cellStyle name="_V&amp;W VT feb 04 versie Is_8mrt 5" xfId="6134"/>
    <cellStyle name="_V&amp;W VT feb 04 versie Is_8mrt_110810_Overzicht_Orderintake" xfId="6135"/>
    <cellStyle name="_V&amp;W VT feb 04 versie Is_8mrt_20080530 Consolidatie Businessplan v12" xfId="2831"/>
    <cellStyle name="_V&amp;W VT feb 04 versie Is_8mrt_20080530 Consolidatie Businessplan v12 2" xfId="2832"/>
    <cellStyle name="_V&amp;W VT feb 04 versie Is_8mrt_20080530 Consolidatie Businessplan v12 2 2" xfId="6136"/>
    <cellStyle name="_V&amp;W VT feb 04 versie Is_8mrt_20080530 Consolidatie Businessplan v12 3" xfId="6137"/>
    <cellStyle name="_V&amp;W VT feb 04 versie Is_8mrt_20080530 Consolidatie Businessplan v12 3 2" xfId="6138"/>
    <cellStyle name="_V&amp;W VT feb 04 versie Is_8mrt_20080530 Consolidatie Businessplan v12 4" xfId="6139"/>
    <cellStyle name="_V&amp;W VT feb 04 versie Is_8mrt_20080530 Consolidatie Businessplan v12 5" xfId="6140"/>
    <cellStyle name="_V&amp;W VT feb 04 versie Is_8mrt_20080530 Consolidatie Businessplan v12_Blad2" xfId="2833"/>
    <cellStyle name="_V&amp;W VT feb 04 versie Is_8mrt_20080530 Consolidatie Businessplan v12_Blad2 2" xfId="2834"/>
    <cellStyle name="_V&amp;W VT feb 04 versie Is_8mrt_20080530 Consolidatie Businessplan v12_Blad2_JP2011" xfId="2835"/>
    <cellStyle name="_V&amp;W VT feb 04 versie Is_8mrt_20080530 Consolidatie Businessplan v12_JP2011" xfId="2836"/>
    <cellStyle name="_V&amp;W VT feb 04 versie Is_8mrt_20080530 Consolidatie Businessplan v12_Model Plan 2012" xfId="2837"/>
    <cellStyle name="_V&amp;W VT feb 04 versie Is_8mrt_20080605 Consolidatie Businessplan v15" xfId="2838"/>
    <cellStyle name="_V&amp;W VT feb 04 versie Is_8mrt_20080605 Consolidatie Businessplan v15 2" xfId="2839"/>
    <cellStyle name="_V&amp;W VT feb 04 versie Is_8mrt_20080605 Consolidatie Businessplan v15 2 2" xfId="6141"/>
    <cellStyle name="_V&amp;W VT feb 04 versie Is_8mrt_20080605 Consolidatie Businessplan v15 3" xfId="6142"/>
    <cellStyle name="_V&amp;W VT feb 04 versie Is_8mrt_20080605 Consolidatie Businessplan v15 3 2" xfId="6143"/>
    <cellStyle name="_V&amp;W VT feb 04 versie Is_8mrt_20080605 Consolidatie Businessplan v15 4" xfId="6144"/>
    <cellStyle name="_V&amp;W VT feb 04 versie Is_8mrt_20080605 Consolidatie Businessplan v15 5" xfId="6145"/>
    <cellStyle name="_V&amp;W VT feb 04 versie Is_8mrt_20080605 Consolidatie Businessplan v15_Blad2" xfId="2840"/>
    <cellStyle name="_V&amp;W VT feb 04 versie Is_8mrt_20080605 Consolidatie Businessplan v15_Blad2 2" xfId="2841"/>
    <cellStyle name="_V&amp;W VT feb 04 versie Is_8mrt_20080605 Consolidatie Businessplan v15_Blad2_JP2011" xfId="2842"/>
    <cellStyle name="_V&amp;W VT feb 04 versie Is_8mrt_20080605 Consolidatie Businessplan v15_JP2011" xfId="2843"/>
    <cellStyle name="_V&amp;W VT feb 04 versie Is_8mrt_20080605 Consolidatie Businessplan v15_Model Plan 2012" xfId="2844"/>
    <cellStyle name="_V&amp;W VT feb 04 versie Is_8mrt_20080605 Consolidatie Businessplan v19" xfId="2845"/>
    <cellStyle name="_V&amp;W VT feb 04 versie Is_8mrt_20080605 Consolidatie Businessplan v19 2" xfId="2846"/>
    <cellStyle name="_V&amp;W VT feb 04 versie Is_8mrt_20080605 Consolidatie Businessplan v19 2 2" xfId="6146"/>
    <cellStyle name="_V&amp;W VT feb 04 versie Is_8mrt_20080605 Consolidatie Businessplan v19 3" xfId="6147"/>
    <cellStyle name="_V&amp;W VT feb 04 versie Is_8mrt_20080605 Consolidatie Businessplan v19 3 2" xfId="6148"/>
    <cellStyle name="_V&amp;W VT feb 04 versie Is_8mrt_20080605 Consolidatie Businessplan v19 4" xfId="6149"/>
    <cellStyle name="_V&amp;W VT feb 04 versie Is_8mrt_20080605 Consolidatie Businessplan v19 5" xfId="6150"/>
    <cellStyle name="_V&amp;W VT feb 04 versie Is_8mrt_20080605 Consolidatie Businessplan v19_Blad2" xfId="2847"/>
    <cellStyle name="_V&amp;W VT feb 04 versie Is_8mrt_20080605 Consolidatie Businessplan v19_Blad2 2" xfId="2848"/>
    <cellStyle name="_V&amp;W VT feb 04 versie Is_8mrt_20080605 Consolidatie Businessplan v19_Blad2_JP2011" xfId="2849"/>
    <cellStyle name="_V&amp;W VT feb 04 versie Is_8mrt_20080605 Consolidatie Businessplan v19_JP2011" xfId="2850"/>
    <cellStyle name="_V&amp;W VT feb 04 versie Is_8mrt_20080605 Consolidatie Businessplan v19_Model Plan 2012" xfId="2851"/>
    <cellStyle name="_V&amp;W VT feb 04 versie Is_8mrt_BenI" xfId="6151"/>
    <cellStyle name="_V&amp;W VT feb 04 versie Is_8mrt_Blad2" xfId="2852"/>
    <cellStyle name="_V&amp;W VT feb 04 versie Is_8mrt_Blad2 2" xfId="2853"/>
    <cellStyle name="_V&amp;W VT feb 04 versie Is_8mrt_Blad2_JP2011" xfId="2854"/>
    <cellStyle name="_V&amp;W VT feb 04 versie Is_8mrt_Fixed Data" xfId="6152"/>
    <cellStyle name="_V&amp;W VT feb 04 versie Is_8mrt_JP2011" xfId="2855"/>
    <cellStyle name="_V&amp;W VT feb 04 versie Is_8mrt_Model Plan 2012" xfId="2856"/>
    <cellStyle name="_V&amp;W VT feb 04 versie Is_8mrt_ND5 squeeze model  whs-whs v2.21 DWDM ILL" xfId="2857"/>
    <cellStyle name="_V&amp;W VT feb 04 versie Is_8mrt_OIT data LE,SCM,INS,targets" xfId="6153"/>
    <cellStyle name="_V&amp;W VT feb 04 versie Is_8mrt_SWOL" xfId="6154"/>
    <cellStyle name="_Value buckets NL v11 ingevuld W&amp;O deel 3mrt2009 geschoond van wholesale markt" xfId="6155"/>
    <cellStyle name="_Value buckets NL v11 ingevuld W&amp;O deel 3mrt2009 geschoond van wholesale markt 2" xfId="6156"/>
    <cellStyle name="_Value buckets NL v11 ingevuld W&amp;O deel 3mrt2009 geschoond van wholesale markt 2 2" xfId="6157"/>
    <cellStyle name="_Value buckets NL v11 ingevuld W&amp;O deel 3mrt2009 geschoond van wholesale markt 3" xfId="6158"/>
    <cellStyle name="_Value buckets NL v11 ingevuld W&amp;O deel 3mrt2009 geschoond van wholesale markt 3 2" xfId="6159"/>
    <cellStyle name="_Value buckets NL v11 ingevuld W&amp;O deel 3mrt2009 geschoond van wholesale markt 4" xfId="6160"/>
    <cellStyle name="_Value buckets NL v11 ingevuld W&amp;O deel 3mrt2009 geschoond van wholesale markt 5" xfId="6161"/>
    <cellStyle name="_VAMO allocatie 6_RF_BVB" xfId="2858"/>
    <cellStyle name="_VAMO allocatie 6_RF_BVB 2" xfId="2859"/>
    <cellStyle name="_VAMO allocatie 6_RF_BVB 2 2" xfId="6162"/>
    <cellStyle name="_VAMO allocatie 6_RF_BVB 3" xfId="6163"/>
    <cellStyle name="_VAMO allocatie 6_RF_BVB 3 2" xfId="6164"/>
    <cellStyle name="_VAMO allocatie 6_RF_BVB 4" xfId="6165"/>
    <cellStyle name="_VAMO allocatie 6_RF_BVB 5" xfId="6166"/>
    <cellStyle name="_VAMO allocatie 6_RF_BVB_Blad2" xfId="2860"/>
    <cellStyle name="_VAMO allocatie 6_RF_BVB_Blad2 2" xfId="2861"/>
    <cellStyle name="_VAMO allocatie 6_RF_BVB_Blad2_JP2011" xfId="2862"/>
    <cellStyle name="_VAMO allocatie 6_RF_BVB_JP2011" xfId="2863"/>
    <cellStyle name="_VAMO allocatie 6_RF_BVB_Model Plan 2012" xfId="2864"/>
    <cellStyle name="_Verdeelsleutels CU P&amp;L 2007 v4" xfId="2865"/>
    <cellStyle name="_Verdeling BM BP2008 naar PFM v2" xfId="2866"/>
    <cellStyle name="_Verdienend Vermogen" xfId="2867"/>
    <cellStyle name="_Verkeersanalyse ZM Renald sep09v2" xfId="6167"/>
    <cellStyle name="_Verkeerstarieven-v83 (15-07-2006)" xfId="452"/>
    <cellStyle name="_verrekening 24-12-2007 - update 15-1-08" xfId="2868"/>
    <cellStyle name="_Verrekening NS-CS (oud-IMS portfolio) maart 07" xfId="2869"/>
    <cellStyle name="_verrekening producten 11b-12-2006 WSO + ZM evpn lrac 5jr" xfId="453"/>
    <cellStyle name="_verrekening producten 4-12-2006 WSO + ZM evpn lrac 5jr" xfId="454"/>
    <cellStyle name="_verrekening producten 7-12-2006 WSO + ZM evpn lrac 5jr" xfId="455"/>
    <cellStyle name="_Verzoek aanpassen boekingssleutels IV VP 302 20070419" xfId="456"/>
    <cellStyle name="_vodsl verrekeningen  jul 2006" xfId="2870"/>
    <cellStyle name="_voice-data acq ret en churn per kanaal 2009-2010 (2)" xfId="6168"/>
    <cellStyle name="_voice-data acq ret en churn per kanaal 2009-2010 (2) 2" xfId="6169"/>
    <cellStyle name="_voice-data acq ret en churn per kanaal 2009-2010 (2) 2 2" xfId="6170"/>
    <cellStyle name="_voice-data acq ret en churn per kanaal 2009-2010 (2) 3" xfId="6171"/>
    <cellStyle name="_voice-data acq ret en churn per kanaal 2009-2010 (2) 3 2" xfId="6172"/>
    <cellStyle name="_voice-data acq ret en churn per kanaal 2009-2010 (2) 4" xfId="6173"/>
    <cellStyle name="_voice-data acq ret en churn per kanaal 2009-2010 (2) 5" xfId="6174"/>
    <cellStyle name="_voicePQ" xfId="6175"/>
    <cellStyle name="_Volume table BU CS Q3 04" xfId="2871"/>
    <cellStyle name="_Volume table BU CS Q3 04 2" xfId="2872"/>
    <cellStyle name="_Volume table BU CS Q3 04 2 2" xfId="6176"/>
    <cellStyle name="_Volume table BU CS Q3 04 3" xfId="6177"/>
    <cellStyle name="_Volume table BU CS Q3 04 3 2" xfId="6178"/>
    <cellStyle name="_Volume table BU CS Q3 04 4" xfId="6179"/>
    <cellStyle name="_Volume table BU CS Q3 04 5" xfId="6180"/>
    <cellStyle name="_Volume table BU CS Q3 04_FC categoraal" xfId="2873"/>
    <cellStyle name="_Volume table BU CS Q3 04_GDC nieuwe pfc cc jan  2011 v4" xfId="2874"/>
    <cellStyle name="_Volume table BU CS Q3 04_JP2011" xfId="2875"/>
    <cellStyle name="_Volume table BU CS Q3 04_JP2011 2" xfId="2876"/>
    <cellStyle name="_Volume table BU CS Q3 04_JP2011_1" xfId="2877"/>
    <cellStyle name="_Volume table BU CS Q3 04_Pivot" xfId="6181"/>
    <cellStyle name="_Volume table BU CS Q3 04_PPT Link" xfId="6182"/>
    <cellStyle name="_Volume table BU CS Q3 04_Preclosing" xfId="2878"/>
    <cellStyle name="_Volume table BU CS Q3 04_Preclosing 2" xfId="2879"/>
    <cellStyle name="_Volume table BU CS Q3 04_Preclosing jan11" xfId="2880"/>
    <cellStyle name="_Volume table BU CS Q3 04_Preclosing_1" xfId="2881"/>
    <cellStyle name="_Volume table BU CS Q3 04_Preclosing_2" xfId="2882"/>
    <cellStyle name="_Volume table BU CS Q3 04_Preclosing_3" xfId="2883"/>
    <cellStyle name="_Volume table BU CS Q3 04_Preclosing_FC categoraal" xfId="2884"/>
    <cellStyle name="_Volume table BU CS Q3 04_Sheet1" xfId="2885"/>
    <cellStyle name="_Volume table BU CS Q3 04_Sheet1_1" xfId="2886"/>
    <cellStyle name="_Volume table BU CS Q3 04_Sheet1_1 2" xfId="2887"/>
    <cellStyle name="_Volume table BU CS Q3 04_Sheet1_1_FC categoraal" xfId="2888"/>
    <cellStyle name="_Volume table BU CS Q3 04_Sheet1_2" xfId="2889"/>
    <cellStyle name="_Volume table BU CS Q3 04_Sheet1_2 2" xfId="2890"/>
    <cellStyle name="_Volume table BU CS Q3 04_Sheet2" xfId="2891"/>
    <cellStyle name="_voorbladen twee" xfId="6183"/>
    <cellStyle name="_voorbladen twee 2" xfId="6184"/>
    <cellStyle name="_voorbladen twee 2 2" xfId="6185"/>
    <cellStyle name="_voorbladen twee 3" xfId="6186"/>
    <cellStyle name="_voorbladen twee 3 2" xfId="6187"/>
    <cellStyle name="_voorbladen twee 4" xfId="6188"/>
    <cellStyle name="_voorbladen twee 5" xfId="6189"/>
    <cellStyle name="_voorstel 2004 dd 22-1-2004" xfId="457"/>
    <cellStyle name="_voorstel 2004 dd 22-1-2004 2" xfId="458"/>
    <cellStyle name="_voorstel 2004 dd 22-1-2004 2 2" xfId="6190"/>
    <cellStyle name="_voorstel 2004 dd 22-1-2004 3" xfId="2892"/>
    <cellStyle name="_voorstel 2004 dd 22-1-2004 3 2" xfId="6191"/>
    <cellStyle name="_voorstel 2004 dd 22-1-2004 4" xfId="6192"/>
    <cellStyle name="_voorstel 2004 dd 22-1-2004 5" xfId="6193"/>
    <cellStyle name="_voorstel 2004 dd 22-1-2004_ND5 squeeze model  whs-whs v2.21 DWDM ILL" xfId="2893"/>
    <cellStyle name="_VVV 2006 plan per Subsegment v6.5" xfId="459"/>
    <cellStyle name="_VVV 2006 plan per Subsegment v6.5 2" xfId="460"/>
    <cellStyle name="_VVV 2006 plan per Subsegment v6.5 2 2" xfId="6194"/>
    <cellStyle name="_VVV 2006 plan per Subsegment v6.5 3" xfId="2894"/>
    <cellStyle name="_VVV 2006 plan per Subsegment v6.5 3 2" xfId="6195"/>
    <cellStyle name="_VVV 2006 plan per Subsegment v6.5 4" xfId="6196"/>
    <cellStyle name="_VVV 2006 plan per Subsegment v6.5 5" xfId="6197"/>
    <cellStyle name="_VVV 2006 plan per Subsegment v6.5_Blad2" xfId="2895"/>
    <cellStyle name="_VVV 2006 plan per Subsegment v6.5_Blad2 2" xfId="2896"/>
    <cellStyle name="_VVV 2006 plan per Subsegment v6.5_Blad2_JP2011" xfId="2897"/>
    <cellStyle name="_VVV 2006 plan per Subsegment v6.5_JP2011" xfId="2898"/>
    <cellStyle name="_VVV 2006 plan per Subsegment v6.5_Model Plan 2012" xfId="2899"/>
    <cellStyle name="_VVV 2006 plan per Subsegment v6.5_ND5 squeeze model  whs-whs v2.21 DWDM ILL" xfId="2900"/>
    <cellStyle name="_VVV 2006 plan per Subsegment v6.5_OIT data LE,SCM,INS,targets" xfId="6198"/>
    <cellStyle name="_W&amp;O Beheer - afgesloten orders januari 2007 werk (2)" xfId="2901"/>
    <cellStyle name="_WBA annex 4 CM v2.0a" xfId="461"/>
    <cellStyle name="_WBA annex 4 CM v2.0a_EVPN Model_20102601_v0.1" xfId="462"/>
    <cellStyle name="_WBA annex 4 CM v2.0a_ZM IS Data Tarievenboek 2010-03-11" xfId="463"/>
    <cellStyle name="_WBA annex 4 ZM ATM v2.0" xfId="464"/>
    <cellStyle name="_WBA annex 4 ZM ATM v2.0_EVPN Model_20102601_v0.1" xfId="465"/>
    <cellStyle name="_WBA annex 4 ZM ATM v2.0_ND5 squeeze model  whs-whs v2.21 DWDM ILL" xfId="2902"/>
    <cellStyle name="_WBA annex 4 ZM ATM v2.0_ZM IS Data Tarievenboek 2010-03-11" xfId="466"/>
    <cellStyle name="_WEAS pricing versie" xfId="2903"/>
    <cellStyle name="_WEAS pricing_v3" xfId="467"/>
    <cellStyle name="_Werkblad like for like" xfId="6199"/>
    <cellStyle name="_Werkblad like for like 2" xfId="6200"/>
    <cellStyle name="_Werkblad like for like 2 2" xfId="6201"/>
    <cellStyle name="_Werkblad like for like 3" xfId="6202"/>
    <cellStyle name="_Werkblad like for like 3 2" xfId="6203"/>
    <cellStyle name="_Werkblad like for like 4" xfId="6204"/>
    <cellStyle name="_Werkblad like for like 5" xfId="6205"/>
    <cellStyle name="_Werkblad uit BO klantprojectmanagement business afstemming februari 2007" xfId="2904"/>
    <cellStyle name="_White spot tabel tbv reviews" xfId="6206"/>
    <cellStyle name="_Wholesale installatieactiviteiten per pakket WMP 240707" xfId="468"/>
    <cellStyle name="_Wk16" xfId="469"/>
    <cellStyle name="_Wk16 2" xfId="470"/>
    <cellStyle name="_Wk16 2 2" xfId="6207"/>
    <cellStyle name="_Wk16 3" xfId="2905"/>
    <cellStyle name="_Wk16 3 2" xfId="6208"/>
    <cellStyle name="_Wk16 4" xfId="6209"/>
    <cellStyle name="_Wk16 5" xfId="6210"/>
    <cellStyle name="_Wk16_110810_Overzicht_Orderintake" xfId="6211"/>
    <cellStyle name="_Wk16_20080530 Consolidatie Businessplan v12" xfId="2906"/>
    <cellStyle name="_Wk16_20080530 Consolidatie Businessplan v12 2" xfId="2907"/>
    <cellStyle name="_Wk16_20080530 Consolidatie Businessplan v12 2 2" xfId="6212"/>
    <cellStyle name="_Wk16_20080530 Consolidatie Businessplan v12 3" xfId="6213"/>
    <cellStyle name="_Wk16_20080530 Consolidatie Businessplan v12 3 2" xfId="6214"/>
    <cellStyle name="_Wk16_20080530 Consolidatie Businessplan v12 4" xfId="6215"/>
    <cellStyle name="_Wk16_20080530 Consolidatie Businessplan v12 5" xfId="6216"/>
    <cellStyle name="_Wk16_20080530 Consolidatie Businessplan v12_Blad2" xfId="2908"/>
    <cellStyle name="_Wk16_20080530 Consolidatie Businessplan v12_Blad2 2" xfId="2909"/>
    <cellStyle name="_Wk16_20080530 Consolidatie Businessplan v12_Blad2_JP2011" xfId="2910"/>
    <cellStyle name="_Wk16_20080530 Consolidatie Businessplan v12_JP2011" xfId="2911"/>
    <cellStyle name="_Wk16_20080530 Consolidatie Businessplan v12_Model Plan 2012" xfId="2912"/>
    <cellStyle name="_Wk16_20080605 Consolidatie Businessplan v15" xfId="2913"/>
    <cellStyle name="_Wk16_20080605 Consolidatie Businessplan v15 2" xfId="2914"/>
    <cellStyle name="_Wk16_20080605 Consolidatie Businessplan v15 2 2" xfId="6217"/>
    <cellStyle name="_Wk16_20080605 Consolidatie Businessplan v15 3" xfId="6218"/>
    <cellStyle name="_Wk16_20080605 Consolidatie Businessplan v15 3 2" xfId="6219"/>
    <cellStyle name="_Wk16_20080605 Consolidatie Businessplan v15 4" xfId="6220"/>
    <cellStyle name="_Wk16_20080605 Consolidatie Businessplan v15 5" xfId="6221"/>
    <cellStyle name="_Wk16_20080605 Consolidatie Businessplan v15_Blad2" xfId="2915"/>
    <cellStyle name="_Wk16_20080605 Consolidatie Businessplan v15_Blad2 2" xfId="2916"/>
    <cellStyle name="_Wk16_20080605 Consolidatie Businessplan v15_Blad2_JP2011" xfId="2917"/>
    <cellStyle name="_Wk16_20080605 Consolidatie Businessplan v15_JP2011" xfId="2918"/>
    <cellStyle name="_Wk16_20080605 Consolidatie Businessplan v15_Model Plan 2012" xfId="2919"/>
    <cellStyle name="_Wk16_20080605 Consolidatie Businessplan v19" xfId="2920"/>
    <cellStyle name="_Wk16_20080605 Consolidatie Businessplan v19 2" xfId="2921"/>
    <cellStyle name="_Wk16_20080605 Consolidatie Businessplan v19 2 2" xfId="6222"/>
    <cellStyle name="_Wk16_20080605 Consolidatie Businessplan v19 3" xfId="6223"/>
    <cellStyle name="_Wk16_20080605 Consolidatie Businessplan v19 3 2" xfId="6224"/>
    <cellStyle name="_Wk16_20080605 Consolidatie Businessplan v19 4" xfId="6225"/>
    <cellStyle name="_Wk16_20080605 Consolidatie Businessplan v19 5" xfId="6226"/>
    <cellStyle name="_Wk16_20080605 Consolidatie Businessplan v19_Blad2" xfId="2922"/>
    <cellStyle name="_Wk16_20080605 Consolidatie Businessplan v19_Blad2 2" xfId="2923"/>
    <cellStyle name="_Wk16_20080605 Consolidatie Businessplan v19_Blad2_JP2011" xfId="2924"/>
    <cellStyle name="_Wk16_20080605 Consolidatie Businessplan v19_JP2011" xfId="2925"/>
    <cellStyle name="_Wk16_20080605 Consolidatie Businessplan v19_Model Plan 2012" xfId="2926"/>
    <cellStyle name="_Wk16_BenI" xfId="6227"/>
    <cellStyle name="_Wk16_Blad2" xfId="2927"/>
    <cellStyle name="_Wk16_Blad2 2" xfId="2928"/>
    <cellStyle name="_Wk16_Blad2_JP2011" xfId="2929"/>
    <cellStyle name="_Wk16_Fixed Data" xfId="6228"/>
    <cellStyle name="_Wk16_JP2011" xfId="2930"/>
    <cellStyle name="_Wk16_Model Plan 2012" xfId="2931"/>
    <cellStyle name="_Wk16_ND5 squeeze model  whs-whs v2.21 DWDM ILL" xfId="2932"/>
    <cellStyle name="_Wk16_OIT data LE,SCM,INS,targets" xfId="6229"/>
    <cellStyle name="_Wk16_SWOL" xfId="6230"/>
    <cellStyle name="_WMP LRIC kostenmodel v 0.1" xfId="471"/>
    <cellStyle name="_working capital" xfId="2933"/>
    <cellStyle name="_working capital 2" xfId="2934"/>
    <cellStyle name="_working capital_Blad2" xfId="2935"/>
    <cellStyle name="_working capital_Blad2 2" xfId="2936"/>
    <cellStyle name="_working capital_Blad2_JP2011" xfId="2937"/>
    <cellStyle name="_working capital_ICS plan 2010 origineel v9 10-09" xfId="2938"/>
    <cellStyle name="_working capital_JP2011" xfId="2939"/>
    <cellStyle name="_working capital_Maand Capex" xfId="2940"/>
    <cellStyle name="_working capital_Maand Capex 2" xfId="2941"/>
    <cellStyle name="_working capital_Maand Capex_Blad2" xfId="2942"/>
    <cellStyle name="_working capital_Maand Capex_Blad2 2" xfId="2943"/>
    <cellStyle name="_working capital_Maand Capex_Blad2_JP2011" xfId="2944"/>
    <cellStyle name="_working capital_Maand Capex_JP2011" xfId="2945"/>
    <cellStyle name="_working capital_ML_Generic_1 1 input Capex incl maandplan_v2" xfId="2946"/>
    <cellStyle name="_working capital_Model Plan 2012" xfId="2947"/>
    <cellStyle name="_WPC EDCS TOTAAL 090316_025_VVE" xfId="472"/>
    <cellStyle name="_WPC EDCS TOTAAL 090316_025_VVE 2" xfId="2948"/>
    <cellStyle name="_WPC EDCS TOTAAL 090316_025_VVE 2 2" xfId="2949"/>
    <cellStyle name="_WPC EDCS TOTAAL 090316_025_VVE_EVPN Model_20102601_v0.1" xfId="473"/>
    <cellStyle name="_WPC EDCS TOTAAL 090316_025_VVE_KWT IS Data 2010-10-07" xfId="2950"/>
    <cellStyle name="_WPC EDCS TOTAAL 090316_025_VVE_ND5 squeeze model  whs-whs v2.21 DWDM ILL" xfId="2951"/>
    <cellStyle name="_WPC EDCS TOTAAL 090316_025_VVE_ZM IS Data Tarievenboek 2010-03-11" xfId="474"/>
    <cellStyle name="_WvS-Nationaal_en_Internationaal_tbv_RvB-2003-46" xfId="6231"/>
    <cellStyle name="_WvS-Nationaal_en_Internationaal_tbv_RvB-2003-46 2" xfId="6232"/>
    <cellStyle name="_WvS-Nationaal_en_Internationaal_tbv_RvB-2003-46 2 2" xfId="6233"/>
    <cellStyle name="_WvS-Nationaal_en_Internationaal_tbv_RvB-2003-46 3" xfId="6234"/>
    <cellStyle name="_WvS-Nationaal_en_Internationaal_tbv_RvB-2003-46 3 2" xfId="6235"/>
    <cellStyle name="_WvS-Nationaal_en_Internationaal_tbv_RvB-2003-46 4" xfId="6236"/>
    <cellStyle name="_WvS-Nationaal_en_Internationaal_tbv_RvB-2003-46 5" xfId="6237"/>
    <cellStyle name="_WvS-Nationaal_en_Internationaal_tbv_RvB-2003-47" xfId="6238"/>
    <cellStyle name="_WvS-Nationaal_en_Internationaal_tbv_RvB-2003-47 2" xfId="6239"/>
    <cellStyle name="_WvS-Nationaal_en_Internationaal_tbv_RvB-2003-47 2 2" xfId="6240"/>
    <cellStyle name="_WvS-Nationaal_en_Internationaal_tbv_RvB-2003-47 3" xfId="6241"/>
    <cellStyle name="_WvS-Nationaal_en_Internationaal_tbv_RvB-2003-47 3 2" xfId="6242"/>
    <cellStyle name="_WvS-Nationaal_en_Internationaal_tbv_RvB-2003-47 4" xfId="6243"/>
    <cellStyle name="_WvS-Nationaal_en_Internationaal_tbv_RvB-2003-47 5" xfId="6244"/>
    <cellStyle name="_WvS-Nationaal_en_Internationaal_tbv_RvB-2004-02" xfId="6245"/>
    <cellStyle name="_WvS-Nationaal_en_Internationaal_tbv_RvB-2004-02 2" xfId="6246"/>
    <cellStyle name="_WvS-Nationaal_en_Internationaal_tbv_RvB-2004-02 2 2" xfId="6247"/>
    <cellStyle name="_WvS-Nationaal_en_Internationaal_tbv_RvB-2004-02 3" xfId="6248"/>
    <cellStyle name="_WvS-Nationaal_en_Internationaal_tbv_RvB-2004-02 3 2" xfId="6249"/>
    <cellStyle name="_WvS-Nationaal_en_Internationaal_tbv_RvB-2004-02 4" xfId="6250"/>
    <cellStyle name="_WvS-Nationaal_en_Internationaal_tbv_RvB-2004-02 5" xfId="6251"/>
    <cellStyle name="_YEE CAPEX CM incl tel nrs contactpersonen" xfId="6252"/>
    <cellStyle name="_YEE CAPEX CM incl tel nrs contactpersonen (2)" xfId="6253"/>
    <cellStyle name="_YEE CAPEX CM incl tel nrs contactpersonen (2) 2" xfId="6254"/>
    <cellStyle name="_YEE CAPEX CM incl tel nrs contactpersonen (2) 2 2" xfId="6255"/>
    <cellStyle name="_YEE CAPEX CM incl tel nrs contactpersonen (2) 3" xfId="6256"/>
    <cellStyle name="_YEE CAPEX CM incl tel nrs contactpersonen (2) 3 2" xfId="6257"/>
    <cellStyle name="_YEE CAPEX CM incl tel nrs contactpersonen (2) 4" xfId="6258"/>
    <cellStyle name="_YEE CAPEX CM incl tel nrs contactpersonen (2) 5" xfId="6259"/>
    <cellStyle name="_YEE CAPEX CM incl tel nrs contactpersonen 10" xfId="6260"/>
    <cellStyle name="_YEE CAPEX CM incl tel nrs contactpersonen 10 2" xfId="6261"/>
    <cellStyle name="_YEE CAPEX CM incl tel nrs contactpersonen 11" xfId="6262"/>
    <cellStyle name="_YEE CAPEX CM incl tel nrs contactpersonen 11 2" xfId="6263"/>
    <cellStyle name="_YEE CAPEX CM incl tel nrs contactpersonen 12" xfId="6264"/>
    <cellStyle name="_YEE CAPEX CM incl tel nrs contactpersonen 12 2" xfId="6265"/>
    <cellStyle name="_YEE CAPEX CM incl tel nrs contactpersonen 13" xfId="6266"/>
    <cellStyle name="_YEE CAPEX CM incl tel nrs contactpersonen 13 2" xfId="6267"/>
    <cellStyle name="_YEE CAPEX CM incl tel nrs contactpersonen 14" xfId="6268"/>
    <cellStyle name="_YEE CAPEX CM incl tel nrs contactpersonen 14 2" xfId="6269"/>
    <cellStyle name="_YEE CAPEX CM incl tel nrs contactpersonen 15" xfId="6270"/>
    <cellStyle name="_YEE CAPEX CM incl tel nrs contactpersonen 15 2" xfId="6271"/>
    <cellStyle name="_YEE CAPEX CM incl tel nrs contactpersonen 16" xfId="6272"/>
    <cellStyle name="_YEE CAPEX CM incl tel nrs contactpersonen 16 2" xfId="6273"/>
    <cellStyle name="_YEE CAPEX CM incl tel nrs contactpersonen 17" xfId="6274"/>
    <cellStyle name="_YEE CAPEX CM incl tel nrs contactpersonen 17 2" xfId="6275"/>
    <cellStyle name="_YEE CAPEX CM incl tel nrs contactpersonen 18" xfId="6276"/>
    <cellStyle name="_YEE CAPEX CM incl tel nrs contactpersonen 18 2" xfId="6277"/>
    <cellStyle name="_YEE CAPEX CM incl tel nrs contactpersonen 19" xfId="6278"/>
    <cellStyle name="_YEE CAPEX CM incl tel nrs contactpersonen 19 2" xfId="6279"/>
    <cellStyle name="_YEE CAPEX CM incl tel nrs contactpersonen 2" xfId="6280"/>
    <cellStyle name="_YEE CAPEX CM incl tel nrs contactpersonen 2 2" xfId="6281"/>
    <cellStyle name="_YEE CAPEX CM incl tel nrs contactpersonen 20" xfId="6282"/>
    <cellStyle name="_YEE CAPEX CM incl tel nrs contactpersonen 20 2" xfId="6283"/>
    <cellStyle name="_YEE CAPEX CM incl tel nrs contactpersonen 21" xfId="6284"/>
    <cellStyle name="_YEE CAPEX CM incl tel nrs contactpersonen 21 2" xfId="6285"/>
    <cellStyle name="_YEE CAPEX CM incl tel nrs contactpersonen 22" xfId="6286"/>
    <cellStyle name="_YEE CAPEX CM incl tel nrs contactpersonen 22 2" xfId="6287"/>
    <cellStyle name="_YEE CAPEX CM incl tel nrs contactpersonen 23" xfId="6288"/>
    <cellStyle name="_YEE CAPEX CM incl tel nrs contactpersonen 24" xfId="6289"/>
    <cellStyle name="_YEE CAPEX CM incl tel nrs contactpersonen 25" xfId="6290"/>
    <cellStyle name="_YEE CAPEX CM incl tel nrs contactpersonen 26" xfId="6291"/>
    <cellStyle name="_YEE CAPEX CM incl tel nrs contactpersonen 27" xfId="6292"/>
    <cellStyle name="_YEE CAPEX CM incl tel nrs contactpersonen 28" xfId="6293"/>
    <cellStyle name="_YEE CAPEX CM incl tel nrs contactpersonen 29" xfId="6294"/>
    <cellStyle name="_YEE CAPEX CM incl tel nrs contactpersonen 3" xfId="6295"/>
    <cellStyle name="_YEE CAPEX CM incl tel nrs contactpersonen 3 2" xfId="6296"/>
    <cellStyle name="_YEE CAPEX CM incl tel nrs contactpersonen 30" xfId="6297"/>
    <cellStyle name="_YEE CAPEX CM incl tel nrs contactpersonen 31" xfId="6298"/>
    <cellStyle name="_YEE CAPEX CM incl tel nrs contactpersonen 32" xfId="6299"/>
    <cellStyle name="_YEE CAPEX CM incl tel nrs contactpersonen 33" xfId="6300"/>
    <cellStyle name="_YEE CAPEX CM incl tel nrs contactpersonen 34" xfId="6301"/>
    <cellStyle name="_YEE CAPEX CM incl tel nrs contactpersonen 35" xfId="6302"/>
    <cellStyle name="_YEE CAPEX CM incl tel nrs contactpersonen 36" xfId="6303"/>
    <cellStyle name="_YEE CAPEX CM incl tel nrs contactpersonen 37" xfId="6304"/>
    <cellStyle name="_YEE CAPEX CM incl tel nrs contactpersonen 38" xfId="6305"/>
    <cellStyle name="_YEE CAPEX CM incl tel nrs contactpersonen 39" xfId="6306"/>
    <cellStyle name="_YEE CAPEX CM incl tel nrs contactpersonen 4" xfId="6307"/>
    <cellStyle name="_YEE CAPEX CM incl tel nrs contactpersonen 4 2" xfId="6308"/>
    <cellStyle name="_YEE CAPEX CM incl tel nrs contactpersonen 40" xfId="6309"/>
    <cellStyle name="_YEE CAPEX CM incl tel nrs contactpersonen 41" xfId="6310"/>
    <cellStyle name="_YEE CAPEX CM incl tel nrs contactpersonen 42" xfId="6311"/>
    <cellStyle name="_YEE CAPEX CM incl tel nrs contactpersonen 43" xfId="6312"/>
    <cellStyle name="_YEE CAPEX CM incl tel nrs contactpersonen 5" xfId="6313"/>
    <cellStyle name="_YEE CAPEX CM incl tel nrs contactpersonen 5 2" xfId="6314"/>
    <cellStyle name="_YEE CAPEX CM incl tel nrs contactpersonen 6" xfId="6315"/>
    <cellStyle name="_YEE CAPEX CM incl tel nrs contactpersonen 6 2" xfId="6316"/>
    <cellStyle name="_YEE CAPEX CM incl tel nrs contactpersonen 7" xfId="6317"/>
    <cellStyle name="_YEE CAPEX CM incl tel nrs contactpersonen 7 2" xfId="6318"/>
    <cellStyle name="_YEE CAPEX CM incl tel nrs contactpersonen 8" xfId="6319"/>
    <cellStyle name="_YEE CAPEX CM incl tel nrs contactpersonen 8 2" xfId="6320"/>
    <cellStyle name="_YEE CAPEX CM incl tel nrs contactpersonen 9" xfId="6321"/>
    <cellStyle name="_YEE CAPEX CM incl tel nrs contactpersonen 9 2" xfId="6322"/>
    <cellStyle name="_YEE-Template Carrier Services" xfId="475"/>
    <cellStyle name="_YEE-Template Carrier Services 2" xfId="476"/>
    <cellStyle name="_YEE-Template Carrier Services 3" xfId="2952"/>
    <cellStyle name="_YEE-Template Carrier Services_ND5 squeeze model  whs-whs v2.21 DWDM ILL" xfId="2953"/>
    <cellStyle name="_ZM de q van pfm vs bp 0.6" xfId="6323"/>
    <cellStyle name="_ZM de q van pfm vs bp 0.6 2" xfId="6324"/>
    <cellStyle name="_ZM de q van pfm vs bp 0.6 2 2" xfId="6325"/>
    <cellStyle name="_ZM de q van pfm vs bp 0.6 3" xfId="6326"/>
    <cellStyle name="_ZM de q van pfm vs bp 0.6 3 2" xfId="6327"/>
    <cellStyle name="_ZM de q van pfm vs bp 0.6 4" xfId="6328"/>
    <cellStyle name="_ZM de q van pfm vs bp 0.6 5" xfId="6329"/>
    <cellStyle name="_ZM maandverdeling YP_08 en RF_Q1" xfId="2954"/>
    <cellStyle name="_ZM Tot. per BL" xfId="6330"/>
    <cellStyle name="_ZM Tot. per BL 2" xfId="6331"/>
    <cellStyle name="_ZM Tot. per BL 2 2" xfId="6332"/>
    <cellStyle name="_ZM Tot. per BL 3" xfId="6333"/>
    <cellStyle name="_ZM Tot. per BL 3 2" xfId="6334"/>
    <cellStyle name="_ZM Tot. per BL 4" xfId="6335"/>
    <cellStyle name="_ZM Tot. per BL 5" xfId="6336"/>
    <cellStyle name="_ZM_NS_ProductP&amp;L sep with epacity waterfall" xfId="2955"/>
    <cellStyle name="_ZM_NS_ProductP&amp;L sep with epacity waterfall 2" xfId="2956"/>
    <cellStyle name="_ZM_NS_ProductP&amp;L sep with epacity waterfall 2 2" xfId="6337"/>
    <cellStyle name="_ZM_NS_ProductP&amp;L sep with epacity waterfall 3" xfId="6338"/>
    <cellStyle name="_ZM_NS_ProductP&amp;L sep with epacity waterfall 3 2" xfId="6339"/>
    <cellStyle name="_ZM_NS_ProductP&amp;L sep with epacity waterfall 4" xfId="6340"/>
    <cellStyle name="_ZM_NS_ProductP&amp;L sep with epacity waterfall 5" xfId="6341"/>
    <cellStyle name="_ZM_NS_ProductP&amp;L sep with epacity waterfall_Blad2" xfId="2957"/>
    <cellStyle name="_ZM_NS_ProductP&amp;L sep with epacity waterfall_Blad2 2" xfId="2958"/>
    <cellStyle name="_ZM_NS_ProductP&amp;L sep with epacity waterfall_Blad2_JP2011" xfId="2959"/>
    <cellStyle name="_ZM_NS_ProductP&amp;L sep with epacity waterfall_JP2011" xfId="2960"/>
    <cellStyle name="_ZM_NS_ProductP&amp;L sep with epacity waterfall_Model Plan 2012" xfId="2961"/>
    <cellStyle name="_ZM-verrekening voorb09" xfId="477"/>
    <cellStyle name="_ZM-verrekening voorb09 2" xfId="478"/>
    <cellStyle name="_ZM-verrekening voorb09 3" xfId="2962"/>
    <cellStyle name="_ZM-verrekening voorb09_ND5 squeeze model  whs-whs v2.21 DWDM ILL" xfId="2963"/>
    <cellStyle name="£ BP" xfId="6342"/>
    <cellStyle name="£ BP 2" xfId="6343"/>
    <cellStyle name="¥ JY" xfId="6344"/>
    <cellStyle name="¥ JY 2" xfId="6345"/>
    <cellStyle name="€/m²" xfId="2964"/>
    <cellStyle name="=C:\WINNT\SYSTEM32\COMMAND.COM" xfId="2965"/>
    <cellStyle name="=C:\WINNT\SYSTEM32\COMMAND.COM 2" xfId="2966"/>
    <cellStyle name="=C:\WINNT\SYSTEM32\COMMAND.COM 2 2" xfId="6346"/>
    <cellStyle name="=C:\WINNT\SYSTEM32\COMMAND.COM 3" xfId="6347"/>
    <cellStyle name="=C:\WINNT\SYSTEM32\COMMAND.COM 3 2" xfId="6348"/>
    <cellStyle name="=C:\WINNT\SYSTEM32\COMMAND.COM 4" xfId="6349"/>
    <cellStyle name="=C:\WINNT\SYSTEM32\COMMAND.COM 5" xfId="6350"/>
    <cellStyle name="0" xfId="6351"/>
    <cellStyle name="0%" xfId="6352"/>
    <cellStyle name="0% 2" xfId="6353"/>
    <cellStyle name="0% 2 2" xfId="6354"/>
    <cellStyle name="0% 3" xfId="6355"/>
    <cellStyle name="0% 3 2" xfId="6356"/>
    <cellStyle name="0% 4" xfId="6357"/>
    <cellStyle name="0% 5" xfId="6358"/>
    <cellStyle name="0,0_x000a__x000a_NA_x000a__x000a_" xfId="6359"/>
    <cellStyle name="0,0_x000a__x000a_NA_x000a__x000a_ 2" xfId="6360"/>
    <cellStyle name="0,0_x000a__x000a_NA_x000a__x000a_ 2 2" xfId="6361"/>
    <cellStyle name="0,0_x000a__x000a_NA_x000a__x000a_ 3" xfId="6362"/>
    <cellStyle name="0,0_x000a__x000a_NA_x000a__x000a_ 3 2" xfId="6363"/>
    <cellStyle name="0,0_x000a__x000a_NA_x000a__x000a_ 4" xfId="6364"/>
    <cellStyle name="0,0_x000a__x000a_NA_x000a__x000a_ 5" xfId="6365"/>
    <cellStyle name="0,0_x000d__x000a_NA_x000d__x000a_" xfId="479"/>
    <cellStyle name="0.0" xfId="6366"/>
    <cellStyle name="0.0%" xfId="6367"/>
    <cellStyle name="0.0_110329 PQ Challenge Linked to Sharepoint" xfId="6368"/>
    <cellStyle name="0.00" xfId="6369"/>
    <cellStyle name="0.00%" xfId="6370"/>
    <cellStyle name="0.0x" xfId="6371"/>
    <cellStyle name="0_101018 BP Check OLS" xfId="6372"/>
    <cellStyle name="0_101018 BP Check OLS_110329 PQ Challenge Linked to Sharepoint" xfId="6373"/>
    <cellStyle name="0_101018 BP Check OLS_110413 Outlook ZM Linked to Sharepoint" xfId="6374"/>
    <cellStyle name="0_110329 PQ Challenge Linked to Sharepoint" xfId="6375"/>
    <cellStyle name="0_110413 Outlook ZM Linked to Sharepoint" xfId="6376"/>
    <cellStyle name="0_ICT" xfId="6377"/>
    <cellStyle name="0_Malaysia model 8nov03" xfId="6378"/>
    <cellStyle name="0_Malaysia model 8nov03_110329 PQ Challenge Linked to Sharepoint" xfId="6379"/>
    <cellStyle name="0_Malaysia model 8nov03_110413 Outlook ZM Linked to Sharepoint" xfId="6380"/>
    <cellStyle name="0_Malaysia model 8nov03_ICT" xfId="6381"/>
    <cellStyle name="0_Malaysia model 8nov03_NL Spec Staf _ ICT" xfId="6382"/>
    <cellStyle name="0_Malaysia model 8nov03_Trendanalyse 2009-2013 (MASTER met links naar SharePoint input) - 2011 structuur" xfId="6383"/>
    <cellStyle name="0_Megafon model 5nov03" xfId="6384"/>
    <cellStyle name="0_Megafon model 5nov03_110329 PQ Challenge Linked to Sharepoint" xfId="6385"/>
    <cellStyle name="0_Megafon model 5nov03_110413 Outlook ZM Linked to Sharepoint" xfId="6386"/>
    <cellStyle name="0_Megafon model 5nov03_ICT" xfId="6387"/>
    <cellStyle name="0_Megafon model 5nov03_NL Spec Staf _ ICT" xfId="6388"/>
    <cellStyle name="0_Megafon model 5nov03_Trendanalyse 2009-2013 (MASTER met links naar SharePoint input) - 2011 structuur" xfId="6389"/>
    <cellStyle name="0_NewRef10" xfId="6390"/>
    <cellStyle name="0_NewRef10_110329 PQ Challenge Linked to Sharepoint" xfId="6391"/>
    <cellStyle name="0_NewRef10_110413 Outlook ZM Linked to Sharepoint" xfId="6392"/>
    <cellStyle name="0_NewRef10_ICT" xfId="6393"/>
    <cellStyle name="0_NewRef10_NL Spec Staf _ ICT" xfId="6394"/>
    <cellStyle name="0_NewRef10_Trendanalyse 2009-2013 (MASTER met links naar SharePoint input) - 2011 structuur" xfId="6395"/>
    <cellStyle name="0_NL Spec Staf _ ICT" xfId="6396"/>
    <cellStyle name="0_Trendanalyse 2009-2013 (MASTER met links naar SharePoint input) - 2011 structuur" xfId="6397"/>
    <cellStyle name="0000" xfId="2967"/>
    <cellStyle name="0000 2" xfId="6398"/>
    <cellStyle name="000000" xfId="2968"/>
    <cellStyle name="000000 2" xfId="6399"/>
    <cellStyle name="20% - Accent1 2" xfId="2969"/>
    <cellStyle name="20% - Accent1 2 2" xfId="6401"/>
    <cellStyle name="20% - Accent1 2 2 2" xfId="6402"/>
    <cellStyle name="20% - Accent1 2 3" xfId="6400"/>
    <cellStyle name="20% - Accent1 3" xfId="6403"/>
    <cellStyle name="20% - Accent1 4" xfId="6404"/>
    <cellStyle name="20% - Accent2 2" xfId="2970"/>
    <cellStyle name="20% - Accent2 2 2" xfId="6406"/>
    <cellStyle name="20% - Accent2 2 2 2" xfId="6407"/>
    <cellStyle name="20% - Accent2 2 3" xfId="6405"/>
    <cellStyle name="20% - Accent2 3" xfId="6408"/>
    <cellStyle name="20% - Accent2 4" xfId="6409"/>
    <cellStyle name="20% - Accent3 2" xfId="2971"/>
    <cellStyle name="20% - Accent3 2 2" xfId="6411"/>
    <cellStyle name="20% - Accent3 2 2 2" xfId="6412"/>
    <cellStyle name="20% - Accent3 2 3" xfId="6410"/>
    <cellStyle name="20% - Accent3 3" xfId="6413"/>
    <cellStyle name="20% - Accent3 4" xfId="6414"/>
    <cellStyle name="20% - Accent4 2" xfId="2972"/>
    <cellStyle name="20% - Accent4 2 2" xfId="6416"/>
    <cellStyle name="20% - Accent4 2 2 2" xfId="6417"/>
    <cellStyle name="20% - Accent4 2 3" xfId="6415"/>
    <cellStyle name="20% - Accent4 3" xfId="6418"/>
    <cellStyle name="20% - Accent4 4" xfId="6419"/>
    <cellStyle name="20% - Accent5 2" xfId="2973"/>
    <cellStyle name="20% - Accent5 2 2" xfId="6421"/>
    <cellStyle name="20% - Accent5 2 2 2" xfId="6422"/>
    <cellStyle name="20% - Accent5 2 3" xfId="6420"/>
    <cellStyle name="20% - Accent5 3" xfId="6423"/>
    <cellStyle name="20% - Accent5 4" xfId="6424"/>
    <cellStyle name="20% - Accent6 2" xfId="2974"/>
    <cellStyle name="20% - Accent6 2 2" xfId="6426"/>
    <cellStyle name="20% - Accent6 2 2 2" xfId="6427"/>
    <cellStyle name="20% - Accent6 2 3" xfId="6425"/>
    <cellStyle name="20% - Accent6 3" xfId="6428"/>
    <cellStyle name="20% - Accent6 4" xfId="6429"/>
    <cellStyle name="4" xfId="6430"/>
    <cellStyle name="4 2" xfId="4025"/>
    <cellStyle name="40% - Accent1 2" xfId="2975"/>
    <cellStyle name="40% - Accent1 2 2" xfId="2976"/>
    <cellStyle name="40% - Accent1 2 2 2" xfId="6433"/>
    <cellStyle name="40% - Accent1 2 2 3" xfId="6432"/>
    <cellStyle name="40% - Accent1 2 3" xfId="6431"/>
    <cellStyle name="40% - Accent1 3" xfId="6434"/>
    <cellStyle name="40% - Accent1 4" xfId="6435"/>
    <cellStyle name="40% - Accent2 2" xfId="2977"/>
    <cellStyle name="40% - Accent2 2 2" xfId="6437"/>
    <cellStyle name="40% - Accent2 2 2 2" xfId="6438"/>
    <cellStyle name="40% - Accent2 2 3" xfId="6436"/>
    <cellStyle name="40% - Accent2 3" xfId="6439"/>
    <cellStyle name="40% - Accent2 4" xfId="6440"/>
    <cellStyle name="40% - Accent3 2" xfId="2978"/>
    <cellStyle name="40% - Accent3 2 2" xfId="6442"/>
    <cellStyle name="40% - Accent3 2 2 2" xfId="6443"/>
    <cellStyle name="40% - Accent3 2 3" xfId="6441"/>
    <cellStyle name="40% - Accent3 3" xfId="6444"/>
    <cellStyle name="40% - Accent3 4" xfId="6445"/>
    <cellStyle name="40% - Accent4 2" xfId="2979"/>
    <cellStyle name="40% - Accent4 2 2" xfId="2980"/>
    <cellStyle name="40% - Accent4 2 2 2" xfId="6448"/>
    <cellStyle name="40% - Accent4 2 2 3" xfId="6447"/>
    <cellStyle name="40% - Accent4 2 3" xfId="6446"/>
    <cellStyle name="40% - Accent4 3" xfId="2981"/>
    <cellStyle name="40% - Accent4 3 2" xfId="6449"/>
    <cellStyle name="40% - Accent4 4" xfId="6450"/>
    <cellStyle name="40% - Accent5 2" xfId="2982"/>
    <cellStyle name="40% - Accent5 2 2" xfId="6452"/>
    <cellStyle name="40% - Accent5 2 2 2" xfId="6453"/>
    <cellStyle name="40% - Accent5 2 3" xfId="6451"/>
    <cellStyle name="40% - Accent5 3" xfId="6454"/>
    <cellStyle name="40% - Accent5 4" xfId="6455"/>
    <cellStyle name="40% - Accent6 2" xfId="2983"/>
    <cellStyle name="40% - Accent6 2 2" xfId="2984"/>
    <cellStyle name="40% - Accent6 2 2 2" xfId="6458"/>
    <cellStyle name="40% - Accent6 2 2 3" xfId="6457"/>
    <cellStyle name="40% - Accent6 2 3" xfId="6456"/>
    <cellStyle name="40% - Accent6 3" xfId="6459"/>
    <cellStyle name="40% - Accent6 4" xfId="6460"/>
    <cellStyle name="5" xfId="6461"/>
    <cellStyle name="5 2" xfId="4029"/>
    <cellStyle name="6" xfId="6462"/>
    <cellStyle name="6 2" xfId="4014"/>
    <cellStyle name="60% - Accent1 2" xfId="2985"/>
    <cellStyle name="60% - Accent1 2 2" xfId="6463"/>
    <cellStyle name="60% - Accent1 3" xfId="6464"/>
    <cellStyle name="60% - Accent1 4" xfId="6465"/>
    <cellStyle name="60% - Accent2 2" xfId="6466"/>
    <cellStyle name="60% - Accent2 3" xfId="6467"/>
    <cellStyle name="60% - Accent2 4" xfId="6468"/>
    <cellStyle name="60% - Accent3 2" xfId="6469"/>
    <cellStyle name="60% - Accent3 3" xfId="6470"/>
    <cellStyle name="60% - Accent3 4" xfId="6471"/>
    <cellStyle name="60% - Accent4 2" xfId="6472"/>
    <cellStyle name="60% - Accent4 3" xfId="6473"/>
    <cellStyle name="60% - Accent4 4" xfId="6474"/>
    <cellStyle name="60% - Accent5 2" xfId="6475"/>
    <cellStyle name="60% - Accent5 3" xfId="6476"/>
    <cellStyle name="60% - Accent5 4" xfId="6477"/>
    <cellStyle name="60% - Accent6 2" xfId="6478"/>
    <cellStyle name="60% - Accent6 3" xfId="6479"/>
    <cellStyle name="60% - Accent6 4" xfId="6480"/>
    <cellStyle name="6mal" xfId="480"/>
    <cellStyle name="752131" xfId="6481"/>
    <cellStyle name="9" xfId="6482"/>
    <cellStyle name="9 2" xfId="4043"/>
    <cellStyle name="Accent1 - 20%" xfId="2986"/>
    <cellStyle name="Accent1 - 20% 2" xfId="2987"/>
    <cellStyle name="Accent1 - 20%_2012 PL" xfId="2988"/>
    <cellStyle name="Accent1 - 40%" xfId="2989"/>
    <cellStyle name="Accent1 - 40% 2" xfId="2990"/>
    <cellStyle name="Accent1 - 40%_2012 PL" xfId="2991"/>
    <cellStyle name="Accent1 - 60%" xfId="2992"/>
    <cellStyle name="Accent1 - 60% 2" xfId="2993"/>
    <cellStyle name="Accent1 - 60%_2012 PL" xfId="2994"/>
    <cellStyle name="Accent1 10" xfId="2995"/>
    <cellStyle name="Accent1 11" xfId="2996"/>
    <cellStyle name="Accent1 12" xfId="2997"/>
    <cellStyle name="Accent1 2" xfId="2998"/>
    <cellStyle name="Accent1 2 2" xfId="6484"/>
    <cellStyle name="Accent1 2 3" xfId="6483"/>
    <cellStyle name="Accent1 3" xfId="2999"/>
    <cellStyle name="Accent1 4" xfId="3000"/>
    <cellStyle name="Accent1 5" xfId="3001"/>
    <cellStyle name="Accent1 6" xfId="3002"/>
    <cellStyle name="Accent1 7" xfId="3003"/>
    <cellStyle name="Accent1 8" xfId="3004"/>
    <cellStyle name="Accent1 9" xfId="3005"/>
    <cellStyle name="Accent2 - 20%" xfId="3006"/>
    <cellStyle name="Accent2 - 20% 2" xfId="3007"/>
    <cellStyle name="Accent2 - 20%_2012 PL" xfId="3008"/>
    <cellStyle name="Accent2 - 40%" xfId="3009"/>
    <cellStyle name="Accent2 - 40% 2" xfId="3010"/>
    <cellStyle name="Accent2 - 40%_2012 PL" xfId="3011"/>
    <cellStyle name="Accent2 - 60%" xfId="3012"/>
    <cellStyle name="Accent2 - 60% 2" xfId="3013"/>
    <cellStyle name="Accent2 - 60%_2012 PL" xfId="3014"/>
    <cellStyle name="Accent2 10" xfId="3015"/>
    <cellStyle name="Accent2 11" xfId="3016"/>
    <cellStyle name="Accent2 12" xfId="3017"/>
    <cellStyle name="Accent2 2" xfId="3018"/>
    <cellStyle name="Accent2 2 2" xfId="6486"/>
    <cellStyle name="Accent2 2 3" xfId="6485"/>
    <cellStyle name="Accent2 3" xfId="3019"/>
    <cellStyle name="Accent2 4" xfId="3020"/>
    <cellStyle name="Accent2 5" xfId="3021"/>
    <cellStyle name="Accent2 6" xfId="3022"/>
    <cellStyle name="Accent2 7" xfId="3023"/>
    <cellStyle name="Accent2 8" xfId="3024"/>
    <cellStyle name="Accent2 9" xfId="3025"/>
    <cellStyle name="Accent3 - 20%" xfId="3026"/>
    <cellStyle name="Accent3 - 20% 2" xfId="3027"/>
    <cellStyle name="Accent3 - 20%_2012 PL" xfId="3028"/>
    <cellStyle name="Accent3 - 40%" xfId="3029"/>
    <cellStyle name="Accent3 - 40% 2" xfId="3030"/>
    <cellStyle name="Accent3 - 40%_2012 PL" xfId="3031"/>
    <cellStyle name="Accent3 - 60%" xfId="3032"/>
    <cellStyle name="Accent3 - 60% 2" xfId="3033"/>
    <cellStyle name="Accent3 - 60%_2012 PL" xfId="3034"/>
    <cellStyle name="Accent3 10" xfId="3035"/>
    <cellStyle name="Accent3 11" xfId="3036"/>
    <cellStyle name="Accent3 12" xfId="3037"/>
    <cellStyle name="Accent3 2" xfId="3038"/>
    <cellStyle name="Accent3 2 2" xfId="6488"/>
    <cellStyle name="Accent3 2 3" xfId="6487"/>
    <cellStyle name="Accent3 3" xfId="3039"/>
    <cellStyle name="Accent3 4" xfId="3040"/>
    <cellStyle name="Accent3 5" xfId="3041"/>
    <cellStyle name="Accent3 6" xfId="3042"/>
    <cellStyle name="Accent3 7" xfId="3043"/>
    <cellStyle name="Accent3 8" xfId="3044"/>
    <cellStyle name="Accent3 9" xfId="3045"/>
    <cellStyle name="Accent4 - 20%" xfId="3046"/>
    <cellStyle name="Accent4 - 20% 2" xfId="3047"/>
    <cellStyle name="Accent4 - 20%_2012 PL" xfId="3048"/>
    <cellStyle name="Accent4 - 40%" xfId="3049"/>
    <cellStyle name="Accent4 - 40% 2" xfId="3050"/>
    <cellStyle name="Accent4 - 40%_2012 PL" xfId="3051"/>
    <cellStyle name="Accent4 - 60%" xfId="3052"/>
    <cellStyle name="Accent4 - 60% 2" xfId="3053"/>
    <cellStyle name="Accent4 - 60%_2012 PL" xfId="3054"/>
    <cellStyle name="Accent4 10" xfId="3055"/>
    <cellStyle name="Accent4 11" xfId="3056"/>
    <cellStyle name="Accent4 12" xfId="3057"/>
    <cellStyle name="Accent4 2" xfId="3058"/>
    <cellStyle name="Accent4 2 2" xfId="6490"/>
    <cellStyle name="Accent4 2 3" xfId="6489"/>
    <cellStyle name="Accent4 3" xfId="3059"/>
    <cellStyle name="Accent4 4" xfId="3060"/>
    <cellStyle name="Accent4 5" xfId="3061"/>
    <cellStyle name="Accent4 6" xfId="3062"/>
    <cellStyle name="Accent4 7" xfId="3063"/>
    <cellStyle name="Accent4 8" xfId="3064"/>
    <cellStyle name="Accent4 9" xfId="3065"/>
    <cellStyle name="Accent5 - 20%" xfId="3066"/>
    <cellStyle name="Accent5 - 20% 2" xfId="3067"/>
    <cellStyle name="Accent5 - 20%_2012 PL" xfId="3068"/>
    <cellStyle name="Accent5 - 40%" xfId="3069"/>
    <cellStyle name="Accent5 - 60%" xfId="3070"/>
    <cellStyle name="Accent5 - 60% 2" xfId="3071"/>
    <cellStyle name="Accent5 - 60%_2012 PL" xfId="3072"/>
    <cellStyle name="Accent5 10" xfId="3073"/>
    <cellStyle name="Accent5 11" xfId="3074"/>
    <cellStyle name="Accent5 12" xfId="3075"/>
    <cellStyle name="Accent5 2" xfId="3076"/>
    <cellStyle name="Accent5 2 2" xfId="6492"/>
    <cellStyle name="Accent5 2 3" xfId="6491"/>
    <cellStyle name="Accent5 3" xfId="3077"/>
    <cellStyle name="Accent5 4" xfId="3078"/>
    <cellStyle name="Accent5 5" xfId="3079"/>
    <cellStyle name="Accent5 6" xfId="3080"/>
    <cellStyle name="Accent5 7" xfId="3081"/>
    <cellStyle name="Accent5 8" xfId="3082"/>
    <cellStyle name="Accent5 9" xfId="3083"/>
    <cellStyle name="Accent6 - 20%" xfId="3084"/>
    <cellStyle name="Accent6 - 40%" xfId="3085"/>
    <cellStyle name="Accent6 - 40% 2" xfId="3086"/>
    <cellStyle name="Accent6 - 40%_2012 PL" xfId="3087"/>
    <cellStyle name="Accent6 - 60%" xfId="3088"/>
    <cellStyle name="Accent6 - 60% 2" xfId="3089"/>
    <cellStyle name="Accent6 - 60%_2012 PL" xfId="3090"/>
    <cellStyle name="Accent6 10" xfId="3091"/>
    <cellStyle name="Accent6 11" xfId="3092"/>
    <cellStyle name="Accent6 12" xfId="3093"/>
    <cellStyle name="Accent6 2" xfId="3094"/>
    <cellStyle name="Accent6 2 2" xfId="6494"/>
    <cellStyle name="Accent6 2 3" xfId="6493"/>
    <cellStyle name="Accent6 3" xfId="3095"/>
    <cellStyle name="Accent6 4" xfId="3096"/>
    <cellStyle name="Accent6 5" xfId="3097"/>
    <cellStyle name="Accent6 6" xfId="3098"/>
    <cellStyle name="Accent6 7" xfId="3099"/>
    <cellStyle name="Accent6 8" xfId="3100"/>
    <cellStyle name="Accent6 9" xfId="3101"/>
    <cellStyle name="active" xfId="3102"/>
    <cellStyle name="AFE" xfId="3103"/>
    <cellStyle name="Align at top" xfId="3104"/>
    <cellStyle name="Align at top 2" xfId="3105"/>
    <cellStyle name="args.style" xfId="481"/>
    <cellStyle name="arial11_bld_it" xfId="482"/>
    <cellStyle name="at" xfId="6495"/>
    <cellStyle name="Availability" xfId="3106"/>
    <cellStyle name="b" xfId="6496"/>
    <cellStyle name="b%0" xfId="6497"/>
    <cellStyle name="b%1" xfId="6498"/>
    <cellStyle name="b%2" xfId="6499"/>
    <cellStyle name="b0" xfId="6500"/>
    <cellStyle name="b09" xfId="6501"/>
    <cellStyle name="b1" xfId="6502"/>
    <cellStyle name="b1 2" xfId="6503"/>
    <cellStyle name="b1 2 2" xfId="6504"/>
    <cellStyle name="b1 3" xfId="6505"/>
    <cellStyle name="b1 3 2" xfId="6506"/>
    <cellStyle name="b1 4" xfId="6507"/>
    <cellStyle name="b1 5" xfId="6508"/>
    <cellStyle name="b2" xfId="6509"/>
    <cellStyle name="b2 2" xfId="6510"/>
    <cellStyle name="Bad" xfId="758"/>
    <cellStyle name="Bad 2" xfId="3107"/>
    <cellStyle name="Bad 2 2" xfId="6512"/>
    <cellStyle name="Bad 3" xfId="3108"/>
    <cellStyle name="Bad 4" xfId="6511"/>
    <cellStyle name="Balans" xfId="6513"/>
    <cellStyle name="Balans 2" xfId="6514"/>
    <cellStyle name="Balans 2 2" xfId="7598"/>
    <cellStyle name="Balans 3" xfId="7597"/>
    <cellStyle name="Balans Bold" xfId="6515"/>
    <cellStyle name="Balans Totaal" xfId="6516"/>
    <cellStyle name="Balans Totaal 2" xfId="6517"/>
    <cellStyle name="Balans Totaal 2 2" xfId="6518"/>
    <cellStyle name="Balans Totaal 2 2 2" xfId="4028"/>
    <cellStyle name="Balans Totaal 2 3" xfId="3995"/>
    <cellStyle name="Balans Totaal 3" xfId="6519"/>
    <cellStyle name="Balans Totaal 3 2" xfId="6520"/>
    <cellStyle name="Balans Totaal 3 2 2" xfId="4027"/>
    <cellStyle name="Balans Totaal 3 3" xfId="7606"/>
    <cellStyle name="Balans Totaal 4" xfId="6521"/>
    <cellStyle name="Balans Totaal 4 2" xfId="4013"/>
    <cellStyle name="Balans Totaal 5" xfId="6522"/>
    <cellStyle name="Balans Totaal 5 2" xfId="3994"/>
    <cellStyle name="Balans Totaal 6" xfId="3996"/>
    <cellStyle name="Balans_110329 PQ Challenge Linked to Sharepoint" xfId="6523"/>
    <cellStyle name="Bar" xfId="3109"/>
    <cellStyle name="Bar (w border)" xfId="3110"/>
    <cellStyle name="Bar (w border) 2" xfId="3111"/>
    <cellStyle name="Bar 2" xfId="3112"/>
    <cellStyle name="Bar_JP2011" xfId="3113"/>
    <cellStyle name="basis" xfId="3114"/>
    <cellStyle name="basis 2" xfId="6524"/>
    <cellStyle name="Berekening 2" xfId="3952"/>
    <cellStyle name="Berekening 2 2" xfId="4147"/>
    <cellStyle name="Black" xfId="6525"/>
    <cellStyle name="blank" xfId="3115"/>
    <cellStyle name="Blauw" xfId="6526"/>
    <cellStyle name="Blue" xfId="6527"/>
    <cellStyle name="Blz (xxx xxx xx)" xfId="3116"/>
    <cellStyle name="Blz (xxx xxx xx) 2" xfId="3117"/>
    <cellStyle name="bo" xfId="6528"/>
    <cellStyle name="bo 2" xfId="6529"/>
    <cellStyle name="Body" xfId="6530"/>
    <cellStyle name="boek" xfId="483"/>
    <cellStyle name="Bold/Border" xfId="6531"/>
    <cellStyle name="Bold/Border 2" xfId="6532"/>
    <cellStyle name="border" xfId="3118"/>
    <cellStyle name="Bottom" xfId="6533"/>
    <cellStyle name="bout" xfId="6534"/>
    <cellStyle name="bt" xfId="6535"/>
    <cellStyle name="btit" xfId="6536"/>
    <cellStyle name="btit 2" xfId="6537"/>
    <cellStyle name="btit 2 2" xfId="6538"/>
    <cellStyle name="btit 3" xfId="6539"/>
    <cellStyle name="btit 3 2" xfId="6540"/>
    <cellStyle name="btit 4" xfId="6541"/>
    <cellStyle name="btit 5" xfId="6542"/>
    <cellStyle name="Bullet" xfId="6543"/>
    <cellStyle name="Bullet 2" xfId="6544"/>
    <cellStyle name="BvDAddIn_Currency" xfId="3119"/>
    <cellStyle name="c" xfId="6545"/>
    <cellStyle name="c_Grouse+Pelican" xfId="6546"/>
    <cellStyle name="c_Macros" xfId="6547"/>
    <cellStyle name="c_Macros (2)" xfId="6548"/>
    <cellStyle name="c_Manager (2)" xfId="6549"/>
    <cellStyle name="c0" xfId="6550"/>
    <cellStyle name="cach" xfId="6551"/>
    <cellStyle name="Calc" xfId="3120"/>
    <cellStyle name="Calc - Blue" xfId="3121"/>
    <cellStyle name="Calc - Feed" xfId="3122"/>
    <cellStyle name="Calc - Green" xfId="3123"/>
    <cellStyle name="Calc - Grey" xfId="3124"/>
    <cellStyle name="Calc - White" xfId="3125"/>
    <cellStyle name="Calc Currency (0)" xfId="484"/>
    <cellStyle name="Calc Currency (0) 2" xfId="6552"/>
    <cellStyle name="Calc Currency (2)" xfId="3126"/>
    <cellStyle name="Calc Currency (2) 2" xfId="6553"/>
    <cellStyle name="Calc Percent (0)" xfId="3127"/>
    <cellStyle name="Calc Percent (0) 2" xfId="6554"/>
    <cellStyle name="Calc Percent (1)" xfId="3128"/>
    <cellStyle name="Calc Percent (1) 2" xfId="6555"/>
    <cellStyle name="Calc Percent (2)" xfId="3129"/>
    <cellStyle name="Calc Percent (2) 2" xfId="6556"/>
    <cellStyle name="Calc Units (0)" xfId="3130"/>
    <cellStyle name="Calc Units (0) 2" xfId="6557"/>
    <cellStyle name="Calc Units (1)" xfId="3131"/>
    <cellStyle name="Calc Units (1) 2" xfId="6558"/>
    <cellStyle name="Calc Units (2)" xfId="3132"/>
    <cellStyle name="Calc Units (2) 2" xfId="6559"/>
    <cellStyle name="Calc_11" xfId="3133"/>
    <cellStyle name="Calculated" xfId="485"/>
    <cellStyle name="Calculation" xfId="759"/>
    <cellStyle name="Calculation 2" xfId="3134"/>
    <cellStyle name="Calculation 2 2" xfId="7567"/>
    <cellStyle name="Calculation 3" xfId="6560"/>
    <cellStyle name="Calculation 3 2" xfId="7607"/>
    <cellStyle name="Calculation 4" xfId="7621"/>
    <cellStyle name="category" xfId="3135"/>
    <cellStyle name="Centrify gold" xfId="3136"/>
    <cellStyle name="Change" xfId="486"/>
    <cellStyle name="Change 2" xfId="3978"/>
    <cellStyle name="Change 2 2" xfId="3985"/>
    <cellStyle name="Change 3" xfId="3950"/>
    <cellStyle name="Change 4" xfId="3998"/>
    <cellStyle name="Change 5" xfId="4142"/>
    <cellStyle name="Change 6" xfId="7613"/>
    <cellStyle name="Changeable" xfId="6561"/>
    <cellStyle name="check" xfId="487"/>
    <cellStyle name="check 2" xfId="6562"/>
    <cellStyle name="Check Cell" xfId="760"/>
    <cellStyle name="Check Cell 2" xfId="3137"/>
    <cellStyle name="Check Cell 2 2" xfId="6564"/>
    <cellStyle name="Check Cell 3" xfId="6563"/>
    <cellStyle name="CHF (CHF 0 )" xfId="3138"/>
    <cellStyle name="CHF (CHF 0 ) 2" xfId="3139"/>
    <cellStyle name="CHF Mio (CHF 0 Mio.)" xfId="3140"/>
    <cellStyle name="CHF Mio (CHF 0 Mio.) 2" xfId="3141"/>
    <cellStyle name="cm" xfId="3142"/>
    <cellStyle name="cm 2" xfId="3143"/>
    <cellStyle name="co" xfId="6565"/>
    <cellStyle name="ColLevel_2" xfId="3144"/>
    <cellStyle name="Color (no color)" xfId="3145"/>
    <cellStyle name="Color (no color) 2" xfId="3146"/>
    <cellStyle name="Color 01" xfId="3147"/>
    <cellStyle name="Color 01 2" xfId="3148"/>
    <cellStyle name="Color 02" xfId="3149"/>
    <cellStyle name="Color 02 2" xfId="3150"/>
    <cellStyle name="Color 03" xfId="3151"/>
    <cellStyle name="Color 03 2" xfId="3152"/>
    <cellStyle name="Color 04" xfId="3153"/>
    <cellStyle name="Color 05" xfId="3154"/>
    <cellStyle name="Color 05 2" xfId="3155"/>
    <cellStyle name="Color 06" xfId="3156"/>
    <cellStyle name="Color 06 2" xfId="3157"/>
    <cellStyle name="Color 07" xfId="3158"/>
    <cellStyle name="Color 07 2" xfId="3159"/>
    <cellStyle name="Color 08" xfId="3160"/>
    <cellStyle name="Color 08 2" xfId="3161"/>
    <cellStyle name="Column Heading" xfId="3162"/>
    <cellStyle name="Column label" xfId="488"/>
    <cellStyle name="Column Title" xfId="3163"/>
    <cellStyle name="Column Title 2" xfId="3164"/>
    <cellStyle name="ColumnAttributeAbovePrompt" xfId="489"/>
    <cellStyle name="ColumnAttributePrompt" xfId="490"/>
    <cellStyle name="ColumnAttributeValue" xfId="491"/>
    <cellStyle name="ColumnHeading" xfId="3165"/>
    <cellStyle name="ColumnHeadingPrompt" xfId="492"/>
    <cellStyle name="ColumnHeadingValue" xfId="493"/>
    <cellStyle name="Comma  - Style1" xfId="3166"/>
    <cellStyle name="Comma  - Style1 2" xfId="6566"/>
    <cellStyle name="Comma  - Style2" xfId="3167"/>
    <cellStyle name="Comma  - Style2 2" xfId="6567"/>
    <cellStyle name="Comma  - Style3" xfId="3168"/>
    <cellStyle name="Comma  - Style3 2" xfId="6568"/>
    <cellStyle name="Comma  - Style4" xfId="3169"/>
    <cellStyle name="Comma  - Style4 2" xfId="6569"/>
    <cellStyle name="Comma  - Style5" xfId="3170"/>
    <cellStyle name="Comma  - Style5 2" xfId="6570"/>
    <cellStyle name="Comma  - Style6" xfId="3171"/>
    <cellStyle name="Comma  - Style6 2" xfId="6571"/>
    <cellStyle name="Comma  - Style7" xfId="3172"/>
    <cellStyle name="Comma  - Style7 2" xfId="6572"/>
    <cellStyle name="Comma  - Style8" xfId="3173"/>
    <cellStyle name="Comma  - Style8 2" xfId="6573"/>
    <cellStyle name="comma (1)" xfId="6574"/>
    <cellStyle name="Comma [00]" xfId="3174"/>
    <cellStyle name="Comma [00] 2" xfId="6575"/>
    <cellStyle name="Comma [1]" xfId="6576"/>
    <cellStyle name="Comma [2]" xfId="6577"/>
    <cellStyle name="Comma 0" xfId="494"/>
    <cellStyle name="Comma 0 2" xfId="6578"/>
    <cellStyle name="Comma 0*" xfId="495"/>
    <cellStyle name="Comma 0* 2" xfId="6579"/>
    <cellStyle name="Comma 0_110329 PQ Challenge Linked to Sharepoint" xfId="6580"/>
    <cellStyle name="Comma 10" xfId="3175"/>
    <cellStyle name="Comma 11" xfId="3176"/>
    <cellStyle name="Comma 11 2" xfId="4059"/>
    <cellStyle name="Comma 12" xfId="3177"/>
    <cellStyle name="Comma 13" xfId="3178"/>
    <cellStyle name="Comma 14" xfId="3179"/>
    <cellStyle name="Comma 14 2" xfId="3180"/>
    <cellStyle name="Comma 15" xfId="3181"/>
    <cellStyle name="Comma 15 2" xfId="3182"/>
    <cellStyle name="Comma 16" xfId="3183"/>
    <cellStyle name="Comma 17" xfId="3184"/>
    <cellStyle name="Comma 18" xfId="3185"/>
    <cellStyle name="Comma 18 2" xfId="3186"/>
    <cellStyle name="Comma 18 3" xfId="3187"/>
    <cellStyle name="Comma 19" xfId="3188"/>
    <cellStyle name="Comma 19 2" xfId="4060"/>
    <cellStyle name="Comma 2" xfId="496"/>
    <cellStyle name="Comma 2 10" xfId="3189"/>
    <cellStyle name="Comma 2 10 2" xfId="4061"/>
    <cellStyle name="Comma 2 11" xfId="3190"/>
    <cellStyle name="Comma 2 2" xfId="3191"/>
    <cellStyle name="Comma 2 2 2" xfId="3192"/>
    <cellStyle name="Comma 2 2 3" xfId="3193"/>
    <cellStyle name="Comma 2 2 3 2" xfId="4062"/>
    <cellStyle name="Comma 2 2 4" xfId="6581"/>
    <cellStyle name="Comma 2 2_Coverage" xfId="3194"/>
    <cellStyle name="Comma 2 3" xfId="3195"/>
    <cellStyle name="Comma 2 4" xfId="3196"/>
    <cellStyle name="Comma 2 5" xfId="3197"/>
    <cellStyle name="Comma 2 6" xfId="3198"/>
    <cellStyle name="Comma 2 7" xfId="3199"/>
    <cellStyle name="Comma 2 8" xfId="3200"/>
    <cellStyle name="Comma 2 9" xfId="3201"/>
    <cellStyle name="Comma 2_110810_Overzicht_Orderintake" xfId="6582"/>
    <cellStyle name="Comma 20" xfId="3202"/>
    <cellStyle name="Comma 20 2" xfId="4063"/>
    <cellStyle name="Comma 21" xfId="3203"/>
    <cellStyle name="Comma 22" xfId="3204"/>
    <cellStyle name="Comma 22 2" xfId="4064"/>
    <cellStyle name="Comma 23" xfId="4166"/>
    <cellStyle name="Comma 3" xfId="497"/>
    <cellStyle name="Comma 3 2" xfId="3205"/>
    <cellStyle name="Comma 3 2 2" xfId="3206"/>
    <cellStyle name="Comma 3 2 2 2" xfId="3207"/>
    <cellStyle name="Comma 3 2 3" xfId="3208"/>
    <cellStyle name="Comma 3 2 3 2" xfId="3209"/>
    <cellStyle name="Comma 3 2 4" xfId="3210"/>
    <cellStyle name="Comma 3 2 5" xfId="6584"/>
    <cellStyle name="Comma 3 2_Coverage" xfId="3211"/>
    <cellStyle name="Comma 3 3" xfId="3212"/>
    <cellStyle name="Comma 3 3 2" xfId="3213"/>
    <cellStyle name="Comma 3 4" xfId="3214"/>
    <cellStyle name="Comma 3 4 2" xfId="3215"/>
    <cellStyle name="Comma 3 5" xfId="3216"/>
    <cellStyle name="Comma 3 6" xfId="3217"/>
    <cellStyle name="Comma 3 7" xfId="6583"/>
    <cellStyle name="Comma 3_2012 PL" xfId="3218"/>
    <cellStyle name="Comma 4" xfId="498"/>
    <cellStyle name="Comma 4 2" xfId="3219"/>
    <cellStyle name="Comma 4 2 2" xfId="3220"/>
    <cellStyle name="Comma 4 2 3" xfId="4065"/>
    <cellStyle name="Comma 4 3" xfId="3221"/>
    <cellStyle name="Comma 4 3 2" xfId="3222"/>
    <cellStyle name="Comma 4 4" xfId="3223"/>
    <cellStyle name="Comma 4 4 2" xfId="4066"/>
    <cellStyle name="Comma 4 5" xfId="3224"/>
    <cellStyle name="Comma 4 5 2" xfId="4067"/>
    <cellStyle name="Comma 4_Copy of Org tabel menu kaart" xfId="3225"/>
    <cellStyle name="Comma 5" xfId="8"/>
    <cellStyle name="Comma 5 2" xfId="3226"/>
    <cellStyle name="Comma 5 2 2" xfId="3227"/>
    <cellStyle name="Comma 5 2 3" xfId="4068"/>
    <cellStyle name="Comma 5 3" xfId="3228"/>
    <cellStyle name="Comma 5_Copy of Org tabel menu kaart" xfId="3229"/>
    <cellStyle name="Comma 6" xfId="499"/>
    <cellStyle name="Comma 6 2" xfId="3230"/>
    <cellStyle name="Comma 7" xfId="3231"/>
    <cellStyle name="Comma 7 2" xfId="3232"/>
    <cellStyle name="Comma 8" xfId="3233"/>
    <cellStyle name="Comma 9" xfId="3234"/>
    <cellStyle name="Comma 9 2" xfId="3235"/>
    <cellStyle name="Comma 9 3" xfId="4069"/>
    <cellStyle name="Comma 99" xfId="761"/>
    <cellStyle name="Comma Bold" xfId="6585"/>
    <cellStyle name="Comma Bold 2" xfId="6586"/>
    <cellStyle name="Comma Bold 2 2" xfId="6587"/>
    <cellStyle name="Comma Bold 3" xfId="6588"/>
    <cellStyle name="Comma Bold 3 2" xfId="6589"/>
    <cellStyle name="Comma Bold 4" xfId="6590"/>
    <cellStyle name="Comma Bold 5" xfId="6591"/>
    <cellStyle name="Comma0" xfId="3236"/>
    <cellStyle name="Comma0 - Modelo1" xfId="6593"/>
    <cellStyle name="Comma0 - Style1" xfId="6594"/>
    <cellStyle name="Comma0 2" xfId="6592"/>
    <cellStyle name="Comma0_110329 PQ Challenge Linked to Sharepoint" xfId="6595"/>
    <cellStyle name="Comma1 - Modelo2" xfId="6596"/>
    <cellStyle name="Comma1 - Style2" xfId="6597"/>
    <cellStyle name="CompanyName" xfId="6598"/>
    <cellStyle name="CompanyName 2" xfId="6599"/>
    <cellStyle name="CompanyName 2 2" xfId="6600"/>
    <cellStyle name="CompanyName 3" xfId="6601"/>
    <cellStyle name="CompanyName 3 2" xfId="6602"/>
    <cellStyle name="CompanyName 4" xfId="6603"/>
    <cellStyle name="CompanyName 5" xfId="6604"/>
    <cellStyle name="Config Data Cells" xfId="500"/>
    <cellStyle name="Controlecel 2" xfId="3953"/>
    <cellStyle name="Copied" xfId="501"/>
    <cellStyle name="Copyright_xlr8r" xfId="6605"/>
    <cellStyle name="ct" xfId="3237"/>
    <cellStyle name="Currency [00]" xfId="3238"/>
    <cellStyle name="Currency [00] 2" xfId="6606"/>
    <cellStyle name="Currency [1]" xfId="6607"/>
    <cellStyle name="Currency [2]" xfId="6608"/>
    <cellStyle name="Currency 0" xfId="502"/>
    <cellStyle name="Currency 0 2" xfId="6609"/>
    <cellStyle name="Currency 2" xfId="503"/>
    <cellStyle name="Currency 2 2" xfId="3239"/>
    <cellStyle name="Currency 2 2 2" xfId="6611"/>
    <cellStyle name="Currency 2 3" xfId="3240"/>
    <cellStyle name="Currency 2 3 2" xfId="6612"/>
    <cellStyle name="Currency 2 4" xfId="6610"/>
    <cellStyle name="Currency 2_110810_Overzicht_Orderintake" xfId="6613"/>
    <cellStyle name="Currency 3" xfId="504"/>
    <cellStyle name="Currency 3 2" xfId="3241"/>
    <cellStyle name="Currency 3 2 2" xfId="6615"/>
    <cellStyle name="Currency 3 3" xfId="6614"/>
    <cellStyle name="Currency 3_OIT data LE,SCM,INS,targets" xfId="6616"/>
    <cellStyle name="Currency 4" xfId="505"/>
    <cellStyle name="Currency 4 2" xfId="5"/>
    <cellStyle name="Currency 4 3" xfId="6617"/>
    <cellStyle name="Currency 5" xfId="506"/>
    <cellStyle name="Currency 5 2" xfId="3242"/>
    <cellStyle name="Currency 6" xfId="507"/>
    <cellStyle name="Currency 7" xfId="3243"/>
    <cellStyle name="Currency 8" xfId="7528"/>
    <cellStyle name="Currency0" xfId="3244"/>
    <cellStyle name="Currency0 2" xfId="6618"/>
    <cellStyle name="dak" xfId="3245"/>
    <cellStyle name="dak 2" xfId="4070"/>
    <cellStyle name="Dash" xfId="6619"/>
    <cellStyle name="Dash 2" xfId="6620"/>
    <cellStyle name="Data" xfId="508"/>
    <cellStyle name="Data 2" xfId="3246"/>
    <cellStyle name="Data 3" xfId="6621"/>
    <cellStyle name="database" xfId="509"/>
    <cellStyle name="database 2" xfId="510"/>
    <cellStyle name="database 3" xfId="3247"/>
    <cellStyle name="Date" xfId="3248"/>
    <cellStyle name="Date (JJMMTT)" xfId="3249"/>
    <cellStyle name="Date (JJMMTT) 2" xfId="3250"/>
    <cellStyle name="Date (MM/JJJJ)" xfId="3251"/>
    <cellStyle name="Date (MM/JJJJ) 2" xfId="3252"/>
    <cellStyle name="Date (MMM TT, JJJJ)" xfId="3253"/>
    <cellStyle name="Date (MMM TT, JJJJ) 2" xfId="3254"/>
    <cellStyle name="Date (TT.MM.)" xfId="3255"/>
    <cellStyle name="Date (TT.MM.) 2" xfId="3256"/>
    <cellStyle name="Date (TT.MMM.JJJJ)" xfId="3257"/>
    <cellStyle name="Date (TT.MMM.JJJJ) 2" xfId="3258"/>
    <cellStyle name="Date 2" xfId="6622"/>
    <cellStyle name="Date Aligned" xfId="511"/>
    <cellStyle name="Date Aligned 2" xfId="6623"/>
    <cellStyle name="Date Short" xfId="3259"/>
    <cellStyle name="Date_01" xfId="3260"/>
    <cellStyle name="Date2" xfId="6624"/>
    <cellStyle name="DateType" xfId="512"/>
    <cellStyle name="Datum" xfId="513"/>
    <cellStyle name="Dezimal [0]_ " xfId="3261"/>
    <cellStyle name="Dezimal +000" xfId="3262"/>
    <cellStyle name="Dezimal +000 2" xfId="3986"/>
    <cellStyle name="Dezimal +000 2 2" xfId="6625"/>
    <cellStyle name="Dezimal +000 2 3" xfId="7599"/>
    <cellStyle name="Dezimal +000 3" xfId="4038"/>
    <cellStyle name="Dezimal +000 4" xfId="7585"/>
    <cellStyle name="Dezimal 00" xfId="3263"/>
    <cellStyle name="Dezimal 00 2" xfId="3987"/>
    <cellStyle name="Dezimal 00 2 2" xfId="6626"/>
    <cellStyle name="Dezimal 00 2 3" xfId="7600"/>
    <cellStyle name="Dezimal 00 3" xfId="4037"/>
    <cellStyle name="Dezimal 00 4" xfId="7584"/>
    <cellStyle name="Dezimal 000" xfId="3264"/>
    <cellStyle name="Dezimal 000 2" xfId="3988"/>
    <cellStyle name="Dezimal 000 2 2" xfId="6627"/>
    <cellStyle name="Dezimal 000 2 3" xfId="7601"/>
    <cellStyle name="Dezimal 000 3" xfId="4036"/>
    <cellStyle name="Dezimal 000 4" xfId="7583"/>
    <cellStyle name="Dezimal_ " xfId="3265"/>
    <cellStyle name="Dia" xfId="6628"/>
    <cellStyle name="Discontinued" xfId="514"/>
    <cellStyle name="Diseño" xfId="3266"/>
    <cellStyle name="Dollars" xfId="6629"/>
    <cellStyle name="Dotted Line" xfId="515"/>
    <cellStyle name="Dotted Line 2" xfId="6630"/>
    <cellStyle name="DOWNFOOT" xfId="6631"/>
    <cellStyle name="DOWNFOOT 2" xfId="7608"/>
    <cellStyle name="DrKW Assumption" xfId="3267"/>
    <cellStyle name="DrKW Green Line" xfId="3268"/>
    <cellStyle name="DrKW Input" xfId="3269"/>
    <cellStyle name="DrKW Multiple" xfId="3270"/>
    <cellStyle name="DrKW Percent" xfId="3271"/>
    <cellStyle name="DrKW Percent 8pt" xfId="3272"/>
    <cellStyle name="DrKW Percent Assumption" xfId="3273"/>
    <cellStyle name="DrKW Percent Assumption 8pt" xfId="3274"/>
    <cellStyle name="DrKW Percent Input" xfId="3275"/>
    <cellStyle name="DrKW Percent_9738 Drive High-Low" xfId="3276"/>
    <cellStyle name="DrKW Standard format" xfId="3277"/>
    <cellStyle name="Emphasis 1" xfId="6632"/>
    <cellStyle name="Emphasis 1 2" xfId="3278"/>
    <cellStyle name="Emphasis 2" xfId="6633"/>
    <cellStyle name="Emphasis 2 2" xfId="3279"/>
    <cellStyle name="Emphasis 3" xfId="6634"/>
    <cellStyle name="Emphasis 3 2" xfId="3280"/>
    <cellStyle name="Encabez1" xfId="6635"/>
    <cellStyle name="Encabez2" xfId="6636"/>
    <cellStyle name="Enter Currency (0)" xfId="3281"/>
    <cellStyle name="Enter Currency (0) 2" xfId="6637"/>
    <cellStyle name="Enter Currency (2)" xfId="3282"/>
    <cellStyle name="Enter Currency (2) 2" xfId="6638"/>
    <cellStyle name="Enter Units (0)" xfId="3283"/>
    <cellStyle name="Enter Units (0) 2" xfId="6639"/>
    <cellStyle name="Enter Units (1)" xfId="3284"/>
    <cellStyle name="Enter Units (1) 2" xfId="6640"/>
    <cellStyle name="Enter Units (2)" xfId="3285"/>
    <cellStyle name="Enter Units (2) 2" xfId="6641"/>
    <cellStyle name="Entered" xfId="516"/>
    <cellStyle name="Entry" xfId="3286"/>
    <cellStyle name="Entry Company" xfId="3287"/>
    <cellStyle name="Entry Text" xfId="3288"/>
    <cellStyle name="Entry_ICS plan 2010 origineel v9 10-09" xfId="3289"/>
    <cellStyle name="Euro" xfId="517"/>
    <cellStyle name="Euro (€ 0.00)" xfId="3290"/>
    <cellStyle name="Euro 10" xfId="3291"/>
    <cellStyle name="Euro 11" xfId="6642"/>
    <cellStyle name="Euro 2" xfId="3292"/>
    <cellStyle name="Euro 2 2" xfId="3293"/>
    <cellStyle name="Euro 2 2 2" xfId="6644"/>
    <cellStyle name="Euro 2 3" xfId="6643"/>
    <cellStyle name="Euro 3" xfId="3294"/>
    <cellStyle name="Euro 3 2" xfId="6646"/>
    <cellStyle name="Euro 3 3" xfId="6645"/>
    <cellStyle name="Euro 4" xfId="3295"/>
    <cellStyle name="Euro 4 2" xfId="6647"/>
    <cellStyle name="Euro 5" xfId="3296"/>
    <cellStyle name="Euro 5 2" xfId="6648"/>
    <cellStyle name="Euro 6" xfId="3297"/>
    <cellStyle name="Euro 7" xfId="3298"/>
    <cellStyle name="Euro 8" xfId="3299"/>
    <cellStyle name="Euro 9" xfId="3300"/>
    <cellStyle name="Euro bn (€ 0 bn)" xfId="3301"/>
    <cellStyle name="Euro bn (€ 0 bn) 2" xfId="3302"/>
    <cellStyle name="Euro Mio. (€ 0 Mio)" xfId="3303"/>
    <cellStyle name="Euro_080619_OBU035_Oerlikon Solar_valuae creation from JV options_v1600" xfId="3304"/>
    <cellStyle name="Exception" xfId="3305"/>
    <cellStyle name="Explanation" xfId="3306"/>
    <cellStyle name="Explanation 2" xfId="3969"/>
    <cellStyle name="Explanation 3" xfId="4110"/>
    <cellStyle name="Explanation 4" xfId="4035"/>
    <cellStyle name="Explanation 5" xfId="4145"/>
    <cellStyle name="Explanatory Text" xfId="762"/>
    <cellStyle name="Explanatory Text 2" xfId="6650"/>
    <cellStyle name="Explanatory Text 3" xfId="6649"/>
    <cellStyle name="F2" xfId="6651"/>
    <cellStyle name="F3" xfId="6652"/>
    <cellStyle name="F4" xfId="6653"/>
    <cellStyle name="F5" xfId="6654"/>
    <cellStyle name="F6" xfId="6655"/>
    <cellStyle name="F7" xfId="6656"/>
    <cellStyle name="F8" xfId="6657"/>
    <cellStyle name="factor" xfId="3307"/>
    <cellStyle name="Factor (0.0x)" xfId="3308"/>
    <cellStyle name="factor 2" xfId="3309"/>
    <cellStyle name="factor_JP2011" xfId="3310"/>
    <cellStyle name="Feeder Field" xfId="3311"/>
    <cellStyle name="Feeder Field 2" xfId="3312"/>
    <cellStyle name="Feeder Field_2012 PL" xfId="3313"/>
    <cellStyle name="Fijo" xfId="6658"/>
    <cellStyle name="Finan?ní0" xfId="3314"/>
    <cellStyle name="Finan?ní0 2" xfId="3315"/>
    <cellStyle name="Financiero" xfId="6659"/>
    <cellStyle name="Finanční0" xfId="3316"/>
    <cellStyle name="Finanční0 2" xfId="3317"/>
    <cellStyle name="Fixed" xfId="3318"/>
    <cellStyle name="Fixed 2" xfId="6660"/>
    <cellStyle name="Followed Hyperlink" xfId="518"/>
    <cellStyle name="Footnote" xfId="519"/>
    <cellStyle name="Formula" xfId="3319"/>
    <cellStyle name="Formula 2" xfId="6661"/>
    <cellStyle name="GBP (£ 0)" xfId="3320"/>
    <cellStyle name="GBP (£ 0) 2" xfId="3321"/>
    <cellStyle name="GBP Mio (£ 0 Mio.)" xfId="3322"/>
    <cellStyle name="GBP Mio (£ 0 Mio.) 2" xfId="3323"/>
    <cellStyle name="Gekoppelde cel 2" xfId="3954"/>
    <cellStyle name="Getal" xfId="520"/>
    <cellStyle name="Getal 2" xfId="6663"/>
    <cellStyle name="Getal 2 2" xfId="7581"/>
    <cellStyle name="Goed 2" xfId="3955"/>
    <cellStyle name="Good" xfId="763"/>
    <cellStyle name="Good 2" xfId="3324"/>
    <cellStyle name="Good 3" xfId="6665"/>
    <cellStyle name="GPAFont" xfId="6666"/>
    <cellStyle name="Grey" xfId="521"/>
    <cellStyle name="Grey 2" xfId="3325"/>
    <cellStyle name="Greyed out" xfId="3326"/>
    <cellStyle name="Groei" xfId="6667"/>
    <cellStyle name="Groei Bold" xfId="6668"/>
    <cellStyle name="Groei Bold 2" xfId="6669"/>
    <cellStyle name="Groei Bold 2 2" xfId="6670"/>
    <cellStyle name="Groei Bold 2 2 2" xfId="7609"/>
    <cellStyle name="Groei Bold 2 3" xfId="3991"/>
    <cellStyle name="Groei Bold 3" xfId="6671"/>
    <cellStyle name="Groei Bold 3 2" xfId="6672"/>
    <cellStyle name="Groei Bold 3 2 2" xfId="4141"/>
    <cellStyle name="Groei Bold 3 3" xfId="4012"/>
    <cellStyle name="Groei Bold 4" xfId="6673"/>
    <cellStyle name="Groei Bold 4 2" xfId="7610"/>
    <cellStyle name="Groei Bold 5" xfId="6674"/>
    <cellStyle name="Groei Bold 5 2" xfId="4042"/>
    <cellStyle name="Groei Bold 6" xfId="3992"/>
    <cellStyle name="Groei_110329 PQ Challenge Linked to Sharepoint" xfId="6675"/>
    <cellStyle name="GW" xfId="3327"/>
    <cellStyle name="GW 2" xfId="3328"/>
    <cellStyle name="GWh" xfId="3329"/>
    <cellStyle name="h" xfId="6676"/>
    <cellStyle name="h 2" xfId="6677"/>
    <cellStyle name="h 2 2" xfId="6678"/>
    <cellStyle name="h 3" xfId="6679"/>
    <cellStyle name="h 3 2" xfId="6680"/>
    <cellStyle name="h 4" xfId="6681"/>
    <cellStyle name="h 5" xfId="6682"/>
    <cellStyle name="h_101018 BP Check OLS" xfId="6683"/>
    <cellStyle name="h_NewRef10" xfId="6684"/>
    <cellStyle name="h1_volumes2" xfId="6685"/>
    <cellStyle name="Hard Percent" xfId="522"/>
    <cellStyle name="Hard Percent 2" xfId="6686"/>
    <cellStyle name="Header" xfId="523"/>
    <cellStyle name="Header1" xfId="524"/>
    <cellStyle name="Header1 2" xfId="3979"/>
    <cellStyle name="Header1 3" xfId="4007"/>
    <cellStyle name="Header2" xfId="525"/>
    <cellStyle name="Header2 2" xfId="6687"/>
    <cellStyle name="Header2 2 2" xfId="7566"/>
    <cellStyle name="Heading" xfId="6688"/>
    <cellStyle name="Heading 1" xfId="764"/>
    <cellStyle name="Heading 1 2" xfId="3330"/>
    <cellStyle name="Heading 1 2 2" xfId="6690"/>
    <cellStyle name="Heading 1 3" xfId="6689"/>
    <cellStyle name="Heading 2" xfId="765"/>
    <cellStyle name="Heading 2 2" xfId="3331"/>
    <cellStyle name="Heading 2 2 2" xfId="6691"/>
    <cellStyle name="Heading 2 3" xfId="6692"/>
    <cellStyle name="Heading 2 4" xfId="6693"/>
    <cellStyle name="Heading 3" xfId="766"/>
    <cellStyle name="Heading 3 2" xfId="3332"/>
    <cellStyle name="Heading 3 2 2" xfId="6694"/>
    <cellStyle name="Heading 3 3" xfId="6695"/>
    <cellStyle name="Heading 3 4" xfId="6696"/>
    <cellStyle name="Heading 4" xfId="767"/>
    <cellStyle name="Heading 4 2" xfId="3333"/>
    <cellStyle name="Heading 4 2 2" xfId="6698"/>
    <cellStyle name="Heading 4 3" xfId="6697"/>
    <cellStyle name="Heading 5" xfId="6699"/>
    <cellStyle name="Heading 5 2" xfId="6700"/>
    <cellStyle name="Heading 6" xfId="6701"/>
    <cellStyle name="Heading 6 2" xfId="6702"/>
    <cellStyle name="Heading 7" xfId="6703"/>
    <cellStyle name="Heading 8" xfId="6704"/>
    <cellStyle name="Heading1" xfId="6705"/>
    <cellStyle name="Heading2" xfId="6706"/>
    <cellStyle name="HEADINGS" xfId="526"/>
    <cellStyle name="HEADINGSTOP" xfId="527"/>
    <cellStyle name="Headline" xfId="3334"/>
    <cellStyle name="Headline 2" xfId="3970"/>
    <cellStyle name="Headline 3" xfId="4034"/>
    <cellStyle name="Headline Black" xfId="6707"/>
    <cellStyle name="Headline Black 2" xfId="6708"/>
    <cellStyle name="Headline Black 2 2" xfId="6709"/>
    <cellStyle name="Headline Black 3" xfId="6710"/>
    <cellStyle name="Headline Black 3 2" xfId="6711"/>
    <cellStyle name="Headline Black 4" xfId="6712"/>
    <cellStyle name="Headline Black 5" xfId="6713"/>
    <cellStyle name="Headline Blue" xfId="6714"/>
    <cellStyle name="Headline Blue 2" xfId="6715"/>
    <cellStyle name="Headline Blue 2 2" xfId="6716"/>
    <cellStyle name="Headline Blue 3" xfId="6717"/>
    <cellStyle name="Headline Blue 3 2" xfId="6718"/>
    <cellStyle name="Headline Blue 4" xfId="6719"/>
    <cellStyle name="Headline Blue 5" xfId="6720"/>
    <cellStyle name="Headline1" xfId="3335"/>
    <cellStyle name="Headline1 2" xfId="6721"/>
    <cellStyle name="hidden" xfId="528"/>
    <cellStyle name="Hyperlink 2" xfId="3336"/>
    <cellStyle name="Hyperlink 2 2" xfId="3337"/>
    <cellStyle name="Hyperlink 2 3" xfId="3338"/>
    <cellStyle name="Hyperlink 3" xfId="3339"/>
    <cellStyle name="Hyperlink 4" xfId="3340"/>
    <cellStyle name="Index_entry_xlr8r" xfId="6722"/>
    <cellStyle name="input" xfId="529"/>
    <cellStyle name="Input %0" xfId="3341"/>
    <cellStyle name="Input %0 2" xfId="3971"/>
    <cellStyle name="Input %0 2 2" xfId="6723"/>
    <cellStyle name="Input %0 2 3" xfId="7602"/>
    <cellStyle name="Input %0 3" xfId="4033"/>
    <cellStyle name="Input (%)" xfId="3342"/>
    <cellStyle name="Input (Color 04)" xfId="3343"/>
    <cellStyle name="Input (Color 04) 2" xfId="3344"/>
    <cellStyle name="Input (Color 05)" xfId="3345"/>
    <cellStyle name="Input (Color 05) 2" xfId="3346"/>
    <cellStyle name="Input (font blue bold)" xfId="3347"/>
    <cellStyle name="Input (font blue italic)" xfId="3348"/>
    <cellStyle name="Input (font blue)" xfId="3349"/>
    <cellStyle name="Input (font blue) 2" xfId="3350"/>
    <cellStyle name="Input (No)" xfId="3351"/>
    <cellStyle name="Input [yellow]" xfId="530"/>
    <cellStyle name="Input [yellow] 2" xfId="3352"/>
    <cellStyle name="Input [yellow] 3" xfId="6724"/>
    <cellStyle name="Input [yellow] 3 2" xfId="4016"/>
    <cellStyle name="Input +000" xfId="3353"/>
    <cellStyle name="Input +000 2" xfId="3972"/>
    <cellStyle name="Input +000 2 2" xfId="6725"/>
    <cellStyle name="Input +000 2 3" xfId="7603"/>
    <cellStyle name="Input +000 3" xfId="4032"/>
    <cellStyle name="Input 00" xfId="3354"/>
    <cellStyle name="Input 00 2" xfId="3973"/>
    <cellStyle name="Input 00 2 2" xfId="6726"/>
    <cellStyle name="Input 00 2 3" xfId="7604"/>
    <cellStyle name="Input 00 3" xfId="4031"/>
    <cellStyle name="Input 000" xfId="3355"/>
    <cellStyle name="Input 000 2" xfId="3974"/>
    <cellStyle name="Input 000 2 2" xfId="6727"/>
    <cellStyle name="Input 000 2 3" xfId="7605"/>
    <cellStyle name="Input 000 3" xfId="4030"/>
    <cellStyle name="Input 1" xfId="3356"/>
    <cellStyle name="input 2" xfId="3357"/>
    <cellStyle name="Input 2 2" xfId="3358"/>
    <cellStyle name="input 2 3" xfId="6728"/>
    <cellStyle name="Input 2_2012 PL" xfId="3359"/>
    <cellStyle name="input 3" xfId="3360"/>
    <cellStyle name="input 3 2" xfId="6729"/>
    <cellStyle name="Input 4" xfId="6730"/>
    <cellStyle name="Input 4 2" xfId="7582"/>
    <cellStyle name="Input Cells" xfId="531"/>
    <cellStyle name="Input estimate" xfId="532"/>
    <cellStyle name="Input Percent" xfId="6731"/>
    <cellStyle name="Input Percent 2" xfId="6732"/>
    <cellStyle name="Input Percent 2 2" xfId="6733"/>
    <cellStyle name="Input Percent 3" xfId="6734"/>
    <cellStyle name="Input Percent 3 2" xfId="6735"/>
    <cellStyle name="Input Percent 4" xfId="6736"/>
    <cellStyle name="Input Percent 5" xfId="6737"/>
    <cellStyle name="Input/mixed (red bold)" xfId="3361"/>
    <cellStyle name="Input/mixed (red italic)" xfId="3362"/>
    <cellStyle name="Input/mixed (red)" xfId="3363"/>
    <cellStyle name="Input/mixed (red) 2" xfId="3364"/>
    <cellStyle name="Input_~0063600" xfId="6738"/>
    <cellStyle name="InputBlueFont" xfId="6739"/>
    <cellStyle name="InputBlueFontLocked" xfId="6740"/>
    <cellStyle name="Invoer 2" xfId="3956"/>
    <cellStyle name="Invoer 2 2" xfId="7617"/>
    <cellStyle name="J.P.M. input" xfId="3365"/>
    <cellStyle name="J.P.M. input 2" xfId="6741"/>
    <cellStyle name="Jun" xfId="533"/>
    <cellStyle name="Jun 2" xfId="3366"/>
    <cellStyle name="Jun 2 2" xfId="3367"/>
    <cellStyle name="Jun 3" xfId="3368"/>
    <cellStyle name="Jun_2012 PL" xfId="3369"/>
    <cellStyle name="Key driver (pink shading)" xfId="3370"/>
    <cellStyle name="km" xfId="3371"/>
    <cellStyle name="km 2" xfId="3372"/>
    <cellStyle name="Komma" xfId="3948" builtinId="3"/>
    <cellStyle name="Komma 2" xfId="534"/>
    <cellStyle name="Komma 2 2" xfId="535"/>
    <cellStyle name="Komma 2 2 2" xfId="6744"/>
    <cellStyle name="Komma 2 2 3" xfId="6745"/>
    <cellStyle name="Komma 2 2 4" xfId="6746"/>
    <cellStyle name="Komma 2 2 5" xfId="6743"/>
    <cellStyle name="Komma 2 3" xfId="3373"/>
    <cellStyle name="Komma 2 3 2" xfId="6748"/>
    <cellStyle name="Komma 2 3 3" xfId="6747"/>
    <cellStyle name="Komma 2 4" xfId="6749"/>
    <cellStyle name="Komma 2 4 2" xfId="6750"/>
    <cellStyle name="Komma 2 5" xfId="6742"/>
    <cellStyle name="Komma 3" xfId="536"/>
    <cellStyle name="Komma 3 2" xfId="3374"/>
    <cellStyle name="Komma 3 2 2" xfId="6752"/>
    <cellStyle name="Komma 3 3" xfId="6753"/>
    <cellStyle name="Komma 3 4" xfId="6754"/>
    <cellStyle name="Komma 3 5" xfId="6751"/>
    <cellStyle name="Komma 4" xfId="537"/>
    <cellStyle name="Komma 4 2" xfId="6756"/>
    <cellStyle name="Komma 4 2 2" xfId="6757"/>
    <cellStyle name="Komma 4 2 3" xfId="6758"/>
    <cellStyle name="Komma 4 3" xfId="6755"/>
    <cellStyle name="Komma 5" xfId="3375"/>
    <cellStyle name="Komma 5 2" xfId="6759"/>
    <cellStyle name="Komma 6" xfId="6760"/>
    <cellStyle name="Komma 7" xfId="6761"/>
    <cellStyle name="Komma 8" xfId="6762"/>
    <cellStyle name="Kop 1 2" xfId="3957"/>
    <cellStyle name="Kop 2 2" xfId="3958"/>
    <cellStyle name="Kop 3 2" xfId="3959"/>
    <cellStyle name="Kop 4 2" xfId="3960"/>
    <cellStyle name="KPMG Heading 1" xfId="3376"/>
    <cellStyle name="KPMG Heading 2" xfId="3377"/>
    <cellStyle name="KPMG Heading 3" xfId="3378"/>
    <cellStyle name="KPMG Heading 4" xfId="3379"/>
    <cellStyle name="KPMG Normal" xfId="3380"/>
    <cellStyle name="KPMG Normal Text" xfId="3381"/>
    <cellStyle name="kW" xfId="3382"/>
    <cellStyle name="kW 2" xfId="3383"/>
    <cellStyle name="kWh" xfId="3384"/>
    <cellStyle name="left" xfId="3385"/>
    <cellStyle name="Legal 8½ x 14 in" xfId="538"/>
    <cellStyle name="Legal 8½ x 14 in 2" xfId="3386"/>
    <cellStyle name="Legal 8½ x 14 in 2 2" xfId="6763"/>
    <cellStyle name="Legal 8½ x 14 in 3" xfId="3387"/>
    <cellStyle name="Legal 8½ x 14 in 3 2" xfId="6764"/>
    <cellStyle name="LineItemPrompt" xfId="539"/>
    <cellStyle name="LineItemValue" xfId="540"/>
    <cellStyle name="LineItemValue 2" xfId="6766"/>
    <cellStyle name="LineItemValue 2 2" xfId="6767"/>
    <cellStyle name="LineItemValue 3" xfId="6768"/>
    <cellStyle name="LineItemValue 3 2" xfId="6769"/>
    <cellStyle name="LineItemValue 4" xfId="6770"/>
    <cellStyle name="LineItemValue 5" xfId="6771"/>
    <cellStyle name="LineItemValue 6" xfId="6765"/>
    <cellStyle name="Link (historical data)" xfId="3388"/>
    <cellStyle name="Link comment" xfId="3389"/>
    <cellStyle name="Link comment 2" xfId="3390"/>
    <cellStyle name="Link Currency (0)" xfId="3391"/>
    <cellStyle name="Link Currency (0) 2" xfId="6772"/>
    <cellStyle name="Link Currency (2)" xfId="3392"/>
    <cellStyle name="Link Currency (2) 2" xfId="6773"/>
    <cellStyle name="Link Units (0)" xfId="3393"/>
    <cellStyle name="Link Units (0) 2" xfId="6774"/>
    <cellStyle name="Link Units (1)" xfId="3394"/>
    <cellStyle name="Link Units (1) 2" xfId="6775"/>
    <cellStyle name="Link Units (2)" xfId="3395"/>
    <cellStyle name="Link Units (2) 2" xfId="6776"/>
    <cellStyle name="linked" xfId="541"/>
    <cellStyle name="Linked (green bold)" xfId="3396"/>
    <cellStyle name="Linked (green italic)" xfId="3397"/>
    <cellStyle name="Linked (green)" xfId="3398"/>
    <cellStyle name="Linked (green) 2" xfId="3399"/>
    <cellStyle name="linked 2" xfId="3400"/>
    <cellStyle name="linked 2 2" xfId="3401"/>
    <cellStyle name="linked 3" xfId="6777"/>
    <cellStyle name="Linked Cell" xfId="768"/>
    <cellStyle name="Linked Cell 2" xfId="3402"/>
    <cellStyle name="Linked Cell 3" xfId="6778"/>
    <cellStyle name="Linked Cells" xfId="542"/>
    <cellStyle name="LN" xfId="543"/>
    <cellStyle name="LN 2" xfId="544"/>
    <cellStyle name="LN 2 2" xfId="3403"/>
    <cellStyle name="LN 2 2 2" xfId="6781"/>
    <cellStyle name="LN 2 3" xfId="6780"/>
    <cellStyle name="LN 3" xfId="3404"/>
    <cellStyle name="LN 3 2" xfId="6783"/>
    <cellStyle name="LN 3 3" xfId="6782"/>
    <cellStyle name="LN 4" xfId="6784"/>
    <cellStyle name="LN 5" xfId="6785"/>
    <cellStyle name="LN 6" xfId="6779"/>
    <cellStyle name="Lock" xfId="3405"/>
    <cellStyle name="Lock partiel" xfId="3406"/>
    <cellStyle name="Lock partiel 2" xfId="6786"/>
    <cellStyle name="LongDesc" xfId="545"/>
    <cellStyle name="m" xfId="3407"/>
    <cellStyle name="m 2" xfId="3408"/>
    <cellStyle name="m²" xfId="3409"/>
    <cellStyle name="m³" xfId="3410"/>
    <cellStyle name="Main Title" xfId="6787"/>
    <cellStyle name="Main Title 2" xfId="6788"/>
    <cellStyle name="Main Title 2 2" xfId="6789"/>
    <cellStyle name="Main Title 3" xfId="6790"/>
    <cellStyle name="Main Title 3 2" xfId="6791"/>
    <cellStyle name="Main Title 4" xfId="6792"/>
    <cellStyle name="Main Title 5" xfId="6793"/>
    <cellStyle name="MandatoryText" xfId="3411"/>
    <cellStyle name="Migliaia_IT_Budget06 2nd Round ppt" xfId="3412"/>
    <cellStyle name="Millares [0]_!!!GO" xfId="546"/>
    <cellStyle name="Millares_!!!GO" xfId="547"/>
    <cellStyle name="Milliers [0]_!!!GO" xfId="548"/>
    <cellStyle name="Milliers_!!!GO" xfId="549"/>
    <cellStyle name="Millions" xfId="6794"/>
    <cellStyle name="Millions 2" xfId="6795"/>
    <cellStyle name="Millions 2 2" xfId="6796"/>
    <cellStyle name="Millions 3" xfId="6797"/>
    <cellStyle name="Millions 3 2" xfId="6798"/>
    <cellStyle name="Millions 4" xfId="6799"/>
    <cellStyle name="Millions 5" xfId="6800"/>
    <cellStyle name="Model" xfId="3413"/>
    <cellStyle name="Moneda [0]_!!!GO" xfId="550"/>
    <cellStyle name="Moneda_!!!GO" xfId="551"/>
    <cellStyle name="Monetaire [0]_!!!GO" xfId="552"/>
    <cellStyle name="Monétaire [0]_!!!GO" xfId="553"/>
    <cellStyle name="Monetaire [0]_!!!GO 2" xfId="554"/>
    <cellStyle name="Monétaire [0]_!!!GO 2" xfId="555"/>
    <cellStyle name="Monetaire [0]_!!!GO 3" xfId="3414"/>
    <cellStyle name="Monétaire [0]_!!!GO 3" xfId="3415"/>
    <cellStyle name="Monetaire [0]_!!!GO_1" xfId="556"/>
    <cellStyle name="Monétaire [0]_!!!GO_1" xfId="557"/>
    <cellStyle name="Monetaire [0]_!!!GO_1 2" xfId="558"/>
    <cellStyle name="Monétaire [0]_!!!GO_1 2" xfId="559"/>
    <cellStyle name="Monetaire [0]_!!!GO_1 3" xfId="3416"/>
    <cellStyle name="Monétaire [0]_!!!GO_1 3" xfId="3417"/>
    <cellStyle name="Monetaire [0]_CTC" xfId="560"/>
    <cellStyle name="Monétaire [0]_CTC" xfId="561"/>
    <cellStyle name="Monetaire [0]_CTC 2" xfId="562"/>
    <cellStyle name="Monétaire [0]_CTC 2" xfId="563"/>
    <cellStyle name="Monetaire [0]_CTC 3" xfId="3418"/>
    <cellStyle name="Monétaire [0]_CTC 3" xfId="3419"/>
    <cellStyle name="Monetaire [0]_CTC_!!!GO" xfId="564"/>
    <cellStyle name="Monétaire [0]_CTC_!!!GO" xfId="565"/>
    <cellStyle name="Monetaire [0]_CTC_!!!GO 2" xfId="566"/>
    <cellStyle name="Monétaire [0]_CTC_!!!GO 2" xfId="567"/>
    <cellStyle name="Monetaire [0]_CTC_!!!GO 3" xfId="3420"/>
    <cellStyle name="Monétaire [0]_CTC_!!!GO 3" xfId="3421"/>
    <cellStyle name="Monetaire [0]_DIRECTIONS" xfId="568"/>
    <cellStyle name="Monétaire [0]_DIRECTIONS" xfId="569"/>
    <cellStyle name="Monetaire [0]_DIRECTIONS 2" xfId="570"/>
    <cellStyle name="Monétaire [0]_DIRECTIONS 2" xfId="571"/>
    <cellStyle name="Monetaire [0]_DIRECTIONS 3" xfId="3422"/>
    <cellStyle name="Monétaire [0]_DIRECTIONS 3" xfId="3423"/>
    <cellStyle name="Monetaire [0]_DIRECTIONS_!!!GO" xfId="572"/>
    <cellStyle name="Monétaire [0]_DIRECTIONS_!!!GO" xfId="573"/>
    <cellStyle name="Monetaire [0]_DIRECTIONS_!!!GO 2" xfId="574"/>
    <cellStyle name="Monétaire [0]_DIRECTIONS_!!!GO 2" xfId="575"/>
    <cellStyle name="Monetaire [0]_DIRECTIONS_!!!GO 3" xfId="3424"/>
    <cellStyle name="Monétaire [0]_DIRECTIONS_!!!GO 3" xfId="3425"/>
    <cellStyle name="Monetaire [0]_laroux" xfId="576"/>
    <cellStyle name="Monétaire [0]_laroux" xfId="577"/>
    <cellStyle name="Monetaire [0]_laroux 2" xfId="578"/>
    <cellStyle name="Monétaire [0]_laroux 2" xfId="579"/>
    <cellStyle name="Monetaire [0]_laroux 3" xfId="3426"/>
    <cellStyle name="Monétaire [0]_laroux 3" xfId="3427"/>
    <cellStyle name="Monetaire [0]_laroux_1" xfId="580"/>
    <cellStyle name="Monétaire [0]_laroux_1" xfId="581"/>
    <cellStyle name="Monetaire [0]_laroux_1 2" xfId="582"/>
    <cellStyle name="Monétaire [0]_laroux_1 2" xfId="583"/>
    <cellStyle name="Monetaire [0]_laroux_1 3" xfId="3428"/>
    <cellStyle name="Monétaire [0]_laroux_1 3" xfId="3429"/>
    <cellStyle name="Monetaire [0]_liste principale 1998" xfId="584"/>
    <cellStyle name="Monétaire [0]_liste principale 1998" xfId="585"/>
    <cellStyle name="Monetaire [0]_liste principale 1998 2" xfId="586"/>
    <cellStyle name="Monétaire [0]_liste principale 1998 2" xfId="587"/>
    <cellStyle name="Monetaire [0]_liste principale 1998 3" xfId="3430"/>
    <cellStyle name="Monétaire [0]_liste principale 1998 3" xfId="3431"/>
    <cellStyle name="Monetaire [0]_liste principale 1998_!!!GO" xfId="588"/>
    <cellStyle name="Monétaire [0]_liste principale 1998_!!!GO" xfId="589"/>
    <cellStyle name="Monetaire [0]_liste principale 1998_!!!GO 2" xfId="590"/>
    <cellStyle name="Monétaire [0]_liste principale 1998_!!!GO 2" xfId="591"/>
    <cellStyle name="Monetaire [0]_liste principale 1998_!!!GO 3" xfId="3432"/>
    <cellStyle name="Monétaire [0]_liste principale 1998_!!!GO 3" xfId="3433"/>
    <cellStyle name="Monetaire [0]_pldt" xfId="592"/>
    <cellStyle name="Monétaire [0]_pldt" xfId="593"/>
    <cellStyle name="Monetaire [0]_pldt 2" xfId="594"/>
    <cellStyle name="Monétaire [0]_pldt 2" xfId="595"/>
    <cellStyle name="Monetaire [0]_pldt 3" xfId="3434"/>
    <cellStyle name="Monétaire [0]_pldt 3" xfId="3435"/>
    <cellStyle name="Monetaire [0]_pldt_1" xfId="596"/>
    <cellStyle name="Monétaire [0]_pldt_1" xfId="597"/>
    <cellStyle name="Monetaire [0]_pldt_1 2" xfId="598"/>
    <cellStyle name="Monétaire [0]_pldt_1 2" xfId="599"/>
    <cellStyle name="Monetaire [0]_pldt_1 3" xfId="3436"/>
    <cellStyle name="Monétaire [0]_pldt_1 3" xfId="3437"/>
    <cellStyle name="Monetaire_!!!GO" xfId="600"/>
    <cellStyle name="Monétaire_!!!GO" xfId="601"/>
    <cellStyle name="Monetaire_!!!GO 2" xfId="602"/>
    <cellStyle name="Monétaire_!!!GO 2" xfId="603"/>
    <cellStyle name="Monetaire_!!!GO 3" xfId="3438"/>
    <cellStyle name="Monétaire_!!!GO 3" xfId="3439"/>
    <cellStyle name="Monetaire_!!!GO_1" xfId="604"/>
    <cellStyle name="Monétaire_!!!GO_1" xfId="605"/>
    <cellStyle name="Monetaire_!!!GO_1 2" xfId="606"/>
    <cellStyle name="Monétaire_!!!GO_1 2" xfId="607"/>
    <cellStyle name="Monetaire_!!!GO_1 3" xfId="3440"/>
    <cellStyle name="Monétaire_!!!GO_1 3" xfId="3441"/>
    <cellStyle name="Monetaire_CTC" xfId="608"/>
    <cellStyle name="Monétaire_CTC" xfId="609"/>
    <cellStyle name="Monetaire_CTC 2" xfId="610"/>
    <cellStyle name="Monétaire_CTC 2" xfId="611"/>
    <cellStyle name="Monetaire_CTC 3" xfId="3442"/>
    <cellStyle name="Monétaire_CTC 3" xfId="3443"/>
    <cellStyle name="Monetaire_CTC_!!!GO" xfId="612"/>
    <cellStyle name="Monétaire_CTC_!!!GO" xfId="613"/>
    <cellStyle name="Monetaire_CTC_!!!GO 2" xfId="614"/>
    <cellStyle name="Monétaire_CTC_!!!GO 2" xfId="615"/>
    <cellStyle name="Monetaire_CTC_!!!GO 3" xfId="3444"/>
    <cellStyle name="Monétaire_CTC_!!!GO 3" xfId="3445"/>
    <cellStyle name="Monetaire_DIRECTIONS" xfId="616"/>
    <cellStyle name="Monétaire_DIRECTIONS" xfId="617"/>
    <cellStyle name="Monetaire_DIRECTIONS 2" xfId="618"/>
    <cellStyle name="Monétaire_DIRECTIONS 2" xfId="619"/>
    <cellStyle name="Monetaire_DIRECTIONS 3" xfId="3446"/>
    <cellStyle name="Monétaire_DIRECTIONS 3" xfId="3447"/>
    <cellStyle name="Monetaire_DIRECTIONS_!!!GO" xfId="620"/>
    <cellStyle name="Monétaire_DIRECTIONS_!!!GO" xfId="621"/>
    <cellStyle name="Monetaire_DIRECTIONS_!!!GO 2" xfId="622"/>
    <cellStyle name="Monétaire_DIRECTIONS_!!!GO 2" xfId="623"/>
    <cellStyle name="Monetaire_DIRECTIONS_!!!GO 3" xfId="3448"/>
    <cellStyle name="Monétaire_DIRECTIONS_!!!GO 3" xfId="3449"/>
    <cellStyle name="Monetaire_laroux" xfId="624"/>
    <cellStyle name="Monétaire_laroux" xfId="625"/>
    <cellStyle name="Monetaire_laroux 2" xfId="626"/>
    <cellStyle name="Monétaire_laroux 2" xfId="627"/>
    <cellStyle name="Monetaire_laroux 3" xfId="3450"/>
    <cellStyle name="Monétaire_laroux 3" xfId="3451"/>
    <cellStyle name="Monetaire_laroux_1" xfId="628"/>
    <cellStyle name="Monétaire_laroux_1" xfId="629"/>
    <cellStyle name="Monetaire_laroux_1 2" xfId="630"/>
    <cellStyle name="Monétaire_laroux_1 2" xfId="631"/>
    <cellStyle name="Monetaire_laroux_1 3" xfId="3452"/>
    <cellStyle name="Monétaire_laroux_1 3" xfId="3453"/>
    <cellStyle name="Monetaire_liste principale 1998" xfId="632"/>
    <cellStyle name="Monétaire_liste principale 1998" xfId="633"/>
    <cellStyle name="Monetaire_liste principale 1998 2" xfId="634"/>
    <cellStyle name="Monétaire_liste principale 1998 2" xfId="635"/>
    <cellStyle name="Monetaire_liste principale 1998 3" xfId="3454"/>
    <cellStyle name="Monétaire_liste principale 1998 3" xfId="3455"/>
    <cellStyle name="Monetaire_liste principale 1998_!!!GO" xfId="636"/>
    <cellStyle name="Monétaire_liste principale 1998_!!!GO" xfId="637"/>
    <cellStyle name="Monetaire_liste principale 1998_!!!GO 2" xfId="638"/>
    <cellStyle name="Monétaire_liste principale 1998_!!!GO 2" xfId="639"/>
    <cellStyle name="Monetaire_liste principale 1998_!!!GO 3" xfId="3456"/>
    <cellStyle name="Monétaire_liste principale 1998_!!!GO 3" xfId="3457"/>
    <cellStyle name="Monetaire_pldt" xfId="640"/>
    <cellStyle name="Monétaire_pldt" xfId="641"/>
    <cellStyle name="Monetaire_pldt 2" xfId="642"/>
    <cellStyle name="Monétaire_pldt 2" xfId="643"/>
    <cellStyle name="Monetaire_pldt 3" xfId="3458"/>
    <cellStyle name="Monétaire_pldt 3" xfId="3459"/>
    <cellStyle name="Monetaire_pldt_1" xfId="644"/>
    <cellStyle name="Monétaire_pldt_1" xfId="645"/>
    <cellStyle name="Monetaire_pldt_1 2" xfId="646"/>
    <cellStyle name="Monétaire_pldt_1 2" xfId="647"/>
    <cellStyle name="Monetaire_pldt_1 3" xfId="3460"/>
    <cellStyle name="Monétaire_pldt_1 3" xfId="3461"/>
    <cellStyle name="Multiple" xfId="648"/>
    <cellStyle name="Multiple 2" xfId="6801"/>
    <cellStyle name="MW" xfId="3462"/>
    <cellStyle name="MW 2" xfId="3463"/>
    <cellStyle name="MWh" xfId="3464"/>
    <cellStyle name="n2" xfId="6802"/>
    <cellStyle name="n2 2" xfId="6803"/>
    <cellStyle name="Name" xfId="649"/>
    <cellStyle name="Named Range" xfId="3465"/>
    <cellStyle name="Named Range Tag" xfId="3466"/>
    <cellStyle name="Named Range_11" xfId="3467"/>
    <cellStyle name="NetcareBorderCell" xfId="650"/>
    <cellStyle name="Neutraal 2" xfId="3961"/>
    <cellStyle name="Neutral" xfId="769"/>
    <cellStyle name="Neutral 2" xfId="3468"/>
    <cellStyle name="Neutral 3" xfId="6804"/>
    <cellStyle name="New" xfId="651"/>
    <cellStyle name="new 2" xfId="6805"/>
    <cellStyle name="no" xfId="6806"/>
    <cellStyle name="no 2" xfId="6807"/>
    <cellStyle name="no 2 2" xfId="6808"/>
    <cellStyle name="no 3" xfId="6809"/>
    <cellStyle name="no 3 2" xfId="6810"/>
    <cellStyle name="no 4" xfId="6811"/>
    <cellStyle name="no 5" xfId="6812"/>
    <cellStyle name="no dec" xfId="652"/>
    <cellStyle name="no dec 2" xfId="6814"/>
    <cellStyle name="no dec 2 2" xfId="6815"/>
    <cellStyle name="no dec 3" xfId="6816"/>
    <cellStyle name="no dec 3 2" xfId="6817"/>
    <cellStyle name="no dec 4" xfId="6818"/>
    <cellStyle name="no dec 5" xfId="6819"/>
    <cellStyle name="no dec 6" xfId="6813"/>
    <cellStyle name="no_101018 BP Check OLS" xfId="6820"/>
    <cellStyle name="Norm੎੎" xfId="3469"/>
    <cellStyle name="Normaal 8 0.0" xfId="6821"/>
    <cellStyle name="Normal - Style1" xfId="653"/>
    <cellStyle name="Normal - Style1 2" xfId="654"/>
    <cellStyle name="Normal - Style1 2 2" xfId="6823"/>
    <cellStyle name="Normal - Style1 3" xfId="3470"/>
    <cellStyle name="Normal - Style1 4" xfId="6822"/>
    <cellStyle name="Normal - Style1_Pivot" xfId="6824"/>
    <cellStyle name="Normal (%)" xfId="3471"/>
    <cellStyle name="Normal ()" xfId="3472"/>
    <cellStyle name="Normal () 2" xfId="3473"/>
    <cellStyle name="Normal (£m)" xfId="3474"/>
    <cellStyle name="Normal (0.00)" xfId="3475"/>
    <cellStyle name="Normal (0.00) 2" xfId="3476"/>
    <cellStyle name="Normal 10" xfId="655"/>
    <cellStyle name="Normal 10 2" xfId="3477"/>
    <cellStyle name="Normal 10 3" xfId="3478"/>
    <cellStyle name="Normal 10_Copy of Org tabel menu kaart" xfId="3479"/>
    <cellStyle name="Normal 11" xfId="3480"/>
    <cellStyle name="Normal 11 2" xfId="3481"/>
    <cellStyle name="Normal 11_Sold" xfId="3482"/>
    <cellStyle name="Normal 12" xfId="3483"/>
    <cellStyle name="Normal 12 2" xfId="3484"/>
    <cellStyle name="Normal 12_Sold" xfId="3485"/>
    <cellStyle name="Normal 13" xfId="3486"/>
    <cellStyle name="Normal 13 2" xfId="3487"/>
    <cellStyle name="Normal 13_Sold" xfId="3488"/>
    <cellStyle name="Normal 14" xfId="3489"/>
    <cellStyle name="Normal 14 2" xfId="3490"/>
    <cellStyle name="Normal 14_Sold" xfId="3491"/>
    <cellStyle name="Normal 15" xfId="3492"/>
    <cellStyle name="Normal 15 2" xfId="3493"/>
    <cellStyle name="Normal 15_Model Plan 2012" xfId="3494"/>
    <cellStyle name="Normal 16" xfId="3495"/>
    <cellStyle name="Normal 17" xfId="3496"/>
    <cellStyle name="Normal 18" xfId="3497"/>
    <cellStyle name="Normal 19" xfId="3498"/>
    <cellStyle name="Normal 2" xfId="9"/>
    <cellStyle name="Normal 2 2" xfId="656"/>
    <cellStyle name="Normal 2 2 2" xfId="657"/>
    <cellStyle name="Normal 2 2 2 2" xfId="3499"/>
    <cellStyle name="Normal 2 2 2 2 2" xfId="6826"/>
    <cellStyle name="Normal 2 2 2 3" xfId="3500"/>
    <cellStyle name="Normal 2 2 2 4" xfId="6825"/>
    <cellStyle name="Normal 2 2 3" xfId="3501"/>
    <cellStyle name="Normal 2 2 3 2" xfId="6827"/>
    <cellStyle name="Normal 2 2 4" xfId="3502"/>
    <cellStyle name="Normal 2 2_2012 PL" xfId="3503"/>
    <cellStyle name="Normal 2 3" xfId="3504"/>
    <cellStyle name="Normal 2 3 2" xfId="3505"/>
    <cellStyle name="Normal 2 3 2 2" xfId="6829"/>
    <cellStyle name="Normal 2 3 3" xfId="3506"/>
    <cellStyle name="Normal 2 3 4" xfId="3507"/>
    <cellStyle name="Normal 2 3 5" xfId="6828"/>
    <cellStyle name="Normal 2 3_Coverage" xfId="3508"/>
    <cellStyle name="Normal 2 4" xfId="3509"/>
    <cellStyle name="Normal 2 4 2" xfId="6830"/>
    <cellStyle name="Normal 2 5" xfId="3510"/>
    <cellStyle name="Normal 2 5 2" xfId="6831"/>
    <cellStyle name="Normal 2 6" xfId="3511"/>
    <cellStyle name="Normal 2 7" xfId="3512"/>
    <cellStyle name="Normal 2 8" xfId="3513"/>
    <cellStyle name="Normal 2 9" xfId="3514"/>
    <cellStyle name="Normal 2_2012 PL" xfId="3515"/>
    <cellStyle name="Normal 20" xfId="3516"/>
    <cellStyle name="Normal 21" xfId="3517"/>
    <cellStyle name="Normal 22" xfId="3518"/>
    <cellStyle name="Normal 23" xfId="3519"/>
    <cellStyle name="Normal 24" xfId="3520"/>
    <cellStyle name="Normal 28" xfId="3521"/>
    <cellStyle name="Normal 28 2" xfId="3522"/>
    <cellStyle name="Normal 3" xfId="658"/>
    <cellStyle name="Normal 3 2" xfId="3523"/>
    <cellStyle name="Normal 3 2 2" xfId="3524"/>
    <cellStyle name="Normal 3 2 2 2" xfId="3525"/>
    <cellStyle name="Normal 3 2 2_Sold" xfId="3526"/>
    <cellStyle name="Normal 3 2 3" xfId="3527"/>
    <cellStyle name="Normal 3 2 3 2" xfId="3528"/>
    <cellStyle name="Normal 3 2 3_Sold" xfId="3529"/>
    <cellStyle name="Normal 3 2 4" xfId="3530"/>
    <cellStyle name="Normal 3 2_Coverage" xfId="3531"/>
    <cellStyle name="Normal 3 3" xfId="3532"/>
    <cellStyle name="Normal 3 3 2" xfId="3533"/>
    <cellStyle name="Normal 3 3_Sold" xfId="3534"/>
    <cellStyle name="Normal 3 4" xfId="3535"/>
    <cellStyle name="Normal 3 4 2" xfId="3536"/>
    <cellStyle name="Normal 3 4_Sold" xfId="3537"/>
    <cellStyle name="Normal 3 5" xfId="3538"/>
    <cellStyle name="Normal 3_2012 PL" xfId="3539"/>
    <cellStyle name="Normal 4" xfId="659"/>
    <cellStyle name="Normal 4 2" xfId="3540"/>
    <cellStyle name="Normal 4 2 2" xfId="3541"/>
    <cellStyle name="Normal 4 2 2 2" xfId="6834"/>
    <cellStyle name="Normal 4 2 3" xfId="6833"/>
    <cellStyle name="Normal 4 2_P&amp;L WHS split prepaid postpaid M2M Actuals 2009 2010 input business cockpit" xfId="6835"/>
    <cellStyle name="Normal 4 3" xfId="3542"/>
    <cellStyle name="Normal 4 3 2" xfId="3543"/>
    <cellStyle name="Normal 4 3 3" xfId="6836"/>
    <cellStyle name="Normal 4 3_Sold" xfId="3544"/>
    <cellStyle name="Normal 4 4" xfId="3545"/>
    <cellStyle name="Normal 4 5" xfId="3546"/>
    <cellStyle name="Normal 4 6" xfId="6832"/>
    <cellStyle name="Normal 4_Copy of Org tabel menu kaart" xfId="3547"/>
    <cellStyle name="Normal 5" xfId="660"/>
    <cellStyle name="Normal 5 2" xfId="3548"/>
    <cellStyle name="Normal 5 2 2" xfId="3549"/>
    <cellStyle name="Normal 5 2 3" xfId="6838"/>
    <cellStyle name="Normal 5 2_Sold" xfId="3550"/>
    <cellStyle name="Normal 5 3" xfId="3551"/>
    <cellStyle name="Normal 5 4" xfId="3552"/>
    <cellStyle name="Normal 5 5" xfId="6837"/>
    <cellStyle name="Normal 5_Copy of Org tabel menu kaart" xfId="3553"/>
    <cellStyle name="Normal 6" xfId="661"/>
    <cellStyle name="Normal 6 2" xfId="3554"/>
    <cellStyle name="Normal 6 2 2" xfId="3555"/>
    <cellStyle name="Normal 6 2 3" xfId="3556"/>
    <cellStyle name="Normal 6 2 4" xfId="6839"/>
    <cellStyle name="Normal 6 2_Sold" xfId="3557"/>
    <cellStyle name="Normal 6 3" xfId="3558"/>
    <cellStyle name="Normal 6 4" xfId="3559"/>
    <cellStyle name="Normal 6_Coverage" xfId="3560"/>
    <cellStyle name="Normal 7" xfId="662"/>
    <cellStyle name="Normal 7 2" xfId="3561"/>
    <cellStyle name="Normal 7 2 2" xfId="3562"/>
    <cellStyle name="Normal 7 2 3" xfId="3563"/>
    <cellStyle name="Normal 7 2_Sold" xfId="3564"/>
    <cellStyle name="Normal 7 3" xfId="3565"/>
    <cellStyle name="Normal 7 4" xfId="3566"/>
    <cellStyle name="Normal 7 5" xfId="6840"/>
    <cellStyle name="Normal 7_Coverage" xfId="3567"/>
    <cellStyle name="Normal 8" xfId="3568"/>
    <cellStyle name="Normal 8 2" xfId="3569"/>
    <cellStyle name="Normal 8 3" xfId="3570"/>
    <cellStyle name="Normal 8 4" xfId="6841"/>
    <cellStyle name="Normal 8_Journal P05" xfId="3571"/>
    <cellStyle name="Normal 9" xfId="663"/>
    <cellStyle name="Normal 9 2" xfId="3572"/>
    <cellStyle name="Normal 9 3" xfId="3573"/>
    <cellStyle name="Normal 9_Copy of Org tabel menu kaart" xfId="3574"/>
    <cellStyle name="Normal_Incrementele kosten_20090507" xfId="7"/>
    <cellStyle name="Normal_Sheet1 2" xfId="3"/>
    <cellStyle name="Normale_pldt" xfId="3575"/>
    <cellStyle name="Normalny_56.Podstawowe dane o woj.(1)" xfId="3576"/>
    <cellStyle name="Note" xfId="770"/>
    <cellStyle name="Note 2" xfId="3577"/>
    <cellStyle name="Note 2 2" xfId="3578"/>
    <cellStyle name="Note 2 2 2" xfId="6844"/>
    <cellStyle name="Note 2 2 2 2" xfId="4156"/>
    <cellStyle name="Note 2 3" xfId="6843"/>
    <cellStyle name="Note 2 3 2" xfId="4155"/>
    <cellStyle name="Note 2_GDC nieuwe pfc cc jan  2011 v4" xfId="3579"/>
    <cellStyle name="Note 3" xfId="3580"/>
    <cellStyle name="Note 3 2" xfId="3581"/>
    <cellStyle name="Note 3 2 2" xfId="6846"/>
    <cellStyle name="Note 3 2 2 2" xfId="4020"/>
    <cellStyle name="Note 3 3" xfId="6845"/>
    <cellStyle name="Note 3 3 2" xfId="4019"/>
    <cellStyle name="Note 4" xfId="6847"/>
    <cellStyle name="Note 4 2" xfId="7565"/>
    <cellStyle name="Note 5" xfId="6848"/>
    <cellStyle name="Note 5 2" xfId="7564"/>
    <cellStyle name="Note 6" xfId="6842"/>
    <cellStyle name="Note 6 2" xfId="4018"/>
    <cellStyle name="Note 7" xfId="7618"/>
    <cellStyle name="Notes" xfId="3582"/>
    <cellStyle name="Notes (w/o)" xfId="3583"/>
    <cellStyle name="Notes 2" xfId="3975"/>
    <cellStyle name="Notes 3" xfId="4144"/>
    <cellStyle name="Notes 4" xfId="3993"/>
    <cellStyle name="Notes 5" xfId="4015"/>
    <cellStyle name="Notes 6" xfId="7568"/>
    <cellStyle name="Notes_080619_OBU035_Oerlikon Solar_valuae creation from JV options_v1600" xfId="3584"/>
    <cellStyle name="Notitie 10" xfId="3962"/>
    <cellStyle name="Notitie 2" xfId="664"/>
    <cellStyle name="Notitie 2 2" xfId="3585"/>
    <cellStyle name="Notitie 2 2 2" xfId="6851"/>
    <cellStyle name="Notitie 2 2 2 2" xfId="7562"/>
    <cellStyle name="Notitie 2 2 3" xfId="6852"/>
    <cellStyle name="Notitie 2 2 4" xfId="6850"/>
    <cellStyle name="Notitie 2 2 5" xfId="7569"/>
    <cellStyle name="Notitie 2 3" xfId="6853"/>
    <cellStyle name="Notitie 2 3 2" xfId="7561"/>
    <cellStyle name="Notitie 2 4" xfId="6854"/>
    <cellStyle name="Notitie 2 4 2" xfId="7560"/>
    <cellStyle name="Notitie 2 5" xfId="6849"/>
    <cellStyle name="Notitie 2 5 2" xfId="7563"/>
    <cellStyle name="Notitie 2_Sold" xfId="3586"/>
    <cellStyle name="Notitie 3" xfId="3587"/>
    <cellStyle name="Notitie 3 2" xfId="6856"/>
    <cellStyle name="Notitie 3 2 2" xfId="7558"/>
    <cellStyle name="Notitie 3 3" xfId="6855"/>
    <cellStyle name="Notitie 3 3 2" xfId="7559"/>
    <cellStyle name="Notitie 4" xfId="3588"/>
    <cellStyle name="Notitie 4 2" xfId="6857"/>
    <cellStyle name="Notitie 4 2 2" xfId="7557"/>
    <cellStyle name="Notitie 5" xfId="3589"/>
    <cellStyle name="Notitie 5 2" xfId="6858"/>
    <cellStyle name="Notitie 5 3" xfId="7570"/>
    <cellStyle name="Notitie 6" xfId="3590"/>
    <cellStyle name="Notitie 6 2" xfId="6859"/>
    <cellStyle name="Notitie 6 3" xfId="7571"/>
    <cellStyle name="Notitie 7" xfId="3591"/>
    <cellStyle name="Notitie 7 2" xfId="7572"/>
    <cellStyle name="Notitie 8" xfId="3592"/>
    <cellStyle name="Notitie 8 2" xfId="7573"/>
    <cellStyle name="Notitie 9" xfId="3593"/>
    <cellStyle name="Notitie 9 2" xfId="7574"/>
    <cellStyle name="Number" xfId="3594"/>
    <cellStyle name="ocultar" xfId="665"/>
    <cellStyle name="ocultar 2" xfId="3980"/>
    <cellStyle name="ocultar 2 2" xfId="3989"/>
    <cellStyle name="ocultar 3" xfId="7612"/>
    <cellStyle name="Œ…‹æØ‚è [0.00]_laroux" xfId="3595"/>
    <cellStyle name="Œ…‹æØ‚è_laroux" xfId="3596"/>
    <cellStyle name="oftware" xfId="6860"/>
    <cellStyle name="oftware 2" xfId="6861"/>
    <cellStyle name="oftware 2 2" xfId="6862"/>
    <cellStyle name="oftware 2 2 2" xfId="4057"/>
    <cellStyle name="oftware 2 3" xfId="4056"/>
    <cellStyle name="oftware 3" xfId="6863"/>
    <cellStyle name="oftware 3 2" xfId="6864"/>
    <cellStyle name="oftware 3 2 2" xfId="4158"/>
    <cellStyle name="oftware 3 3" xfId="4157"/>
    <cellStyle name="oftware 4" xfId="6865"/>
    <cellStyle name="oftware 4 2" xfId="4021"/>
    <cellStyle name="oftware 5" xfId="6866"/>
    <cellStyle name="oftware 5 2" xfId="4022"/>
    <cellStyle name="oftware 6" xfId="7556"/>
    <cellStyle name="Ongeldig 2" xfId="3963"/>
    <cellStyle name="Option" xfId="3597"/>
    <cellStyle name="outh America" xfId="6867"/>
    <cellStyle name="outh America 2" xfId="6868"/>
    <cellStyle name="outh America 2 2" xfId="6869"/>
    <cellStyle name="outh America 3" xfId="6870"/>
    <cellStyle name="outh America 3 2" xfId="6871"/>
    <cellStyle name="outh America 4" xfId="6872"/>
    <cellStyle name="outh America 5" xfId="6873"/>
    <cellStyle name="Output" xfId="771"/>
    <cellStyle name="Output (orange shading)" xfId="3598"/>
    <cellStyle name="Output (orange shading) 2" xfId="3599"/>
    <cellStyle name="Output 2" xfId="3600"/>
    <cellStyle name="Output 2 2" xfId="6875"/>
    <cellStyle name="Output 3" xfId="3601"/>
    <cellStyle name="Output 4" xfId="3602"/>
    <cellStyle name="Output 5" xfId="3603"/>
    <cellStyle name="Output 6" xfId="3604"/>
    <cellStyle name="Output 7" xfId="6874"/>
    <cellStyle name="Output 7 2" xfId="4058"/>
    <cellStyle name="Output 8" xfId="7619"/>
    <cellStyle name="Output Amounts" xfId="666"/>
    <cellStyle name="OUTPUT COLUMN HEADINGS" xfId="667"/>
    <cellStyle name="Output Column Headings 2" xfId="6876"/>
    <cellStyle name="Output Line Items" xfId="668"/>
    <cellStyle name="Output Line Items 2" xfId="6877"/>
    <cellStyle name="OUTPUT REPORT HEADING" xfId="669"/>
    <cellStyle name="Output Report Heading 2" xfId="6878"/>
    <cellStyle name="OUTPUT REPORT TITLE" xfId="670"/>
    <cellStyle name="Output Report Title 2" xfId="6879"/>
    <cellStyle name="p" xfId="6880"/>
    <cellStyle name="page" xfId="671"/>
    <cellStyle name="Page Number" xfId="672"/>
    <cellStyle name="page_ND5 squeeze model  whs-whs v2.21 DWDM ILL" xfId="3605"/>
    <cellStyle name="pe" xfId="6881"/>
    <cellStyle name="per" xfId="6882"/>
    <cellStyle name="per 2" xfId="6883"/>
    <cellStyle name="per 2 2" xfId="6884"/>
    <cellStyle name="per 3" xfId="6885"/>
    <cellStyle name="per 3 2" xfId="6886"/>
    <cellStyle name="per 4" xfId="6887"/>
    <cellStyle name="per 5" xfId="6888"/>
    <cellStyle name="per.style" xfId="673"/>
    <cellStyle name="Percen_Main" xfId="6889"/>
    <cellStyle name="Percent ()" xfId="3606"/>
    <cellStyle name="Percent (0)" xfId="3607"/>
    <cellStyle name="Percent (0) 2" xfId="3608"/>
    <cellStyle name="Percent (0) 2 2" xfId="6892"/>
    <cellStyle name="Percent (0) 2 3" xfId="6891"/>
    <cellStyle name="Percent (0) 3" xfId="6893"/>
    <cellStyle name="Percent (0) 3 2" xfId="6894"/>
    <cellStyle name="Percent (0) 4" xfId="6895"/>
    <cellStyle name="Percent (0) 5" xfId="6896"/>
    <cellStyle name="Percent (0) 6" xfId="6890"/>
    <cellStyle name="Percent [0]" xfId="3609"/>
    <cellStyle name="Percent [0] 2" xfId="6897"/>
    <cellStyle name="Percent [00]" xfId="3610"/>
    <cellStyle name="Percent [00] 2" xfId="6898"/>
    <cellStyle name="Percent [1]" xfId="6899"/>
    <cellStyle name="Percent [1] 2" xfId="6900"/>
    <cellStyle name="Percent [1] 2 2" xfId="6901"/>
    <cellStyle name="Percent [1] 3" xfId="6902"/>
    <cellStyle name="Percent [1] 3 2" xfId="6903"/>
    <cellStyle name="Percent [1] 4" xfId="6904"/>
    <cellStyle name="Percent [1] 5" xfId="6905"/>
    <cellStyle name="Percent [2]" xfId="674"/>
    <cellStyle name="Percent [2] 2" xfId="675"/>
    <cellStyle name="Percent [2] 3" xfId="3611"/>
    <cellStyle name="Percent 10" xfId="3612"/>
    <cellStyle name="Percent 11" xfId="3613"/>
    <cellStyle name="Percent 12" xfId="3614"/>
    <cellStyle name="Percent 13" xfId="3615"/>
    <cellStyle name="Percent 19" xfId="3616"/>
    <cellStyle name="Percent 2" xfId="10"/>
    <cellStyle name="Percent 2 10" xfId="3617"/>
    <cellStyle name="Percent 2 11" xfId="3618"/>
    <cellStyle name="Percent 2 2" xfId="676"/>
    <cellStyle name="Percent 2 2 2" xfId="6907"/>
    <cellStyle name="Percent 2 2 3" xfId="6906"/>
    <cellStyle name="Percent 2 3" xfId="3619"/>
    <cellStyle name="Percent 2 3 2" xfId="6908"/>
    <cellStyle name="Percent 2 4" xfId="3620"/>
    <cellStyle name="Percent 2 4 2" xfId="6909"/>
    <cellStyle name="Percent 2 5" xfId="3621"/>
    <cellStyle name="Percent 2 6" xfId="3622"/>
    <cellStyle name="Percent 2 7" xfId="3623"/>
    <cellStyle name="Percent 2 8" xfId="3624"/>
    <cellStyle name="Percent 2 9" xfId="3625"/>
    <cellStyle name="Percent 3" xfId="677"/>
    <cellStyle name="Percent 3 2" xfId="3626"/>
    <cellStyle name="Percent 3 2 2" xfId="6910"/>
    <cellStyle name="Percent 3 3" xfId="3627"/>
    <cellStyle name="Percent 4" xfId="678"/>
    <cellStyle name="Percent 4 2" xfId="3628"/>
    <cellStyle name="Percent 5" xfId="3629"/>
    <cellStyle name="Percent 5 2" xfId="3630"/>
    <cellStyle name="Percent 5 2 2" xfId="6912"/>
    <cellStyle name="Percent 5 3" xfId="6911"/>
    <cellStyle name="Percent 6" xfId="3631"/>
    <cellStyle name="Percent 7" xfId="3632"/>
    <cellStyle name="Percent 8" xfId="3633"/>
    <cellStyle name="Percent 9" xfId="3634"/>
    <cellStyle name="Percent Input" xfId="3635"/>
    <cellStyle name="Percentage (2dp)" xfId="679"/>
    <cellStyle name="Pound" xfId="6913"/>
    <cellStyle name="Pound [1]" xfId="6914"/>
    <cellStyle name="Pound [1] 2" xfId="6915"/>
    <cellStyle name="Pound [1] 2 2" xfId="6916"/>
    <cellStyle name="Pound [1] 3" xfId="6917"/>
    <cellStyle name="Pound [1] 3 2" xfId="6918"/>
    <cellStyle name="Pound [1] 4" xfId="6919"/>
    <cellStyle name="Pound [1] 5" xfId="6920"/>
    <cellStyle name="Pound [2]" xfId="6921"/>
    <cellStyle name="Pound [2] 2" xfId="6922"/>
    <cellStyle name="Pound [2] 2 2" xfId="6923"/>
    <cellStyle name="Pound [2] 3" xfId="6924"/>
    <cellStyle name="Pound [2] 3 2" xfId="6925"/>
    <cellStyle name="Pound [2] 4" xfId="6926"/>
    <cellStyle name="Pound [2] 5" xfId="6927"/>
    <cellStyle name="Pound 10" xfId="6928"/>
    <cellStyle name="Pound 10 2" xfId="6929"/>
    <cellStyle name="Pound 11" xfId="6930"/>
    <cellStyle name="Pound 11 2" xfId="6931"/>
    <cellStyle name="Pound 12" xfId="6932"/>
    <cellStyle name="Pound 12 2" xfId="6933"/>
    <cellStyle name="Pound 13" xfId="6934"/>
    <cellStyle name="Pound 13 2" xfId="6935"/>
    <cellStyle name="Pound 14" xfId="6936"/>
    <cellStyle name="Pound 14 2" xfId="6937"/>
    <cellStyle name="Pound 15" xfId="6938"/>
    <cellStyle name="Pound 15 2" xfId="6939"/>
    <cellStyle name="Pound 16" xfId="6940"/>
    <cellStyle name="Pound 16 2" xfId="6941"/>
    <cellStyle name="Pound 17" xfId="6942"/>
    <cellStyle name="Pound 17 2" xfId="6943"/>
    <cellStyle name="Pound 18" xfId="6944"/>
    <cellStyle name="Pound 18 2" xfId="6945"/>
    <cellStyle name="Pound 19" xfId="6946"/>
    <cellStyle name="Pound 19 2" xfId="6947"/>
    <cellStyle name="Pound 2" xfId="6948"/>
    <cellStyle name="Pound 2 2" xfId="6949"/>
    <cellStyle name="Pound 20" xfId="6950"/>
    <cellStyle name="Pound 20 2" xfId="6951"/>
    <cellStyle name="Pound 21" xfId="6952"/>
    <cellStyle name="Pound 21 2" xfId="6953"/>
    <cellStyle name="Pound 22" xfId="6954"/>
    <cellStyle name="Pound 22 2" xfId="6955"/>
    <cellStyle name="Pound 23" xfId="6956"/>
    <cellStyle name="Pound 24" xfId="6957"/>
    <cellStyle name="Pound 25" xfId="6958"/>
    <cellStyle name="Pound 26" xfId="6959"/>
    <cellStyle name="Pound 27" xfId="6960"/>
    <cellStyle name="Pound 28" xfId="6961"/>
    <cellStyle name="Pound 29" xfId="6962"/>
    <cellStyle name="Pound 3" xfId="6963"/>
    <cellStyle name="Pound 3 2" xfId="6964"/>
    <cellStyle name="Pound 30" xfId="6965"/>
    <cellStyle name="Pound 31" xfId="6966"/>
    <cellStyle name="Pound 32" xfId="6967"/>
    <cellStyle name="Pound 33" xfId="6968"/>
    <cellStyle name="Pound 34" xfId="6969"/>
    <cellStyle name="Pound 35" xfId="6970"/>
    <cellStyle name="Pound 36" xfId="6971"/>
    <cellStyle name="Pound 37" xfId="6972"/>
    <cellStyle name="Pound 38" xfId="6973"/>
    <cellStyle name="Pound 39" xfId="6974"/>
    <cellStyle name="Pound 4" xfId="6975"/>
    <cellStyle name="Pound 4 2" xfId="6976"/>
    <cellStyle name="Pound 40" xfId="6977"/>
    <cellStyle name="Pound 41" xfId="6978"/>
    <cellStyle name="Pound 42" xfId="6979"/>
    <cellStyle name="Pound 43" xfId="6980"/>
    <cellStyle name="Pound 5" xfId="6981"/>
    <cellStyle name="Pound 5 2" xfId="6982"/>
    <cellStyle name="Pound 6" xfId="6983"/>
    <cellStyle name="Pound 6 2" xfId="6984"/>
    <cellStyle name="Pound 7" xfId="6985"/>
    <cellStyle name="Pound 7 2" xfId="6986"/>
    <cellStyle name="Pound 8" xfId="6987"/>
    <cellStyle name="Pound 8 2" xfId="6988"/>
    <cellStyle name="Pound 9" xfId="6989"/>
    <cellStyle name="Pound 9 2" xfId="6990"/>
    <cellStyle name="Pourcentage_pldt" xfId="680"/>
    <cellStyle name="PrePo? Currency (0)_110329 PQ Challenge Linked to Sharepoint" xfId="6991"/>
    <cellStyle name="PrePop Currency (0)" xfId="3636"/>
    <cellStyle name="PrePop Currency (0) 2" xfId="6992"/>
    <cellStyle name="PrePop Currency (2)" xfId="3637"/>
    <cellStyle name="PrePop Currency (2) 2" xfId="6993"/>
    <cellStyle name="PrePop Units (0)" xfId="3638"/>
    <cellStyle name="PrePop Units (0) 2" xfId="6994"/>
    <cellStyle name="PrePop Units (1)" xfId="3639"/>
    <cellStyle name="PrePop Units (1) 2" xfId="6995"/>
    <cellStyle name="PrePop Units (2)" xfId="3640"/>
    <cellStyle name="PrePop Units (2) 2" xfId="6996"/>
    <cellStyle name="PrePoŰ Currency (0)_110329 PQ Challenge Linked to Sharepoint" xfId="6997"/>
    <cellStyle name="PriceChange" xfId="681"/>
    <cellStyle name="Procent" xfId="1" builtinId="5"/>
    <cellStyle name="Procent 2" xfId="682"/>
    <cellStyle name="Procent 2 2" xfId="683"/>
    <cellStyle name="Procent 2 2 2" xfId="6998"/>
    <cellStyle name="Procent 2 3" xfId="3641"/>
    <cellStyle name="Procent 2 4" xfId="3642"/>
    <cellStyle name="Procent 3" xfId="684"/>
    <cellStyle name="Procent 3 2" xfId="7000"/>
    <cellStyle name="Procent 3 3" xfId="6999"/>
    <cellStyle name="Procent 4" xfId="685"/>
    <cellStyle name="Procent 5" xfId="3643"/>
    <cellStyle name="Procent 5 2" xfId="7001"/>
    <cellStyle name="Procent 6" xfId="3644"/>
    <cellStyle name="Procent 6 2" xfId="7002"/>
    <cellStyle name="Procent 7" xfId="7003"/>
    <cellStyle name="PropGenCurrencyFormat" xfId="686"/>
    <cellStyle name="PropGenCurrencyFormat 2" xfId="687"/>
    <cellStyle name="PropGenCurrencyFormat 3" xfId="3645"/>
    <cellStyle name="Protect (Hidden)" xfId="3646"/>
    <cellStyle name="Protect (Hidden) 2" xfId="3647"/>
    <cellStyle name="Protect (Locked)" xfId="3648"/>
    <cellStyle name="Protect (Locked) 2" xfId="3649"/>
    <cellStyle name="Protect (Locked; Hidden)" xfId="3650"/>
    <cellStyle name="Protect (Locked; Hidden) 2" xfId="3651"/>
    <cellStyle name="Protect (none)" xfId="3652"/>
    <cellStyle name="Protect (none) 2" xfId="3653"/>
    <cellStyle name="Prozent 0" xfId="3654"/>
    <cellStyle name="Prozent 0 2" xfId="3976"/>
    <cellStyle name="Prozent 0 2 2" xfId="7004"/>
    <cellStyle name="Prozent 0 2 3" xfId="7611"/>
    <cellStyle name="Prozent 0 3" xfId="4146"/>
    <cellStyle name="Prozent 0 4" xfId="4026"/>
    <cellStyle name="Prozent(o)" xfId="3655"/>
    <cellStyle name="Prozent_2001" xfId="3656"/>
    <cellStyle name="PSChar" xfId="3657"/>
    <cellStyle name="PSDate" xfId="3658"/>
    <cellStyle name="PSDec" xfId="3659"/>
    <cellStyle name="PSHeading" xfId="3660"/>
    <cellStyle name="PSHeading 2" xfId="7006"/>
    <cellStyle name="PSHeading 2 2" xfId="7007"/>
    <cellStyle name="PSHeading 3" xfId="7008"/>
    <cellStyle name="PSHeading 3 2" xfId="7009"/>
    <cellStyle name="PSHeading 4" xfId="7010"/>
    <cellStyle name="PSHeading 5" xfId="7011"/>
    <cellStyle name="PSHeading 6" xfId="7005"/>
    <cellStyle name="PSInt" xfId="3661"/>
    <cellStyle name="PSSpacer" xfId="3662"/>
    <cellStyle name="ptit" xfId="7012"/>
    <cellStyle name="ptit 2" xfId="7013"/>
    <cellStyle name="ptit 2 2" xfId="7014"/>
    <cellStyle name="ptit 3" xfId="7015"/>
    <cellStyle name="ptit 3 2" xfId="7016"/>
    <cellStyle name="ptit 4" xfId="7017"/>
    <cellStyle name="ptit 5" xfId="7018"/>
    <cellStyle name="Rack_kit" xfId="688"/>
    <cellStyle name="rat" xfId="7019"/>
    <cellStyle name="rate" xfId="7020"/>
    <cellStyle name="rate 2" xfId="7021"/>
    <cellStyle name="rate 2 2" xfId="7022"/>
    <cellStyle name="rate 3" xfId="7023"/>
    <cellStyle name="rate 3 2" xfId="7024"/>
    <cellStyle name="rate 4" xfId="7025"/>
    <cellStyle name="rate 5" xfId="7026"/>
    <cellStyle name="Ratio" xfId="3663"/>
    <cellStyle name="Ratio 2" xfId="3664"/>
    <cellStyle name="Ratio 2 2" xfId="7028"/>
    <cellStyle name="Ratio 3" xfId="7027"/>
    <cellStyle name="Ref Numbers" xfId="3665"/>
    <cellStyle name="regstoresfromspecstores" xfId="689"/>
    <cellStyle name="Released" xfId="690"/>
    <cellStyle name="Released-Short" xfId="691"/>
    <cellStyle name="ReportTitlePrompt" xfId="692"/>
    <cellStyle name="ReportTitlePrompt 2" xfId="7030"/>
    <cellStyle name="ReportTitlePrompt 2 2" xfId="7031"/>
    <cellStyle name="ReportTitlePrompt 3" xfId="7032"/>
    <cellStyle name="ReportTitlePrompt 3 2" xfId="7033"/>
    <cellStyle name="ReportTitlePrompt 4" xfId="7034"/>
    <cellStyle name="ReportTitlePrompt 5" xfId="7035"/>
    <cellStyle name="ReportTitlePrompt 6" xfId="7029"/>
    <cellStyle name="ReportTitleValue" xfId="693"/>
    <cellStyle name="ReportTitleValue 2" xfId="7037"/>
    <cellStyle name="ReportTitleValue 2 2" xfId="7038"/>
    <cellStyle name="ReportTitleValue 3" xfId="7039"/>
    <cellStyle name="ReportTitleValue 3 2" xfId="7040"/>
    <cellStyle name="ReportTitleValue 4" xfId="7041"/>
    <cellStyle name="ReportTitleValue 5" xfId="7042"/>
    <cellStyle name="ReportTitleValue 6" xfId="7036"/>
    <cellStyle name="RevList" xfId="694"/>
    <cellStyle name="RevList 2" xfId="7043"/>
    <cellStyle name="Risico" xfId="3666"/>
    <cellStyle name="row number" xfId="3667"/>
    <cellStyle name="Row Title" xfId="3668"/>
    <cellStyle name="Row Title 2" xfId="3669"/>
    <cellStyle name="RowAcctAbovePrompt" xfId="695"/>
    <cellStyle name="RowAcctSOBAbovePrompt" xfId="696"/>
    <cellStyle name="RowAcctSOBValue" xfId="697"/>
    <cellStyle name="RowAcctSOBValue 2" xfId="7045"/>
    <cellStyle name="RowAcctSOBValue 2 2" xfId="7046"/>
    <cellStyle name="RowAcctSOBValue 3" xfId="7047"/>
    <cellStyle name="RowAcctSOBValue 3 2" xfId="7048"/>
    <cellStyle name="RowAcctSOBValue 4" xfId="7049"/>
    <cellStyle name="RowAcctSOBValue 5" xfId="7050"/>
    <cellStyle name="RowAcctSOBValue 6" xfId="7044"/>
    <cellStyle name="RowAcctValue" xfId="698"/>
    <cellStyle name="RowAcctValue 2" xfId="7052"/>
    <cellStyle name="RowAcctValue 2 2" xfId="7053"/>
    <cellStyle name="RowAcctValue 3" xfId="7054"/>
    <cellStyle name="RowAcctValue 3 2" xfId="7055"/>
    <cellStyle name="RowAcctValue 4" xfId="7056"/>
    <cellStyle name="RowAcctValue 5" xfId="7057"/>
    <cellStyle name="RowAcctValue 6" xfId="7051"/>
    <cellStyle name="RowAttrAbovePrompt" xfId="699"/>
    <cellStyle name="RowAttrValue" xfId="700"/>
    <cellStyle name="RowAttrValue 2" xfId="7059"/>
    <cellStyle name="RowAttrValue 2 2" xfId="7060"/>
    <cellStyle name="RowAttrValue 3" xfId="7061"/>
    <cellStyle name="RowAttrValue 3 2" xfId="7062"/>
    <cellStyle name="RowAttrValue 4" xfId="7063"/>
    <cellStyle name="RowAttrValue 5" xfId="7064"/>
    <cellStyle name="RowAttrValue 6" xfId="7058"/>
    <cellStyle name="RowColSetAbovePrompt" xfId="701"/>
    <cellStyle name="RowColSetLeftPrompt" xfId="702"/>
    <cellStyle name="RowColSetValue" xfId="703"/>
    <cellStyle name="RowColSetValue 2" xfId="7066"/>
    <cellStyle name="RowColSetValue 2 2" xfId="7067"/>
    <cellStyle name="RowColSetValue 3" xfId="7068"/>
    <cellStyle name="RowColSetValue 3 2" xfId="7069"/>
    <cellStyle name="RowColSetValue 4" xfId="7070"/>
    <cellStyle name="RowColSetValue 5" xfId="7071"/>
    <cellStyle name="RowColSetValue 6" xfId="7065"/>
    <cellStyle name="RowLeftPrompt" xfId="704"/>
    <cellStyle name="s" xfId="7072"/>
    <cellStyle name="s 2" xfId="7073"/>
    <cellStyle name="s 2 2" xfId="7074"/>
    <cellStyle name="s 3" xfId="7075"/>
    <cellStyle name="s 3 2" xfId="7076"/>
    <cellStyle name="s 4" xfId="7077"/>
    <cellStyle name="s 5" xfId="7078"/>
    <cellStyle name="s]_x000d__x000a_load=C:\MS\SMS\BIN\smsrun16.exe_x000d__x000a_;C:\WINDOWS\SYSTEM\MGACTRL.EXE_x000d__x000a_;C:\TC\BIN\TCSPOOL.EXE_x000d__x000a_run=_x000d__x000a_NullPort=None_x000d__x000a_Defau_DEC REV DETAIL (ACE) (2)" xfId="705"/>
    <cellStyle name="s_101018 BP Check OLS" xfId="7079"/>
    <cellStyle name="s_Assumptions" xfId="7080"/>
    <cellStyle name="s_Assumptions 2" xfId="7081"/>
    <cellStyle name="s_Assumptions 2 2" xfId="7082"/>
    <cellStyle name="s_Assumptions 3" xfId="7083"/>
    <cellStyle name="s_Assumptions 3 2" xfId="7084"/>
    <cellStyle name="s_Assumptions 4" xfId="7085"/>
    <cellStyle name="s_Assumptions 5" xfId="7086"/>
    <cellStyle name="s_Assumptions_101018 BP Check OLS" xfId="7087"/>
    <cellStyle name="s_Assumptions_NewRef10" xfId="7088"/>
    <cellStyle name="s_B_S_Ratios _B" xfId="7089"/>
    <cellStyle name="s_B_S_Ratios _B 2" xfId="7090"/>
    <cellStyle name="s_B_S_Ratios _B 2 2" xfId="7091"/>
    <cellStyle name="s_B_S_Ratios _B 3" xfId="7092"/>
    <cellStyle name="s_B_S_Ratios _B 3 2" xfId="7093"/>
    <cellStyle name="s_B_S_Ratios _B 4" xfId="7094"/>
    <cellStyle name="s_B_S_Ratios _B 5" xfId="7095"/>
    <cellStyle name="s_B_S_Ratios _B_101018 BP Check OLS" xfId="7096"/>
    <cellStyle name="s_B_S_Ratios _B_NewRef10" xfId="7097"/>
    <cellStyle name="s_B_S_Ratios_T" xfId="7098"/>
    <cellStyle name="s_B_S_Ratios_T 2" xfId="7099"/>
    <cellStyle name="s_B_S_Ratios_T 2 2" xfId="7100"/>
    <cellStyle name="s_B_S_Ratios_T 3" xfId="7101"/>
    <cellStyle name="s_B_S_Ratios_T 3 2" xfId="7102"/>
    <cellStyle name="s_B_S_Ratios_T 4" xfId="7103"/>
    <cellStyle name="s_B_S_Ratios_T 5" xfId="7104"/>
    <cellStyle name="s_B_S_Ratios_T_101018 BP Check OLS" xfId="7105"/>
    <cellStyle name="s_B_S_Ratios_T_NewRef10" xfId="7106"/>
    <cellStyle name="s_DCFLBO Code" xfId="7107"/>
    <cellStyle name="s_DCFLBO Code 2" xfId="7108"/>
    <cellStyle name="s_DCFLBO Code 2 2" xfId="7109"/>
    <cellStyle name="s_DCFLBO Code 3" xfId="7110"/>
    <cellStyle name="s_DCFLBO Code 3 2" xfId="7111"/>
    <cellStyle name="s_DCFLBO Code 4" xfId="7112"/>
    <cellStyle name="s_DCFLBO Code 5" xfId="7113"/>
    <cellStyle name="s_DCFLBO Code_1" xfId="7114"/>
    <cellStyle name="s_DCFLBO Code_1 2" xfId="7115"/>
    <cellStyle name="s_DCFLBO Code_1 2 2" xfId="7116"/>
    <cellStyle name="s_DCFLBO Code_1 3" xfId="7117"/>
    <cellStyle name="s_DCFLBO Code_1 3 2" xfId="7118"/>
    <cellStyle name="s_DCFLBO Code_1 4" xfId="7119"/>
    <cellStyle name="s_DCFLBO Code_1 5" xfId="7120"/>
    <cellStyle name="s_DCFLBO Code_1_101018 BP Check OLS" xfId="7121"/>
    <cellStyle name="s_DCFLBO Code_1_NewRef10" xfId="7122"/>
    <cellStyle name="s_DCFLBO Code_101018 BP Check OLS" xfId="7123"/>
    <cellStyle name="s_DCFLBO Code_NewRef10" xfId="7124"/>
    <cellStyle name="s_Dilution" xfId="7125"/>
    <cellStyle name="s_Dilution 2" xfId="7126"/>
    <cellStyle name="s_Dilution 2 2" xfId="7127"/>
    <cellStyle name="s_Dilution 3" xfId="7128"/>
    <cellStyle name="s_Dilution 3 2" xfId="7129"/>
    <cellStyle name="s_Dilution 4" xfId="7130"/>
    <cellStyle name="s_Dilution 5" xfId="7131"/>
    <cellStyle name="s_Dilution_101018 BP Check OLS" xfId="7132"/>
    <cellStyle name="s_Dilution_NewRef10" xfId="7133"/>
    <cellStyle name="s_Financials_B" xfId="7134"/>
    <cellStyle name="s_Financials_B 2" xfId="7135"/>
    <cellStyle name="s_Financials_B 2 2" xfId="7136"/>
    <cellStyle name="s_Financials_B 3" xfId="7137"/>
    <cellStyle name="s_Financials_B 3 2" xfId="7138"/>
    <cellStyle name="s_Financials_B 4" xfId="7139"/>
    <cellStyle name="s_Financials_B 5" xfId="7140"/>
    <cellStyle name="s_Financials_B_101018 BP Check OLS" xfId="7141"/>
    <cellStyle name="s_Financials_B_NewRef10" xfId="7142"/>
    <cellStyle name="s_Financials_T" xfId="7143"/>
    <cellStyle name="s_Financials_T 2" xfId="7144"/>
    <cellStyle name="s_Financials_T 2 2" xfId="7145"/>
    <cellStyle name="s_Financials_T 3" xfId="7146"/>
    <cellStyle name="s_Financials_T 3 2" xfId="7147"/>
    <cellStyle name="s_Financials_T 4" xfId="7148"/>
    <cellStyle name="s_Financials_T 5" xfId="7149"/>
    <cellStyle name="s_Financials_T_101018 BP Check OLS" xfId="7150"/>
    <cellStyle name="s_Financials_T_NewRef10" xfId="7151"/>
    <cellStyle name="s_Grouse+Pelican" xfId="7152"/>
    <cellStyle name="s_Matrix_B" xfId="7153"/>
    <cellStyle name="s_Matrix_B 2" xfId="7154"/>
    <cellStyle name="s_Matrix_B 2 2" xfId="7155"/>
    <cellStyle name="s_Matrix_B 3" xfId="7156"/>
    <cellStyle name="s_Matrix_B 3 2" xfId="7157"/>
    <cellStyle name="s_Matrix_B 4" xfId="7158"/>
    <cellStyle name="s_Matrix_B 5" xfId="7159"/>
    <cellStyle name="s_Matrix_B_101018 BP Check OLS" xfId="7160"/>
    <cellStyle name="s_Matrix_B_NewRef10" xfId="7161"/>
    <cellStyle name="s_Matrix_T" xfId="7162"/>
    <cellStyle name="s_Matrix_T 2" xfId="7163"/>
    <cellStyle name="s_Matrix_T 2 2" xfId="7164"/>
    <cellStyle name="s_Matrix_T 3" xfId="7165"/>
    <cellStyle name="s_Matrix_T 3 2" xfId="7166"/>
    <cellStyle name="s_Matrix_T 4" xfId="7167"/>
    <cellStyle name="s_Matrix_T 5" xfId="7168"/>
    <cellStyle name="s_Matrix_T_101018 BP Check OLS" xfId="7169"/>
    <cellStyle name="s_Matrix_T_NewRef10" xfId="7170"/>
    <cellStyle name="s_Merger" xfId="7171"/>
    <cellStyle name="s_Merger 2" xfId="7172"/>
    <cellStyle name="s_Merger 2 2" xfId="7173"/>
    <cellStyle name="s_Merger 3" xfId="7174"/>
    <cellStyle name="s_Merger 3 2" xfId="7175"/>
    <cellStyle name="s_Merger 4" xfId="7176"/>
    <cellStyle name="s_Merger 5" xfId="7177"/>
    <cellStyle name="s_Merger_101018 BP Check OLS" xfId="7178"/>
    <cellStyle name="s_Merger_NewRef10" xfId="7179"/>
    <cellStyle name="s_model2" xfId="7180"/>
    <cellStyle name="s_model2 2" xfId="7181"/>
    <cellStyle name="s_model2 2 2" xfId="7182"/>
    <cellStyle name="s_model2 3" xfId="7183"/>
    <cellStyle name="s_model2 3 2" xfId="7184"/>
    <cellStyle name="s_model2 4" xfId="7185"/>
    <cellStyle name="s_model2 5" xfId="7186"/>
    <cellStyle name="s_model2_101018 BP Check OLS" xfId="7187"/>
    <cellStyle name="s_model2_NewRef10" xfId="7188"/>
    <cellStyle name="s_NewRef10" xfId="7189"/>
    <cellStyle name="s_P_L_Ratios" xfId="7190"/>
    <cellStyle name="s_P_L_Ratios 2" xfId="7191"/>
    <cellStyle name="s_P_L_Ratios 2 2" xfId="7192"/>
    <cellStyle name="s_P_L_Ratios 3" xfId="7193"/>
    <cellStyle name="s_P_L_Ratios 3 2" xfId="7194"/>
    <cellStyle name="s_P_L_Ratios 4" xfId="7195"/>
    <cellStyle name="s_P_L_Ratios 5" xfId="7196"/>
    <cellStyle name="s_P_L_Ratios_101018 BP Check OLS" xfId="7197"/>
    <cellStyle name="s_P_L_Ratios_B" xfId="7198"/>
    <cellStyle name="s_P_L_Ratios_B 2" xfId="7199"/>
    <cellStyle name="s_P_L_Ratios_B 2 2" xfId="7200"/>
    <cellStyle name="s_P_L_Ratios_B 3" xfId="7201"/>
    <cellStyle name="s_P_L_Ratios_B 3 2" xfId="7202"/>
    <cellStyle name="s_P_L_Ratios_B 4" xfId="7203"/>
    <cellStyle name="s_P_L_Ratios_B 5" xfId="7204"/>
    <cellStyle name="s_P_L_Ratios_B_101018 BP Check OLS" xfId="7205"/>
    <cellStyle name="s_P_L_Ratios_B_NewRef10" xfId="7206"/>
    <cellStyle name="s_P_L_Ratios_NewRef10" xfId="7207"/>
    <cellStyle name="s_S_By_S" xfId="7208"/>
    <cellStyle name="s_S_By_S 2" xfId="7209"/>
    <cellStyle name="s_S_By_S 2 2" xfId="7210"/>
    <cellStyle name="s_S_By_S 3" xfId="7211"/>
    <cellStyle name="s_S_By_S 3 2" xfId="7212"/>
    <cellStyle name="s_S_By_S 4" xfId="7213"/>
    <cellStyle name="s_S_By_S 5" xfId="7214"/>
    <cellStyle name="s_S_By_S_101018 BP Check OLS" xfId="7215"/>
    <cellStyle name="s_S_By_S_NewRef10" xfId="7216"/>
    <cellStyle name="s_Sheet5" xfId="7217"/>
    <cellStyle name="s_Sheet5 2" xfId="7218"/>
    <cellStyle name="s_Sheet5 2 2" xfId="7219"/>
    <cellStyle name="s_Sheet5 3" xfId="7220"/>
    <cellStyle name="s_Sheet5 3 2" xfId="7221"/>
    <cellStyle name="s_Sheet5 4" xfId="7222"/>
    <cellStyle name="s_Sheet5 5" xfId="7223"/>
    <cellStyle name="s_Sheet5_101018 BP Check OLS" xfId="7224"/>
    <cellStyle name="s_Sheet5_NewRef10" xfId="7225"/>
    <cellStyle name="s_Valuation " xfId="7226"/>
    <cellStyle name="s_Valuation  2" xfId="7227"/>
    <cellStyle name="s_Valuation  2 2" xfId="7228"/>
    <cellStyle name="s_Valuation  3" xfId="7229"/>
    <cellStyle name="s_Valuation  3 2" xfId="7230"/>
    <cellStyle name="s_Valuation  4" xfId="7231"/>
    <cellStyle name="s_Valuation  5" xfId="7232"/>
    <cellStyle name="s_Valuation _101018 BP Check OLS" xfId="7233"/>
    <cellStyle name="s_Valuation _NewRef10" xfId="7234"/>
    <cellStyle name="SampleUsingFormatMask" xfId="706"/>
    <cellStyle name="SampleUsingFormatMask 2" xfId="7236"/>
    <cellStyle name="SampleUsingFormatMask 2 2" xfId="7237"/>
    <cellStyle name="SampleUsingFormatMask 3" xfId="7238"/>
    <cellStyle name="SampleUsingFormatMask 3 2" xfId="7239"/>
    <cellStyle name="SampleUsingFormatMask 4" xfId="7240"/>
    <cellStyle name="SampleUsingFormatMask 5" xfId="7241"/>
    <cellStyle name="SampleUsingFormatMask 6" xfId="7235"/>
    <cellStyle name="SampleWithNoFormatMask" xfId="707"/>
    <cellStyle name="SampleWithNoFormatMask 2" xfId="7243"/>
    <cellStyle name="SampleWithNoFormatMask 2 2" xfId="7244"/>
    <cellStyle name="SampleWithNoFormatMask 3" xfId="7245"/>
    <cellStyle name="SampleWithNoFormatMask 3 2" xfId="7246"/>
    <cellStyle name="SampleWithNoFormatMask 4" xfId="7247"/>
    <cellStyle name="SampleWithNoFormatMask 5" xfId="7248"/>
    <cellStyle name="SampleWithNoFormatMask 6" xfId="7242"/>
    <cellStyle name="SAPBEXaggData" xfId="3670"/>
    <cellStyle name="SAPBEXaggData 2" xfId="3671"/>
    <cellStyle name="SAPBEXaggData 3" xfId="7249"/>
    <cellStyle name="SAPBEXaggData 3 2" xfId="4071"/>
    <cellStyle name="SAPBEXaggData 4" xfId="4055"/>
    <cellStyle name="SAPBEXaggData_2012 PL" xfId="3672"/>
    <cellStyle name="SAPBEXaggDataEmph" xfId="3673"/>
    <cellStyle name="SAPBEXaggDataEmph 2" xfId="3674"/>
    <cellStyle name="SAPBEXaggDataEmph 3" xfId="7250"/>
    <cellStyle name="SAPBEXaggDataEmph 3 2" xfId="4072"/>
    <cellStyle name="SAPBEXaggDataEmph 4" xfId="4054"/>
    <cellStyle name="SAPBEXaggDataEmph_2012 PL" xfId="3675"/>
    <cellStyle name="SAPBEXaggItem" xfId="3676"/>
    <cellStyle name="SAPBEXaggItem 2" xfId="3677"/>
    <cellStyle name="SAPBEXaggItem 3" xfId="7251"/>
    <cellStyle name="SAPBEXaggItem 3 2" xfId="4073"/>
    <cellStyle name="SAPBEXaggItem 4" xfId="4053"/>
    <cellStyle name="SAPBEXaggItem_2012 PL" xfId="3678"/>
    <cellStyle name="SAPBEXaggItemX" xfId="3679"/>
    <cellStyle name="SAPBEXaggItemX 2" xfId="3680"/>
    <cellStyle name="SAPBEXaggItemX 3" xfId="7252"/>
    <cellStyle name="SAPBEXaggItemX 3 2" xfId="7555"/>
    <cellStyle name="SAPBEXaggItemX 4" xfId="4052"/>
    <cellStyle name="SAPBEXaggItemX_2012 PL" xfId="3681"/>
    <cellStyle name="SAPBEXchaText" xfId="3682"/>
    <cellStyle name="SAPBEXchaText 2" xfId="3683"/>
    <cellStyle name="SAPBEXchaText 2 2" xfId="7255"/>
    <cellStyle name="SAPBEXchaText 2 2 2" xfId="4076"/>
    <cellStyle name="SAPBEXchaText 2 3" xfId="7254"/>
    <cellStyle name="SAPBEXchaText 2 3 2" xfId="4075"/>
    <cellStyle name="SAPBEXchaText 3" xfId="3684"/>
    <cellStyle name="SAPBEXchaText 3 2" xfId="7257"/>
    <cellStyle name="SAPBEXchaText 3 2 2" xfId="4078"/>
    <cellStyle name="SAPBEXchaText 3 3" xfId="7256"/>
    <cellStyle name="SAPBEXchaText 3 3 2" xfId="4077"/>
    <cellStyle name="SAPBEXchaText 4" xfId="7258"/>
    <cellStyle name="SAPBEXchaText 4 2" xfId="4079"/>
    <cellStyle name="SAPBEXchaText 5" xfId="7259"/>
    <cellStyle name="SAPBEXchaText 5 2" xfId="4080"/>
    <cellStyle name="SAPBEXchaText 6" xfId="7253"/>
    <cellStyle name="SAPBEXchaText 6 2" xfId="4074"/>
    <cellStyle name="SAPBEXchaText 7" xfId="4154"/>
    <cellStyle name="SAPBEXchaText_2012 PL" xfId="3685"/>
    <cellStyle name="SAPBEXexcBad7" xfId="3686"/>
    <cellStyle name="SAPBEXexcBad7 2" xfId="3687"/>
    <cellStyle name="SAPBEXexcBad7 3" xfId="7260"/>
    <cellStyle name="SAPBEXexcBad7 3 2" xfId="4081"/>
    <cellStyle name="SAPBEXexcBad7 4" xfId="4153"/>
    <cellStyle name="SAPBEXexcBad7_2012 PL" xfId="3688"/>
    <cellStyle name="SAPBEXexcBad8" xfId="3689"/>
    <cellStyle name="SAPBEXexcBad8 2" xfId="3690"/>
    <cellStyle name="SAPBEXexcBad8 3" xfId="7261"/>
    <cellStyle name="SAPBEXexcBad8 3 2" xfId="4082"/>
    <cellStyle name="SAPBEXexcBad8 4" xfId="4152"/>
    <cellStyle name="SAPBEXexcBad8_2012 PL" xfId="3691"/>
    <cellStyle name="SAPBEXexcBad9" xfId="3692"/>
    <cellStyle name="SAPBEXexcBad9 2" xfId="3693"/>
    <cellStyle name="SAPBEXexcBad9 3" xfId="7262"/>
    <cellStyle name="SAPBEXexcBad9 3 2" xfId="4160"/>
    <cellStyle name="SAPBEXexcBad9 4" xfId="4051"/>
    <cellStyle name="SAPBEXexcBad9_2012 PL" xfId="3694"/>
    <cellStyle name="SAPBEXexcCritical4" xfId="3695"/>
    <cellStyle name="SAPBEXexcCritical4 2" xfId="3696"/>
    <cellStyle name="SAPBEXexcCritical4 3" xfId="7263"/>
    <cellStyle name="SAPBEXexcCritical4 3 2" xfId="4161"/>
    <cellStyle name="SAPBEXexcCritical4 4" xfId="4151"/>
    <cellStyle name="SAPBEXexcCritical4_2012 PL" xfId="3697"/>
    <cellStyle name="SAPBEXexcCritical5" xfId="3698"/>
    <cellStyle name="SAPBEXexcCritical5 2" xfId="3699"/>
    <cellStyle name="SAPBEXexcCritical5 3" xfId="7264"/>
    <cellStyle name="SAPBEXexcCritical5 3 2" xfId="4083"/>
    <cellStyle name="SAPBEXexcCritical5 4" xfId="4050"/>
    <cellStyle name="SAPBEXexcCritical5_2012 PL" xfId="3700"/>
    <cellStyle name="SAPBEXexcCritical6" xfId="3701"/>
    <cellStyle name="SAPBEXexcCritical6 2" xfId="3702"/>
    <cellStyle name="SAPBEXexcCritical6 3" xfId="7265"/>
    <cellStyle name="SAPBEXexcCritical6 3 2" xfId="4084"/>
    <cellStyle name="SAPBEXexcCritical6 4" xfId="4150"/>
    <cellStyle name="SAPBEXexcCritical6_2012 PL" xfId="3703"/>
    <cellStyle name="SAPBEXexcGood1" xfId="3704"/>
    <cellStyle name="SAPBEXexcGood1 2" xfId="3705"/>
    <cellStyle name="SAPBEXexcGood1 3" xfId="7266"/>
    <cellStyle name="SAPBEXexcGood1 3 2" xfId="4085"/>
    <cellStyle name="SAPBEXexcGood1 4" xfId="4149"/>
    <cellStyle name="SAPBEXexcGood1_2012 PL" xfId="3706"/>
    <cellStyle name="SAPBEXexcGood2" xfId="3707"/>
    <cellStyle name="SAPBEXexcGood2 2" xfId="3708"/>
    <cellStyle name="SAPBEXexcGood2 3" xfId="7267"/>
    <cellStyle name="SAPBEXexcGood2 3 2" xfId="4086"/>
    <cellStyle name="SAPBEXexcGood2 4" xfId="7575"/>
    <cellStyle name="SAPBEXexcGood2_2012 PL" xfId="3709"/>
    <cellStyle name="SAPBEXexcGood3" xfId="3710"/>
    <cellStyle name="SAPBEXexcGood3 2" xfId="3711"/>
    <cellStyle name="SAPBEXexcGood3 3" xfId="7268"/>
    <cellStyle name="SAPBEXexcGood3 3 2" xfId="4087"/>
    <cellStyle name="SAPBEXexcGood3 4" xfId="7576"/>
    <cellStyle name="SAPBEXexcGood3_2012 PL" xfId="3712"/>
    <cellStyle name="SAPBEXfilterDrill" xfId="3713"/>
    <cellStyle name="SAPBEXfilterDrill 2" xfId="3714"/>
    <cellStyle name="SAPBEXfilterDrill 3" xfId="7269"/>
    <cellStyle name="SAPBEXfilterDrill 3 2" xfId="4088"/>
    <cellStyle name="SAPBEXfilterDrill 4" xfId="4049"/>
    <cellStyle name="SAPBEXfilterDrill_2012 PL" xfId="3715"/>
    <cellStyle name="SAPBEXfilterItem" xfId="3716"/>
    <cellStyle name="SAPBEXfilterItem 2" xfId="3717"/>
    <cellStyle name="SAPBEXfilterItem 3" xfId="7270"/>
    <cellStyle name="SAPBEXfilterItem 3 2" xfId="4089"/>
    <cellStyle name="SAPBEXfilterItem 4" xfId="7614"/>
    <cellStyle name="SAPBEXfilterItem_2012 PL" xfId="3718"/>
    <cellStyle name="SAPBEXfilterText" xfId="3719"/>
    <cellStyle name="SAPBEXfilterText 2" xfId="3720"/>
    <cellStyle name="SAPBEXfilterText 3" xfId="4041"/>
    <cellStyle name="SAPBEXfilterText_2012 PL" xfId="3721"/>
    <cellStyle name="SAPBEXformats" xfId="3722"/>
    <cellStyle name="SAPBEXformats 2" xfId="3723"/>
    <cellStyle name="SAPBEXformats 2 2" xfId="7273"/>
    <cellStyle name="SAPBEXformats 2 2 2" xfId="4091"/>
    <cellStyle name="SAPBEXformats 2 3" xfId="7272"/>
    <cellStyle name="SAPBEXformats 2 3 2" xfId="4090"/>
    <cellStyle name="SAPBEXformats 3" xfId="7274"/>
    <cellStyle name="SAPBEXformats 3 2" xfId="7275"/>
    <cellStyle name="SAPBEXformats 3 2 2" xfId="4093"/>
    <cellStyle name="SAPBEXformats 3 3" xfId="4092"/>
    <cellStyle name="SAPBEXformats 4" xfId="7276"/>
    <cellStyle name="SAPBEXformats 4 2" xfId="4000"/>
    <cellStyle name="SAPBEXformats 5" xfId="7277"/>
    <cellStyle name="SAPBEXformats 5 2" xfId="4094"/>
    <cellStyle name="SAPBEXformats 6" xfId="7271"/>
    <cellStyle name="SAPBEXformats 6 2" xfId="3999"/>
    <cellStyle name="SAPBEXformats 7" xfId="7586"/>
    <cellStyle name="SAPBEXformats_2012 PL" xfId="3724"/>
    <cellStyle name="SAPBEXheaderItem" xfId="3725"/>
    <cellStyle name="SAPBEXheaderItem 2" xfId="3726"/>
    <cellStyle name="SAPBEXheaderItem 3" xfId="7278"/>
    <cellStyle name="SAPBEXheaderItem 3 2" xfId="4095"/>
    <cellStyle name="SAPBEXheaderItem 4" xfId="7587"/>
    <cellStyle name="SAPBEXheaderItem_2012 PL" xfId="3727"/>
    <cellStyle name="SAPBEXheaderText" xfId="3728"/>
    <cellStyle name="SAPBEXheaderText 2" xfId="3729"/>
    <cellStyle name="SAPBEXheaderText 3" xfId="7279"/>
    <cellStyle name="SAPBEXheaderText 3 2" xfId="4096"/>
    <cellStyle name="SAPBEXheaderText 4" xfId="7588"/>
    <cellStyle name="SAPBEXheaderText_2012 PL" xfId="3730"/>
    <cellStyle name="SAPBEXHLevel0" xfId="3731"/>
    <cellStyle name="SAPBEXHLevel0 2" xfId="3732"/>
    <cellStyle name="SAPBEXHLevel0 2 2" xfId="7282"/>
    <cellStyle name="SAPBEXHLevel0 2 2 2" xfId="4099"/>
    <cellStyle name="SAPBEXHLevel0 2 3" xfId="7281"/>
    <cellStyle name="SAPBEXHLevel0 2 3 2" xfId="4098"/>
    <cellStyle name="SAPBEXHLevel0 3" xfId="7283"/>
    <cellStyle name="SAPBEXHLevel0 3 2" xfId="7284"/>
    <cellStyle name="SAPBEXHLevel0 3 2 2" xfId="4101"/>
    <cellStyle name="SAPBEXHLevel0 3 3" xfId="4100"/>
    <cellStyle name="SAPBEXHLevel0 4" xfId="7285"/>
    <cellStyle name="SAPBEXHLevel0 4 2" xfId="4102"/>
    <cellStyle name="SAPBEXHLevel0 5" xfId="7286"/>
    <cellStyle name="SAPBEXHLevel0 5 2" xfId="4103"/>
    <cellStyle name="SAPBEXHLevel0 6" xfId="7280"/>
    <cellStyle name="SAPBEXHLevel0 6 2" xfId="4097"/>
    <cellStyle name="SAPBEXHLevel0 7" xfId="7589"/>
    <cellStyle name="SAPBEXHLevel0_2012 PL" xfId="3733"/>
    <cellStyle name="SAPBEXHLevel0X" xfId="3734"/>
    <cellStyle name="SAPBEXHLevel0X 2" xfId="3735"/>
    <cellStyle name="SAPBEXHLevel0X 2 2" xfId="7289"/>
    <cellStyle name="SAPBEXHLevel0X 2 2 2" xfId="4106"/>
    <cellStyle name="SAPBEXHLevel0X 2 3" xfId="7288"/>
    <cellStyle name="SAPBEXHLevel0X 2 3 2" xfId="4105"/>
    <cellStyle name="SAPBEXHLevel0X 3" xfId="7290"/>
    <cellStyle name="SAPBEXHLevel0X 3 2" xfId="7291"/>
    <cellStyle name="SAPBEXHLevel0X 3 2 2" xfId="4108"/>
    <cellStyle name="SAPBEXHLevel0X 3 3" xfId="4107"/>
    <cellStyle name="SAPBEXHLevel0X 4" xfId="7292"/>
    <cellStyle name="SAPBEXHLevel0X 4 2" xfId="4109"/>
    <cellStyle name="SAPBEXHLevel0X 5" xfId="7293"/>
    <cellStyle name="SAPBEXHLevel0X 5 2" xfId="7530"/>
    <cellStyle name="SAPBEXHLevel0X 6" xfId="7287"/>
    <cellStyle name="SAPBEXHLevel0X 6 2" xfId="4104"/>
    <cellStyle name="SAPBEXHLevel0X 7" xfId="7590"/>
    <cellStyle name="SAPBEXHLevel0X_2012 PL" xfId="3736"/>
    <cellStyle name="SAPBEXHLevel1" xfId="3737"/>
    <cellStyle name="SAPBEXHLevel1 2" xfId="3738"/>
    <cellStyle name="SAPBEXHLevel1 2 2" xfId="7296"/>
    <cellStyle name="SAPBEXHLevel1 2 2 2" xfId="4112"/>
    <cellStyle name="SAPBEXHLevel1 2 3" xfId="7295"/>
    <cellStyle name="SAPBEXHLevel1 2 3 2" xfId="7554"/>
    <cellStyle name="SAPBEXHLevel1 3" xfId="7297"/>
    <cellStyle name="SAPBEXHLevel1 3 2" xfId="7298"/>
    <cellStyle name="SAPBEXHLevel1 3 2 2" xfId="4114"/>
    <cellStyle name="SAPBEXHLevel1 3 3" xfId="4113"/>
    <cellStyle name="SAPBEXHLevel1 4" xfId="7299"/>
    <cellStyle name="SAPBEXHLevel1 4 2" xfId="7553"/>
    <cellStyle name="SAPBEXHLevel1 5" xfId="7300"/>
    <cellStyle name="SAPBEXHLevel1 5 2" xfId="4115"/>
    <cellStyle name="SAPBEXHLevel1 6" xfId="7294"/>
    <cellStyle name="SAPBEXHLevel1 6 2" xfId="4111"/>
    <cellStyle name="SAPBEXHLevel1 7" xfId="4040"/>
    <cellStyle name="SAPBEXHLevel1_2012 PL" xfId="3739"/>
    <cellStyle name="SAPBEXHLevel1X" xfId="3740"/>
    <cellStyle name="SAPBEXHLevel1X 2" xfId="3741"/>
    <cellStyle name="SAPBEXHLevel1X 2 2" xfId="7303"/>
    <cellStyle name="SAPBEXHLevel1X 2 2 2" xfId="4117"/>
    <cellStyle name="SAPBEXHLevel1X 2 3" xfId="7302"/>
    <cellStyle name="SAPBEXHLevel1X 2 3 2" xfId="4116"/>
    <cellStyle name="SAPBEXHLevel1X 3" xfId="7304"/>
    <cellStyle name="SAPBEXHLevel1X 3 2" xfId="7305"/>
    <cellStyle name="SAPBEXHLevel1X 3 2 2" xfId="4119"/>
    <cellStyle name="SAPBEXHLevel1X 3 3" xfId="4118"/>
    <cellStyle name="SAPBEXHLevel1X 4" xfId="7306"/>
    <cellStyle name="SAPBEXHLevel1X 4 2" xfId="7551"/>
    <cellStyle name="SAPBEXHLevel1X 5" xfId="7307"/>
    <cellStyle name="SAPBEXHLevel1X 5 2" xfId="4162"/>
    <cellStyle name="SAPBEXHLevel1X 6" xfId="7301"/>
    <cellStyle name="SAPBEXHLevel1X 6 2" xfId="7552"/>
    <cellStyle name="SAPBEXHLevel1X 7" xfId="7577"/>
    <cellStyle name="SAPBEXHLevel1X_2012 PL" xfId="3742"/>
    <cellStyle name="SAPBEXHLevel2" xfId="3743"/>
    <cellStyle name="SAPBEXHLevel2 2" xfId="3744"/>
    <cellStyle name="SAPBEXHLevel2 2 2" xfId="7310"/>
    <cellStyle name="SAPBEXHLevel2 2 2 2" xfId="7549"/>
    <cellStyle name="SAPBEXHLevel2 2 3" xfId="7309"/>
    <cellStyle name="SAPBEXHLevel2 2 3 2" xfId="7550"/>
    <cellStyle name="SAPBEXHLevel2 3" xfId="7311"/>
    <cellStyle name="SAPBEXHLevel2 3 2" xfId="7312"/>
    <cellStyle name="SAPBEXHLevel2 3 2 2" xfId="4122"/>
    <cellStyle name="SAPBEXHLevel2 3 3" xfId="4121"/>
    <cellStyle name="SAPBEXHLevel2 4" xfId="7313"/>
    <cellStyle name="SAPBEXHLevel2 4 2" xfId="4001"/>
    <cellStyle name="SAPBEXHLevel2 5" xfId="7314"/>
    <cellStyle name="SAPBEXHLevel2 5 2" xfId="4163"/>
    <cellStyle name="SAPBEXHLevel2 6" xfId="7308"/>
    <cellStyle name="SAPBEXHLevel2 6 2" xfId="4120"/>
    <cellStyle name="SAPBEXHLevel2 7" xfId="4048"/>
    <cellStyle name="SAPBEXHLevel2_2012 PL" xfId="3745"/>
    <cellStyle name="SAPBEXHLevel2X" xfId="3746"/>
    <cellStyle name="SAPBEXHLevel2X 2" xfId="3747"/>
    <cellStyle name="SAPBEXHLevel2X 2 2" xfId="7317"/>
    <cellStyle name="SAPBEXHLevel2X 2 2 2" xfId="7548"/>
    <cellStyle name="SAPBEXHLevel2X 2 3" xfId="7316"/>
    <cellStyle name="SAPBEXHLevel2X 2 3 2" xfId="4123"/>
    <cellStyle name="SAPBEXHLevel2X 3" xfId="7318"/>
    <cellStyle name="SAPBEXHLevel2X 3 2" xfId="7319"/>
    <cellStyle name="SAPBEXHLevel2X 3 2 2" xfId="7546"/>
    <cellStyle name="SAPBEXHLevel2X 3 3" xfId="7547"/>
    <cellStyle name="SAPBEXHLevel2X 4" xfId="7320"/>
    <cellStyle name="SAPBEXHLevel2X 4 2" xfId="7545"/>
    <cellStyle name="SAPBEXHLevel2X 5" xfId="7321"/>
    <cellStyle name="SAPBEXHLevel2X 5 2" xfId="7544"/>
    <cellStyle name="SAPBEXHLevel2X 6" xfId="7315"/>
    <cellStyle name="SAPBEXHLevel2X 6 2" xfId="4002"/>
    <cellStyle name="SAPBEXHLevel2X 7" xfId="3997"/>
    <cellStyle name="SAPBEXHLevel2X_2012 PL" xfId="3748"/>
    <cellStyle name="SAPBEXHLevel3" xfId="3749"/>
    <cellStyle name="SAPBEXHLevel3 2" xfId="3750"/>
    <cellStyle name="SAPBEXHLevel3 2 2" xfId="7324"/>
    <cellStyle name="SAPBEXHLevel3 2 2 2" xfId="4124"/>
    <cellStyle name="SAPBEXHLevel3 2 3" xfId="7323"/>
    <cellStyle name="SAPBEXHLevel3 2 3 2" xfId="7542"/>
    <cellStyle name="SAPBEXHLevel3 2 4" xfId="4046"/>
    <cellStyle name="SAPBEXHLevel3 3" xfId="3751"/>
    <cellStyle name="SAPBEXHLevel3 3 2" xfId="7326"/>
    <cellStyle name="SAPBEXHLevel3 3 2 2" xfId="4126"/>
    <cellStyle name="SAPBEXHLevel3 3 3" xfId="7325"/>
    <cellStyle name="SAPBEXHLevel3 3 3 2" xfId="4125"/>
    <cellStyle name="SAPBEXHLevel3 3 4" xfId="4045"/>
    <cellStyle name="SAPBEXHLevel3 4" xfId="3752"/>
    <cellStyle name="SAPBEXHLevel3 4 2" xfId="7327"/>
    <cellStyle name="SAPBEXHLevel3 4 2 2" xfId="4127"/>
    <cellStyle name="SAPBEXHLevel3 4 3" xfId="7578"/>
    <cellStyle name="SAPBEXHLevel3 5" xfId="3753"/>
    <cellStyle name="SAPBEXHLevel3 5 2" xfId="7328"/>
    <cellStyle name="SAPBEXHLevel3 5 2 2" xfId="6662"/>
    <cellStyle name="SAPBEXHLevel3 6" xfId="7322"/>
    <cellStyle name="SAPBEXHLevel3 6 2" xfId="7543"/>
    <cellStyle name="SAPBEXHLevel3 7" xfId="4047"/>
    <cellStyle name="SAPBEXHLevel3_2012 PL" xfId="3754"/>
    <cellStyle name="SAPBEXHLevel3X" xfId="3755"/>
    <cellStyle name="SAPBEXHLevel3X 2" xfId="3756"/>
    <cellStyle name="SAPBEXHLevel3X 2 2" xfId="7331"/>
    <cellStyle name="SAPBEXHLevel3X 2 2 2" xfId="4003"/>
    <cellStyle name="SAPBEXHLevel3X 2 3" xfId="7330"/>
    <cellStyle name="SAPBEXHLevel3X 2 3 2" xfId="7540"/>
    <cellStyle name="SAPBEXHLevel3X 3" xfId="7332"/>
    <cellStyle name="SAPBEXHLevel3X 3 2" xfId="7333"/>
    <cellStyle name="SAPBEXHLevel3X 3 2 2" xfId="7531"/>
    <cellStyle name="SAPBEXHLevel3X 3 3" xfId="6664"/>
    <cellStyle name="SAPBEXHLevel3X 4" xfId="7334"/>
    <cellStyle name="SAPBEXHLevel3X 4 2" xfId="4128"/>
    <cellStyle name="SAPBEXHLevel3X 5" xfId="7335"/>
    <cellStyle name="SAPBEXHLevel3X 5 2" xfId="4004"/>
    <cellStyle name="SAPBEXHLevel3X 6" xfId="7329"/>
    <cellStyle name="SAPBEXHLevel3X 6 2" xfId="7541"/>
    <cellStyle name="SAPBEXHLevel3X 7" xfId="7591"/>
    <cellStyle name="SAPBEXHLevel3X_2012 PL" xfId="3757"/>
    <cellStyle name="SAPBEXinputData" xfId="3758"/>
    <cellStyle name="SAPBEXinputData 2" xfId="3759"/>
    <cellStyle name="SAPBEXinputData 3" xfId="3977"/>
    <cellStyle name="SAPBEXinputData 4" xfId="4148"/>
    <cellStyle name="SAPBEXinputData_2012 PL" xfId="3760"/>
    <cellStyle name="SAPBEXItemHeader" xfId="3761"/>
    <cellStyle name="SAPBEXItemHeader 2" xfId="7336"/>
    <cellStyle name="SAPBEXItemHeader 2 2" xfId="4129"/>
    <cellStyle name="SAPBEXresData" xfId="3762"/>
    <cellStyle name="SAPBEXresData 2" xfId="3763"/>
    <cellStyle name="SAPBEXresData 3" xfId="7337"/>
    <cellStyle name="SAPBEXresData 3 2" xfId="4130"/>
    <cellStyle name="SAPBEXresData 4" xfId="4143"/>
    <cellStyle name="SAPBEXresData_2012 PL" xfId="3764"/>
    <cellStyle name="SAPBEXresDataEmph" xfId="3765"/>
    <cellStyle name="SAPBEXresDataEmph 2" xfId="3766"/>
    <cellStyle name="SAPBEXresDataEmph 3" xfId="7338"/>
    <cellStyle name="SAPBEXresDataEmph 3 2" xfId="4131"/>
    <cellStyle name="SAPBEXresDataEmph_2012 PL" xfId="3767"/>
    <cellStyle name="SAPBEXresItem" xfId="3768"/>
    <cellStyle name="SAPBEXresItem 2" xfId="3769"/>
    <cellStyle name="SAPBEXresItem 3" xfId="7339"/>
    <cellStyle name="SAPBEXresItem 3 2" xfId="4132"/>
    <cellStyle name="SAPBEXresItem 4" xfId="7579"/>
    <cellStyle name="SAPBEXresItem_2012 PL" xfId="3770"/>
    <cellStyle name="SAPBEXresItemX" xfId="3771"/>
    <cellStyle name="SAPBEXresItemX 2" xfId="3772"/>
    <cellStyle name="SAPBEXresItemX 3" xfId="7340"/>
    <cellStyle name="SAPBEXresItemX 3 2" xfId="4133"/>
    <cellStyle name="SAPBEXresItemX 4" xfId="4039"/>
    <cellStyle name="SAPBEXresItemX_2012 PL" xfId="3773"/>
    <cellStyle name="SAPBEXstdData" xfId="3774"/>
    <cellStyle name="SAPBEXstdData 2" xfId="3775"/>
    <cellStyle name="SAPBEXstdData 3" xfId="7341"/>
    <cellStyle name="SAPBEXstdData 3 2" xfId="4005"/>
    <cellStyle name="SAPBEXstdData 4" xfId="7580"/>
    <cellStyle name="SAPBEXstdData_2012 PL" xfId="3776"/>
    <cellStyle name="SAPBEXstdDataEmph" xfId="3777"/>
    <cellStyle name="SAPBEXstdDataEmph 2" xfId="3778"/>
    <cellStyle name="SAPBEXstdDataEmph 3" xfId="7342"/>
    <cellStyle name="SAPBEXstdDataEmph 3 2" xfId="4006"/>
    <cellStyle name="SAPBEXstdDataEmph 4" xfId="4044"/>
    <cellStyle name="SAPBEXstdDataEmph_2012 PL" xfId="3779"/>
    <cellStyle name="SAPBEXstdItem" xfId="3780"/>
    <cellStyle name="SAPBEXstdItem 2" xfId="3781"/>
    <cellStyle name="SAPBEXstdItem 2 2" xfId="7345"/>
    <cellStyle name="SAPBEXstdItem 2 2 2" xfId="4134"/>
    <cellStyle name="SAPBEXstdItem 2 3" xfId="7344"/>
    <cellStyle name="SAPBEXstdItem 2 3 2" xfId="7532"/>
    <cellStyle name="SAPBEXstdItem 3" xfId="3782"/>
    <cellStyle name="SAPBEXstdItem 3 2" xfId="7347"/>
    <cellStyle name="SAPBEXstdItem 3 2 2" xfId="4135"/>
    <cellStyle name="SAPBEXstdItem 3 3" xfId="7346"/>
    <cellStyle name="SAPBEXstdItem 3 3 2" xfId="7533"/>
    <cellStyle name="SAPBEXstdItem 4" xfId="3783"/>
    <cellStyle name="SAPBEXstdItem 4 2" xfId="7348"/>
    <cellStyle name="SAPBEXstdItem 4 2 2" xfId="7534"/>
    <cellStyle name="SAPBEXstdItem 4 3" xfId="7593"/>
    <cellStyle name="SAPBEXstdItem 5" xfId="7349"/>
    <cellStyle name="SAPBEXstdItem 5 2" xfId="4136"/>
    <cellStyle name="SAPBEXstdItem 6" xfId="7343"/>
    <cellStyle name="SAPBEXstdItem 6 2" xfId="4008"/>
    <cellStyle name="SAPBEXstdItem 7" xfId="7592"/>
    <cellStyle name="SAPBEXstdItem_2012 PL" xfId="3784"/>
    <cellStyle name="SAPBEXstdItemX" xfId="3785"/>
    <cellStyle name="SAPBEXstdItemX 2" xfId="3786"/>
    <cellStyle name="SAPBEXstdItemX 2 2" xfId="7352"/>
    <cellStyle name="SAPBEXstdItemX 2 2 2" xfId="4009"/>
    <cellStyle name="SAPBEXstdItemX 2 3" xfId="7351"/>
    <cellStyle name="SAPBEXstdItemX 2 3 2" xfId="4137"/>
    <cellStyle name="SAPBEXstdItemX 3" xfId="7353"/>
    <cellStyle name="SAPBEXstdItemX 3 2" xfId="7354"/>
    <cellStyle name="SAPBEXstdItemX 3 2 2" xfId="4138"/>
    <cellStyle name="SAPBEXstdItemX 3 3" xfId="4010"/>
    <cellStyle name="SAPBEXstdItemX 4" xfId="7355"/>
    <cellStyle name="SAPBEXstdItemX 4 2" xfId="4139"/>
    <cellStyle name="SAPBEXstdItemX 5" xfId="7356"/>
    <cellStyle name="SAPBEXstdItemX 5 2" xfId="4011"/>
    <cellStyle name="SAPBEXstdItemX 6" xfId="7350"/>
    <cellStyle name="SAPBEXstdItemX 6 2" xfId="7535"/>
    <cellStyle name="SAPBEXstdItemX 7" xfId="7594"/>
    <cellStyle name="SAPBEXstdItemX_2012 PL" xfId="3787"/>
    <cellStyle name="SAPBEXtitle" xfId="3788"/>
    <cellStyle name="SAPBEXtitle 2" xfId="3789"/>
    <cellStyle name="SAPBEXtitle 3" xfId="7595"/>
    <cellStyle name="SAPBEXtitle_2012 PL" xfId="3790"/>
    <cellStyle name="SAPBEXunassignedItem" xfId="3791"/>
    <cellStyle name="SAPBEXunassignedItem 2" xfId="3792"/>
    <cellStyle name="SAPBEXundefined" xfId="3793"/>
    <cellStyle name="SAPBEXundefined 2" xfId="3794"/>
    <cellStyle name="SAPBEXundefined 3" xfId="7357"/>
    <cellStyle name="SAPBEXundefined 3 2" xfId="4140"/>
    <cellStyle name="SAPBEXundefined 4" xfId="7596"/>
    <cellStyle name="SAPBEXundefined_2012 PL" xfId="3795"/>
    <cellStyle name="SECTION TITLE" xfId="7358"/>
    <cellStyle name="SectionSubTitle" xfId="708"/>
    <cellStyle name="SectionTitle" xfId="709"/>
    <cellStyle name="SHADEDSTORES" xfId="710"/>
    <cellStyle name="Shading" xfId="7359"/>
    <cellStyle name="Shading 2" xfId="7360"/>
    <cellStyle name="Shading 2 2" xfId="7361"/>
    <cellStyle name="Shading 3" xfId="7362"/>
    <cellStyle name="Shading 3 2" xfId="7363"/>
    <cellStyle name="Shading 4" xfId="7364"/>
    <cellStyle name="Shading 5" xfId="7365"/>
    <cellStyle name="Shd Pe" xfId="7366"/>
    <cellStyle name="Sheet Title" xfId="3796"/>
    <cellStyle name="Source Line" xfId="711"/>
    <cellStyle name="Source Line 2" xfId="3797"/>
    <cellStyle name="specstores" xfId="712"/>
    <cellStyle name="SPOl" xfId="713"/>
    <cellStyle name="SPOl 2" xfId="3798"/>
    <cellStyle name="ssp " xfId="7367"/>
    <cellStyle name="ssp  2" xfId="7368"/>
    <cellStyle name="ssp  2 2" xfId="7369"/>
    <cellStyle name="ssp  3" xfId="7370"/>
    <cellStyle name="ssp  3 2" xfId="7371"/>
    <cellStyle name="ssp  4" xfId="7372"/>
    <cellStyle name="ssp  5" xfId="7373"/>
    <cellStyle name="Standaard" xfId="0" builtinId="0"/>
    <cellStyle name="Standaard 10" xfId="7374"/>
    <cellStyle name="Standaard 11" xfId="7375"/>
    <cellStyle name="Standaard 12" xfId="7376"/>
    <cellStyle name="Standaard 13" xfId="7529"/>
    <cellStyle name="Standaard 2" xfId="11"/>
    <cellStyle name="Standaard 2 2" xfId="714"/>
    <cellStyle name="Standaard 2 2 2" xfId="7378"/>
    <cellStyle name="Standaard 2 3" xfId="715"/>
    <cellStyle name="Standaard 2 3 2" xfId="7380"/>
    <cellStyle name="Standaard 2 3 3" xfId="7381"/>
    <cellStyle name="Standaard 2 3 4" xfId="7382"/>
    <cellStyle name="Standaard 2 3 5" xfId="7383"/>
    <cellStyle name="Standaard 2 3 6" xfId="7379"/>
    <cellStyle name="Standaard 2 4" xfId="3799"/>
    <cellStyle name="Standaard 2 4 2" xfId="4167"/>
    <cellStyle name="Standaard 2 5" xfId="3949"/>
    <cellStyle name="Standaard 2 5 2" xfId="7384"/>
    <cellStyle name="Standaard 2 6" xfId="7385"/>
    <cellStyle name="Standaard 2 7" xfId="7386"/>
    <cellStyle name="Standaard 2 8" xfId="7377"/>
    <cellStyle name="Standaard 3" xfId="716"/>
    <cellStyle name="Standaard 3 2" xfId="3800"/>
    <cellStyle name="Standaard 3 2 2" xfId="7389"/>
    <cellStyle name="Standaard 3 2 3" xfId="7388"/>
    <cellStyle name="Standaard 3 3" xfId="3801"/>
    <cellStyle name="Standaard 3 3 2" xfId="7390"/>
    <cellStyle name="Standaard 3 4" xfId="7391"/>
    <cellStyle name="Standaard 3 5" xfId="7387"/>
    <cellStyle name="Standaard 4" xfId="717"/>
    <cellStyle name="Standaard 4 2" xfId="3802"/>
    <cellStyle name="Standaard 4 2 2" xfId="7392"/>
    <cellStyle name="Standaard 4 3" xfId="3803"/>
    <cellStyle name="Standaard 4 3 2" xfId="7393"/>
    <cellStyle name="Standaard 4 4" xfId="7394"/>
    <cellStyle name="Standaard 4 5" xfId="7395"/>
    <cellStyle name="Standaard 5" xfId="3804"/>
    <cellStyle name="Standaard 5 2" xfId="3983"/>
    <cellStyle name="Standaard 5 2 2" xfId="7396"/>
    <cellStyle name="Standaard 5 3" xfId="7397"/>
    <cellStyle name="Standaard 5 4" xfId="7398"/>
    <cellStyle name="Standaard 6" xfId="2"/>
    <cellStyle name="Standaard 6 2" xfId="7400"/>
    <cellStyle name="Standaard 6 3" xfId="7399"/>
    <cellStyle name="Standaard 7" xfId="7401"/>
    <cellStyle name="Standaard 7 2" xfId="7402"/>
    <cellStyle name="Standaard 8" xfId="7403"/>
    <cellStyle name="Standaard 8 2" xfId="7404"/>
    <cellStyle name="Standaard 9" xfId="7405"/>
    <cellStyle name="Standaard 9 2" xfId="7406"/>
    <cellStyle name="Standaard_Tarieven Bitstream v25" xfId="6"/>
    <cellStyle name="Standard format" xfId="3805"/>
    <cellStyle name="Standard format 2" xfId="3806"/>
    <cellStyle name="Standard_ " xfId="3807"/>
    <cellStyle name="std" xfId="718"/>
    <cellStyle name="std 2" xfId="3808"/>
    <cellStyle name="std 2 2" xfId="3809"/>
    <cellStyle name="std 2 3" xfId="7408"/>
    <cellStyle name="std 3" xfId="3810"/>
    <cellStyle name="std 4" xfId="7407"/>
    <cellStyle name="std_Preclosing" xfId="3811"/>
    <cellStyle name="Stijl 1" xfId="719"/>
    <cellStyle name="Stijl 1 2" xfId="3812"/>
    <cellStyle name="Stijl 1 2 2" xfId="3813"/>
    <cellStyle name="Stijl 1 2 3" xfId="7409"/>
    <cellStyle name="Stijl 1 2 4" xfId="7410"/>
    <cellStyle name="Stijl 1 3" xfId="7411"/>
    <cellStyle name="Stijl 1 4" xfId="7412"/>
    <cellStyle name="Stijl 1 4 2" xfId="7413"/>
    <cellStyle name="Stijl 1 5" xfId="7414"/>
    <cellStyle name="Style 1" xfId="720"/>
    <cellStyle name="Style 1 2" xfId="3814"/>
    <cellStyle name="Style 1 2 2" xfId="3815"/>
    <cellStyle name="Style 1 2_Pivot" xfId="7415"/>
    <cellStyle name="Style 1 3" xfId="3816"/>
    <cellStyle name="Style 1 3 2" xfId="7417"/>
    <cellStyle name="Style 1 3 3" xfId="7416"/>
    <cellStyle name="Style 1 4" xfId="7418"/>
    <cellStyle name="Style 1 5" xfId="7419"/>
    <cellStyle name="Style 1_110810_Overzicht_Orderintake" xfId="7420"/>
    <cellStyle name="Sub Title" xfId="721"/>
    <cellStyle name="subcalc" xfId="722"/>
    <cellStyle name="subhead" xfId="3817"/>
    <cellStyle name="Subtitle" xfId="7421"/>
    <cellStyle name="Subtitle 2" xfId="7422"/>
    <cellStyle name="Subtitle 2 2" xfId="7423"/>
    <cellStyle name="Subtitle 3" xfId="7424"/>
    <cellStyle name="Subtitle 3 2" xfId="7425"/>
    <cellStyle name="Subtitle 4" xfId="7426"/>
    <cellStyle name="Subtitle 5" xfId="7427"/>
    <cellStyle name="Subtotal" xfId="723"/>
    <cellStyle name="Subtotal 2" xfId="7428"/>
    <cellStyle name="Sum 1 (bold)" xfId="3818"/>
    <cellStyle name="Sum 1 (bold) 2" xfId="3819"/>
    <cellStyle name="Sum 2 (bold, upper line)" xfId="3820"/>
    <cellStyle name="Sum 2 (bold, upper line) 2" xfId="3821"/>
    <cellStyle name="Sum 3 (bold, lines)" xfId="3822"/>
    <cellStyle name="Sum 3 (bold, lines) 2" xfId="3823"/>
    <cellStyle name="Sum 4 (bold, double line)" xfId="3824"/>
    <cellStyle name="Sum 4 (bold, double line) 2" xfId="3825"/>
    <cellStyle name="summe1" xfId="3826"/>
    <cellStyle name="summe1 2" xfId="3827"/>
    <cellStyle name="survey_question_xlr8r" xfId="7429"/>
    <cellStyle name="t" xfId="7430"/>
    <cellStyle name="t_AlternCarriersComps 14 09" xfId="7431"/>
    <cellStyle name="t_B2 Comps (22-June-04)#" xfId="7432"/>
    <cellStyle name="t_Forest Alt Net+IT Comps" xfId="7433"/>
    <cellStyle name="t_Manager" xfId="7434"/>
    <cellStyle name="t_Valuation Model v1" xfId="7435"/>
    <cellStyle name="Table Head" xfId="724"/>
    <cellStyle name="Table Head Aligned" xfId="725"/>
    <cellStyle name="Table Head Aligned 2" xfId="3828"/>
    <cellStyle name="Table Head Aligned 3" xfId="7436"/>
    <cellStyle name="Table Head Blue" xfId="726"/>
    <cellStyle name="Table Head Green" xfId="727"/>
    <cellStyle name="Table Head Green 2" xfId="3829"/>
    <cellStyle name="Table Head_OIT data LE,SCM,INS,targets" xfId="7437"/>
    <cellStyle name="Table Heading" xfId="728"/>
    <cellStyle name="Table Title" xfId="729"/>
    <cellStyle name="Table Units" xfId="730"/>
    <cellStyle name="Table Units 2" xfId="3981"/>
    <cellStyle name="Table Units 2 2" xfId="3990"/>
    <cellStyle name="Table Units 2 3" xfId="7438"/>
    <cellStyle name="Table Units 2 4" xfId="7616"/>
    <cellStyle name="Table Units 3" xfId="3951"/>
    <cellStyle name="Table Units 4" xfId="4017"/>
    <cellStyle name="TableGreenHeader" xfId="7439"/>
    <cellStyle name="TableGreenHeader 2" xfId="7440"/>
    <cellStyle name="taples Plaza" xfId="3830"/>
    <cellStyle name="taples Plaza 2" xfId="3831"/>
    <cellStyle name="taples Plaza 2 2" xfId="7441"/>
    <cellStyle name="taples Plaza 3" xfId="7442"/>
    <cellStyle name="taples Plaza 3 2" xfId="7443"/>
    <cellStyle name="taples Plaza 4" xfId="7444"/>
    <cellStyle name="taples Plaza 5" xfId="7445"/>
    <cellStyle name="tbl_note_xlr8r" xfId="7446"/>
    <cellStyle name="Text 1" xfId="3832"/>
    <cellStyle name="Text 2" xfId="3833"/>
    <cellStyle name="Text 3" xfId="3834"/>
    <cellStyle name="Text 4" xfId="3835"/>
    <cellStyle name="Text Indent A" xfId="3836"/>
    <cellStyle name="Text Indent B" xfId="3837"/>
    <cellStyle name="Text Indent B 2" xfId="7447"/>
    <cellStyle name="Text Indent C" xfId="3838"/>
    <cellStyle name="Text Indent C 2" xfId="7448"/>
    <cellStyle name="þ­_x000c_™_x0009_qý)_x000d_8ýß_x0007_—_x001c_ˆ)_x0007__x0001__x0001_" xfId="731"/>
    <cellStyle name="þ­_x000c_™_x0009_qý)_x000d_8ýß_x0007_—_x001c_ˆ)_x0007__x0001__x0001_ 2" xfId="3839"/>
    <cellStyle name="þ­_x000c_™_x0009_qý)_x000d_8ýß_x0007_—_x001c_ˆ)_x0007__x0001__x0001_ 2 2" xfId="3840"/>
    <cellStyle name="þ­_x000c_™_x0009_qý)_x000d_8ýß_x0007_—_x001c_)_x0007__x0001__x0001_" xfId="732"/>
    <cellStyle name="þ­_x000c_™_x0009_qý)_x000d_8ýß_x0007_—_x001c_)_x0007__x0001__x0001_ 2" xfId="733"/>
    <cellStyle name="þ­_x000c_™_x0009_qý)_x000d_8ýß_x0007_—_x001c_)_x0007__x0001__x0001_ 2 2" xfId="3841"/>
    <cellStyle name="þ­_x000c_™_x0009_qý)_x000d_8ýß_x0007_—_x001c_)_x0007__x0001__x0001_ 3" xfId="3842"/>
    <cellStyle name="þ­_x000c_™_x0009_qý)_x000d_8ýß_x0007_—_x001c_Œ)_x0007__x0001__x0001_" xfId="734"/>
    <cellStyle name="þ­_x000c_™_x0009_qý)_x000d_8ýß_x0007_—_x001c_Œ)_x0007__x0001__x0001_ 2" xfId="735"/>
    <cellStyle name="þ­_x000c_™_x0009_qý)_x000d_8ýß_x0007_—_x001c_Œ)_x0007__x0001__x0001_ 2 2" xfId="3843"/>
    <cellStyle name="þ­_x000c_™_x0009_qý)_x000d_8ýß_x0007_—_x001c_Œ)_x0007__x0001__x0001_ 3" xfId="3844"/>
    <cellStyle name="þáÊ¹_x0009_oý)_x000d_8ýß_x0007_ËÚ‡_x0011__x0007__x0001__x0001_" xfId="736"/>
    <cellStyle name="þáÊ¹_x0009_oý)_x000d_8ýß_x0007_ËÚ‡_x0011__x0007__x0001__x0001_ 2" xfId="737"/>
    <cellStyle name="þáÊ¹_x0009_oý)_x000d_8ýß_x0007_ËÚ‡_x0011__x0007__x0001__x0001_ 2 2" xfId="3845"/>
    <cellStyle name="þáÊ¹_x0009_oý)_x000d_8ýß_x0007_ËÚ‡_x0011__x0007__x0001__x0001_ 3" xfId="3846"/>
    <cellStyle name="þ_x001d_ðE&amp;lüµ&amp;eüG_x0008_&gt;_x0010__x001d__x0011__x0007__x0001__x0001_" xfId="738"/>
    <cellStyle name="þ_x001d_ðE&amp;lüµ&amp;eüG_x0008_&gt;_x0010__x001d__x0011__x0007__x0001__x0001_ 2" xfId="3847"/>
    <cellStyle name="þ_x001d_ðE&amp;lüµ&amp;eüG_x0008_&gt;_x0010__x001d__x0011__x0007__x0001__x0001_ 2 2" xfId="3848"/>
    <cellStyle name="þÐþ•_x0009_7þ%_x000d_þýß_x0007_º_x000e_ª_x001b__x0007__x0001__x0001_" xfId="739"/>
    <cellStyle name="þÐþ•_x0009_7þ%_x000d_þýß_x0007_º_x000e_ª_x001b__x0007__x0001__x0001_ 2" xfId="740"/>
    <cellStyle name="þÐþ•_x0009_7þ%_x000d_þýß_x0007_º_x000e_ª_x001b__x0007__x0001__x0001_ 2 2" xfId="3849"/>
    <cellStyle name="þÐþ•_x0009_7þ%_x000d_þýß_x0007_º_x000e_ª_x001b__x0007__x0001__x0001_ 3" xfId="3850"/>
    <cellStyle name="þúÍ•_x0009_7þ%_x000d_þýß_x0007_äÝ†_x0011__x0007__x0001__x0001_" xfId="741"/>
    <cellStyle name="þúÍ•_x0009_7þ%_x000d_þýß_x0007_äÝ†_x0011__x0007__x0001__x0001_ 2" xfId="742"/>
    <cellStyle name="þúÍ•_x0009_7þ%_x000d_þýß_x0007_äÝ†_x0011__x0007__x0001__x0001_ 2 2" xfId="3851"/>
    <cellStyle name="þúÍ•_x0009_7þ%_x000d_þýß_x0007_äÝ†_x0011__x0007__x0001__x0001_ 3" xfId="3852"/>
    <cellStyle name="þúÍ•_x0009_7þ%_x000d_þýß_x0007_äÝ‡_x0011__x0007__x0001__x0001_" xfId="743"/>
    <cellStyle name="þúÍ•_x0009_7þ%_x000d_þýß_x0007_äÝ‡_x0011__x0007__x0001__x0001_ 2" xfId="744"/>
    <cellStyle name="þúÍ•_x0009_7þ%_x000d_þýß_x0007_äÝ‡_x0011__x0007__x0001__x0001_ 2 2" xfId="3853"/>
    <cellStyle name="þúÍ•_x0009_7þ%_x000d_þýß_x0007_äÝ‡_x0011__x0007__x0001__x0001_ 3" xfId="3854"/>
    <cellStyle name="þúÍ•_x0009_7þ%_x000d_þýß_x0007_äÝŠ_x0011__x0007__x0001__x0001_" xfId="745"/>
    <cellStyle name="þúÍ•_x0009_7þ%_x000d_þýß_x0007_äÝŠ_x0011__x000f__x0001__x0001_" xfId="746"/>
    <cellStyle name="þúÍ•_x0009_7þ%_x000d_þýß_x0007_äÝŠ_x0011__x0007__x0001__x0001_ 2" xfId="747"/>
    <cellStyle name="þúÍ•_x0009_7þ%_x000d_þýß_x0007_äÝŠ_x0011__x000f__x0001__x0001_ 2" xfId="3855"/>
    <cellStyle name="þúÍ•_x0009_7þ%_x000d_þýß_x0007_äÝŠ_x0011__x0007__x0001__x0001_ 2 10" xfId="3856"/>
    <cellStyle name="þúÍ•_x0009_7þ%_x000d_þýß_x0007_äÝŠ_x0011__x000f__x0001__x0001_ 2 10" xfId="3857"/>
    <cellStyle name="þúÍ•_x0009_7þ%_x000d_þýß_x0007_äÝŠ_x0011__x0007__x0001__x0001_ 2 2" xfId="3858"/>
    <cellStyle name="þúÍ•_x0009_7þ%_x000d_þýß_x0007_äÝŠ_x0011__x000f__x0001__x0001_ 2 2" xfId="3859"/>
    <cellStyle name="þúÍ•_x0009_7þ%_x000d_þýß_x0007_äÝŠ_x0011__x0007__x0001__x0001_ 2 3" xfId="3860"/>
    <cellStyle name="þúÍ•_x0009_7þ%_x000d_þýß_x0007_äÝŠ_x0011__x000f__x0001__x0001_ 2 3" xfId="3861"/>
    <cellStyle name="þúÍ•_x0009_7þ%_x000d_þýß_x0007_äÝŠ_x0011__x0007__x0001__x0001_ 2 4" xfId="3862"/>
    <cellStyle name="þúÍ•_x0009_7þ%_x000d_þýß_x0007_äÝŠ_x0011__x000f__x0001__x0001_ 2 4" xfId="3863"/>
    <cellStyle name="þúÍ•_x0009_7þ%_x000d_þýß_x0007_äÝŠ_x0011__x0007__x0001__x0001_ 2 5" xfId="3864"/>
    <cellStyle name="þúÍ•_x0009_7þ%_x000d_þýß_x0007_äÝŠ_x0011__x000f__x0001__x0001_ 2 5" xfId="3865"/>
    <cellStyle name="þúÍ•_x0009_7þ%_x000d_þýß_x0007_äÝŠ_x0011__x0007__x0001__x0001_ 2 6" xfId="3866"/>
    <cellStyle name="þúÍ•_x0009_7þ%_x000d_þýß_x0007_äÝŠ_x0011__x000f__x0001__x0001_ 2 6" xfId="3867"/>
    <cellStyle name="þúÍ•_x0009_7þ%_x000d_þýß_x0007_äÝŠ_x0011__x0007__x0001__x0001_ 2 7" xfId="3868"/>
    <cellStyle name="þúÍ•_x0009_7þ%_x000d_þýß_x0007_äÝŠ_x0011__x000f__x0001__x0001_ 2 7" xfId="3869"/>
    <cellStyle name="þúÍ•_x0009_7þ%_x000d_þýß_x0007_äÝŠ_x0011__x0007__x0001__x0001_ 2 8" xfId="3870"/>
    <cellStyle name="þúÍ•_x0009_7þ%_x000d_þýß_x0007_äÝŠ_x0011__x000f__x0001__x0001_ 2 8" xfId="3871"/>
    <cellStyle name="þúÍ•_x0009_7þ%_x000d_þýß_x0007_äÝŠ_x0011__x0007__x0001__x0001_ 2 9" xfId="3872"/>
    <cellStyle name="þúÍ•_x0009_7þ%_x000d_þýß_x0007_äÝŠ_x0011__x000f__x0001__x0001_ 2 9" xfId="3873"/>
    <cellStyle name="þúÍ•_x0009_7þ%_x000d_þýß_x0007_äÝŠ_x0011__x0007__x0001__x0001_ 3" xfId="3874"/>
    <cellStyle name="þúÍ•_x0009_7þ%_x000d_þýß_x0007_äÝŠ_x0011__x000f__x0001__x0001_ 3" xfId="3875"/>
    <cellStyle name="þúÍ•_x0009_7þ%_x000d_þýß_x0007_äÝŠ_x0011__x0007__x0001__x0001_ 3 10" xfId="3876"/>
    <cellStyle name="þúÍ•_x0009_7þ%_x000d_þýß_x0007_äÝŠ_x0011__x000f__x0001__x0001_ 3 10" xfId="3877"/>
    <cellStyle name="þúÍ•_x0009_7þ%_x000d_þýß_x0007_äÝŠ_x0011__x0007__x0001__x0001_ 3 2" xfId="3878"/>
    <cellStyle name="þúÍ•_x0009_7þ%_x000d_þýß_x0007_äÝŠ_x0011__x000f__x0001__x0001_ 3 2" xfId="3879"/>
    <cellStyle name="þúÍ•_x0009_7þ%_x000d_þýß_x0007_äÝŠ_x0011__x0007__x0001__x0001_ 3 3" xfId="3880"/>
    <cellStyle name="þúÍ•_x0009_7þ%_x000d_þýß_x0007_äÝŠ_x0011__x000f__x0001__x0001_ 3 3" xfId="3881"/>
    <cellStyle name="þúÍ•_x0009_7þ%_x000d_þýß_x0007_äÝŠ_x0011__x0007__x0001__x0001_ 3 4" xfId="3882"/>
    <cellStyle name="þúÍ•_x0009_7þ%_x000d_þýß_x0007_äÝŠ_x0011__x000f__x0001__x0001_ 3 4" xfId="3883"/>
    <cellStyle name="þúÍ•_x0009_7þ%_x000d_þýß_x0007_äÝŠ_x0011__x0007__x0001__x0001_ 3 5" xfId="3884"/>
    <cellStyle name="þúÍ•_x0009_7þ%_x000d_þýß_x0007_äÝŠ_x0011__x000f__x0001__x0001_ 3 5" xfId="3885"/>
    <cellStyle name="þúÍ•_x0009_7þ%_x000d_þýß_x0007_äÝŠ_x0011__x0007__x0001__x0001_ 3 6" xfId="3886"/>
    <cellStyle name="þúÍ•_x0009_7þ%_x000d_þýß_x0007_äÝŠ_x0011__x000f__x0001__x0001_ 3 6" xfId="3887"/>
    <cellStyle name="þúÍ•_x0009_7þ%_x000d_þýß_x0007_äÝŠ_x0011__x0007__x0001__x0001_ 3 7" xfId="3888"/>
    <cellStyle name="þúÍ•_x0009_7þ%_x000d_þýß_x0007_äÝŠ_x0011__x000f__x0001__x0001_ 3 7" xfId="3889"/>
    <cellStyle name="þúÍ•_x0009_7þ%_x000d_þýß_x0007_äÝŠ_x0011__x0007__x0001__x0001_ 3 8" xfId="3890"/>
    <cellStyle name="þúÍ•_x0009_7þ%_x000d_þýß_x0007_äÝŠ_x0011__x000f__x0001__x0001_ 3 8" xfId="3891"/>
    <cellStyle name="þúÍ•_x0009_7þ%_x000d_þýß_x0007_äÝŠ_x0011__x0007__x0001__x0001_ 3 9" xfId="3892"/>
    <cellStyle name="þúÍ•_x0009_7þ%_x000d_þýß_x0007_äÝŠ_x0011__x000f__x0001__x0001_ 3 9" xfId="3893"/>
    <cellStyle name="þúÍ•_x0009_7þ%_x000d_þýß_x0007_äÝŠ_x0011__x0007__x0001__x0001__ND5 squeeze model  whs-whs v2.21 DWDM ILL" xfId="3894"/>
    <cellStyle name="þúÍ•_x0009_7þ%_x000d_þýß_x0007_äÝŠ_x0011__x000f__x0001__x0001__ND5 squeeze model  whs-whs v2.21 DWDM ILL" xfId="3895"/>
    <cellStyle name="þŽø™_x0009_Nÿ)_x000d__x0015_ÿß_x0007_x_x0008_t_x0015__x0007__x0001__x0001_" xfId="748"/>
    <cellStyle name="þŽø™_x0009_Nÿ)_x000d__x0015_ÿß_x0007_x_x0008_t_x0015__x0007__x0001__x0001_ 2" xfId="749"/>
    <cellStyle name="þŽø™_x0009_Nÿ)_x000d__x0015_ÿß_x0007_x_x0008_t_x0015__x0007__x0001__x0001_ 2 2" xfId="3896"/>
    <cellStyle name="þŽø™_x0009_Nÿ)_x000d__x0015_ÿß_x0007_x_x0008_t_x0015__x0007__x0001__x0001_ 3" xfId="3897"/>
    <cellStyle name="Tijd" xfId="750"/>
    <cellStyle name="Time (hh:mm Uhr)" xfId="3898"/>
    <cellStyle name="Time (hh:mm Uhr) 2" xfId="3899"/>
    <cellStyle name="Titel 2" xfId="3964"/>
    <cellStyle name="Titel 3" xfId="7449"/>
    <cellStyle name="Title" xfId="772"/>
    <cellStyle name="Title 1" xfId="3900"/>
    <cellStyle name="Title 2" xfId="3901"/>
    <cellStyle name="Title 2 2" xfId="7451"/>
    <cellStyle name="Title 3" xfId="3902"/>
    <cellStyle name="Title 3 2" xfId="7452"/>
    <cellStyle name="Title 4" xfId="3903"/>
    <cellStyle name="Title 4 2" xfId="7453"/>
    <cellStyle name="Title 5" xfId="7450"/>
    <cellStyle name="Title Line" xfId="751"/>
    <cellStyle name="Title_BP2008-2011_v2_kosten" xfId="773"/>
    <cellStyle name="title2" xfId="7454"/>
    <cellStyle name="title2 2" xfId="7455"/>
    <cellStyle name="title2 2 2" xfId="7456"/>
    <cellStyle name="title2 3" xfId="7457"/>
    <cellStyle name="title2 3 2" xfId="7458"/>
    <cellStyle name="title2 4" xfId="7459"/>
    <cellStyle name="title2 5" xfId="7460"/>
    <cellStyle name="Titre1" xfId="752"/>
    <cellStyle name="Titre1 2" xfId="3904"/>
    <cellStyle name="Titre1 2 2" xfId="4159"/>
    <cellStyle name="Titre1 3" xfId="3982"/>
    <cellStyle name="Titre1 4" xfId="4023"/>
    <cellStyle name="Top Row" xfId="753"/>
    <cellStyle name="Top Row 2" xfId="7461"/>
    <cellStyle name="Top Row 2 2" xfId="7539"/>
    <cellStyle name="Top_Double_Bottom" xfId="7462"/>
    <cellStyle name="Tot 8 0.0" xfId="7463"/>
    <cellStyle name="Tot 8 0.0 2" xfId="7464"/>
    <cellStyle name="Tot 8 0.0 2 2" xfId="7465"/>
    <cellStyle name="Tot 8 0.0 3" xfId="7466"/>
    <cellStyle name="Tot 8 0.0 3 2" xfId="7467"/>
    <cellStyle name="Tot 8 0.0 4" xfId="7468"/>
    <cellStyle name="Tot 8 0.0 5" xfId="7469"/>
    <cellStyle name="Tot 8?0.0_110?29 PQ Challenge Linked to Sharepoint" xfId="7470"/>
    <cellStyle name="Tot 8Ġ0.0_110ĳ29 PQ Challenge Linked to Sharepoint" xfId="7471"/>
    <cellStyle name="Totaal 2" xfId="3965"/>
    <cellStyle name="Totaal 2 2" xfId="7538"/>
    <cellStyle name="Total" xfId="774"/>
    <cellStyle name="Total 2" xfId="3905"/>
    <cellStyle name="Total 2 2" xfId="7615"/>
    <cellStyle name="Total 3" xfId="7472"/>
    <cellStyle name="Total 3 2" xfId="7537"/>
    <cellStyle name="Total 4" xfId="7620"/>
    <cellStyle name="Total Row" xfId="3906"/>
    <cellStyle name="TT.MM.JJ" xfId="3907"/>
    <cellStyle name="TWh" xfId="3908"/>
    <cellStyle name="TWh 2" xfId="3909"/>
    <cellStyle name="Überschrift1" xfId="3910"/>
    <cellStyle name="Überschrift1 2" xfId="7473"/>
    <cellStyle name="Überschrift2" xfId="3911"/>
    <cellStyle name="Überschrift3" xfId="3912"/>
    <cellStyle name="Überschrift3 2" xfId="7474"/>
    <cellStyle name="Überschrift4" xfId="3913"/>
    <cellStyle name="Überschrift4 2" xfId="7475"/>
    <cellStyle name="Uitvoer 2" xfId="3966"/>
    <cellStyle name="Uitvoer 2 2" xfId="7536"/>
    <cellStyle name="UnderlineNormal" xfId="7476"/>
    <cellStyle name="UnderlineNormal 2" xfId="7477"/>
    <cellStyle name="UnderlineNormal 2 2" xfId="7478"/>
    <cellStyle name="UnderlineNormal 3" xfId="7479"/>
    <cellStyle name="UnderlineNormal 3 2" xfId="7480"/>
    <cellStyle name="UnderlineNormal 4" xfId="7481"/>
    <cellStyle name="UnderlineNormal 5" xfId="7482"/>
    <cellStyle name="Unit" xfId="3914"/>
    <cellStyle name="Upload Only" xfId="7483"/>
    <cellStyle name="UploadThisRowValue" xfId="754"/>
    <cellStyle name="UploadThisRowValue 2" xfId="7485"/>
    <cellStyle name="UploadThisRowValue 2 2" xfId="7486"/>
    <cellStyle name="UploadThisRowValue 3" xfId="7487"/>
    <cellStyle name="UploadThisRowValue 3 2" xfId="7488"/>
    <cellStyle name="UploadThisRowValue 4" xfId="7489"/>
    <cellStyle name="UploadThisRowValue 5" xfId="7490"/>
    <cellStyle name="UploadThisRowValue 6" xfId="7484"/>
    <cellStyle name="US$ ($ 0.00)" xfId="3915"/>
    <cellStyle name="US$ Mio. ($ 0 Mio)" xfId="3916"/>
    <cellStyle name="Valuta (0)_pldt" xfId="3917"/>
    <cellStyle name="Valuta 2" xfId="12"/>
    <cellStyle name="Valuta 2 2" xfId="3918"/>
    <cellStyle name="Valuta 2 2 2" xfId="7493"/>
    <cellStyle name="Valuta 2 2 3" xfId="7492"/>
    <cellStyle name="Valuta 2 3" xfId="3919"/>
    <cellStyle name="Valuta 2 3 2" xfId="7495"/>
    <cellStyle name="Valuta 2 3 3" xfId="7494"/>
    <cellStyle name="Valuta 2 4" xfId="3920"/>
    <cellStyle name="Valuta 2 4 2" xfId="7496"/>
    <cellStyle name="Valuta 2 5" xfId="7497"/>
    <cellStyle name="Valuta 2 6" xfId="7491"/>
    <cellStyle name="Valuta 3" xfId="4"/>
    <cellStyle name="Valuta 3 2" xfId="3921"/>
    <cellStyle name="Valuta 3 3" xfId="7498"/>
    <cellStyle name="Valuta 4" xfId="755"/>
    <cellStyle name="Valuta 4 2" xfId="7499"/>
    <cellStyle name="Valuta 5" xfId="3984"/>
    <cellStyle name="Valuta 5 2" xfId="7500"/>
    <cellStyle name="Valuta 6" xfId="7501"/>
    <cellStyle name="Verklarende tekst 2" xfId="3967"/>
    <cellStyle name="vic1" xfId="3922"/>
    <cellStyle name="vic1 2" xfId="3923"/>
    <cellStyle name="vic1 3" xfId="3924"/>
    <cellStyle name="vic1_GDC nieuwe pfc cc jan  2011 v4" xfId="3925"/>
    <cellStyle name="Waarschuwingstekst 2" xfId="3968"/>
    <cellStyle name="Währung [0]_ " xfId="3926"/>
    <cellStyle name="Währung_ " xfId="3927"/>
    <cellStyle name="Warning Text" xfId="775"/>
    <cellStyle name="Warning Text 2" xfId="3928"/>
    <cellStyle name="Warning Text 3" xfId="7502"/>
    <cellStyle name="WP Header" xfId="7503"/>
    <cellStyle name="WP Header 2" xfId="7504"/>
    <cellStyle name="WP Header 2 2" xfId="7505"/>
    <cellStyle name="WP Header 3" xfId="7506"/>
    <cellStyle name="WP Header 3 2" xfId="7507"/>
    <cellStyle name="WP Header 4" xfId="7508"/>
    <cellStyle name="WP Header 5" xfId="7509"/>
    <cellStyle name="wrap" xfId="3929"/>
    <cellStyle name="Wrap text" xfId="3930"/>
    <cellStyle name="Wrap text 2" xfId="3931"/>
    <cellStyle name="Y_Titre 1" xfId="7510"/>
    <cellStyle name="Y_Titre 3" xfId="7511"/>
    <cellStyle name="year" xfId="756"/>
    <cellStyle name="Year (actual)" xfId="3932"/>
    <cellStyle name="Year (actual) 2" xfId="3933"/>
    <cellStyle name="Year (expected)" xfId="3934"/>
    <cellStyle name="Year (expected) 2" xfId="3935"/>
    <cellStyle name="year 2" xfId="3936"/>
    <cellStyle name="year 3" xfId="3937"/>
    <cellStyle name="year 4" xfId="3938"/>
    <cellStyle name="year 5" xfId="3939"/>
    <cellStyle name="Year 6" xfId="3940"/>
    <cellStyle name="year 7" xfId="7512"/>
    <cellStyle name="Year_080619_OBU035_Oerlikon Solar_valuae creation from JV options_v1600" xfId="3941"/>
    <cellStyle name="Yen (¥ 0 )" xfId="3942"/>
    <cellStyle name="Yen (¥ 0 ) 2" xfId="3943"/>
    <cellStyle name="Yen Mio (¥ 0 Mio.)" xfId="3944"/>
    <cellStyle name="Yen Mio (¥ 0 Mio.) 2" xfId="3945"/>
    <cellStyle name="zichtbaar" xfId="757"/>
    <cellStyle name="zichtbaar 2" xfId="3946"/>
    <cellStyle name="zichtbaar 2 2" xfId="3947"/>
    <cellStyle name="zichtbaar 2 2 2" xfId="4165"/>
    <cellStyle name="zichtbaar 2 3" xfId="4164"/>
    <cellStyle name="zichtbaar 3" xfId="4024"/>
    <cellStyle name="パーセント_QTBLNEW" xfId="7513"/>
    <cellStyle name="パーセントşQTBLNEW" xfId="7514"/>
    <cellStyle name="パーセントşQTBLNEW 2" xfId="7515"/>
    <cellStyle name="パーセントşQTBLNEW 2 2" xfId="7516"/>
    <cellStyle name="パーセントşQTBLNEW 3" xfId="7517"/>
    <cellStyle name="パーセントşQTBLNEW 3 2" xfId="7518"/>
    <cellStyle name="パーセントşQTBLNEW 4" xfId="7519"/>
    <cellStyle name="パーセントşQTBLNEW 5" xfId="7520"/>
    <cellStyle name="ハイパーリンク_BOOK1" xfId="7521"/>
    <cellStyle name="桁区切り [0.00]_~0032429" xfId="7522"/>
    <cellStyle name="桁区切り_~0032429" xfId="7523"/>
    <cellStyle name="標準_~0032429" xfId="7524"/>
    <cellStyle name="表示済みのハイパーリンク_BOOK1" xfId="7525"/>
    <cellStyle name="通貨 [0.00]_~0032429" xfId="7526"/>
    <cellStyle name="通貨_~0032429" xfId="7527"/>
  </cellStyles>
  <dxfs count="2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0000FF"/>
      <color rgb="FF00CC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9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29" Type="http://schemas.microsoft.com/office/2006/relationships/vbaProject" Target="vbaProject.bin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zmpricingtooling/zmbutooling/KWTs/KWTs/LPM/Nieuwe%20LPM's/LPM%20Zakelijk%20DSL/3%20Oude%20(werk)documenten/update%2020140101/20140201%20LPM%20Digistream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20150201%20LPM%20Epacity%20VDSL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t0000119/AppData/Local/Microsoft/Windows/INetCache/Content.Outlook/RHEII7AY/KWT%20KPN%20EEN%2015.2%20Concept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anen001/AppData/Local/Microsoft/Windows/Temporary%20Internet%20Files/Content.IE5/0W4S1OMF/LPM%20MB15%20-%20Telfort%20Zakelijk%20DSL%2020160318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anen001/AppData/Local/Microsoft/Windows/Temporary%20Internet%20Files/Content.IE5/0W4S1OMF/LPM%20MB15%20-%20Rout%20IT%20Connectivity%20WeAS%2020160201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zmpricingtooling/zmbutooling/KWTs/KWTs/LPM/Nieuwe%20LPM's/LPM%20Zakelijk%20DSL/3%20Oude%20(werk)documenten/20140801%20LPM%20Zakelijk%20DSL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ktgv004/O_ZM_PRICING/ZM_PRICING/ND5%20ListPriceModellen/ND5%20ListPriceModellen%20-%20Openbaar/2%20Ontwikkeling/1%20aangepaste%20versies/LPM%20Telfort%20Zakelijk%20DSL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130522%20LPM%20EVPN%20concept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nlgunst4/My%20Documents/Projecten/KPN%20ZM/12.%20Epacity%20SA%20IPVPN/20130403%20LPM%20Epacity%20SA%20IPVP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ek"/>
      <sheetName val="Parameters"/>
      <sheetName val="Mapping"/>
      <sheetName val="ZM tariefblad"/>
      <sheetName val="ZM Tariefblad (PLAT)"/>
      <sheetName val="WO tariefblad"/>
      <sheetName val="WO tariefblad (Plat kort)"/>
      <sheetName val="EDC minus"/>
      <sheetName val="EDC minus plat"/>
      <sheetName val="REKENBLAD"/>
      <sheetName val="REKENBLAD netwerkaansluitdrager"/>
      <sheetName val="incentives"/>
      <sheetName val="RAPPORTAGE"/>
      <sheetName val="KWTtransfersheet"/>
    </sheetNames>
    <sheetDataSet>
      <sheetData sheetId="0" refreshError="1"/>
      <sheetData sheetId="1">
        <row r="4">
          <cell r="B4">
            <v>36</v>
          </cell>
        </row>
        <row r="17">
          <cell r="B17">
            <v>2</v>
          </cell>
        </row>
        <row r="18">
          <cell r="B18">
            <v>2</v>
          </cell>
        </row>
        <row r="19">
          <cell r="B19">
            <v>1</v>
          </cell>
        </row>
        <row r="20">
          <cell r="B20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ek"/>
      <sheetName val="ModelStructuur"/>
      <sheetName val="Parameters"/>
      <sheetName val="Mapping"/>
      <sheetName val="ZM Epacity"/>
      <sheetName val="ZM tariefblad PLAT"/>
      <sheetName val="WO WBA ZM Ethe"/>
      <sheetName val="WO WBA CM"/>
      <sheetName val="WO tariefblad PLAT"/>
      <sheetName val="EDC Minus"/>
      <sheetName val="LRIC"/>
      <sheetName val="REKENBLAD"/>
      <sheetName val="2de PVC"/>
      <sheetName val="Rapportage"/>
      <sheetName val="KWTtransfersheet"/>
      <sheetName val="Check"/>
    </sheetNames>
    <sheetDataSet>
      <sheetData sheetId="0"/>
      <sheetData sheetId="1"/>
      <sheetData sheetId="2">
        <row r="2">
          <cell r="B2">
            <v>0.01</v>
          </cell>
        </row>
        <row r="3">
          <cell r="B3">
            <v>36</v>
          </cell>
        </row>
        <row r="6">
          <cell r="B6" t="str">
            <v>251+</v>
          </cell>
        </row>
        <row r="19">
          <cell r="B19">
            <v>0.1</v>
          </cell>
        </row>
        <row r="20">
          <cell r="B20">
            <v>0.1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 do"/>
      <sheetName val="ModelStructuur"/>
      <sheetName val="Beheer"/>
      <sheetName val="Mapping BE"/>
      <sheetName val="Mapping ND5"/>
      <sheetName val="PullDown"/>
      <sheetName val="VT ParapluMKB"/>
      <sheetName val="DataTabel_TariefBladGZM"/>
      <sheetName val="Modules toelichting"/>
      <sheetName val="MSIS NotaCat Uniek"/>
      <sheetName val="MSIS NotaCat Dubbel"/>
      <sheetName val="MSIS NotaCat"/>
      <sheetName val="MSIS Gemiddeld"/>
      <sheetName val="LPM KPN EEN MKB"/>
      <sheetName val="LPM KPN EEN GZM"/>
      <sheetName val="CallCat Mobiel"/>
      <sheetName val="Summary BE"/>
      <sheetName val="Summary ND5"/>
      <sheetName val="VG KF Parameters 2.0"/>
      <sheetName val="VG KF Parameters 2.0 tabel"/>
      <sheetName val="Lees Mij MKB"/>
      <sheetName val="Lees Mij_GZM"/>
      <sheetName val="Versiebeheer"/>
      <sheetName val="Versiebeheer Input"/>
      <sheetName val="Start MKB"/>
      <sheetName val="Start GZM"/>
      <sheetName val="MSIS"/>
      <sheetName val="Mobiel Belprofiel Winback"/>
      <sheetName val="Mobiel Belprofiel MSIS"/>
      <sheetName val="Mobiele Belprofielen MKB"/>
      <sheetName val="Mobiele Belprofielen GZM"/>
      <sheetName val="Vast Mobiel IDD"/>
      <sheetName val="InvoerBlad MKB"/>
      <sheetName val="Vast GZM"/>
      <sheetName val="Mobiel GZM"/>
      <sheetName val="HostedTelefonie GZM"/>
      <sheetName val="Overig GZM"/>
      <sheetName val="CBT Output Data"/>
      <sheetName val="User Input 1"/>
      <sheetName val="User Input 2"/>
      <sheetName val="Samenvatting GZM"/>
      <sheetName val="CBT Output KPN1 GZM"/>
      <sheetName val="CBT Output KPN1 MKB"/>
      <sheetName val="ManSum GZM"/>
      <sheetName val="ManSum"/>
      <sheetName val="JOIN"/>
    </sheetNames>
    <sheetDataSet>
      <sheetData sheetId="0" refreshError="1"/>
      <sheetData sheetId="1" refreshError="1"/>
      <sheetData sheetId="2" refreshError="1">
        <row r="2">
          <cell r="C2" t="str">
            <v>GZM</v>
          </cell>
        </row>
        <row r="6">
          <cell r="C6" t="str">
            <v>Nee</v>
          </cell>
          <cell r="D6" t="str">
            <v>Nee</v>
          </cell>
        </row>
        <row r="13">
          <cell r="E13">
            <v>36</v>
          </cell>
        </row>
        <row r="14">
          <cell r="C14">
            <v>36</v>
          </cell>
          <cell r="D14">
            <v>36</v>
          </cell>
          <cell r="E14">
            <v>36</v>
          </cell>
        </row>
        <row r="19">
          <cell r="C19">
            <v>3</v>
          </cell>
          <cell r="D19">
            <v>6</v>
          </cell>
          <cell r="E19">
            <v>6</v>
          </cell>
        </row>
      </sheetData>
      <sheetData sheetId="3" refreshError="1"/>
      <sheetData sheetId="4" refreshError="1"/>
      <sheetData sheetId="5" refreshError="1">
        <row r="2">
          <cell r="AL2" t="e">
            <v>#REF!</v>
          </cell>
        </row>
        <row r="3">
          <cell r="BJ3" t="str">
            <v>UC/Vast</v>
          </cell>
          <cell r="BL3" t="str">
            <v>Polycom Soundpoint IP321 (incl 220V)</v>
          </cell>
          <cell r="BN3" t="str">
            <v>Cisco IP phone 3905</v>
          </cell>
          <cell r="BP3" t="str">
            <v>Polycom VVX300 (PoE) (Hosted Lync)</v>
          </cell>
        </row>
        <row r="4">
          <cell r="J4" t="str">
            <v>Spraak8</v>
          </cell>
          <cell r="K4" t="str">
            <v>Spraak16</v>
          </cell>
          <cell r="L4" t="str">
            <v>Spraak32</v>
          </cell>
          <cell r="M4" t="str">
            <v>Spraak80</v>
          </cell>
          <cell r="N4" t="str">
            <v>Spraak0</v>
          </cell>
          <cell r="O4" t="str">
            <v>Spraak3</v>
          </cell>
          <cell r="P4" t="str">
            <v>Spraak4</v>
          </cell>
          <cell r="Q4" t="str">
            <v>Spraak30</v>
          </cell>
          <cell r="R4" t="str">
            <v>Spraak17</v>
          </cell>
          <cell r="S4" t="str">
            <v>Spraak20</v>
          </cell>
          <cell r="T4" t="str">
            <v>Spraak13</v>
          </cell>
          <cell r="AL4" t="str">
            <v/>
          </cell>
          <cell r="BJ4" t="str">
            <v>Mobiel</v>
          </cell>
          <cell r="BL4" t="str">
            <v>Polycom Soundpoint IP331 (incl 220V)</v>
          </cell>
          <cell r="BN4" t="str">
            <v>Cisco IP phone 7821</v>
          </cell>
          <cell r="BP4" t="str">
            <v>Polycom VVX310 (PoE) (Hosted Lync)</v>
          </cell>
        </row>
        <row r="5">
          <cell r="BJ5" t="str">
            <v>Data</v>
          </cell>
          <cell r="BL5" t="str">
            <v>Polycom Soundpoint IP650 (incl 220V)</v>
          </cell>
          <cell r="BN5" t="str">
            <v>Cisco IP phone 7841</v>
          </cell>
          <cell r="BP5" t="str">
            <v>Polycom VVX400 (PoE) (Hosted Lync)</v>
          </cell>
        </row>
        <row r="6">
          <cell r="AI6" t="e">
            <v>#REF!</v>
          </cell>
          <cell r="AJ6" t="e">
            <v>#REF!</v>
          </cell>
          <cell r="BJ6" t="str">
            <v>KPN I</v>
          </cell>
          <cell r="BL6" t="str">
            <v>Polycom Soundpoint IP321 (PoE)</v>
          </cell>
          <cell r="BN6" t="str">
            <v>Cisco IP phone 7861</v>
          </cell>
          <cell r="BP6" t="str">
            <v>Polycom VVX410 (PoE) (Hosted Lync)</v>
          </cell>
        </row>
        <row r="7">
          <cell r="BJ7" t="str">
            <v>ITS</v>
          </cell>
          <cell r="BL7" t="str">
            <v>Polycom Soundpoint IP331 (PoE)</v>
          </cell>
          <cell r="BN7" t="str">
            <v>Cisco Unified phone 8941</v>
          </cell>
          <cell r="BP7" t="str">
            <v>Polycom VVX500 (PoE) (Hosted Lync)</v>
          </cell>
        </row>
        <row r="8">
          <cell r="BJ8" t="str">
            <v>CSIO</v>
          </cell>
          <cell r="BL8" t="str">
            <v>Polycom Soundpoint IP650 (PoE)</v>
          </cell>
          <cell r="BN8" t="str">
            <v>Cisco Unified phone 8945</v>
          </cell>
          <cell r="BP8" t="str">
            <v>Polycom VVX600 (PoE) (Hosted Lync)</v>
          </cell>
        </row>
        <row r="9">
          <cell r="AI9" t="e">
            <v>#REF!</v>
          </cell>
          <cell r="AJ9" t="e">
            <v>#REF!</v>
          </cell>
          <cell r="BL9" t="str">
            <v>Yealink T41 (PoE)</v>
          </cell>
          <cell r="BN9" t="str">
            <v>Cisco Unified phone 8961</v>
          </cell>
          <cell r="BP9" t="str">
            <v>Polycom VVX Camera (Hosted Lync)</v>
          </cell>
        </row>
        <row r="10">
          <cell r="BL10" t="str">
            <v>Yealink T46 (PoE)</v>
          </cell>
          <cell r="BN10" t="str">
            <v>Cisco IP Conference phone 8831</v>
          </cell>
          <cell r="BP10" t="str">
            <v>Polycom VVX Color Expansie Module (Hosted Lync)</v>
          </cell>
        </row>
        <row r="11">
          <cell r="BL11" t="str">
            <v>Yealink voedingsadapter voor T4x serie</v>
          </cell>
          <cell r="BN11" t="str">
            <v>Cisco ATA 187 terminal adapter</v>
          </cell>
          <cell r="BP11" t="str">
            <v>Polycom VVX Expansie Module (Papier) (Hosted Lync)</v>
          </cell>
        </row>
        <row r="12">
          <cell r="BL12" t="str">
            <v>Yealink wandhouder voor T42/T41</v>
          </cell>
          <cell r="BP12" t="str">
            <v>Polycom IP560/IP670/VVX 500/600 universele voedingsadapter (per stuk) (Hosted Lync)</v>
          </cell>
        </row>
        <row r="13">
          <cell r="BL13" t="str">
            <v>Yealink wandhouder voor T46</v>
          </cell>
          <cell r="BP13" t="str">
            <v>Polycom IP560/IP670/VVX 500/600 universele voedingsadapter (5 stuks) (Hosted Lync)</v>
          </cell>
        </row>
        <row r="14">
          <cell r="BL14" t="str">
            <v>Yealink Bluetooth dongel</v>
          </cell>
          <cell r="BP14" t="str">
            <v>Polycom VVX serie wandhouder bevestigingsset (5 stuks) (Hosted Lync)</v>
          </cell>
        </row>
        <row r="15">
          <cell r="BL15" t="str">
            <v>Panasonic IP TGP500</v>
          </cell>
          <cell r="BP15" t="str">
            <v>Polycom VVX300/310/400/410 universele voedingsadapter (per stuk) (Hosted Lync)</v>
          </cell>
        </row>
        <row r="16">
          <cell r="BL16" t="str">
            <v>Panasonic IP TPA50</v>
          </cell>
          <cell r="BP16" t="str">
            <v>Polycom VVX300/310/400/410 universele voedingsadapter (5 stuks) (Hosted Lync)</v>
          </cell>
        </row>
        <row r="17">
          <cell r="BL17" t="str">
            <v>Grandstream HT702</v>
          </cell>
          <cell r="BP17" t="str">
            <v>Polycom CX500 IP</v>
          </cell>
        </row>
        <row r="18">
          <cell r="BL18" t="str">
            <v>Polycom VVX300 (PoE) (IP Centrex)</v>
          </cell>
          <cell r="BP18" t="str">
            <v>Polycom CX600 IP</v>
          </cell>
        </row>
        <row r="19">
          <cell r="BL19" t="str">
            <v>Polycom VVX serie wandhouder bevestigingsset (5 stuks) (IP Centrex)</v>
          </cell>
          <cell r="BP19" t="str">
            <v>Polycom CX500/CX600 voedingsadapter (5-pack)</v>
          </cell>
        </row>
        <row r="20">
          <cell r="BL20" t="str">
            <v>Polycom VVX300/310/400/410 universele voedingsadapter (per stuk) (IP Centrex)</v>
          </cell>
          <cell r="BP20" t="str">
            <v>Polycom CX600 wandhouder</v>
          </cell>
        </row>
        <row r="21">
          <cell r="BL21" t="str">
            <v>Polycom VVX300/310/400/410 universele voedingsadapter (5 stuks) (IP Centrex)</v>
          </cell>
          <cell r="BP21" t="str">
            <v>Robin SIP-deurtelefoon</v>
          </cell>
        </row>
        <row r="22">
          <cell r="BP22" t="str">
            <v>Robin SIP-deurtelefoon met camera</v>
          </cell>
        </row>
        <row r="23">
          <cell r="BP23" t="str">
            <v xml:space="preserve">Robin SIP-deurtelefoon POE adapter </v>
          </cell>
        </row>
        <row r="24">
          <cell r="BP24" t="str">
            <v>Polycom CX300 USB telefoon</v>
          </cell>
        </row>
        <row r="25">
          <cell r="BP25" t="str">
            <v>Jabra DIAL 550 USB telefoon</v>
          </cell>
        </row>
        <row r="26">
          <cell r="BP26" t="str">
            <v>Plantronics Calisto P240 USB telefoon</v>
          </cell>
        </row>
        <row r="27">
          <cell r="BP27" t="str">
            <v>Plantronics Voyager legend UC</v>
          </cell>
        </row>
        <row r="28">
          <cell r="BP28" t="str">
            <v>Plantronics Blackwire C310-M</v>
          </cell>
        </row>
        <row r="29">
          <cell r="BP29" t="str">
            <v>Plantronics Blackwire C320</v>
          </cell>
        </row>
        <row r="30">
          <cell r="BP30" t="str">
            <v>Plantronics Blackwire C435-M</v>
          </cell>
        </row>
        <row r="31">
          <cell r="BP31" t="str">
            <v>Plantronics Blackwire C510</v>
          </cell>
        </row>
        <row r="32">
          <cell r="BP32" t="str">
            <v>Plantronics Blackwire C520</v>
          </cell>
        </row>
        <row r="33">
          <cell r="BP33" t="str">
            <v>Plantronics Blackwire C710</v>
          </cell>
        </row>
        <row r="34">
          <cell r="BP34" t="str">
            <v>Plantronics Blackwire C720</v>
          </cell>
        </row>
        <row r="35">
          <cell r="BP35" t="str">
            <v>Plantronics W720-M</v>
          </cell>
        </row>
        <row r="36">
          <cell r="BP36" t="str">
            <v>Plantronics W740/A-M</v>
          </cell>
        </row>
        <row r="37">
          <cell r="BP37" t="str">
            <v>Plantronics W410-M</v>
          </cell>
        </row>
        <row r="38">
          <cell r="BP38" t="str">
            <v>Plantronics W420-M</v>
          </cell>
        </row>
        <row r="39">
          <cell r="BP39" t="str">
            <v>Plantronics Savi Office W440 draadloze USB headset</v>
          </cell>
        </row>
        <row r="40">
          <cell r="BP40" t="str">
            <v>Jabra draadloze headset 9470</v>
          </cell>
        </row>
        <row r="41">
          <cell r="BP41" t="str">
            <v>Jabra draadloze headset 9465 Duo</v>
          </cell>
        </row>
        <row r="42">
          <cell r="BP42" t="str">
            <v>Jabra PRO 930 Microsoft Lync draadloze USB headset</v>
          </cell>
        </row>
        <row r="43">
          <cell r="BP43" t="str">
            <v>Jabra PRO 935 Microsoft Lync draadloze USB headset</v>
          </cell>
        </row>
        <row r="44">
          <cell r="BP44" t="str">
            <v>Jabra BIZ 2400 USB OC headset Mono</v>
          </cell>
        </row>
        <row r="45">
          <cell r="BP45" t="str">
            <v>Jabra BIZ 2400 USB OC headset Duo</v>
          </cell>
        </row>
        <row r="46">
          <cell r="BP46" t="str">
            <v>Jabra UC Voice 750 MS Mono Light</v>
          </cell>
        </row>
        <row r="47">
          <cell r="BP47" t="str">
            <v>Jabra UC Voice 750 MS Duo Dark</v>
          </cell>
        </row>
        <row r="48">
          <cell r="BP48" t="str">
            <v>Jabra UC Voice 550 MS duo</v>
          </cell>
        </row>
        <row r="49">
          <cell r="BP49" t="str">
            <v>Jabra UC Voice 550 MS mono</v>
          </cell>
        </row>
        <row r="50">
          <cell r="BP50" t="str">
            <v>Jabra UC Voice 250 MS</v>
          </cell>
        </row>
        <row r="51">
          <cell r="BP51" t="str">
            <v>Jabra UC Voice 150 MS Duo</v>
          </cell>
        </row>
        <row r="52">
          <cell r="BP52" t="str">
            <v>Jabra UC Voice 150 MS Mono</v>
          </cell>
        </row>
        <row r="53">
          <cell r="BP53" t="str">
            <v>Jabra Speak 410</v>
          </cell>
        </row>
        <row r="54">
          <cell r="BP54" t="str">
            <v>Jabra Speak 510 (Hosted Lync)</v>
          </cell>
        </row>
        <row r="55">
          <cell r="BP55" t="str">
            <v>Jabra Speak 410/510 houder (Hosted Lync)</v>
          </cell>
        </row>
        <row r="56">
          <cell r="BP56" t="str">
            <v>Plantronics Calisto 620 (Hosted Lync)</v>
          </cell>
        </row>
        <row r="57">
          <cell r="BP57" t="str">
            <v>Polycom CX3000 vergadertelefoon</v>
          </cell>
        </row>
        <row r="58">
          <cell r="BP58" t="str">
            <v>Polycom CX3000 voedingsadapter</v>
          </cell>
        </row>
        <row r="59">
          <cell r="BP59" t="str">
            <v>Polycom CX3000 microfoonset</v>
          </cell>
        </row>
        <row r="60">
          <cell r="BP60" t="str">
            <v>Polycom CX5000 Roundtable</v>
          </cell>
        </row>
        <row r="61">
          <cell r="BP61" t="str">
            <v>Polycom CX7000 - Eagle Eye III camera &amp; HDX microfoon</v>
          </cell>
        </row>
        <row r="62">
          <cell r="BP62" t="str">
            <v>Polycom CX7000 - View Camera &amp; ingebouwde microfoon</v>
          </cell>
        </row>
        <row r="63">
          <cell r="BP63" t="str">
            <v>Microsoft LifeCam Cinema</v>
          </cell>
        </row>
        <row r="64">
          <cell r="BP64" t="str">
            <v>MediaPack 112 Analog VoIP Gateway, 2 FXS, SIP Package</v>
          </cell>
        </row>
        <row r="65">
          <cell r="BP65" t="str">
            <v>MediaPack 114 Analog VoIP Gateway, 4 FXS, SIP Package</v>
          </cell>
        </row>
        <row r="66">
          <cell r="BP66" t="str">
            <v>MediaPack 118 Analog VoIP Gateway, 8 FXS, SIP Package</v>
          </cell>
        </row>
        <row r="67">
          <cell r="BP67" t="str">
            <v>MediaPack 124 Analog VoIP Gateway,16 FXS, SIP Package</v>
          </cell>
        </row>
        <row r="68">
          <cell r="BP68" t="str">
            <v>MediaPack 124 Analog VoIP Gateway, 24 FXS, SIP Package</v>
          </cell>
        </row>
        <row r="69">
          <cell r="BP69" t="str">
            <v>MediaPack 124 Telco connector - 19"patchpaneel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13">
          <cell r="C13">
            <v>42005</v>
          </cell>
        </row>
        <row r="14">
          <cell r="C14">
            <v>24</v>
          </cell>
          <cell r="F14" t="str">
            <v>Mobiel Belprofiel Winback</v>
          </cell>
        </row>
      </sheetData>
      <sheetData sheetId="25" refreshError="1">
        <row r="13">
          <cell r="C13">
            <v>42005</v>
          </cell>
        </row>
        <row r="14">
          <cell r="C14">
            <v>36</v>
          </cell>
          <cell r="F14" t="str">
            <v>Mobiel Belprofiel Winback</v>
          </cell>
        </row>
      </sheetData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>
        <row r="20">
          <cell r="E20" t="str">
            <v>Nee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Structuur"/>
      <sheetName val="logboek"/>
      <sheetName val="EDC minus lijst ULL"/>
      <sheetName val="Parameters ULL"/>
      <sheetName val="collocatie"/>
      <sheetName val="Inkoop tarief elementen ULL"/>
      <sheetName val="Annex 4 VULA v1.0"/>
      <sheetName val="inkoop VULA"/>
      <sheetName val="inkoop MDF VDSL"/>
      <sheetName val="inkoop ODF FTTH"/>
      <sheetName val="inkoop ULL tbv TZ"/>
      <sheetName val="Parameters"/>
      <sheetName val="Mapping BE"/>
      <sheetName val="Hulpblad WAP"/>
      <sheetName val="Tarieven ZM"/>
      <sheetName val="Tarieven W&amp;O"/>
      <sheetName val="EDC Minus"/>
      <sheetName val="Routerkosten"/>
      <sheetName val="Mapping"/>
      <sheetName val="Rekenblad access"/>
      <sheetName val="Rekenblad access (mix)"/>
      <sheetName val="Distributievergoedingen"/>
      <sheetName val="Rekenblad Snelheid"/>
      <sheetName val="Rekenblad router"/>
      <sheetName val="Rekenblad Service"/>
      <sheetName val="dimensies"/>
      <sheetName val="Rekenblad Installatie"/>
      <sheetName val="Rekenblad totaal"/>
      <sheetName val="Rekenblad tot obv mix sh - unsh"/>
      <sheetName val="Rapportage"/>
      <sheetName val="KWTtransfersheet"/>
      <sheetName val="KWTtransfersheet ULL"/>
      <sheetName val="KWTtransfersheet tbv DGO"/>
      <sheetName val="KWTtransfersheet B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>
        <row r="2">
          <cell r="B2" t="str">
            <v>ClusterFactoren</v>
          </cell>
          <cell r="C2" t="str">
            <v>VVE - Opex</v>
          </cell>
          <cell r="D2" t="str">
            <v>VVE - Afschrijving</v>
          </cell>
          <cell r="E2" t="str">
            <v>VVE - Vermogenskosten</v>
          </cell>
          <cell r="F2" t="str">
            <v>VVA - Opex</v>
          </cell>
          <cell r="G2" t="str">
            <v>VVA - Afschrijving</v>
          </cell>
          <cell r="H2" t="str">
            <v>VVA - Vermogenskosten</v>
          </cell>
        </row>
        <row r="3">
          <cell r="B3" t="str">
            <v>Epacity - ADSL</v>
          </cell>
          <cell r="C3">
            <v>0</v>
          </cell>
          <cell r="D3">
            <v>0</v>
          </cell>
          <cell r="E3">
            <v>0</v>
          </cell>
          <cell r="F3">
            <v>0.1016907254116446</v>
          </cell>
          <cell r="G3">
            <v>0.35954606586967858</v>
          </cell>
          <cell r="H3">
            <v>0.13650946300265587</v>
          </cell>
        </row>
        <row r="4">
          <cell r="B4" t="str">
            <v>Epacity - VDSL</v>
          </cell>
          <cell r="C4">
            <v>0</v>
          </cell>
          <cell r="D4">
            <v>0</v>
          </cell>
          <cell r="E4">
            <v>0</v>
          </cell>
          <cell r="F4">
            <v>0.19432341072348622</v>
          </cell>
          <cell r="G4">
            <v>0.59359487659252563</v>
          </cell>
          <cell r="H4">
            <v>0.25854658962703547</v>
          </cell>
        </row>
        <row r="5">
          <cell r="B5" t="str">
            <v>Epacity - SAIPVPN</v>
          </cell>
          <cell r="C5">
            <v>0</v>
          </cell>
          <cell r="D5">
            <v>0</v>
          </cell>
          <cell r="E5">
            <v>0</v>
          </cell>
          <cell r="F5">
            <v>0.16483926229853246</v>
          </cell>
          <cell r="G5">
            <v>0.28921895550558713</v>
          </cell>
          <cell r="H5">
            <v>0.47580843518100158</v>
          </cell>
        </row>
        <row r="6">
          <cell r="B6" t="str">
            <v>Epacity - SDSL</v>
          </cell>
          <cell r="C6">
            <v>0</v>
          </cell>
          <cell r="D6">
            <v>0</v>
          </cell>
          <cell r="E6">
            <v>0</v>
          </cell>
          <cell r="F6">
            <v>5.2920854645492794E-2</v>
          </cell>
          <cell r="G6">
            <v>0.18424040680972306</v>
          </cell>
          <cell r="H6">
            <v>6.6447118809076375E-2</v>
          </cell>
        </row>
        <row r="7">
          <cell r="B7" t="str">
            <v>Epacity - router</v>
          </cell>
          <cell r="C7">
            <v>0</v>
          </cell>
          <cell r="D7">
            <v>1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B8" t="str">
            <v>Internet  - ADSL</v>
          </cell>
          <cell r="C8">
            <v>0</v>
          </cell>
          <cell r="D8">
            <v>0</v>
          </cell>
          <cell r="E8">
            <v>0</v>
          </cell>
          <cell r="F8">
            <v>9.6169493164151798E-2</v>
          </cell>
          <cell r="G8">
            <v>0.44412400401986651</v>
          </cell>
          <cell r="H8">
            <v>0.14033512181225</v>
          </cell>
        </row>
        <row r="9">
          <cell r="B9" t="str">
            <v>Internet  - VDSL</v>
          </cell>
          <cell r="C9">
            <v>0</v>
          </cell>
          <cell r="D9">
            <v>0</v>
          </cell>
          <cell r="E9">
            <v>0</v>
          </cell>
          <cell r="F9">
            <v>0.18869932132179582</v>
          </cell>
          <cell r="G9">
            <v>0.67974844960755387</v>
          </cell>
          <cell r="H9">
            <v>0.2624435181026113</v>
          </cell>
        </row>
        <row r="10">
          <cell r="B10" t="str">
            <v>Internet  - FttH</v>
          </cell>
          <cell r="C10">
            <v>0</v>
          </cell>
          <cell r="D10">
            <v>0</v>
          </cell>
          <cell r="E10">
            <v>0</v>
          </cell>
          <cell r="F10">
            <v>0.16278455235850436</v>
          </cell>
          <cell r="G10">
            <v>0.32069438027207592</v>
          </cell>
          <cell r="H10">
            <v>0.4772321425765379</v>
          </cell>
        </row>
        <row r="11">
          <cell r="B11" t="str">
            <v>Internet  - SDSL</v>
          </cell>
          <cell r="C11">
            <v>0</v>
          </cell>
          <cell r="D11">
            <v>0</v>
          </cell>
          <cell r="E11">
            <v>0</v>
          </cell>
          <cell r="F11">
            <v>5.036075209305766E-2</v>
          </cell>
          <cell r="G11">
            <v>0.22345777453344504</v>
          </cell>
          <cell r="H11">
            <v>6.8221012469795922E-2</v>
          </cell>
        </row>
        <row r="12">
          <cell r="B12" t="str">
            <v>Internet - router</v>
          </cell>
          <cell r="C12">
            <v>0</v>
          </cell>
          <cell r="D12">
            <v>1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B13" t="str">
            <v>EoK Access</v>
          </cell>
          <cell r="C13">
            <v>0</v>
          </cell>
          <cell r="D13">
            <v>0</v>
          </cell>
          <cell r="E13">
            <v>0</v>
          </cell>
          <cell r="F13">
            <v>0.14045651812527415</v>
          </cell>
          <cell r="G13">
            <v>0.31952975770558423</v>
          </cell>
          <cell r="H13">
            <v>0.10012206872531276</v>
          </cell>
        </row>
        <row r="14">
          <cell r="B14" t="str">
            <v>EVPN Access</v>
          </cell>
          <cell r="C14">
            <v>0</v>
          </cell>
          <cell r="D14">
            <v>0</v>
          </cell>
          <cell r="E14">
            <v>0</v>
          </cell>
          <cell r="F14">
            <v>0.24745200386950644</v>
          </cell>
          <cell r="G14">
            <v>0.72100574689555341</v>
          </cell>
          <cell r="H14">
            <v>0.79992890186778076</v>
          </cell>
        </row>
        <row r="15">
          <cell r="B15" t="str">
            <v>FttO Access</v>
          </cell>
          <cell r="C15">
            <v>0</v>
          </cell>
          <cell r="D15">
            <v>0</v>
          </cell>
          <cell r="E15">
            <v>0</v>
          </cell>
          <cell r="F15">
            <v>0.21142269617712278</v>
          </cell>
          <cell r="G15">
            <v>0.61646853401346657</v>
          </cell>
          <cell r="H15">
            <v>0.45583008198559494</v>
          </cell>
        </row>
        <row r="16">
          <cell r="B16" t="str">
            <v>Straal Access</v>
          </cell>
          <cell r="C16">
            <v>0</v>
          </cell>
          <cell r="D16">
            <v>0</v>
          </cell>
          <cell r="E16">
            <v>0</v>
          </cell>
          <cell r="F16">
            <v>0.33</v>
          </cell>
          <cell r="G16">
            <v>0.28000000000000003</v>
          </cell>
          <cell r="H16">
            <v>0.1</v>
          </cell>
        </row>
        <row r="17">
          <cell r="B17" t="str">
            <v>Offnet Access</v>
          </cell>
          <cell r="C17">
            <v>0</v>
          </cell>
          <cell r="D17">
            <v>0</v>
          </cell>
          <cell r="E17">
            <v>0</v>
          </cell>
          <cell r="F17">
            <v>5.3850529949377522E-2</v>
          </cell>
          <cell r="G17">
            <v>0.41686719149021895</v>
          </cell>
          <cell r="H17">
            <v>0.69455736366524545</v>
          </cell>
        </row>
        <row r="18">
          <cell r="B18" t="str">
            <v>EVPN Transport Entry</v>
          </cell>
          <cell r="C18">
            <v>0</v>
          </cell>
          <cell r="D18">
            <v>0</v>
          </cell>
          <cell r="E18">
            <v>0</v>
          </cell>
          <cell r="F18">
            <v>6.3335280211242725E-2</v>
          </cell>
          <cell r="G18">
            <v>0.22092910400422897</v>
          </cell>
          <cell r="H18">
            <v>0.17355994882033282</v>
          </cell>
        </row>
        <row r="19">
          <cell r="B19" t="str">
            <v>EVPN Transport Premium</v>
          </cell>
          <cell r="C19">
            <v>0</v>
          </cell>
          <cell r="D19">
            <v>0</v>
          </cell>
          <cell r="E19">
            <v>0</v>
          </cell>
          <cell r="F19">
            <v>7.0092239152350813E-2</v>
          </cell>
          <cell r="G19">
            <v>0.24449904605980047</v>
          </cell>
          <cell r="H19">
            <v>0.19207628669850071</v>
          </cell>
        </row>
        <row r="20">
          <cell r="B20" t="str">
            <v>Z Glas Transport Entry</v>
          </cell>
          <cell r="C20">
            <v>0</v>
          </cell>
          <cell r="D20">
            <v>0</v>
          </cell>
          <cell r="E20">
            <v>0</v>
          </cell>
          <cell r="F20">
            <v>6.1328090314556334E-2</v>
          </cell>
          <cell r="G20">
            <v>0.33711702505279956</v>
          </cell>
          <cell r="H20">
            <v>0.18304766651014762</v>
          </cell>
        </row>
        <row r="21">
          <cell r="B21" t="str">
            <v>Z Glas Transport Premium</v>
          </cell>
          <cell r="C21">
            <v>0</v>
          </cell>
          <cell r="D21">
            <v>0</v>
          </cell>
          <cell r="E21">
            <v>0</v>
          </cell>
          <cell r="F21">
            <v>6.7642211116172343E-2</v>
          </cell>
          <cell r="G21">
            <v>0.3718253880484032</v>
          </cell>
          <cell r="H21">
            <v>0.20189359947285501</v>
          </cell>
        </row>
        <row r="22">
          <cell r="B22" t="str">
            <v>Z Glas router</v>
          </cell>
          <cell r="C22">
            <v>0</v>
          </cell>
          <cell r="D22">
            <v>1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B23" t="str">
            <v>CI Transport Entry</v>
          </cell>
          <cell r="C23">
            <v>0</v>
          </cell>
          <cell r="D23">
            <v>0</v>
          </cell>
          <cell r="E23">
            <v>0</v>
          </cell>
          <cell r="F23">
            <v>6.1328090314556334E-2</v>
          </cell>
          <cell r="G23">
            <v>0.41048608838486045</v>
          </cell>
          <cell r="H23">
            <v>0.19197425802379497</v>
          </cell>
        </row>
        <row r="24">
          <cell r="B24" t="str">
            <v>CI Transport Premium</v>
          </cell>
          <cell r="C24">
            <v>0</v>
          </cell>
          <cell r="D24">
            <v>0</v>
          </cell>
          <cell r="E24">
            <v>0</v>
          </cell>
          <cell r="F24">
            <v>6.7642211116172343E-2</v>
          </cell>
          <cell r="G24">
            <v>0.4527482676921078</v>
          </cell>
          <cell r="H24">
            <v>0.21173924091737023</v>
          </cell>
        </row>
        <row r="25">
          <cell r="B25" t="str">
            <v>CI router</v>
          </cell>
          <cell r="C25">
            <v>0</v>
          </cell>
          <cell r="D25">
            <v>1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B26" t="str">
            <v>Epacity Ethernet Transport Entry</v>
          </cell>
          <cell r="C26">
            <v>0</v>
          </cell>
          <cell r="D26">
            <v>0</v>
          </cell>
          <cell r="E26">
            <v>0</v>
          </cell>
          <cell r="F26">
            <v>6.0737636889019758E-2</v>
          </cell>
          <cell r="G26">
            <v>0.20993036954101238</v>
          </cell>
          <cell r="H26">
            <v>0.16482374730263727</v>
          </cell>
        </row>
        <row r="27">
          <cell r="B27" t="str">
            <v>Epacity Ethernet Transport Premium</v>
          </cell>
          <cell r="C27">
            <v>0</v>
          </cell>
          <cell r="D27">
            <v>0</v>
          </cell>
          <cell r="E27">
            <v>0</v>
          </cell>
          <cell r="F27">
            <v>6.6789430175966349E-2</v>
          </cell>
          <cell r="G27">
            <v>0.23084746915481363</v>
          </cell>
          <cell r="H27">
            <v>0.18124650094512887</v>
          </cell>
        </row>
        <row r="28">
          <cell r="B28" t="str">
            <v>CPA 34 mbits</v>
          </cell>
          <cell r="C28">
            <v>0</v>
          </cell>
          <cell r="D28">
            <v>0</v>
          </cell>
          <cell r="E28">
            <v>0</v>
          </cell>
          <cell r="F28">
            <v>0.17993799912126934</v>
          </cell>
          <cell r="G28">
            <v>0.40932776140463722</v>
          </cell>
          <cell r="H28">
            <v>0.51134414752268698</v>
          </cell>
        </row>
        <row r="29">
          <cell r="B29" t="str">
            <v>CPA 155 mbits</v>
          </cell>
          <cell r="C29">
            <v>0</v>
          </cell>
          <cell r="D29">
            <v>0</v>
          </cell>
          <cell r="E29">
            <v>0</v>
          </cell>
          <cell r="F29">
            <v>0.18482054430950334</v>
          </cell>
          <cell r="G29">
            <v>0.42043470547213174</v>
          </cell>
          <cell r="H29">
            <v>0.52521926516993767</v>
          </cell>
        </row>
        <row r="30">
          <cell r="B30" t="str">
            <v>CPA 622 mbits</v>
          </cell>
          <cell r="C30">
            <v>0</v>
          </cell>
          <cell r="D30">
            <v>0</v>
          </cell>
          <cell r="E30">
            <v>0</v>
          </cell>
          <cell r="F30">
            <v>0.22614784035803881</v>
          </cell>
          <cell r="G30">
            <v>0.42952603369688358</v>
          </cell>
          <cell r="H30">
            <v>0.44747504002355148</v>
          </cell>
        </row>
        <row r="31">
          <cell r="B31" t="str">
            <v>CPA 2500 mbits</v>
          </cell>
          <cell r="C31">
            <v>0</v>
          </cell>
          <cell r="D31">
            <v>0</v>
          </cell>
          <cell r="E31">
            <v>0</v>
          </cell>
          <cell r="F31">
            <v>0.30061641719390203</v>
          </cell>
          <cell r="G31">
            <v>0.48904022702924366</v>
          </cell>
          <cell r="H31">
            <v>0.40652367179604215</v>
          </cell>
        </row>
        <row r="32">
          <cell r="B32" t="str">
            <v>Digistream 2048 kbit/s</v>
          </cell>
          <cell r="C32">
            <v>0</v>
          </cell>
          <cell r="D32">
            <v>0</v>
          </cell>
          <cell r="E32">
            <v>0</v>
          </cell>
          <cell r="F32">
            <v>0.34346815889431864</v>
          </cell>
          <cell r="G32">
            <v>0.57941719791770174</v>
          </cell>
          <cell r="H32">
            <v>0.44027996094596894</v>
          </cell>
        </row>
        <row r="33">
          <cell r="B33" t="str">
            <v>Epacity LL 2048 kbit/s</v>
          </cell>
          <cell r="C33">
            <v>0</v>
          </cell>
          <cell r="D33">
            <v>0</v>
          </cell>
          <cell r="E33">
            <v>0</v>
          </cell>
          <cell r="F33">
            <v>0.33791714133303358</v>
          </cell>
          <cell r="G33">
            <v>0.57012046096161983</v>
          </cell>
          <cell r="H33">
            <v>0.43320503954388012</v>
          </cell>
        </row>
        <row r="34">
          <cell r="B34" t="str">
            <v>MPL 34 incl access</v>
          </cell>
          <cell r="C34">
            <v>0</v>
          </cell>
          <cell r="D34">
            <v>0</v>
          </cell>
          <cell r="E34">
            <v>0</v>
          </cell>
          <cell r="F34">
            <v>0.11688098295886386</v>
          </cell>
          <cell r="G34">
            <v>0.26037703188283035</v>
          </cell>
          <cell r="H34">
            <v>0.30673557039131505</v>
          </cell>
        </row>
        <row r="35">
          <cell r="B35" t="str">
            <v>MPL 155 incl access</v>
          </cell>
          <cell r="C35">
            <v>0</v>
          </cell>
          <cell r="D35">
            <v>0</v>
          </cell>
          <cell r="E35">
            <v>0</v>
          </cell>
          <cell r="F35">
            <v>0.20053364573193228</v>
          </cell>
          <cell r="G35">
            <v>0.41690493195682521</v>
          </cell>
          <cell r="H35">
            <v>0.38862220069621262</v>
          </cell>
        </row>
        <row r="36">
          <cell r="B36" t="str">
            <v>Private Line incl access</v>
          </cell>
          <cell r="C36">
            <v>0</v>
          </cell>
          <cell r="D36">
            <v>0</v>
          </cell>
          <cell r="E36">
            <v>0</v>
          </cell>
          <cell r="F36">
            <v>0.18139412637710747</v>
          </cell>
          <cell r="G36">
            <v>0.32231142576968697</v>
          </cell>
          <cell r="H36">
            <v>0.29881715168691519</v>
          </cell>
        </row>
        <row r="37">
          <cell r="B37" t="str">
            <v>ONE VAS</v>
          </cell>
          <cell r="C37">
            <v>1</v>
          </cell>
          <cell r="D37">
            <v>0</v>
          </cell>
          <cell r="E37">
            <v>0</v>
          </cell>
          <cell r="F37">
            <v>1</v>
          </cell>
          <cell r="G37">
            <v>0</v>
          </cell>
          <cell r="H37">
            <v>0</v>
          </cell>
        </row>
      </sheetData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ek"/>
      <sheetName val="Parameters"/>
      <sheetName val="hulpblad"/>
      <sheetName val="Prijslijst RoutIT"/>
      <sheetName val="mapping WeAS"/>
      <sheetName val="Mapping"/>
      <sheetName val="MappingBE"/>
      <sheetName val="Tarieven W&amp;O"/>
      <sheetName val="EDC Minus"/>
      <sheetName val="kosten platforms"/>
      <sheetName val="Rekenblad access"/>
      <sheetName val="Rekenblad access NLS"/>
      <sheetName val="Rekenblad transport"/>
      <sheetName val="Rekenblad VLAN"/>
      <sheetName val="dimensies"/>
      <sheetName val="Rekenblad totaal"/>
      <sheetName val="Rapportage"/>
      <sheetName val="KWTtransfersheet"/>
      <sheetName val="KWTtransfersheet BE"/>
      <sheetName val="KWTtransfersheetOu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2">
          <cell r="B2" t="str">
            <v>ClusterFactoren</v>
          </cell>
          <cell r="C2" t="str">
            <v>VVE - Opex</v>
          </cell>
          <cell r="D2" t="str">
            <v>VVE - Afschrijving</v>
          </cell>
          <cell r="E2" t="str">
            <v>VVE - Vermogenskosten</v>
          </cell>
          <cell r="F2" t="str">
            <v>VVA - Opex</v>
          </cell>
          <cell r="G2" t="str">
            <v>VVA - Afschrijving</v>
          </cell>
          <cell r="H2" t="str">
            <v>VVA - Vermogenskosten</v>
          </cell>
        </row>
        <row r="3">
          <cell r="B3" t="str">
            <v>Epacity - ADSL</v>
          </cell>
        </row>
        <row r="4">
          <cell r="B4" t="str">
            <v>Epacity - VDSL</v>
          </cell>
        </row>
        <row r="5">
          <cell r="B5" t="str">
            <v>Epacity - SAIPVPN</v>
          </cell>
        </row>
        <row r="6">
          <cell r="B6" t="str">
            <v>Epacity - SDSL</v>
          </cell>
        </row>
        <row r="7">
          <cell r="B7" t="str">
            <v>Epacity - router</v>
          </cell>
        </row>
        <row r="8">
          <cell r="B8" t="str">
            <v>Internet  - ADSL</v>
          </cell>
        </row>
        <row r="9">
          <cell r="B9" t="str">
            <v>Internet  - VDSL</v>
          </cell>
        </row>
        <row r="10">
          <cell r="B10" t="str">
            <v>Internet  - SAIPVPN</v>
          </cell>
        </row>
        <row r="11">
          <cell r="B11" t="str">
            <v>Internet  - SDSL</v>
          </cell>
        </row>
        <row r="12">
          <cell r="B12" t="str">
            <v>Internet - router</v>
          </cell>
        </row>
        <row r="13">
          <cell r="B13" t="str">
            <v>EoK Access</v>
          </cell>
        </row>
        <row r="14">
          <cell r="B14" t="str">
            <v>EVPN Access</v>
          </cell>
        </row>
        <row r="15">
          <cell r="B15" t="str">
            <v>FttO Access</v>
          </cell>
        </row>
        <row r="16">
          <cell r="B16" t="str">
            <v>Straal Access</v>
          </cell>
        </row>
        <row r="17">
          <cell r="B17" t="str">
            <v>Offnet Access</v>
          </cell>
        </row>
        <row r="18">
          <cell r="B18" t="str">
            <v>EVPN Transport Entry</v>
          </cell>
        </row>
        <row r="19">
          <cell r="B19" t="str">
            <v>EVPN Transport Premium</v>
          </cell>
        </row>
        <row r="20">
          <cell r="B20" t="str">
            <v>Z Glas Transport Entry</v>
          </cell>
        </row>
        <row r="21">
          <cell r="B21" t="str">
            <v>Z Glas Transport Premium</v>
          </cell>
        </row>
        <row r="22">
          <cell r="B22" t="str">
            <v>Z Glas router</v>
          </cell>
        </row>
        <row r="23">
          <cell r="B23" t="str">
            <v>CI Transport Entry</v>
          </cell>
        </row>
        <row r="24">
          <cell r="B24" t="str">
            <v>CI Transport Premium</v>
          </cell>
        </row>
        <row r="25">
          <cell r="B25" t="str">
            <v>CI router</v>
          </cell>
        </row>
        <row r="26">
          <cell r="B26" t="str">
            <v>Epacity Ethernet Transport Entry</v>
          </cell>
        </row>
        <row r="27">
          <cell r="B27" t="str">
            <v>Epacity Ethernet Transport Premium</v>
          </cell>
        </row>
        <row r="28">
          <cell r="B28" t="str">
            <v>CPA 34 mbits</v>
          </cell>
        </row>
        <row r="29">
          <cell r="B29" t="str">
            <v>CPA 155 mbits</v>
          </cell>
        </row>
        <row r="30">
          <cell r="B30" t="str">
            <v>CPA 622 mbits</v>
          </cell>
        </row>
        <row r="31">
          <cell r="B31" t="str">
            <v>CPA 2500 mbits</v>
          </cell>
        </row>
        <row r="32">
          <cell r="B32" t="str">
            <v>Digistream 2048 kbit/s</v>
          </cell>
        </row>
        <row r="33">
          <cell r="B33" t="str">
            <v>Epacity LL 2048 kbit/s</v>
          </cell>
        </row>
        <row r="34">
          <cell r="B34" t="str">
            <v>MPL 34 incl access</v>
          </cell>
        </row>
        <row r="35">
          <cell r="B35" t="str">
            <v>MPL 155 incl access</v>
          </cell>
        </row>
        <row r="36">
          <cell r="B36" t="str">
            <v>Private Line incl access</v>
          </cell>
        </row>
        <row r="37">
          <cell r="B37" t="str">
            <v>ONE VAS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ek"/>
      <sheetName val="ModelStructuur"/>
      <sheetName val="Parameters"/>
      <sheetName val="Mapping"/>
      <sheetName val="ZM tariefblad Zakelijk DSL"/>
      <sheetName val="ZM tariefblad PLAT"/>
      <sheetName val="WO tariefbl WBA Annex 4 ZM ATM"/>
      <sheetName val="WO tariefbl WBA Annex 4 CM"/>
      <sheetName val="WO tariefbl PLAT"/>
      <sheetName val="EDC"/>
      <sheetName val="LRIC"/>
      <sheetName val="Access"/>
      <sheetName val="ZakelijkDSL"/>
      <sheetName val="Access+Zakelijk DSL"/>
      <sheetName val="Rapportage"/>
      <sheetName val="AccessADSLstd"/>
      <sheetName val="ZakelijkADSLstd"/>
      <sheetName val="Access+ZakelijkADSLstd"/>
      <sheetName val="incentives"/>
      <sheetName val="KWTtransfersheet"/>
    </sheetNames>
    <sheetDataSet>
      <sheetData sheetId="0"/>
      <sheetData sheetId="1"/>
      <sheetData sheetId="2">
        <row r="2">
          <cell r="B2">
            <v>0.03</v>
          </cell>
        </row>
        <row r="6">
          <cell r="B6">
            <v>0</v>
          </cell>
        </row>
        <row r="8">
          <cell r="B8">
            <v>0</v>
          </cell>
        </row>
        <row r="9">
          <cell r="B9">
            <v>0</v>
          </cell>
        </row>
        <row r="10">
          <cell r="B10">
            <v>0</v>
          </cell>
        </row>
        <row r="11">
          <cell r="B11">
            <v>0</v>
          </cell>
        </row>
        <row r="13">
          <cell r="B13">
            <v>0</v>
          </cell>
        </row>
        <row r="19">
          <cell r="B19">
            <v>1.25</v>
          </cell>
        </row>
        <row r="26">
          <cell r="B26">
            <v>0.82</v>
          </cell>
        </row>
        <row r="27">
          <cell r="B27">
            <v>0.18</v>
          </cell>
        </row>
        <row r="35">
          <cell r="B35">
            <v>2.3864549839228296E-4</v>
          </cell>
        </row>
        <row r="40">
          <cell r="B40">
            <v>3.4854803054662378E-4</v>
          </cell>
        </row>
      </sheetData>
      <sheetData sheetId="3"/>
      <sheetData sheetId="4"/>
      <sheetData sheetId="5">
        <row r="1">
          <cell r="F1">
            <v>6</v>
          </cell>
        </row>
      </sheetData>
      <sheetData sheetId="6"/>
      <sheetData sheetId="7"/>
      <sheetData sheetId="8">
        <row r="142">
          <cell r="S142">
            <v>0</v>
          </cell>
        </row>
      </sheetData>
      <sheetData sheetId="9"/>
      <sheetData sheetId="10"/>
      <sheetData sheetId="11">
        <row r="1">
          <cell r="G1">
            <v>7</v>
          </cell>
        </row>
      </sheetData>
      <sheetData sheetId="12">
        <row r="1">
          <cell r="F1">
            <v>6</v>
          </cell>
        </row>
      </sheetData>
      <sheetData sheetId="13"/>
      <sheetData sheetId="14"/>
      <sheetData sheetId="15">
        <row r="1">
          <cell r="G1">
            <v>7</v>
          </cell>
        </row>
      </sheetData>
      <sheetData sheetId="16">
        <row r="1">
          <cell r="M1">
            <v>13</v>
          </cell>
        </row>
      </sheetData>
      <sheetData sheetId="17"/>
      <sheetData sheetId="18"/>
      <sheetData sheetId="19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Structuur"/>
      <sheetName val="logboek"/>
      <sheetName val="Parameters1"/>
      <sheetName val="Inkoop tarief elementen"/>
      <sheetName val="EDC minus LRIC lijst netco"/>
      <sheetName val="WO ULL + transport"/>
      <sheetName val="Parameters"/>
      <sheetName val="Mapping"/>
      <sheetName val="Hulpblad WAP"/>
      <sheetName val="Tarieven ZM"/>
      <sheetName val="Tarieven W&amp;O"/>
      <sheetName val="EDC Minus"/>
      <sheetName val="Routerkosten"/>
      <sheetName val="Rekenblad access"/>
      <sheetName val="Rekenblad access (mix)"/>
      <sheetName val="Rekenblad Snelheid"/>
      <sheetName val="Rekenblad router"/>
      <sheetName val="Rekenblad Service"/>
      <sheetName val="dimensies"/>
      <sheetName val="Rekenblad Installatie"/>
      <sheetName val="Rekenblad totaal"/>
      <sheetName val="Rekenblad tot obv mix sh - unsh"/>
      <sheetName val="Rapportage"/>
      <sheetName val="KWTtransfersheet"/>
      <sheetName val="KWTtransfersheet tbv DG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ek"/>
      <sheetName val="ModelStructuur"/>
      <sheetName val="Parameters"/>
      <sheetName val="Mapping"/>
      <sheetName val="ZM tariefblad (EVPN)"/>
      <sheetName val="ZM tariefblad PLAT (EVPN)"/>
      <sheetName val="WO tariefblad (WEAS)"/>
      <sheetName val="WO tariefblad PLAT (WEAS)"/>
      <sheetName val="EDC en LRIC"/>
      <sheetName val="ACCESS"/>
      <sheetName val="VPN"/>
      <sheetName val="Access+VPN"/>
      <sheetName val="ZMFormuleTegenWOformule"/>
      <sheetName val="Rapportage"/>
      <sheetName val="KWTtransfersheet"/>
    </sheetNames>
    <sheetDataSet>
      <sheetData sheetId="0"/>
      <sheetData sheetId="1"/>
      <sheetData sheetId="2">
        <row r="2">
          <cell r="B2">
            <v>0.01</v>
          </cell>
        </row>
        <row r="20">
          <cell r="B20">
            <v>0</v>
          </cell>
        </row>
        <row r="21">
          <cell r="B21">
            <v>0.1</v>
          </cell>
        </row>
        <row r="22">
          <cell r="B22">
            <v>0.1</v>
          </cell>
        </row>
        <row r="23">
          <cell r="B23">
            <v>0</v>
          </cell>
        </row>
        <row r="34">
          <cell r="B34">
            <v>0.08</v>
          </cell>
        </row>
        <row r="35">
          <cell r="B35">
            <v>0.08</v>
          </cell>
        </row>
        <row r="38">
          <cell r="B38">
            <v>0</v>
          </cell>
        </row>
        <row r="39">
          <cell r="B39">
            <v>0.1</v>
          </cell>
        </row>
        <row r="40">
          <cell r="B40">
            <v>0.1</v>
          </cell>
        </row>
        <row r="58">
          <cell r="B58">
            <v>1</v>
          </cell>
        </row>
        <row r="59">
          <cell r="B59">
            <v>1</v>
          </cell>
        </row>
        <row r="60">
          <cell r="B60">
            <v>1</v>
          </cell>
        </row>
        <row r="61">
          <cell r="B61">
            <v>0</v>
          </cell>
        </row>
        <row r="62">
          <cell r="B62">
            <v>0</v>
          </cell>
        </row>
        <row r="63">
          <cell r="B63">
            <v>1</v>
          </cell>
        </row>
        <row r="66">
          <cell r="B66">
            <v>0.28742005846190849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book"/>
      <sheetName val="ModelStructuur"/>
      <sheetName val="Parameters"/>
      <sheetName val="Mapping"/>
      <sheetName val="ZM Epacity"/>
      <sheetName val="ZM tariefblad PLAT"/>
      <sheetName val="WO tariefbl WBA Annex 4 ZM Ethe"/>
      <sheetName val="WO tariefbl WBA Annex 4 CM"/>
      <sheetName val="WO tariefblad PLAT"/>
      <sheetName val="EDC Minus"/>
      <sheetName val="LRIC"/>
      <sheetName val="REKENBLAD"/>
      <sheetName val="Check"/>
      <sheetName val="Rapportage"/>
      <sheetName val="KWTtransfersheet"/>
    </sheetNames>
    <sheetDataSet>
      <sheetData sheetId="0"/>
      <sheetData sheetId="1"/>
      <sheetData sheetId="2">
        <row r="2">
          <cell r="B2">
            <v>0.01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C21" sqref="C21"/>
    </sheetView>
  </sheetViews>
  <sheetFormatPr defaultRowHeight="15"/>
  <cols>
    <col min="1" max="2" width="4.28515625" style="277" customWidth="1"/>
    <col min="3" max="3" width="30.7109375" style="277" customWidth="1"/>
    <col min="4" max="16384" width="9.140625" style="277"/>
  </cols>
  <sheetData>
    <row r="1" spans="1:10" s="327" customFormat="1" ht="12.75">
      <c r="B1" s="328"/>
    </row>
    <row r="2" spans="1:10" s="327" customFormat="1" ht="12.75">
      <c r="B2" s="329"/>
      <c r="C2" s="329" t="str">
        <f ca="1">UPPER(MID(CELL("filename",A1),FIND("[",CELL("filename",A1))+1,FIND("]",CELL("filename",A1))-FIND("[",CELL("filename",A1))-5))</f>
        <v>LPM MB15 - VT VOIP TZ 20170201 OPENBAAR.</v>
      </c>
    </row>
    <row r="3" spans="1:10" s="327" customFormat="1" ht="12.75">
      <c r="B3" s="328"/>
      <c r="C3" s="327" t="str">
        <f ca="1">UPPER(MID(CELL("filename",A2),FIND("]",CELL("filename",A2))+1,LEN(CELL("filename",A2))))</f>
        <v>VOORBLAD</v>
      </c>
    </row>
    <row r="4" spans="1:10" s="327" customFormat="1" ht="12.75">
      <c r="A4" s="330"/>
      <c r="B4" s="331"/>
      <c r="C4" s="330"/>
      <c r="D4" s="330"/>
      <c r="E4" s="330"/>
      <c r="F4" s="330"/>
      <c r="G4" s="330"/>
      <c r="H4" s="330"/>
      <c r="I4" s="330"/>
      <c r="J4" s="330"/>
    </row>
    <row r="5" spans="1:10" s="68" customFormat="1" ht="12.75">
      <c r="B5" s="332"/>
      <c r="C5" s="333"/>
    </row>
    <row r="6" spans="1:10" s="68" customFormat="1" ht="12.75">
      <c r="B6" s="332"/>
    </row>
    <row r="7" spans="1:10" s="68" customFormat="1" ht="12.75">
      <c r="B7" s="332"/>
    </row>
    <row r="8" spans="1:10" s="334" customFormat="1" ht="12.75">
      <c r="B8" s="335" t="s">
        <v>556</v>
      </c>
      <c r="C8" s="336" t="s">
        <v>557</v>
      </c>
    </row>
    <row r="9" spans="1:10" s="68" customFormat="1" ht="12.75">
      <c r="B9" s="332"/>
      <c r="C9" s="333"/>
    </row>
    <row r="10" spans="1:10" s="68" customFormat="1">
      <c r="B10" s="332"/>
      <c r="C10" s="206" t="s">
        <v>562</v>
      </c>
    </row>
    <row r="11" spans="1:10" s="68" customFormat="1">
      <c r="B11" s="332"/>
      <c r="C11" s="206" t="s">
        <v>563</v>
      </c>
    </row>
    <row r="12" spans="1:10" s="68" customFormat="1">
      <c r="B12" s="332"/>
      <c r="C12" s="337"/>
    </row>
    <row r="13" spans="1:10" s="334" customFormat="1" ht="12.75">
      <c r="B13" s="335" t="s">
        <v>558</v>
      </c>
      <c r="C13" s="336" t="s">
        <v>559</v>
      </c>
    </row>
    <row r="14" spans="1:10" ht="15.75">
      <c r="B14" s="338"/>
      <c r="C14" s="333"/>
      <c r="D14" s="68"/>
      <c r="E14" s="339"/>
    </row>
    <row r="15" spans="1:10" ht="15.75">
      <c r="B15" s="338"/>
      <c r="C15" s="340" t="s">
        <v>560</v>
      </c>
      <c r="D15" s="341"/>
      <c r="E15" s="342"/>
    </row>
    <row r="16" spans="1:10" ht="15.75">
      <c r="B16" s="338"/>
      <c r="C16" s="343" t="s">
        <v>561</v>
      </c>
      <c r="D16" s="344"/>
      <c r="E16" s="34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P138"/>
  <sheetViews>
    <sheetView topLeftCell="A19" zoomScale="85" zoomScaleNormal="85" workbookViewId="0">
      <selection activeCell="E47" sqref="E47"/>
    </sheetView>
  </sheetViews>
  <sheetFormatPr defaultRowHeight="15"/>
  <cols>
    <col min="1" max="1" width="36.42578125" style="277" customWidth="1"/>
    <col min="2" max="2" width="9.140625" style="277"/>
    <col min="3" max="3" width="2.7109375" style="277" customWidth="1"/>
    <col min="4" max="12" width="9.140625" style="277"/>
    <col min="13" max="13" width="13.42578125" style="277" customWidth="1"/>
    <col min="14" max="14" width="13.140625" style="277" customWidth="1"/>
    <col min="15" max="15" width="9.140625" style="212" customWidth="1"/>
    <col min="16" max="16" width="25.85546875" style="212" customWidth="1"/>
    <col min="17" max="16384" width="9.140625" style="277"/>
  </cols>
  <sheetData>
    <row r="1" spans="1:16">
      <c r="A1" s="291" t="s">
        <v>502</v>
      </c>
      <c r="B1" s="291"/>
      <c r="C1" s="245"/>
      <c r="D1" s="291"/>
      <c r="E1" s="291"/>
      <c r="F1" s="86"/>
      <c r="G1" s="86"/>
      <c r="H1" s="86"/>
      <c r="I1" s="292"/>
      <c r="J1" s="292"/>
      <c r="K1" s="291"/>
      <c r="L1" s="291"/>
      <c r="M1" s="250"/>
      <c r="N1" s="250"/>
      <c r="O1"/>
      <c r="P1"/>
    </row>
    <row r="2" spans="1:16" ht="56.25">
      <c r="A2" s="293" t="s">
        <v>505</v>
      </c>
      <c r="B2" s="294" t="s">
        <v>438</v>
      </c>
      <c r="C2" s="294"/>
      <c r="D2" s="294" t="s">
        <v>437</v>
      </c>
      <c r="E2" s="295" t="s">
        <v>436</v>
      </c>
      <c r="F2" s="293" t="s">
        <v>435</v>
      </c>
      <c r="G2" s="293" t="s">
        <v>434</v>
      </c>
      <c r="H2" s="293" t="s">
        <v>433</v>
      </c>
      <c r="I2" s="296" t="s">
        <v>546</v>
      </c>
      <c r="J2" s="296" t="s">
        <v>547</v>
      </c>
      <c r="K2" s="295" t="s">
        <v>430</v>
      </c>
      <c r="L2" s="297" t="s">
        <v>429</v>
      </c>
      <c r="M2" s="293" t="s">
        <v>506</v>
      </c>
      <c r="N2" s="293" t="s">
        <v>345</v>
      </c>
      <c r="O2"/>
      <c r="P2"/>
    </row>
    <row r="3" spans="1:16">
      <c r="A3" s="298" t="s">
        <v>548</v>
      </c>
      <c r="B3" s="298"/>
      <c r="C3" s="298"/>
      <c r="D3" s="346">
        <v>0.1</v>
      </c>
      <c r="E3" s="346">
        <v>0.1</v>
      </c>
      <c r="F3" s="346">
        <v>0.1</v>
      </c>
      <c r="G3" s="346">
        <v>0.1</v>
      </c>
      <c r="H3" s="346">
        <v>0.1</v>
      </c>
      <c r="I3" s="347">
        <v>0.01</v>
      </c>
      <c r="J3" s="348">
        <v>0.01</v>
      </c>
      <c r="K3" s="346">
        <v>0.1</v>
      </c>
      <c r="L3" s="349">
        <v>0.1</v>
      </c>
      <c r="M3" s="302" t="s">
        <v>64</v>
      </c>
      <c r="N3" s="302" t="s">
        <v>340</v>
      </c>
      <c r="O3"/>
      <c r="P3"/>
    </row>
    <row r="4" spans="1:16">
      <c r="A4" s="298" t="s">
        <v>501</v>
      </c>
      <c r="B4" s="298"/>
      <c r="C4" s="298"/>
      <c r="D4" s="346">
        <v>0.1</v>
      </c>
      <c r="E4" s="346">
        <v>0.1</v>
      </c>
      <c r="F4" s="346">
        <v>0.1</v>
      </c>
      <c r="G4" s="346">
        <v>0.1</v>
      </c>
      <c r="H4" s="346">
        <v>0.1</v>
      </c>
      <c r="I4" s="348">
        <v>0.01</v>
      </c>
      <c r="J4" s="348">
        <v>0.01</v>
      </c>
      <c r="K4" s="346">
        <v>0.1</v>
      </c>
      <c r="L4" s="349">
        <v>0.1</v>
      </c>
      <c r="M4" s="302" t="s">
        <v>64</v>
      </c>
      <c r="N4" s="302" t="s">
        <v>340</v>
      </c>
      <c r="O4"/>
      <c r="P4"/>
    </row>
    <row r="5" spans="1:16">
      <c r="A5" s="298" t="s">
        <v>500</v>
      </c>
      <c r="B5" s="298"/>
      <c r="C5" s="298"/>
      <c r="D5" s="346">
        <v>0.1</v>
      </c>
      <c r="E5" s="346">
        <v>0.1</v>
      </c>
      <c r="F5" s="346">
        <v>0.1</v>
      </c>
      <c r="G5" s="346">
        <v>0.1</v>
      </c>
      <c r="H5" s="346">
        <v>0.1</v>
      </c>
      <c r="I5" s="348">
        <v>0.01</v>
      </c>
      <c r="J5" s="348">
        <v>0.01</v>
      </c>
      <c r="K5" s="346">
        <v>0.1</v>
      </c>
      <c r="L5" s="349">
        <v>0.1</v>
      </c>
      <c r="M5" s="302" t="s">
        <v>64</v>
      </c>
      <c r="N5" s="302" t="s">
        <v>340</v>
      </c>
      <c r="O5"/>
      <c r="P5"/>
    </row>
    <row r="6" spans="1:16">
      <c r="A6" s="298" t="s">
        <v>499</v>
      </c>
      <c r="B6" s="298"/>
      <c r="C6" s="298"/>
      <c r="D6" s="346">
        <v>0.1</v>
      </c>
      <c r="E6" s="346">
        <v>0.1</v>
      </c>
      <c r="F6" s="346">
        <v>0.1</v>
      </c>
      <c r="G6" s="346">
        <v>0.1</v>
      </c>
      <c r="H6" s="346">
        <v>0.1</v>
      </c>
      <c r="I6" s="348">
        <v>0.01</v>
      </c>
      <c r="J6" s="348">
        <v>0.01</v>
      </c>
      <c r="K6" s="346">
        <v>0.1</v>
      </c>
      <c r="L6" s="349">
        <v>0.1</v>
      </c>
      <c r="M6" s="302" t="s">
        <v>64</v>
      </c>
      <c r="N6" s="302" t="s">
        <v>340</v>
      </c>
      <c r="O6"/>
      <c r="P6"/>
    </row>
    <row r="7" spans="1:16">
      <c r="A7" s="298" t="s">
        <v>498</v>
      </c>
      <c r="B7" s="298"/>
      <c r="C7" s="298"/>
      <c r="D7" s="298"/>
      <c r="E7" s="298"/>
      <c r="F7" s="298"/>
      <c r="G7" s="298"/>
      <c r="H7" s="298"/>
      <c r="I7" s="303"/>
      <c r="J7" s="303"/>
      <c r="K7" s="346">
        <v>0.1</v>
      </c>
      <c r="L7" s="349">
        <v>0.1</v>
      </c>
      <c r="M7" s="302" t="s">
        <v>64</v>
      </c>
      <c r="N7" s="302" t="s">
        <v>340</v>
      </c>
      <c r="O7"/>
      <c r="P7"/>
    </row>
    <row r="8" spans="1:16">
      <c r="A8" s="298" t="s">
        <v>497</v>
      </c>
      <c r="B8" s="298"/>
      <c r="C8" s="298"/>
      <c r="D8" s="346">
        <v>0.1</v>
      </c>
      <c r="E8" s="346">
        <v>0.1</v>
      </c>
      <c r="F8" s="346">
        <v>0.1</v>
      </c>
      <c r="G8" s="346">
        <v>0.1</v>
      </c>
      <c r="H8" s="346">
        <v>0.1</v>
      </c>
      <c r="I8" s="348">
        <v>0.01</v>
      </c>
      <c r="J8" s="348">
        <v>0.01</v>
      </c>
      <c r="K8" s="346">
        <v>0.1</v>
      </c>
      <c r="L8" s="349">
        <v>0.1</v>
      </c>
      <c r="M8" s="302" t="s">
        <v>64</v>
      </c>
      <c r="N8" s="302" t="s">
        <v>340</v>
      </c>
      <c r="O8"/>
      <c r="P8"/>
    </row>
    <row r="9" spans="1:16">
      <c r="A9" s="298" t="s">
        <v>549</v>
      </c>
      <c r="B9" s="298"/>
      <c r="C9" s="298"/>
      <c r="D9" s="346">
        <v>0.1</v>
      </c>
      <c r="E9" s="346">
        <v>0.1</v>
      </c>
      <c r="F9" s="346">
        <v>0.1</v>
      </c>
      <c r="G9" s="346">
        <v>0.1</v>
      </c>
      <c r="H9" s="346">
        <v>0.1</v>
      </c>
      <c r="I9" s="348">
        <v>0.01</v>
      </c>
      <c r="J9" s="348">
        <v>0.01</v>
      </c>
      <c r="K9" s="346">
        <v>0.1</v>
      </c>
      <c r="L9" s="349">
        <v>0.1</v>
      </c>
      <c r="M9" s="302" t="s">
        <v>64</v>
      </c>
      <c r="N9" s="302" t="s">
        <v>340</v>
      </c>
      <c r="O9"/>
      <c r="P9"/>
    </row>
    <row r="10" spans="1:16">
      <c r="A10" s="298" t="s">
        <v>496</v>
      </c>
      <c r="B10" s="298"/>
      <c r="C10" s="298"/>
      <c r="D10" s="346">
        <v>0.1</v>
      </c>
      <c r="E10" s="346">
        <v>0.1</v>
      </c>
      <c r="F10" s="346">
        <v>0.1</v>
      </c>
      <c r="G10" s="346">
        <v>0.1</v>
      </c>
      <c r="H10" s="346">
        <v>0.1</v>
      </c>
      <c r="I10" s="348">
        <v>0.01</v>
      </c>
      <c r="J10" s="348">
        <v>0.01</v>
      </c>
      <c r="K10" s="346">
        <v>0.1</v>
      </c>
      <c r="L10" s="349">
        <v>0.1</v>
      </c>
      <c r="M10" s="302" t="s">
        <v>64</v>
      </c>
      <c r="N10" s="302" t="s">
        <v>340</v>
      </c>
      <c r="O10"/>
      <c r="P10"/>
    </row>
    <row r="11" spans="1:16">
      <c r="A11" s="298"/>
      <c r="B11" s="298"/>
      <c r="C11" s="298"/>
      <c r="D11" s="299"/>
      <c r="E11" s="299"/>
      <c r="F11" s="299"/>
      <c r="G11" s="299"/>
      <c r="H11" s="299"/>
      <c r="I11" s="300"/>
      <c r="J11" s="300"/>
      <c r="K11" s="299"/>
      <c r="L11" s="301"/>
      <c r="M11" s="302"/>
      <c r="N11" s="302"/>
      <c r="O11"/>
      <c r="P11"/>
    </row>
    <row r="12" spans="1:16">
      <c r="A12" s="298" t="s">
        <v>495</v>
      </c>
      <c r="B12" s="298"/>
      <c r="C12" s="298"/>
      <c r="D12" s="299">
        <v>0</v>
      </c>
      <c r="E12" s="346">
        <v>1</v>
      </c>
      <c r="F12" s="346">
        <v>0.1</v>
      </c>
      <c r="G12" s="346">
        <v>0.1</v>
      </c>
      <c r="H12" s="346">
        <v>0.1</v>
      </c>
      <c r="I12" s="347">
        <v>0.01</v>
      </c>
      <c r="J12" s="348">
        <v>0.01</v>
      </c>
      <c r="K12" s="346">
        <v>1</v>
      </c>
      <c r="L12" s="349">
        <v>1</v>
      </c>
      <c r="M12" s="302" t="s">
        <v>64</v>
      </c>
      <c r="N12" s="302" t="s">
        <v>340</v>
      </c>
      <c r="O12"/>
      <c r="P12"/>
    </row>
    <row r="13" spans="1:16">
      <c r="A13" s="298" t="s">
        <v>494</v>
      </c>
      <c r="B13" s="298"/>
      <c r="C13" s="298"/>
      <c r="D13" s="299">
        <v>0</v>
      </c>
      <c r="E13" s="346">
        <v>1</v>
      </c>
      <c r="F13" s="299"/>
      <c r="G13" s="299"/>
      <c r="H13" s="299"/>
      <c r="I13" s="347">
        <v>0.01</v>
      </c>
      <c r="J13" s="348">
        <v>0.01</v>
      </c>
      <c r="K13" s="346">
        <v>1</v>
      </c>
      <c r="L13" s="346">
        <v>1</v>
      </c>
      <c r="M13" s="302" t="s">
        <v>64</v>
      </c>
      <c r="N13" s="302" t="s">
        <v>340</v>
      </c>
      <c r="O13"/>
      <c r="P13"/>
    </row>
    <row r="14" spans="1:16">
      <c r="A14" s="298" t="s">
        <v>493</v>
      </c>
      <c r="B14" s="298"/>
      <c r="C14" s="298"/>
      <c r="D14" s="299">
        <v>0</v>
      </c>
      <c r="E14" s="346">
        <v>1</v>
      </c>
      <c r="F14" s="299"/>
      <c r="G14" s="299"/>
      <c r="H14" s="299"/>
      <c r="I14" s="347">
        <v>0.01</v>
      </c>
      <c r="J14" s="348">
        <v>0.01</v>
      </c>
      <c r="K14" s="346">
        <v>1</v>
      </c>
      <c r="L14" s="346">
        <v>1</v>
      </c>
      <c r="M14" s="302" t="s">
        <v>64</v>
      </c>
      <c r="N14" s="302" t="s">
        <v>340</v>
      </c>
      <c r="O14"/>
      <c r="P14"/>
    </row>
    <row r="15" spans="1:16">
      <c r="A15" s="298" t="s">
        <v>492</v>
      </c>
      <c r="B15" s="298"/>
      <c r="C15" s="298"/>
      <c r="D15" s="299">
        <v>0</v>
      </c>
      <c r="E15" s="346">
        <v>1</v>
      </c>
      <c r="F15" s="299"/>
      <c r="G15" s="299"/>
      <c r="H15" s="299"/>
      <c r="I15" s="347">
        <v>0.01</v>
      </c>
      <c r="J15" s="348">
        <v>0.01</v>
      </c>
      <c r="K15" s="346">
        <v>1</v>
      </c>
      <c r="L15" s="346">
        <v>1</v>
      </c>
      <c r="M15" s="302" t="s">
        <v>64</v>
      </c>
      <c r="N15" s="302" t="s">
        <v>340</v>
      </c>
      <c r="O15"/>
      <c r="P15"/>
    </row>
    <row r="16" spans="1:16">
      <c r="A16" s="298" t="s">
        <v>491</v>
      </c>
      <c r="B16" s="298"/>
      <c r="C16" s="298"/>
      <c r="D16" s="299">
        <v>0</v>
      </c>
      <c r="E16" s="346">
        <v>1</v>
      </c>
      <c r="F16" s="299"/>
      <c r="G16" s="299"/>
      <c r="H16" s="299"/>
      <c r="I16" s="347">
        <v>0.01</v>
      </c>
      <c r="J16" s="348">
        <v>0.01</v>
      </c>
      <c r="K16" s="346">
        <v>1</v>
      </c>
      <c r="L16" s="346">
        <v>1</v>
      </c>
      <c r="M16" s="302" t="s">
        <v>64</v>
      </c>
      <c r="N16" s="302" t="s">
        <v>340</v>
      </c>
      <c r="O16"/>
      <c r="P16"/>
    </row>
    <row r="17" spans="1:16">
      <c r="A17" s="298" t="s">
        <v>490</v>
      </c>
      <c r="B17" s="298"/>
      <c r="C17" s="298"/>
      <c r="D17" s="299">
        <v>0</v>
      </c>
      <c r="E17" s="346">
        <v>1</v>
      </c>
      <c r="F17" s="299"/>
      <c r="G17" s="299"/>
      <c r="H17" s="299"/>
      <c r="I17" s="347">
        <v>0.01</v>
      </c>
      <c r="J17" s="348">
        <v>0.01</v>
      </c>
      <c r="K17" s="346">
        <v>1</v>
      </c>
      <c r="L17" s="346">
        <v>1</v>
      </c>
      <c r="M17" s="302" t="s">
        <v>64</v>
      </c>
      <c r="N17" s="302" t="s">
        <v>340</v>
      </c>
      <c r="O17"/>
      <c r="P17"/>
    </row>
    <row r="18" spans="1:16">
      <c r="A18" s="298" t="s">
        <v>489</v>
      </c>
      <c r="B18" s="298"/>
      <c r="C18" s="298"/>
      <c r="D18" s="299">
        <v>0</v>
      </c>
      <c r="E18" s="346">
        <v>1</v>
      </c>
      <c r="F18" s="299"/>
      <c r="G18" s="299"/>
      <c r="H18" s="299"/>
      <c r="I18" s="347">
        <v>0.01</v>
      </c>
      <c r="J18" s="348">
        <v>0.01</v>
      </c>
      <c r="K18" s="346">
        <v>1</v>
      </c>
      <c r="L18" s="346">
        <v>1</v>
      </c>
      <c r="M18" s="302" t="s">
        <v>64</v>
      </c>
      <c r="N18" s="302" t="s">
        <v>340</v>
      </c>
      <c r="O18"/>
      <c r="P18"/>
    </row>
    <row r="19" spans="1:16">
      <c r="A19" s="304"/>
      <c r="B19" s="304"/>
      <c r="C19" s="304"/>
      <c r="D19" s="304"/>
      <c r="E19" s="304"/>
      <c r="F19" s="304"/>
      <c r="G19" s="304"/>
      <c r="H19" s="304"/>
      <c r="I19" s="305"/>
      <c r="J19" s="305"/>
      <c r="K19" s="304"/>
      <c r="L19" s="306"/>
      <c r="M19" s="302"/>
      <c r="N19" s="302"/>
      <c r="O19"/>
      <c r="P19"/>
    </row>
    <row r="20" spans="1:16" ht="56.25">
      <c r="A20" s="307"/>
      <c r="B20" s="308" t="s">
        <v>438</v>
      </c>
      <c r="C20" s="308">
        <v>0</v>
      </c>
      <c r="D20" s="308" t="s">
        <v>437</v>
      </c>
      <c r="E20" s="308" t="s">
        <v>436</v>
      </c>
      <c r="F20" s="308" t="s">
        <v>435</v>
      </c>
      <c r="G20" s="308" t="s">
        <v>434</v>
      </c>
      <c r="H20" s="308" t="s">
        <v>433</v>
      </c>
      <c r="I20" s="308" t="s">
        <v>546</v>
      </c>
      <c r="J20" s="308" t="s">
        <v>547</v>
      </c>
      <c r="K20" s="308" t="s">
        <v>430</v>
      </c>
      <c r="L20" s="308" t="s">
        <v>429</v>
      </c>
      <c r="M20" s="293"/>
      <c r="N20" s="293"/>
      <c r="O20"/>
      <c r="P20"/>
    </row>
    <row r="21" spans="1:16">
      <c r="A21" s="298" t="s">
        <v>507</v>
      </c>
      <c r="B21" s="298"/>
      <c r="C21" s="298"/>
      <c r="D21" s="299">
        <v>0</v>
      </c>
      <c r="E21" s="346">
        <v>1</v>
      </c>
      <c r="F21" s="346">
        <v>1</v>
      </c>
      <c r="G21" s="346">
        <v>1</v>
      </c>
      <c r="H21" s="346">
        <v>1</v>
      </c>
      <c r="I21" s="348">
        <v>1</v>
      </c>
      <c r="J21" s="348">
        <v>1</v>
      </c>
      <c r="K21" s="346">
        <v>1</v>
      </c>
      <c r="L21" s="349">
        <v>1</v>
      </c>
      <c r="M21" s="302" t="s">
        <v>64</v>
      </c>
      <c r="N21" s="302" t="s">
        <v>340</v>
      </c>
      <c r="O21"/>
      <c r="P21"/>
    </row>
    <row r="22" spans="1:16">
      <c r="A22" s="298" t="s">
        <v>508</v>
      </c>
      <c r="B22" s="298"/>
      <c r="C22" s="298"/>
      <c r="D22" s="299">
        <v>0</v>
      </c>
      <c r="E22" s="346">
        <v>1</v>
      </c>
      <c r="F22" s="346">
        <v>1</v>
      </c>
      <c r="G22" s="346">
        <v>1</v>
      </c>
      <c r="H22" s="346">
        <v>1</v>
      </c>
      <c r="I22" s="348">
        <v>1</v>
      </c>
      <c r="J22" s="348">
        <v>1</v>
      </c>
      <c r="K22" s="346">
        <v>1</v>
      </c>
      <c r="L22" s="349">
        <v>1</v>
      </c>
      <c r="M22" s="302" t="s">
        <v>64</v>
      </c>
      <c r="N22" s="302" t="s">
        <v>340</v>
      </c>
      <c r="O22"/>
      <c r="P22"/>
    </row>
    <row r="23" spans="1:16">
      <c r="A23" s="298" t="s">
        <v>509</v>
      </c>
      <c r="B23" s="298"/>
      <c r="C23" s="298"/>
      <c r="D23" s="299">
        <v>0</v>
      </c>
      <c r="E23" s="346">
        <v>1</v>
      </c>
      <c r="F23" s="346">
        <v>1</v>
      </c>
      <c r="G23" s="346">
        <v>1</v>
      </c>
      <c r="H23" s="346">
        <v>1</v>
      </c>
      <c r="I23" s="348">
        <v>1</v>
      </c>
      <c r="J23" s="348">
        <v>1</v>
      </c>
      <c r="K23" s="346">
        <v>1</v>
      </c>
      <c r="L23" s="349">
        <v>1</v>
      </c>
      <c r="M23" s="302" t="s">
        <v>64</v>
      </c>
      <c r="N23" s="302" t="s">
        <v>340</v>
      </c>
      <c r="O23"/>
      <c r="P23"/>
    </row>
    <row r="24" spans="1:16">
      <c r="A24" s="298" t="s">
        <v>510</v>
      </c>
      <c r="B24" s="298"/>
      <c r="C24" s="298"/>
      <c r="D24" s="299">
        <v>0</v>
      </c>
      <c r="E24" s="346">
        <v>1</v>
      </c>
      <c r="F24" s="346">
        <v>1</v>
      </c>
      <c r="G24" s="346">
        <v>1</v>
      </c>
      <c r="H24" s="346">
        <v>1</v>
      </c>
      <c r="I24" s="348">
        <v>1</v>
      </c>
      <c r="J24" s="348">
        <v>1</v>
      </c>
      <c r="K24" s="346">
        <v>1</v>
      </c>
      <c r="L24" s="349">
        <v>1</v>
      </c>
      <c r="M24" s="302" t="s">
        <v>64</v>
      </c>
      <c r="N24" s="302" t="s">
        <v>340</v>
      </c>
      <c r="O24"/>
      <c r="P24"/>
    </row>
    <row r="25" spans="1:16" ht="45">
      <c r="A25" s="298">
        <v>0</v>
      </c>
      <c r="B25" s="294" t="s">
        <v>438</v>
      </c>
      <c r="C25" s="294"/>
      <c r="D25" s="293" t="s">
        <v>437</v>
      </c>
      <c r="E25" s="293" t="s">
        <v>456</v>
      </c>
      <c r="F25" s="293" t="s">
        <v>455</v>
      </c>
      <c r="G25" s="293" t="s">
        <v>454</v>
      </c>
      <c r="H25" s="293" t="s">
        <v>453</v>
      </c>
      <c r="I25" s="293" t="s">
        <v>550</v>
      </c>
      <c r="J25" s="293" t="s">
        <v>551</v>
      </c>
      <c r="K25" s="293"/>
      <c r="L25" s="293" t="s">
        <v>488</v>
      </c>
      <c r="M25" s="302"/>
      <c r="N25" s="302"/>
      <c r="O25"/>
      <c r="P25"/>
    </row>
    <row r="26" spans="1:16">
      <c r="A26" s="298" t="s">
        <v>487</v>
      </c>
      <c r="B26" s="350">
        <v>0.01</v>
      </c>
      <c r="C26" s="299"/>
      <c r="D26" s="298"/>
      <c r="E26" s="310"/>
      <c r="F26" s="304"/>
      <c r="G26" s="304"/>
      <c r="H26" s="304"/>
      <c r="I26" s="303"/>
      <c r="J26" s="303"/>
      <c r="K26" s="310"/>
      <c r="L26" s="310"/>
      <c r="M26" s="302" t="s">
        <v>64</v>
      </c>
      <c r="N26" s="302" t="s">
        <v>225</v>
      </c>
      <c r="O26"/>
      <c r="P26"/>
    </row>
    <row r="27" spans="1:16">
      <c r="A27" s="298" t="s">
        <v>486</v>
      </c>
      <c r="B27" s="350">
        <v>0.01</v>
      </c>
      <c r="C27" s="299"/>
      <c r="D27" s="298"/>
      <c r="E27" s="310"/>
      <c r="F27" s="304"/>
      <c r="G27" s="304"/>
      <c r="H27" s="304"/>
      <c r="I27" s="303"/>
      <c r="J27" s="303"/>
      <c r="K27" s="310"/>
      <c r="L27" s="311"/>
      <c r="M27" s="302" t="s">
        <v>64</v>
      </c>
      <c r="N27" s="302" t="s">
        <v>225</v>
      </c>
      <c r="O27"/>
      <c r="P27"/>
    </row>
    <row r="28" spans="1:16">
      <c r="A28" s="298" t="s">
        <v>346</v>
      </c>
      <c r="B28" s="350">
        <v>0.01</v>
      </c>
      <c r="C28" s="299"/>
      <c r="D28" s="298"/>
      <c r="E28" s="310"/>
      <c r="F28" s="304"/>
      <c r="G28" s="304"/>
      <c r="H28" s="304"/>
      <c r="I28" s="303"/>
      <c r="J28" s="303"/>
      <c r="K28" s="310"/>
      <c r="L28" s="311"/>
      <c r="M28" s="302" t="s">
        <v>64</v>
      </c>
      <c r="N28" s="302" t="s">
        <v>225</v>
      </c>
      <c r="O28"/>
      <c r="P28"/>
    </row>
    <row r="29" spans="1:16">
      <c r="A29" s="298" t="s">
        <v>485</v>
      </c>
      <c r="B29" s="350">
        <v>0.01</v>
      </c>
      <c r="C29" s="299"/>
      <c r="D29" s="298"/>
      <c r="E29" s="310"/>
      <c r="F29" s="304"/>
      <c r="G29" s="304"/>
      <c r="H29" s="304"/>
      <c r="I29" s="303"/>
      <c r="J29" s="303"/>
      <c r="K29" s="310"/>
      <c r="L29" s="311"/>
      <c r="M29" s="302" t="s">
        <v>64</v>
      </c>
      <c r="N29" s="302" t="s">
        <v>225</v>
      </c>
      <c r="O29"/>
      <c r="P29"/>
    </row>
    <row r="30" spans="1:16">
      <c r="A30" s="298" t="s">
        <v>484</v>
      </c>
      <c r="B30" s="350">
        <v>0.01</v>
      </c>
      <c r="C30" s="299"/>
      <c r="D30" s="304"/>
      <c r="E30" s="312"/>
      <c r="F30" s="304"/>
      <c r="G30" s="304"/>
      <c r="H30" s="304"/>
      <c r="I30" s="305"/>
      <c r="J30" s="305"/>
      <c r="K30" s="312"/>
      <c r="L30" s="313"/>
      <c r="M30" s="302" t="s">
        <v>64</v>
      </c>
      <c r="N30" s="302" t="s">
        <v>225</v>
      </c>
      <c r="O30"/>
      <c r="P30"/>
    </row>
    <row r="31" spans="1:16">
      <c r="A31" s="298"/>
      <c r="B31" s="309"/>
      <c r="C31" s="298"/>
      <c r="D31" s="298"/>
      <c r="E31" s="314"/>
      <c r="F31" s="298"/>
      <c r="G31" s="298"/>
      <c r="H31" s="298"/>
      <c r="I31" s="315"/>
      <c r="J31" s="315"/>
      <c r="K31" s="314"/>
      <c r="L31" s="316"/>
      <c r="M31" s="310"/>
      <c r="N31" s="310"/>
      <c r="O31"/>
      <c r="P31"/>
    </row>
    <row r="32" spans="1:16">
      <c r="A32" s="298" t="s">
        <v>483</v>
      </c>
      <c r="B32" s="309"/>
      <c r="C32" s="299"/>
      <c r="D32" s="298">
        <v>0</v>
      </c>
      <c r="E32" s="298">
        <v>0</v>
      </c>
      <c r="F32" s="299">
        <v>0</v>
      </c>
      <c r="G32" s="299">
        <v>0</v>
      </c>
      <c r="H32" s="299">
        <v>0</v>
      </c>
      <c r="I32" s="303">
        <v>0</v>
      </c>
      <c r="J32" s="303">
        <v>0</v>
      </c>
      <c r="K32" s="317">
        <v>0</v>
      </c>
      <c r="L32" s="349">
        <v>1</v>
      </c>
      <c r="M32" s="302" t="s">
        <v>64</v>
      </c>
      <c r="N32" s="302" t="s">
        <v>481</v>
      </c>
      <c r="O32"/>
      <c r="P32"/>
    </row>
    <row r="33" spans="1:16">
      <c r="A33" s="298" t="s">
        <v>482</v>
      </c>
      <c r="B33" s="309"/>
      <c r="C33" s="299"/>
      <c r="D33" s="299">
        <v>0</v>
      </c>
      <c r="E33" s="299">
        <v>0</v>
      </c>
      <c r="F33" s="299">
        <v>0</v>
      </c>
      <c r="G33" s="299">
        <v>0</v>
      </c>
      <c r="H33" s="299">
        <v>0</v>
      </c>
      <c r="I33" s="303">
        <v>0</v>
      </c>
      <c r="J33" s="303">
        <v>0</v>
      </c>
      <c r="K33" s="301">
        <v>0</v>
      </c>
      <c r="L33" s="349">
        <v>1</v>
      </c>
      <c r="M33" s="302" t="s">
        <v>64</v>
      </c>
      <c r="N33" s="302" t="s">
        <v>481</v>
      </c>
      <c r="O33"/>
      <c r="P33"/>
    </row>
    <row r="34" spans="1:16">
      <c r="A34" s="298" t="s">
        <v>480</v>
      </c>
      <c r="B34" s="309">
        <v>0</v>
      </c>
      <c r="C34" s="299"/>
      <c r="D34" s="346">
        <v>0.1</v>
      </c>
      <c r="E34" s="346">
        <v>0.1</v>
      </c>
      <c r="F34" s="346">
        <v>0.1</v>
      </c>
      <c r="G34" s="346">
        <v>0.1</v>
      </c>
      <c r="H34" s="346">
        <v>0.1</v>
      </c>
      <c r="I34" s="348">
        <v>0.01</v>
      </c>
      <c r="J34" s="348">
        <v>0.01</v>
      </c>
      <c r="K34" s="298">
        <v>0</v>
      </c>
      <c r="L34" s="317">
        <v>0</v>
      </c>
      <c r="M34" s="302" t="s">
        <v>64</v>
      </c>
      <c r="N34" s="302" t="s">
        <v>340</v>
      </c>
      <c r="O34"/>
      <c r="P34"/>
    </row>
    <row r="35" spans="1:16">
      <c r="A35" s="298" t="s">
        <v>479</v>
      </c>
      <c r="B35" s="309">
        <v>0</v>
      </c>
      <c r="C35" s="299"/>
      <c r="D35" s="346">
        <v>0.1</v>
      </c>
      <c r="E35" s="346">
        <v>0.1</v>
      </c>
      <c r="F35" s="346">
        <v>0.1</v>
      </c>
      <c r="G35" s="346">
        <v>0.1</v>
      </c>
      <c r="H35" s="346">
        <v>0.1</v>
      </c>
      <c r="I35" s="348">
        <v>0.01</v>
      </c>
      <c r="J35" s="348">
        <v>0.01</v>
      </c>
      <c r="K35" s="298">
        <v>0</v>
      </c>
      <c r="L35" s="317">
        <v>0</v>
      </c>
      <c r="M35" s="302" t="s">
        <v>64</v>
      </c>
      <c r="N35" s="302" t="s">
        <v>340</v>
      </c>
      <c r="O35"/>
      <c r="P35"/>
    </row>
    <row r="36" spans="1:16">
      <c r="A36" s="298" t="s">
        <v>478</v>
      </c>
      <c r="B36" s="309">
        <v>0</v>
      </c>
      <c r="C36" s="299"/>
      <c r="D36" s="346">
        <v>0.1</v>
      </c>
      <c r="E36" s="346">
        <v>0.1</v>
      </c>
      <c r="F36" s="346">
        <v>0.1</v>
      </c>
      <c r="G36" s="346">
        <v>0.1</v>
      </c>
      <c r="H36" s="346">
        <v>0.1</v>
      </c>
      <c r="I36" s="348">
        <v>0.01</v>
      </c>
      <c r="J36" s="348">
        <v>0.01</v>
      </c>
      <c r="K36" s="298">
        <v>0</v>
      </c>
      <c r="L36" s="317">
        <v>0</v>
      </c>
      <c r="M36" s="302" t="s">
        <v>64</v>
      </c>
      <c r="N36" s="302" t="s">
        <v>340</v>
      </c>
      <c r="O36"/>
      <c r="P36"/>
    </row>
    <row r="37" spans="1:16">
      <c r="A37" s="298" t="s">
        <v>477</v>
      </c>
      <c r="B37" s="309">
        <v>0</v>
      </c>
      <c r="C37" s="299"/>
      <c r="D37" s="298">
        <v>0</v>
      </c>
      <c r="E37" s="346">
        <v>1</v>
      </c>
      <c r="F37" s="299">
        <v>0</v>
      </c>
      <c r="G37" s="346">
        <v>1</v>
      </c>
      <c r="H37" s="346">
        <v>1</v>
      </c>
      <c r="I37" s="303">
        <v>0</v>
      </c>
      <c r="J37" s="348">
        <v>1</v>
      </c>
      <c r="K37" s="298">
        <v>0</v>
      </c>
      <c r="L37" s="317">
        <v>0</v>
      </c>
      <c r="M37" s="302" t="s">
        <v>64</v>
      </c>
      <c r="N37" s="302" t="s">
        <v>340</v>
      </c>
      <c r="O37"/>
      <c r="P37"/>
    </row>
    <row r="38" spans="1:16">
      <c r="A38" s="298"/>
      <c r="B38" s="318"/>
      <c r="C38" s="298"/>
      <c r="D38" s="298"/>
      <c r="E38" s="319"/>
      <c r="F38" s="298"/>
      <c r="G38" s="298"/>
      <c r="H38" s="298"/>
      <c r="I38" s="303"/>
      <c r="J38" s="303"/>
      <c r="K38" s="310"/>
      <c r="L38" s="320"/>
      <c r="M38" s="302"/>
      <c r="N38" s="302"/>
      <c r="O38"/>
      <c r="P38"/>
    </row>
    <row r="39" spans="1:16">
      <c r="A39" s="298" t="s">
        <v>511</v>
      </c>
      <c r="B39" s="350">
        <v>0.01</v>
      </c>
      <c r="C39" s="299"/>
      <c r="D39" s="299">
        <v>0</v>
      </c>
      <c r="E39" s="299">
        <v>0</v>
      </c>
      <c r="F39" s="299">
        <v>0</v>
      </c>
      <c r="G39" s="299">
        <v>0</v>
      </c>
      <c r="H39" s="299">
        <v>0</v>
      </c>
      <c r="I39" s="300">
        <v>0</v>
      </c>
      <c r="J39" s="300">
        <v>0</v>
      </c>
      <c r="K39" s="299">
        <v>0</v>
      </c>
      <c r="L39" s="301">
        <v>0</v>
      </c>
      <c r="M39" s="302" t="s">
        <v>64</v>
      </c>
      <c r="N39" s="302" t="s">
        <v>225</v>
      </c>
      <c r="O39"/>
      <c r="P39"/>
    </row>
    <row r="40" spans="1:16">
      <c r="A40" s="298" t="s">
        <v>512</v>
      </c>
      <c r="B40" s="350">
        <v>0.01</v>
      </c>
      <c r="C40" s="299"/>
      <c r="D40" s="299">
        <v>0</v>
      </c>
      <c r="E40" s="299">
        <v>0</v>
      </c>
      <c r="F40" s="299">
        <v>0</v>
      </c>
      <c r="G40" s="299">
        <v>0</v>
      </c>
      <c r="H40" s="299">
        <v>0</v>
      </c>
      <c r="I40" s="300">
        <v>0</v>
      </c>
      <c r="J40" s="300">
        <v>0</v>
      </c>
      <c r="K40" s="299">
        <v>0</v>
      </c>
      <c r="L40" s="301">
        <v>0</v>
      </c>
      <c r="M40" s="302" t="s">
        <v>64</v>
      </c>
      <c r="N40" s="302" t="s">
        <v>225</v>
      </c>
      <c r="O40"/>
      <c r="P40"/>
    </row>
    <row r="41" spans="1:16">
      <c r="A41" s="298">
        <v>0</v>
      </c>
      <c r="B41" s="309">
        <v>0</v>
      </c>
      <c r="C41" s="299"/>
      <c r="D41" s="299">
        <v>0</v>
      </c>
      <c r="E41" s="299">
        <v>0</v>
      </c>
      <c r="F41" s="299">
        <v>0</v>
      </c>
      <c r="G41" s="299">
        <v>0</v>
      </c>
      <c r="H41" s="299">
        <v>0</v>
      </c>
      <c r="I41" s="300">
        <v>0</v>
      </c>
      <c r="J41" s="300">
        <v>0</v>
      </c>
      <c r="K41" s="299">
        <v>0</v>
      </c>
      <c r="L41" s="301">
        <v>0</v>
      </c>
      <c r="M41" s="302"/>
      <c r="N41" s="302"/>
      <c r="O41"/>
      <c r="P41"/>
    </row>
    <row r="42" spans="1:16">
      <c r="A42" s="298">
        <v>0</v>
      </c>
      <c r="B42" s="309">
        <v>0</v>
      </c>
      <c r="C42" s="299"/>
      <c r="D42" s="299">
        <v>0</v>
      </c>
      <c r="E42" s="299">
        <v>0</v>
      </c>
      <c r="F42" s="299">
        <v>0</v>
      </c>
      <c r="G42" s="299">
        <v>0</v>
      </c>
      <c r="H42" s="299">
        <v>0</v>
      </c>
      <c r="I42" s="300">
        <v>0</v>
      </c>
      <c r="J42" s="300">
        <v>0</v>
      </c>
      <c r="K42" s="299">
        <v>0</v>
      </c>
      <c r="L42" s="301">
        <v>0</v>
      </c>
      <c r="M42" s="302"/>
      <c r="N42" s="302"/>
      <c r="O42"/>
      <c r="P42"/>
    </row>
    <row r="43" spans="1:16">
      <c r="A43" s="298">
        <v>0</v>
      </c>
      <c r="B43" s="309">
        <v>0</v>
      </c>
      <c r="C43" s="299"/>
      <c r="D43" s="299">
        <v>0</v>
      </c>
      <c r="E43" s="299">
        <v>0</v>
      </c>
      <c r="F43" s="299">
        <v>0</v>
      </c>
      <c r="G43" s="299">
        <v>0</v>
      </c>
      <c r="H43" s="299">
        <v>0</v>
      </c>
      <c r="I43" s="300">
        <v>0</v>
      </c>
      <c r="J43" s="300">
        <v>0</v>
      </c>
      <c r="K43" s="299">
        <v>0</v>
      </c>
      <c r="L43" s="301">
        <v>0</v>
      </c>
      <c r="M43" s="302"/>
      <c r="N43" s="302"/>
      <c r="O43"/>
      <c r="P43"/>
    </row>
    <row r="44" spans="1:16">
      <c r="A44" s="298" t="s">
        <v>347</v>
      </c>
      <c r="B44" s="350">
        <v>0.01</v>
      </c>
      <c r="C44" s="299"/>
      <c r="D44" s="304"/>
      <c r="E44" s="312"/>
      <c r="F44" s="304"/>
      <c r="G44" s="304"/>
      <c r="H44" s="304"/>
      <c r="I44" s="305"/>
      <c r="J44" s="305"/>
      <c r="K44" s="312"/>
      <c r="L44" s="313"/>
      <c r="M44" s="302" t="s">
        <v>64</v>
      </c>
      <c r="N44" s="302" t="s">
        <v>476</v>
      </c>
      <c r="O44"/>
      <c r="P44"/>
    </row>
    <row r="45" spans="1:16">
      <c r="A45" s="298" t="s">
        <v>348</v>
      </c>
      <c r="B45" s="350">
        <v>0.01</v>
      </c>
      <c r="C45" s="299"/>
      <c r="D45" s="304"/>
      <c r="E45" s="312"/>
      <c r="F45" s="304"/>
      <c r="G45" s="304"/>
      <c r="H45" s="304"/>
      <c r="I45" s="305"/>
      <c r="J45" s="305"/>
      <c r="K45" s="312"/>
      <c r="L45" s="313"/>
      <c r="M45" s="302" t="s">
        <v>64</v>
      </c>
      <c r="N45" s="302" t="s">
        <v>475</v>
      </c>
      <c r="O45"/>
      <c r="P45"/>
    </row>
    <row r="46" spans="1:16">
      <c r="A46" s="298" t="s">
        <v>349</v>
      </c>
      <c r="B46" s="350">
        <v>0.01</v>
      </c>
      <c r="C46" s="299"/>
      <c r="D46" s="304"/>
      <c r="E46" s="312"/>
      <c r="F46" s="304"/>
      <c r="G46" s="304"/>
      <c r="H46" s="304"/>
      <c r="I46" s="305"/>
      <c r="J46" s="305"/>
      <c r="K46" s="312"/>
      <c r="L46" s="313"/>
      <c r="M46" s="302" t="s">
        <v>64</v>
      </c>
      <c r="N46" s="302" t="s">
        <v>225</v>
      </c>
      <c r="O46"/>
      <c r="P46"/>
    </row>
    <row r="47" spans="1:16">
      <c r="A47" s="298" t="s">
        <v>350</v>
      </c>
      <c r="B47" s="350">
        <v>0.01</v>
      </c>
      <c r="C47" s="299"/>
      <c r="D47" s="304"/>
      <c r="E47" s="312"/>
      <c r="F47" s="304"/>
      <c r="G47" s="304"/>
      <c r="H47" s="304"/>
      <c r="I47" s="305"/>
      <c r="J47" s="305"/>
      <c r="K47" s="312"/>
      <c r="L47" s="313"/>
      <c r="M47" s="302" t="s">
        <v>57</v>
      </c>
      <c r="N47" s="302" t="s">
        <v>476</v>
      </c>
      <c r="O47"/>
      <c r="P47"/>
    </row>
    <row r="48" spans="1:16">
      <c r="A48" s="298" t="s">
        <v>351</v>
      </c>
      <c r="B48" s="350">
        <v>0.01</v>
      </c>
      <c r="C48" s="299"/>
      <c r="D48" s="304"/>
      <c r="E48" s="312"/>
      <c r="F48" s="304"/>
      <c r="G48" s="304"/>
      <c r="H48" s="304"/>
      <c r="I48" s="305"/>
      <c r="J48" s="305"/>
      <c r="K48" s="312"/>
      <c r="L48" s="313"/>
      <c r="M48" s="302" t="s">
        <v>57</v>
      </c>
      <c r="N48" s="302" t="s">
        <v>475</v>
      </c>
      <c r="O48"/>
      <c r="P48"/>
    </row>
    <row r="49" spans="1:16">
      <c r="A49" s="298" t="s">
        <v>352</v>
      </c>
      <c r="B49" s="350">
        <v>0.01</v>
      </c>
      <c r="C49" s="299"/>
      <c r="D49" s="304"/>
      <c r="E49" s="312"/>
      <c r="F49" s="304"/>
      <c r="G49" s="304"/>
      <c r="H49" s="304"/>
      <c r="I49" s="305"/>
      <c r="J49" s="305"/>
      <c r="K49" s="312"/>
      <c r="L49" s="313"/>
      <c r="M49" s="302" t="s">
        <v>57</v>
      </c>
      <c r="N49" s="302" t="s">
        <v>225</v>
      </c>
      <c r="O49"/>
      <c r="P49"/>
    </row>
    <row r="50" spans="1:16">
      <c r="A50" s="298" t="s">
        <v>513</v>
      </c>
      <c r="B50" s="309"/>
      <c r="C50" s="299"/>
      <c r="D50" s="299"/>
      <c r="E50" s="299"/>
      <c r="F50" s="299"/>
      <c r="G50" s="299"/>
      <c r="H50" s="299"/>
      <c r="I50" s="300"/>
      <c r="J50" s="300"/>
      <c r="K50" s="302"/>
      <c r="L50" s="321"/>
      <c r="M50" s="302" t="s">
        <v>57</v>
      </c>
      <c r="N50" s="302" t="s">
        <v>340</v>
      </c>
      <c r="O50"/>
      <c r="P50"/>
    </row>
    <row r="51" spans="1:16" ht="56.25">
      <c r="A51" s="298"/>
      <c r="B51" s="318"/>
      <c r="C51" s="298"/>
      <c r="D51" s="308" t="s">
        <v>437</v>
      </c>
      <c r="E51" s="308" t="s">
        <v>436</v>
      </c>
      <c r="F51" s="308" t="s">
        <v>435</v>
      </c>
      <c r="G51" s="308" t="s">
        <v>434</v>
      </c>
      <c r="H51" s="308" t="s">
        <v>433</v>
      </c>
      <c r="I51" s="308" t="s">
        <v>546</v>
      </c>
      <c r="J51" s="308" t="s">
        <v>547</v>
      </c>
      <c r="K51" s="308" t="s">
        <v>430</v>
      </c>
      <c r="L51" s="308" t="s">
        <v>429</v>
      </c>
      <c r="M51" s="302"/>
      <c r="N51" s="302"/>
      <c r="O51"/>
      <c r="P51"/>
    </row>
    <row r="52" spans="1:16">
      <c r="A52" s="298" t="s">
        <v>474</v>
      </c>
      <c r="B52" s="309">
        <v>0</v>
      </c>
      <c r="C52" s="299"/>
      <c r="D52" s="299">
        <v>0</v>
      </c>
      <c r="E52" s="299">
        <v>0</v>
      </c>
      <c r="F52" s="299">
        <v>0</v>
      </c>
      <c r="G52" s="299">
        <v>0</v>
      </c>
      <c r="H52" s="299">
        <v>0</v>
      </c>
      <c r="I52" s="300">
        <v>0</v>
      </c>
      <c r="J52" s="300">
        <v>0</v>
      </c>
      <c r="K52" s="299">
        <v>0</v>
      </c>
      <c r="L52" s="349">
        <v>0.1</v>
      </c>
      <c r="M52" s="302" t="s">
        <v>64</v>
      </c>
      <c r="N52" s="302" t="s">
        <v>340</v>
      </c>
      <c r="O52"/>
      <c r="P52"/>
    </row>
    <row r="53" spans="1:16">
      <c r="A53" s="298" t="s">
        <v>473</v>
      </c>
      <c r="B53" s="309">
        <v>0</v>
      </c>
      <c r="C53" s="299"/>
      <c r="D53" s="299">
        <v>0</v>
      </c>
      <c r="E53" s="299">
        <v>0</v>
      </c>
      <c r="F53" s="299">
        <v>0</v>
      </c>
      <c r="G53" s="299">
        <v>0</v>
      </c>
      <c r="H53" s="299">
        <v>0</v>
      </c>
      <c r="I53" s="300">
        <v>0</v>
      </c>
      <c r="J53" s="300">
        <v>0</v>
      </c>
      <c r="K53" s="299">
        <v>0</v>
      </c>
      <c r="L53" s="349">
        <v>0.1</v>
      </c>
      <c r="M53" s="302" t="s">
        <v>64</v>
      </c>
      <c r="N53" s="302" t="s">
        <v>340</v>
      </c>
      <c r="O53"/>
      <c r="P53"/>
    </row>
    <row r="54" spans="1:16">
      <c r="A54" s="298" t="s">
        <v>472</v>
      </c>
      <c r="B54" s="309">
        <v>0</v>
      </c>
      <c r="C54" s="299"/>
      <c r="D54" s="299">
        <v>0</v>
      </c>
      <c r="E54" s="346">
        <v>0.1</v>
      </c>
      <c r="F54" s="346">
        <v>0.1</v>
      </c>
      <c r="G54" s="346">
        <v>0.1</v>
      </c>
      <c r="H54" s="346">
        <v>0.1</v>
      </c>
      <c r="I54" s="348">
        <v>0.01</v>
      </c>
      <c r="J54" s="348">
        <v>0.01</v>
      </c>
      <c r="K54" s="346">
        <v>0.1</v>
      </c>
      <c r="L54" s="349">
        <v>0.1</v>
      </c>
      <c r="M54" s="302" t="s">
        <v>64</v>
      </c>
      <c r="N54" s="302" t="s">
        <v>340</v>
      </c>
      <c r="O54"/>
      <c r="P54"/>
    </row>
    <row r="55" spans="1:16">
      <c r="A55" s="298" t="s">
        <v>471</v>
      </c>
      <c r="B55" s="309">
        <v>0</v>
      </c>
      <c r="C55" s="299"/>
      <c r="D55" s="299">
        <v>0</v>
      </c>
      <c r="E55" s="299">
        <v>0</v>
      </c>
      <c r="F55" s="299">
        <v>0</v>
      </c>
      <c r="G55" s="299">
        <v>0</v>
      </c>
      <c r="H55" s="299">
        <v>0</v>
      </c>
      <c r="I55" s="300">
        <v>0</v>
      </c>
      <c r="J55" s="300">
        <v>0</v>
      </c>
      <c r="K55" s="299">
        <v>0</v>
      </c>
      <c r="L55" s="349">
        <v>0.1</v>
      </c>
      <c r="M55" s="302" t="s">
        <v>64</v>
      </c>
      <c r="N55" s="302" t="s">
        <v>340</v>
      </c>
      <c r="O55"/>
      <c r="P55"/>
    </row>
    <row r="56" spans="1:16">
      <c r="A56" s="298" t="s">
        <v>470</v>
      </c>
      <c r="B56" s="309">
        <v>0</v>
      </c>
      <c r="C56" s="299"/>
      <c r="D56" s="299">
        <v>0</v>
      </c>
      <c r="E56" s="299">
        <v>0</v>
      </c>
      <c r="F56" s="299">
        <v>0</v>
      </c>
      <c r="G56" s="299">
        <v>0</v>
      </c>
      <c r="H56" s="299">
        <v>0</v>
      </c>
      <c r="I56" s="300">
        <v>0</v>
      </c>
      <c r="J56" s="300">
        <v>0</v>
      </c>
      <c r="K56" s="299">
        <v>0</v>
      </c>
      <c r="L56" s="349">
        <v>0.1</v>
      </c>
      <c r="M56" s="302" t="s">
        <v>64</v>
      </c>
      <c r="N56" s="302" t="s">
        <v>340</v>
      </c>
      <c r="O56"/>
      <c r="P56"/>
    </row>
    <row r="57" spans="1:16">
      <c r="A57" s="298" t="s">
        <v>469</v>
      </c>
      <c r="B57" s="309">
        <v>0</v>
      </c>
      <c r="C57" s="299"/>
      <c r="D57" s="299">
        <v>0</v>
      </c>
      <c r="E57" s="299">
        <v>0</v>
      </c>
      <c r="F57" s="299">
        <v>0</v>
      </c>
      <c r="G57" s="299">
        <v>0</v>
      </c>
      <c r="H57" s="299">
        <v>0</v>
      </c>
      <c r="I57" s="300">
        <v>0</v>
      </c>
      <c r="J57" s="300">
        <v>0</v>
      </c>
      <c r="K57" s="299">
        <v>0</v>
      </c>
      <c r="L57" s="349">
        <v>0.1</v>
      </c>
      <c r="M57" s="302" t="s">
        <v>64</v>
      </c>
      <c r="N57" s="302" t="s">
        <v>340</v>
      </c>
      <c r="O57"/>
      <c r="P57"/>
    </row>
    <row r="58" spans="1:16">
      <c r="A58" s="304"/>
      <c r="B58" s="312"/>
      <c r="C58" s="312"/>
      <c r="D58" s="304"/>
      <c r="E58" s="312"/>
      <c r="F58" s="304"/>
      <c r="G58" s="304"/>
      <c r="H58" s="304"/>
      <c r="I58" s="305"/>
      <c r="J58" s="305"/>
      <c r="K58" s="312"/>
      <c r="L58" s="313"/>
      <c r="M58" s="302"/>
      <c r="N58" s="302"/>
      <c r="O58"/>
      <c r="P58"/>
    </row>
    <row r="59" spans="1:16" ht="45">
      <c r="A59" s="298"/>
      <c r="B59" s="294" t="s">
        <v>438</v>
      </c>
      <c r="C59" s="294"/>
      <c r="D59" s="293" t="s">
        <v>437</v>
      </c>
      <c r="E59" s="293" t="s">
        <v>456</v>
      </c>
      <c r="F59" s="293" t="s">
        <v>455</v>
      </c>
      <c r="G59" s="293" t="s">
        <v>454</v>
      </c>
      <c r="H59" s="293" t="s">
        <v>453</v>
      </c>
      <c r="I59" s="293" t="s">
        <v>550</v>
      </c>
      <c r="J59" s="293" t="s">
        <v>551</v>
      </c>
      <c r="K59" s="293" t="s">
        <v>450</v>
      </c>
      <c r="L59" s="293" t="s">
        <v>449</v>
      </c>
      <c r="M59" s="322"/>
      <c r="N59" s="322"/>
      <c r="O59"/>
      <c r="P59"/>
    </row>
    <row r="60" spans="1:16">
      <c r="A60" s="298" t="s">
        <v>468</v>
      </c>
      <c r="B60" s="310"/>
      <c r="C60" s="310"/>
      <c r="D60" s="299">
        <v>0</v>
      </c>
      <c r="E60" s="346">
        <v>1</v>
      </c>
      <c r="F60" s="299">
        <v>0</v>
      </c>
      <c r="G60" s="346">
        <v>1</v>
      </c>
      <c r="H60" s="346">
        <v>1</v>
      </c>
      <c r="I60" s="300">
        <v>0</v>
      </c>
      <c r="J60" s="348">
        <v>1</v>
      </c>
      <c r="K60" s="346">
        <v>1</v>
      </c>
      <c r="L60" s="301">
        <v>0</v>
      </c>
      <c r="M60" s="302" t="s">
        <v>64</v>
      </c>
      <c r="N60" s="302" t="s">
        <v>340</v>
      </c>
      <c r="O60"/>
      <c r="P60"/>
    </row>
    <row r="61" spans="1:16">
      <c r="A61" s="298" t="s">
        <v>467</v>
      </c>
      <c r="B61" s="310"/>
      <c r="C61" s="310"/>
      <c r="D61" s="299">
        <v>0</v>
      </c>
      <c r="E61" s="346">
        <v>1</v>
      </c>
      <c r="F61" s="299">
        <v>0</v>
      </c>
      <c r="G61" s="346">
        <v>1</v>
      </c>
      <c r="H61" s="346">
        <v>1</v>
      </c>
      <c r="I61" s="300">
        <v>0</v>
      </c>
      <c r="J61" s="348">
        <v>1</v>
      </c>
      <c r="K61" s="346">
        <v>1</v>
      </c>
      <c r="L61" s="349">
        <v>1</v>
      </c>
      <c r="M61" s="302" t="s">
        <v>64</v>
      </c>
      <c r="N61" s="302" t="s">
        <v>340</v>
      </c>
      <c r="O61"/>
      <c r="P61"/>
    </row>
    <row r="62" spans="1:16">
      <c r="A62" s="298" t="s">
        <v>466</v>
      </c>
      <c r="B62" s="310"/>
      <c r="C62" s="310"/>
      <c r="D62" s="299">
        <v>0</v>
      </c>
      <c r="E62" s="346">
        <v>1</v>
      </c>
      <c r="F62" s="299">
        <v>0</v>
      </c>
      <c r="G62" s="346">
        <v>1</v>
      </c>
      <c r="H62" s="346">
        <v>1</v>
      </c>
      <c r="I62" s="300">
        <v>0</v>
      </c>
      <c r="J62" s="348">
        <v>1</v>
      </c>
      <c r="K62" s="346">
        <v>1</v>
      </c>
      <c r="L62" s="301">
        <v>0</v>
      </c>
      <c r="M62" s="302" t="s">
        <v>64</v>
      </c>
      <c r="N62" s="302" t="s">
        <v>340</v>
      </c>
      <c r="O62"/>
      <c r="P62"/>
    </row>
    <row r="63" spans="1:16">
      <c r="A63" s="298" t="s">
        <v>465</v>
      </c>
      <c r="B63" s="310"/>
      <c r="C63" s="310"/>
      <c r="D63" s="299">
        <v>0</v>
      </c>
      <c r="E63" s="346">
        <v>1</v>
      </c>
      <c r="F63" s="299">
        <v>0</v>
      </c>
      <c r="G63" s="346">
        <v>1</v>
      </c>
      <c r="H63" s="346">
        <v>1</v>
      </c>
      <c r="I63" s="300">
        <v>0</v>
      </c>
      <c r="J63" s="348">
        <v>1</v>
      </c>
      <c r="K63" s="346">
        <v>1</v>
      </c>
      <c r="L63" s="349">
        <v>1</v>
      </c>
      <c r="M63" s="302" t="s">
        <v>64</v>
      </c>
      <c r="N63" s="302" t="s">
        <v>340</v>
      </c>
      <c r="O63"/>
      <c r="P63"/>
    </row>
    <row r="64" spans="1:16">
      <c r="A64" s="298" t="s">
        <v>464</v>
      </c>
      <c r="B64" s="310"/>
      <c r="C64" s="310"/>
      <c r="D64" s="299">
        <v>0</v>
      </c>
      <c r="E64" s="299">
        <v>0</v>
      </c>
      <c r="F64" s="299">
        <v>0</v>
      </c>
      <c r="G64" s="299">
        <v>0</v>
      </c>
      <c r="H64" s="299">
        <v>0</v>
      </c>
      <c r="I64" s="300">
        <v>0</v>
      </c>
      <c r="J64" s="300">
        <v>0</v>
      </c>
      <c r="K64" s="346">
        <v>1</v>
      </c>
      <c r="L64" s="301">
        <v>0</v>
      </c>
      <c r="M64" s="302" t="s">
        <v>64</v>
      </c>
      <c r="N64" s="302" t="s">
        <v>340</v>
      </c>
      <c r="O64"/>
      <c r="P64"/>
    </row>
    <row r="65" spans="1:16">
      <c r="A65" s="298" t="s">
        <v>463</v>
      </c>
      <c r="B65" s="310"/>
      <c r="C65" s="310"/>
      <c r="D65" s="299">
        <v>0</v>
      </c>
      <c r="E65" s="299">
        <v>0</v>
      </c>
      <c r="F65" s="299">
        <v>0</v>
      </c>
      <c r="G65" s="299">
        <v>0</v>
      </c>
      <c r="H65" s="299">
        <v>0</v>
      </c>
      <c r="I65" s="300">
        <v>0</v>
      </c>
      <c r="J65" s="300">
        <v>0</v>
      </c>
      <c r="K65" s="346">
        <v>1</v>
      </c>
      <c r="L65" s="301">
        <v>0</v>
      </c>
      <c r="M65" s="302" t="s">
        <v>64</v>
      </c>
      <c r="N65" s="302" t="s">
        <v>340</v>
      </c>
      <c r="O65"/>
      <c r="P65"/>
    </row>
    <row r="66" spans="1:16">
      <c r="A66" s="298" t="s">
        <v>462</v>
      </c>
      <c r="B66" s="310"/>
      <c r="C66" s="310"/>
      <c r="D66" s="299">
        <v>0</v>
      </c>
      <c r="E66" s="299">
        <v>0</v>
      </c>
      <c r="F66" s="299">
        <v>0</v>
      </c>
      <c r="G66" s="299">
        <v>0</v>
      </c>
      <c r="H66" s="299">
        <v>0</v>
      </c>
      <c r="I66" s="300">
        <v>0</v>
      </c>
      <c r="J66" s="300">
        <v>0</v>
      </c>
      <c r="K66" s="346">
        <v>1</v>
      </c>
      <c r="L66" s="301">
        <v>0</v>
      </c>
      <c r="M66" s="302" t="s">
        <v>64</v>
      </c>
      <c r="N66" s="302" t="s">
        <v>340</v>
      </c>
      <c r="O66"/>
      <c r="P66"/>
    </row>
    <row r="67" spans="1:16">
      <c r="A67" s="298" t="s">
        <v>461</v>
      </c>
      <c r="B67" s="310"/>
      <c r="C67" s="310"/>
      <c r="D67" s="299">
        <v>0</v>
      </c>
      <c r="E67" s="299">
        <v>0</v>
      </c>
      <c r="F67" s="299">
        <v>0</v>
      </c>
      <c r="G67" s="299">
        <v>0</v>
      </c>
      <c r="H67" s="299">
        <v>0</v>
      </c>
      <c r="I67" s="300">
        <v>0</v>
      </c>
      <c r="J67" s="300">
        <v>0</v>
      </c>
      <c r="K67" s="299">
        <v>0</v>
      </c>
      <c r="L67" s="301">
        <v>0</v>
      </c>
      <c r="M67" s="302" t="s">
        <v>64</v>
      </c>
      <c r="N67" s="302" t="s">
        <v>340</v>
      </c>
      <c r="O67"/>
      <c r="P67"/>
    </row>
    <row r="68" spans="1:16">
      <c r="A68" s="298" t="s">
        <v>460</v>
      </c>
      <c r="B68" s="310"/>
      <c r="C68" s="310"/>
      <c r="D68" s="302"/>
      <c r="E68" s="346">
        <v>1</v>
      </c>
      <c r="F68" s="299">
        <v>0</v>
      </c>
      <c r="G68" s="299">
        <v>0</v>
      </c>
      <c r="H68" s="299">
        <v>0</v>
      </c>
      <c r="I68" s="300">
        <v>0</v>
      </c>
      <c r="J68" s="300">
        <v>0</v>
      </c>
      <c r="K68" s="299">
        <v>0</v>
      </c>
      <c r="L68" s="301">
        <v>0</v>
      </c>
      <c r="M68" s="302" t="s">
        <v>64</v>
      </c>
      <c r="N68" s="302" t="s">
        <v>340</v>
      </c>
      <c r="O68"/>
      <c r="P68"/>
    </row>
    <row r="69" spans="1:16">
      <c r="A69" s="298" t="s">
        <v>459</v>
      </c>
      <c r="B69" s="310"/>
      <c r="C69" s="310"/>
      <c r="D69" s="299">
        <v>0</v>
      </c>
      <c r="E69" s="299">
        <v>0</v>
      </c>
      <c r="F69" s="299">
        <v>0</v>
      </c>
      <c r="G69" s="299">
        <v>0</v>
      </c>
      <c r="H69" s="299">
        <v>0</v>
      </c>
      <c r="I69" s="300">
        <v>0</v>
      </c>
      <c r="J69" s="300">
        <v>0</v>
      </c>
      <c r="K69" s="299">
        <v>0</v>
      </c>
      <c r="L69" s="349">
        <v>1</v>
      </c>
      <c r="M69" s="302" t="s">
        <v>64</v>
      </c>
      <c r="N69" s="302" t="s">
        <v>340</v>
      </c>
      <c r="O69"/>
      <c r="P69"/>
    </row>
    <row r="70" spans="1:16">
      <c r="A70" s="298" t="s">
        <v>458</v>
      </c>
      <c r="B70" s="310"/>
      <c r="C70" s="310"/>
      <c r="D70" s="299">
        <v>0</v>
      </c>
      <c r="E70" s="299">
        <v>0</v>
      </c>
      <c r="F70" s="299">
        <v>0</v>
      </c>
      <c r="G70" s="299">
        <v>0</v>
      </c>
      <c r="H70" s="299">
        <v>0</v>
      </c>
      <c r="I70" s="300">
        <v>0</v>
      </c>
      <c r="J70" s="300">
        <v>0</v>
      </c>
      <c r="K70" s="299">
        <v>0</v>
      </c>
      <c r="L70" s="349">
        <v>1</v>
      </c>
      <c r="M70" s="302" t="s">
        <v>64</v>
      </c>
      <c r="N70" s="302" t="s">
        <v>340</v>
      </c>
      <c r="O70"/>
      <c r="P70"/>
    </row>
    <row r="71" spans="1:16">
      <c r="A71" s="298" t="s">
        <v>457</v>
      </c>
      <c r="B71" s="310"/>
      <c r="C71" s="310"/>
      <c r="D71" s="299">
        <v>0</v>
      </c>
      <c r="E71" s="299">
        <v>0</v>
      </c>
      <c r="F71" s="299">
        <v>0</v>
      </c>
      <c r="G71" s="299">
        <v>0</v>
      </c>
      <c r="H71" s="299">
        <v>0</v>
      </c>
      <c r="I71" s="300">
        <v>0</v>
      </c>
      <c r="J71" s="300">
        <v>0</v>
      </c>
      <c r="K71" s="299">
        <v>0</v>
      </c>
      <c r="L71" s="349">
        <v>1</v>
      </c>
      <c r="M71" s="302" t="s">
        <v>64</v>
      </c>
      <c r="N71" s="302" t="s">
        <v>340</v>
      </c>
      <c r="O71"/>
      <c r="P71"/>
    </row>
    <row r="72" spans="1:16">
      <c r="A72" s="298"/>
      <c r="B72" s="310"/>
      <c r="C72" s="310"/>
      <c r="D72" s="299"/>
      <c r="E72" s="299"/>
      <c r="F72" s="299"/>
      <c r="G72" s="299"/>
      <c r="H72" s="299"/>
      <c r="I72" s="300"/>
      <c r="J72" s="300"/>
      <c r="K72" s="299"/>
      <c r="L72" s="301"/>
      <c r="M72" s="302" t="s">
        <v>64</v>
      </c>
      <c r="N72" s="302" t="s">
        <v>340</v>
      </c>
      <c r="O72"/>
      <c r="P72"/>
    </row>
    <row r="73" spans="1:16" ht="33.75">
      <c r="A73" s="298"/>
      <c r="B73" s="294" t="s">
        <v>438</v>
      </c>
      <c r="C73" s="294"/>
      <c r="D73" s="293" t="s">
        <v>437</v>
      </c>
      <c r="E73" s="293" t="s">
        <v>456</v>
      </c>
      <c r="F73" s="293" t="s">
        <v>455</v>
      </c>
      <c r="G73" s="293" t="s">
        <v>454</v>
      </c>
      <c r="H73" s="293" t="s">
        <v>453</v>
      </c>
      <c r="I73" s="293" t="s">
        <v>452</v>
      </c>
      <c r="J73" s="293" t="s">
        <v>451</v>
      </c>
      <c r="K73" s="293" t="s">
        <v>450</v>
      </c>
      <c r="L73" s="293" t="s">
        <v>449</v>
      </c>
      <c r="M73" s="302"/>
      <c r="N73" s="302"/>
      <c r="O73"/>
      <c r="P73"/>
    </row>
    <row r="74" spans="1:16">
      <c r="A74" s="298" t="s">
        <v>353</v>
      </c>
      <c r="B74" s="310"/>
      <c r="C74" s="310"/>
      <c r="D74" s="299">
        <v>0</v>
      </c>
      <c r="E74" s="346">
        <v>1</v>
      </c>
      <c r="F74" s="346">
        <v>1</v>
      </c>
      <c r="G74" s="346">
        <v>1</v>
      </c>
      <c r="H74" s="346">
        <v>1</v>
      </c>
      <c r="I74" s="348">
        <v>1</v>
      </c>
      <c r="J74" s="348">
        <v>1</v>
      </c>
      <c r="K74" s="299">
        <v>0</v>
      </c>
      <c r="L74" s="301">
        <v>0</v>
      </c>
      <c r="M74" s="302" t="s">
        <v>64</v>
      </c>
      <c r="N74" s="302" t="s">
        <v>340</v>
      </c>
      <c r="O74"/>
      <c r="P74"/>
    </row>
    <row r="75" spans="1:16">
      <c r="A75" s="298" t="s">
        <v>354</v>
      </c>
      <c r="B75" s="310"/>
      <c r="C75" s="310"/>
      <c r="D75" s="299">
        <v>0</v>
      </c>
      <c r="E75" s="346">
        <v>1</v>
      </c>
      <c r="F75" s="346">
        <v>1</v>
      </c>
      <c r="G75" s="346">
        <v>1</v>
      </c>
      <c r="H75" s="346">
        <v>1</v>
      </c>
      <c r="I75" s="348">
        <v>1</v>
      </c>
      <c r="J75" s="348">
        <v>1</v>
      </c>
      <c r="K75" s="299">
        <v>0</v>
      </c>
      <c r="L75" s="301">
        <v>0</v>
      </c>
      <c r="M75" s="302" t="s">
        <v>64</v>
      </c>
      <c r="N75" s="302" t="s">
        <v>340</v>
      </c>
      <c r="O75"/>
      <c r="P75"/>
    </row>
    <row r="76" spans="1:16">
      <c r="A76" s="298" t="s">
        <v>355</v>
      </c>
      <c r="B76" s="310"/>
      <c r="C76" s="310"/>
      <c r="D76" s="299">
        <v>0</v>
      </c>
      <c r="E76" s="346">
        <v>1</v>
      </c>
      <c r="F76" s="346">
        <v>1</v>
      </c>
      <c r="G76" s="346">
        <v>1</v>
      </c>
      <c r="H76" s="346">
        <v>1</v>
      </c>
      <c r="I76" s="348">
        <v>1</v>
      </c>
      <c r="J76" s="348">
        <v>1</v>
      </c>
      <c r="K76" s="299">
        <v>0</v>
      </c>
      <c r="L76" s="301">
        <v>0</v>
      </c>
      <c r="M76" s="302" t="s">
        <v>64</v>
      </c>
      <c r="N76" s="302" t="s">
        <v>340</v>
      </c>
      <c r="O76"/>
      <c r="P76"/>
    </row>
    <row r="77" spans="1:16">
      <c r="A77" s="298" t="s">
        <v>356</v>
      </c>
      <c r="B77" s="310"/>
      <c r="C77" s="310"/>
      <c r="D77" s="299">
        <v>0</v>
      </c>
      <c r="E77" s="346">
        <v>1</v>
      </c>
      <c r="F77" s="346">
        <v>1</v>
      </c>
      <c r="G77" s="346">
        <v>1</v>
      </c>
      <c r="H77" s="346">
        <v>1</v>
      </c>
      <c r="I77" s="348">
        <v>1</v>
      </c>
      <c r="J77" s="348">
        <v>1</v>
      </c>
      <c r="K77" s="299">
        <v>0</v>
      </c>
      <c r="L77" s="301">
        <v>0</v>
      </c>
      <c r="M77" s="302" t="s">
        <v>64</v>
      </c>
      <c r="N77" s="302" t="s">
        <v>340</v>
      </c>
      <c r="O77"/>
      <c r="P77"/>
    </row>
    <row r="78" spans="1:16">
      <c r="A78" s="298" t="s">
        <v>357</v>
      </c>
      <c r="B78" s="310"/>
      <c r="C78" s="310"/>
      <c r="D78" s="299">
        <v>0</v>
      </c>
      <c r="E78" s="346">
        <v>1</v>
      </c>
      <c r="F78" s="346">
        <v>1</v>
      </c>
      <c r="G78" s="346">
        <v>1</v>
      </c>
      <c r="H78" s="346">
        <v>1</v>
      </c>
      <c r="I78" s="348">
        <v>1</v>
      </c>
      <c r="J78" s="348">
        <v>1</v>
      </c>
      <c r="K78" s="299">
        <v>0</v>
      </c>
      <c r="L78" s="301">
        <v>0</v>
      </c>
      <c r="M78" s="302" t="s">
        <v>64</v>
      </c>
      <c r="N78" s="302" t="s">
        <v>340</v>
      </c>
      <c r="O78"/>
      <c r="P78"/>
    </row>
    <row r="79" spans="1:16" ht="45">
      <c r="A79" s="298"/>
      <c r="B79" s="294" t="s">
        <v>438</v>
      </c>
      <c r="C79" s="294"/>
      <c r="D79" s="294" t="s">
        <v>437</v>
      </c>
      <c r="E79" s="295" t="s">
        <v>436</v>
      </c>
      <c r="F79" s="293" t="s">
        <v>435</v>
      </c>
      <c r="G79" s="293" t="s">
        <v>434</v>
      </c>
      <c r="H79" s="293" t="s">
        <v>433</v>
      </c>
      <c r="I79" s="296" t="s">
        <v>432</v>
      </c>
      <c r="J79" s="296" t="s">
        <v>431</v>
      </c>
      <c r="K79" s="295" t="s">
        <v>430</v>
      </c>
      <c r="L79" s="297" t="s">
        <v>429</v>
      </c>
      <c r="M79" s="302"/>
      <c r="N79" s="302"/>
      <c r="O79"/>
      <c r="P79"/>
    </row>
    <row r="80" spans="1:16">
      <c r="A80" s="298" t="s">
        <v>448</v>
      </c>
      <c r="B80" s="310"/>
      <c r="C80" s="310"/>
      <c r="D80" s="299">
        <v>0</v>
      </c>
      <c r="E80" s="346">
        <v>1</v>
      </c>
      <c r="F80" s="346">
        <v>1</v>
      </c>
      <c r="G80" s="346">
        <v>1</v>
      </c>
      <c r="H80" s="346">
        <v>1</v>
      </c>
      <c r="I80" s="348">
        <v>1</v>
      </c>
      <c r="J80" s="348">
        <v>1</v>
      </c>
      <c r="K80" s="299">
        <v>0</v>
      </c>
      <c r="L80" s="301">
        <v>0</v>
      </c>
      <c r="M80" s="302" t="s">
        <v>64</v>
      </c>
      <c r="N80" s="302" t="s">
        <v>340</v>
      </c>
      <c r="O80"/>
      <c r="P80"/>
    </row>
    <row r="81" spans="1:16">
      <c r="A81" s="298" t="s">
        <v>447</v>
      </c>
      <c r="B81" s="310"/>
      <c r="C81" s="310"/>
      <c r="D81" s="299">
        <v>0</v>
      </c>
      <c r="E81" s="346">
        <v>1</v>
      </c>
      <c r="F81" s="346">
        <v>1</v>
      </c>
      <c r="G81" s="346">
        <v>1</v>
      </c>
      <c r="H81" s="346">
        <v>1</v>
      </c>
      <c r="I81" s="348">
        <v>1</v>
      </c>
      <c r="J81" s="348">
        <v>1</v>
      </c>
      <c r="K81" s="299">
        <v>0</v>
      </c>
      <c r="L81" s="301">
        <v>0</v>
      </c>
      <c r="M81" s="302" t="s">
        <v>64</v>
      </c>
      <c r="N81" s="302" t="s">
        <v>446</v>
      </c>
      <c r="O81"/>
      <c r="P81"/>
    </row>
    <row r="82" spans="1:16">
      <c r="A82" s="298" t="s">
        <v>514</v>
      </c>
      <c r="B82" s="310"/>
      <c r="C82" s="310"/>
      <c r="D82" s="299">
        <v>0</v>
      </c>
      <c r="E82" s="346">
        <v>1</v>
      </c>
      <c r="F82" s="346">
        <v>1</v>
      </c>
      <c r="G82" s="346">
        <v>1</v>
      </c>
      <c r="H82" s="346">
        <v>1</v>
      </c>
      <c r="I82" s="348">
        <v>1</v>
      </c>
      <c r="J82" s="348">
        <v>1</v>
      </c>
      <c r="K82" s="299">
        <v>0</v>
      </c>
      <c r="L82" s="301">
        <v>0</v>
      </c>
      <c r="M82" s="302" t="s">
        <v>64</v>
      </c>
      <c r="N82" s="302" t="s">
        <v>446</v>
      </c>
      <c r="O82"/>
      <c r="P82"/>
    </row>
    <row r="83" spans="1:16" ht="45">
      <c r="A83" s="298"/>
      <c r="B83" s="294" t="s">
        <v>438</v>
      </c>
      <c r="C83" s="294"/>
      <c r="D83" s="294" t="s">
        <v>437</v>
      </c>
      <c r="E83" s="295" t="s">
        <v>436</v>
      </c>
      <c r="F83" s="293" t="s">
        <v>435</v>
      </c>
      <c r="G83" s="293" t="s">
        <v>434</v>
      </c>
      <c r="H83" s="293" t="s">
        <v>433</v>
      </c>
      <c r="I83" s="296" t="s">
        <v>432</v>
      </c>
      <c r="J83" s="296" t="s">
        <v>431</v>
      </c>
      <c r="K83" s="295" t="s">
        <v>430</v>
      </c>
      <c r="L83" s="297" t="s">
        <v>429</v>
      </c>
      <c r="M83" s="302"/>
      <c r="N83" s="302"/>
      <c r="O83"/>
      <c r="P83"/>
    </row>
    <row r="84" spans="1:16">
      <c r="A84" s="298" t="s">
        <v>445</v>
      </c>
      <c r="B84" s="310"/>
      <c r="C84" s="310"/>
      <c r="D84" s="299">
        <v>0</v>
      </c>
      <c r="E84" s="346">
        <v>1</v>
      </c>
      <c r="F84" s="346">
        <v>1</v>
      </c>
      <c r="G84" s="346">
        <v>1</v>
      </c>
      <c r="H84" s="346">
        <v>1</v>
      </c>
      <c r="I84" s="348">
        <v>1</v>
      </c>
      <c r="J84" s="348">
        <v>1</v>
      </c>
      <c r="K84" s="299">
        <v>0</v>
      </c>
      <c r="L84" s="301">
        <v>0</v>
      </c>
      <c r="M84" s="302" t="s">
        <v>64</v>
      </c>
      <c r="N84" s="302" t="s">
        <v>340</v>
      </c>
      <c r="O84"/>
      <c r="P84"/>
    </row>
    <row r="85" spans="1:16">
      <c r="A85" s="298" t="s">
        <v>444</v>
      </c>
      <c r="B85" s="310"/>
      <c r="C85" s="310"/>
      <c r="D85" s="299">
        <v>0</v>
      </c>
      <c r="E85" s="299">
        <v>0</v>
      </c>
      <c r="F85" s="299">
        <v>0</v>
      </c>
      <c r="G85" s="299">
        <v>0</v>
      </c>
      <c r="H85" s="299">
        <v>0</v>
      </c>
      <c r="I85" s="300"/>
      <c r="J85" s="300"/>
      <c r="K85" s="346">
        <v>1</v>
      </c>
      <c r="L85" s="301">
        <v>0</v>
      </c>
      <c r="M85" s="302" t="s">
        <v>64</v>
      </c>
      <c r="N85" s="302" t="s">
        <v>340</v>
      </c>
      <c r="O85"/>
      <c r="P85"/>
    </row>
    <row r="86" spans="1:16">
      <c r="A86" s="298" t="s">
        <v>443</v>
      </c>
      <c r="B86" s="310"/>
      <c r="C86" s="310"/>
      <c r="D86" s="299">
        <v>0</v>
      </c>
      <c r="E86" s="299">
        <v>0</v>
      </c>
      <c r="F86" s="299">
        <v>0</v>
      </c>
      <c r="G86" s="299">
        <v>0</v>
      </c>
      <c r="H86" s="299">
        <v>0</v>
      </c>
      <c r="I86" s="300"/>
      <c r="J86" s="300"/>
      <c r="K86" s="299">
        <v>0</v>
      </c>
      <c r="L86" s="349">
        <v>1</v>
      </c>
      <c r="M86" s="302" t="s">
        <v>64</v>
      </c>
      <c r="N86" s="302" t="s">
        <v>340</v>
      </c>
      <c r="O86"/>
      <c r="P86"/>
    </row>
    <row r="87" spans="1:16">
      <c r="A87" s="298" t="s">
        <v>442</v>
      </c>
      <c r="B87" s="310"/>
      <c r="C87" s="310"/>
      <c r="D87" s="299">
        <v>0</v>
      </c>
      <c r="E87" s="346">
        <v>1</v>
      </c>
      <c r="F87" s="346">
        <v>1</v>
      </c>
      <c r="G87" s="346">
        <v>1</v>
      </c>
      <c r="H87" s="346">
        <v>1</v>
      </c>
      <c r="I87" s="348">
        <v>1</v>
      </c>
      <c r="J87" s="348">
        <v>1</v>
      </c>
      <c r="K87" s="299">
        <v>0</v>
      </c>
      <c r="L87" s="301">
        <v>0</v>
      </c>
      <c r="M87" s="302" t="s">
        <v>64</v>
      </c>
      <c r="N87" s="302" t="s">
        <v>340</v>
      </c>
      <c r="O87"/>
      <c r="P87"/>
    </row>
    <row r="88" spans="1:16">
      <c r="A88" s="298" t="s">
        <v>441</v>
      </c>
      <c r="B88" s="310"/>
      <c r="C88" s="310"/>
      <c r="D88" s="299">
        <v>0</v>
      </c>
      <c r="E88" s="299">
        <v>0</v>
      </c>
      <c r="F88" s="299">
        <v>0</v>
      </c>
      <c r="G88" s="299">
        <v>0</v>
      </c>
      <c r="H88" s="299">
        <v>0</v>
      </c>
      <c r="I88" s="300">
        <v>0</v>
      </c>
      <c r="J88" s="300">
        <v>0</v>
      </c>
      <c r="K88" s="346">
        <v>1</v>
      </c>
      <c r="L88" s="301">
        <v>0</v>
      </c>
      <c r="M88" s="302" t="s">
        <v>64</v>
      </c>
      <c r="N88" s="302" t="s">
        <v>340</v>
      </c>
      <c r="O88"/>
      <c r="P88"/>
    </row>
    <row r="89" spans="1:16">
      <c r="A89" s="298" t="s">
        <v>440</v>
      </c>
      <c r="B89" s="310"/>
      <c r="C89" s="310"/>
      <c r="D89" s="299">
        <v>0</v>
      </c>
      <c r="E89" s="299">
        <v>0</v>
      </c>
      <c r="F89" s="299">
        <v>0</v>
      </c>
      <c r="G89" s="299">
        <v>0</v>
      </c>
      <c r="H89" s="299">
        <v>0</v>
      </c>
      <c r="I89" s="300">
        <v>0</v>
      </c>
      <c r="J89" s="300">
        <v>0</v>
      </c>
      <c r="K89" s="299">
        <v>0</v>
      </c>
      <c r="L89" s="349">
        <v>1</v>
      </c>
      <c r="M89" s="302" t="s">
        <v>64</v>
      </c>
      <c r="N89" s="302" t="s">
        <v>340</v>
      </c>
      <c r="O89"/>
      <c r="P89"/>
    </row>
    <row r="90" spans="1:16">
      <c r="A90" s="298"/>
      <c r="B90" s="310"/>
      <c r="C90" s="310"/>
      <c r="D90" s="299"/>
      <c r="E90" s="299"/>
      <c r="F90" s="299"/>
      <c r="G90" s="299"/>
      <c r="H90" s="299"/>
      <c r="I90" s="300"/>
      <c r="J90" s="300"/>
      <c r="K90" s="299"/>
      <c r="L90" s="301"/>
      <c r="M90" s="302"/>
      <c r="N90" s="302"/>
      <c r="O90"/>
      <c r="P90"/>
    </row>
    <row r="91" spans="1:16" ht="45">
      <c r="A91" s="298"/>
      <c r="B91" s="294" t="s">
        <v>438</v>
      </c>
      <c r="C91" s="294"/>
      <c r="D91" s="294" t="s">
        <v>437</v>
      </c>
      <c r="E91" s="295" t="s">
        <v>436</v>
      </c>
      <c r="F91" s="293" t="s">
        <v>435</v>
      </c>
      <c r="G91" s="293" t="s">
        <v>434</v>
      </c>
      <c r="H91" s="293" t="s">
        <v>433</v>
      </c>
      <c r="I91" s="296" t="s">
        <v>432</v>
      </c>
      <c r="J91" s="296" t="s">
        <v>431</v>
      </c>
      <c r="K91" s="295" t="s">
        <v>430</v>
      </c>
      <c r="L91" s="297" t="s">
        <v>429</v>
      </c>
      <c r="M91" s="302"/>
      <c r="N91" s="302"/>
      <c r="O91"/>
      <c r="P91"/>
    </row>
    <row r="92" spans="1:16">
      <c r="A92" s="298" t="s">
        <v>515</v>
      </c>
      <c r="B92" s="310"/>
      <c r="C92" s="310"/>
      <c r="D92" s="299">
        <v>0</v>
      </c>
      <c r="E92" s="299">
        <v>0</v>
      </c>
      <c r="F92" s="299">
        <v>0</v>
      </c>
      <c r="G92" s="299">
        <v>0</v>
      </c>
      <c r="H92" s="299">
        <v>0</v>
      </c>
      <c r="I92" s="300">
        <v>0</v>
      </c>
      <c r="J92" s="300">
        <v>0</v>
      </c>
      <c r="K92" s="299">
        <v>0</v>
      </c>
      <c r="L92" s="349">
        <v>1</v>
      </c>
      <c r="M92" s="302" t="s">
        <v>64</v>
      </c>
      <c r="N92" s="302" t="s">
        <v>340</v>
      </c>
      <c r="O92"/>
      <c r="P92"/>
    </row>
    <row r="93" spans="1:16">
      <c r="A93" s="298" t="s">
        <v>516</v>
      </c>
      <c r="B93" s="310"/>
      <c r="C93" s="310"/>
      <c r="D93" s="299">
        <v>0</v>
      </c>
      <c r="E93" s="299">
        <v>0</v>
      </c>
      <c r="F93" s="299">
        <v>0</v>
      </c>
      <c r="G93" s="299">
        <v>0</v>
      </c>
      <c r="H93" s="299">
        <v>0</v>
      </c>
      <c r="I93" s="300">
        <v>0</v>
      </c>
      <c r="J93" s="300">
        <v>0</v>
      </c>
      <c r="K93" s="299">
        <v>0</v>
      </c>
      <c r="L93" s="349">
        <v>1</v>
      </c>
      <c r="M93" s="302" t="s">
        <v>64</v>
      </c>
      <c r="N93" s="302" t="s">
        <v>340</v>
      </c>
      <c r="O93"/>
      <c r="P93"/>
    </row>
    <row r="94" spans="1:16">
      <c r="A94" s="298"/>
      <c r="B94" s="310"/>
      <c r="C94" s="310"/>
      <c r="D94" s="299"/>
      <c r="E94" s="299"/>
      <c r="F94" s="299"/>
      <c r="G94" s="299"/>
      <c r="H94" s="299"/>
      <c r="I94" s="300"/>
      <c r="J94" s="300"/>
      <c r="K94" s="299"/>
      <c r="L94" s="301"/>
      <c r="M94" s="302"/>
      <c r="N94" s="302"/>
      <c r="O94"/>
      <c r="P94"/>
    </row>
    <row r="95" spans="1:16">
      <c r="A95" s="298"/>
      <c r="B95" s="310"/>
      <c r="C95" s="310"/>
      <c r="D95" s="299"/>
      <c r="E95" s="299"/>
      <c r="F95" s="299"/>
      <c r="G95" s="299"/>
      <c r="H95" s="299"/>
      <c r="I95" s="300"/>
      <c r="J95" s="300"/>
      <c r="K95" s="299"/>
      <c r="L95" s="301"/>
      <c r="M95" s="302"/>
      <c r="N95" s="302"/>
      <c r="O95"/>
      <c r="P95"/>
    </row>
    <row r="96" spans="1:16">
      <c r="A96" s="298" t="s">
        <v>358</v>
      </c>
      <c r="B96" s="310"/>
      <c r="C96" s="310"/>
      <c r="D96" s="299">
        <v>0</v>
      </c>
      <c r="E96" s="299">
        <v>0</v>
      </c>
      <c r="F96" s="299">
        <v>0</v>
      </c>
      <c r="G96" s="299">
        <v>0</v>
      </c>
      <c r="H96" s="299">
        <v>0</v>
      </c>
      <c r="I96" s="300">
        <v>0</v>
      </c>
      <c r="J96" s="300">
        <v>0</v>
      </c>
      <c r="K96" s="299">
        <v>0</v>
      </c>
      <c r="L96" s="349">
        <v>1</v>
      </c>
      <c r="M96" s="302" t="s">
        <v>64</v>
      </c>
      <c r="N96" s="302" t="s">
        <v>428</v>
      </c>
      <c r="O96"/>
      <c r="P96"/>
    </row>
    <row r="97" spans="1:16">
      <c r="A97" s="304"/>
      <c r="B97" s="312"/>
      <c r="C97" s="312"/>
      <c r="D97" s="304"/>
      <c r="E97" s="304"/>
      <c r="F97" s="304"/>
      <c r="G97" s="304"/>
      <c r="H97" s="304"/>
      <c r="I97" s="305"/>
      <c r="J97" s="305"/>
      <c r="K97" s="304"/>
      <c r="L97" s="306"/>
      <c r="M97" s="310"/>
      <c r="N97" s="310"/>
      <c r="O97"/>
      <c r="P97"/>
    </row>
    <row r="98" spans="1:16">
      <c r="A98" s="298"/>
      <c r="B98" s="310"/>
      <c r="C98" s="310"/>
      <c r="D98" s="298"/>
      <c r="E98" s="298"/>
      <c r="F98" s="298"/>
      <c r="G98" s="298"/>
      <c r="H98" s="298"/>
      <c r="I98" s="303"/>
      <c r="J98" s="303"/>
      <c r="K98" s="298"/>
      <c r="L98" s="323" t="s">
        <v>427</v>
      </c>
      <c r="M98" s="310"/>
      <c r="N98" s="310"/>
      <c r="O98"/>
      <c r="P98"/>
    </row>
    <row r="99" spans="1:16">
      <c r="A99" s="298" t="s">
        <v>426</v>
      </c>
      <c r="B99" s="310"/>
      <c r="C99" s="310"/>
      <c r="D99" s="298"/>
      <c r="E99" s="298"/>
      <c r="F99" s="298"/>
      <c r="G99" s="298"/>
      <c r="H99" s="298"/>
      <c r="I99" s="303"/>
      <c r="J99" s="303"/>
      <c r="K99" s="298"/>
      <c r="L99" s="351">
        <v>1</v>
      </c>
      <c r="M99" s="302" t="s">
        <v>64</v>
      </c>
      <c r="N99" s="302" t="s">
        <v>422</v>
      </c>
      <c r="O99"/>
      <c r="P99"/>
    </row>
    <row r="100" spans="1:16">
      <c r="A100" s="298" t="s">
        <v>425</v>
      </c>
      <c r="B100" s="310"/>
      <c r="C100" s="310"/>
      <c r="D100" s="298"/>
      <c r="E100" s="298"/>
      <c r="F100" s="298"/>
      <c r="G100" s="298"/>
      <c r="H100" s="298"/>
      <c r="I100" s="303"/>
      <c r="J100" s="303"/>
      <c r="K100" s="298"/>
      <c r="L100" s="349">
        <v>1</v>
      </c>
      <c r="M100" s="302" t="s">
        <v>64</v>
      </c>
      <c r="N100" s="302" t="s">
        <v>422</v>
      </c>
      <c r="O100"/>
      <c r="P100"/>
    </row>
    <row r="101" spans="1:16">
      <c r="A101" s="298" t="s">
        <v>424</v>
      </c>
      <c r="B101" s="310"/>
      <c r="C101" s="310"/>
      <c r="D101" s="298"/>
      <c r="E101" s="298"/>
      <c r="F101" s="298"/>
      <c r="G101" s="298"/>
      <c r="H101" s="298"/>
      <c r="I101" s="303"/>
      <c r="J101" s="303"/>
      <c r="K101" s="298"/>
      <c r="L101" s="349">
        <v>1</v>
      </c>
      <c r="M101" s="302" t="s">
        <v>64</v>
      </c>
      <c r="N101" s="302" t="s">
        <v>422</v>
      </c>
      <c r="O101"/>
      <c r="P101"/>
    </row>
    <row r="102" spans="1:16">
      <c r="A102" s="298" t="s">
        <v>423</v>
      </c>
      <c r="B102" s="310"/>
      <c r="C102" s="310"/>
      <c r="D102" s="298"/>
      <c r="E102" s="298"/>
      <c r="F102" s="298"/>
      <c r="G102" s="298"/>
      <c r="H102" s="298"/>
      <c r="I102" s="303"/>
      <c r="J102" s="303"/>
      <c r="K102" s="298"/>
      <c r="L102" s="349">
        <v>1</v>
      </c>
      <c r="M102" s="302" t="s">
        <v>64</v>
      </c>
      <c r="N102" s="302" t="s">
        <v>422</v>
      </c>
      <c r="O102"/>
      <c r="P102"/>
    </row>
    <row r="103" spans="1:16">
      <c r="A103" s="304"/>
      <c r="B103" s="312"/>
      <c r="C103" s="312"/>
      <c r="D103" s="304"/>
      <c r="E103" s="304"/>
      <c r="F103" s="304"/>
      <c r="G103" s="304"/>
      <c r="H103" s="304"/>
      <c r="I103" s="305"/>
      <c r="J103" s="305"/>
      <c r="K103" s="304"/>
      <c r="L103" s="306"/>
      <c r="M103" s="310"/>
      <c r="N103" s="310"/>
      <c r="O103"/>
      <c r="P103"/>
    </row>
    <row r="104" spans="1:16">
      <c r="A104" s="298" t="s">
        <v>421</v>
      </c>
      <c r="B104" s="310"/>
      <c r="C104" s="310"/>
      <c r="D104" s="298"/>
      <c r="E104" s="298"/>
      <c r="F104" s="298"/>
      <c r="G104" s="298"/>
      <c r="H104" s="298"/>
      <c r="I104" s="303"/>
      <c r="J104" s="303"/>
      <c r="K104" s="298"/>
      <c r="L104" s="349">
        <v>1</v>
      </c>
      <c r="M104" s="302" t="s">
        <v>64</v>
      </c>
      <c r="N104" s="302" t="s">
        <v>340</v>
      </c>
      <c r="O104"/>
      <c r="P104"/>
    </row>
    <row r="105" spans="1:16">
      <c r="A105" s="298" t="s">
        <v>420</v>
      </c>
      <c r="B105" s="310"/>
      <c r="C105" s="310"/>
      <c r="D105" s="298"/>
      <c r="E105" s="298"/>
      <c r="F105" s="298"/>
      <c r="G105" s="298"/>
      <c r="H105" s="298"/>
      <c r="I105" s="303"/>
      <c r="J105" s="303"/>
      <c r="K105" s="298"/>
      <c r="L105" s="349">
        <v>1</v>
      </c>
      <c r="M105" s="302" t="s">
        <v>64</v>
      </c>
      <c r="N105" s="302" t="s">
        <v>340</v>
      </c>
      <c r="O105"/>
      <c r="P105"/>
    </row>
    <row r="106" spans="1:16">
      <c r="A106" s="298" t="s">
        <v>419</v>
      </c>
      <c r="B106" s="310"/>
      <c r="C106" s="310"/>
      <c r="D106" s="298"/>
      <c r="E106" s="298"/>
      <c r="F106" s="298"/>
      <c r="G106" s="298"/>
      <c r="H106" s="298"/>
      <c r="I106" s="303"/>
      <c r="J106" s="303"/>
      <c r="K106" s="298"/>
      <c r="L106" s="349">
        <v>1</v>
      </c>
      <c r="M106" s="302" t="s">
        <v>64</v>
      </c>
      <c r="N106" s="302" t="s">
        <v>340</v>
      </c>
      <c r="O106"/>
      <c r="P106"/>
    </row>
    <row r="107" spans="1:16">
      <c r="A107" s="298" t="s">
        <v>418</v>
      </c>
      <c r="B107" s="310"/>
      <c r="C107" s="310"/>
      <c r="D107" s="298"/>
      <c r="E107" s="298"/>
      <c r="F107" s="298"/>
      <c r="G107" s="298"/>
      <c r="H107" s="298"/>
      <c r="I107" s="303"/>
      <c r="J107" s="303"/>
      <c r="K107" s="298"/>
      <c r="L107" s="349">
        <v>1</v>
      </c>
      <c r="M107" s="302" t="s">
        <v>64</v>
      </c>
      <c r="N107" s="302" t="s">
        <v>340</v>
      </c>
      <c r="O107"/>
      <c r="P107"/>
    </row>
    <row r="108" spans="1:16">
      <c r="A108" s="298" t="s">
        <v>417</v>
      </c>
      <c r="B108" s="310"/>
      <c r="C108" s="310"/>
      <c r="D108" s="298"/>
      <c r="E108" s="298"/>
      <c r="F108" s="298"/>
      <c r="G108" s="298"/>
      <c r="H108" s="298"/>
      <c r="I108" s="303"/>
      <c r="J108" s="303"/>
      <c r="K108" s="298"/>
      <c r="L108" s="349">
        <v>1</v>
      </c>
      <c r="M108" s="302" t="s">
        <v>64</v>
      </c>
      <c r="N108" s="302" t="s">
        <v>340</v>
      </c>
      <c r="O108"/>
      <c r="P108"/>
    </row>
    <row r="109" spans="1:16">
      <c r="A109" s="298" t="s">
        <v>416</v>
      </c>
      <c r="B109" s="310"/>
      <c r="C109" s="310"/>
      <c r="D109" s="298"/>
      <c r="E109" s="298"/>
      <c r="F109" s="298"/>
      <c r="G109" s="298"/>
      <c r="H109" s="298"/>
      <c r="I109" s="303"/>
      <c r="J109" s="303"/>
      <c r="K109" s="298"/>
      <c r="L109" s="349">
        <v>1</v>
      </c>
      <c r="M109" s="302" t="s">
        <v>64</v>
      </c>
      <c r="N109" s="302" t="s">
        <v>340</v>
      </c>
      <c r="O109"/>
      <c r="P109"/>
    </row>
    <row r="110" spans="1:16">
      <c r="A110" s="298" t="s">
        <v>415</v>
      </c>
      <c r="B110" s="310"/>
      <c r="C110" s="310"/>
      <c r="D110" s="298"/>
      <c r="E110" s="298"/>
      <c r="F110" s="298"/>
      <c r="G110" s="298"/>
      <c r="H110" s="298"/>
      <c r="I110" s="303"/>
      <c r="J110" s="303"/>
      <c r="K110" s="298"/>
      <c r="L110" s="349">
        <v>1</v>
      </c>
      <c r="M110" s="302" t="s">
        <v>64</v>
      </c>
      <c r="N110" s="302" t="s">
        <v>340</v>
      </c>
      <c r="O110"/>
      <c r="P110"/>
    </row>
    <row r="111" spans="1:16">
      <c r="A111" s="298" t="s">
        <v>414</v>
      </c>
      <c r="B111" s="310"/>
      <c r="C111" s="310"/>
      <c r="D111" s="302"/>
      <c r="E111" s="302"/>
      <c r="F111" s="302"/>
      <c r="G111" s="302"/>
      <c r="H111" s="302"/>
      <c r="I111" s="300"/>
      <c r="J111" s="300"/>
      <c r="K111" s="302"/>
      <c r="L111" s="349">
        <v>1</v>
      </c>
      <c r="M111" s="302" t="s">
        <v>64</v>
      </c>
      <c r="N111" s="302" t="s">
        <v>340</v>
      </c>
      <c r="O111"/>
      <c r="P111"/>
    </row>
    <row r="112" spans="1:16">
      <c r="A112" s="250"/>
      <c r="B112" s="250"/>
      <c r="C112" s="250"/>
      <c r="D112" s="250"/>
      <c r="E112" s="250"/>
      <c r="F112" s="250"/>
      <c r="G112" s="250"/>
      <c r="H112" s="250"/>
      <c r="I112" s="258"/>
      <c r="J112" s="258"/>
      <c r="K112" s="250"/>
      <c r="L112" s="259"/>
      <c r="M112" s="324"/>
      <c r="N112" s="324"/>
      <c r="O112"/>
      <c r="P112"/>
    </row>
    <row r="113" spans="1:16" ht="23.25">
      <c r="A113" s="310"/>
      <c r="B113" s="310"/>
      <c r="C113" s="310"/>
      <c r="D113" s="302"/>
      <c r="E113" s="302"/>
      <c r="F113" s="302"/>
      <c r="G113" s="302"/>
      <c r="H113" s="302"/>
      <c r="I113" s="325" t="s">
        <v>413</v>
      </c>
      <c r="J113" s="325" t="s">
        <v>412</v>
      </c>
      <c r="K113" s="302"/>
      <c r="L113" s="298"/>
      <c r="M113" s="302"/>
      <c r="N113" s="302"/>
      <c r="O113"/>
      <c r="P113"/>
    </row>
    <row r="114" spans="1:16">
      <c r="A114" s="298" t="s">
        <v>411</v>
      </c>
      <c r="B114" s="310"/>
      <c r="C114" s="310"/>
      <c r="D114" s="302"/>
      <c r="E114" s="299"/>
      <c r="F114" s="299"/>
      <c r="G114" s="299"/>
      <c r="H114" s="299"/>
      <c r="I114" s="348">
        <v>1</v>
      </c>
      <c r="J114" s="348">
        <v>1</v>
      </c>
      <c r="K114" s="302"/>
      <c r="L114" s="298"/>
      <c r="M114" s="302" t="s">
        <v>64</v>
      </c>
      <c r="N114" s="302" t="s">
        <v>410</v>
      </c>
      <c r="O114"/>
      <c r="P114"/>
    </row>
    <row r="115" spans="1:16">
      <c r="A115" s="310"/>
      <c r="B115" s="310"/>
      <c r="C115" s="310"/>
      <c r="D115" s="302"/>
      <c r="E115" s="302" t="s">
        <v>409</v>
      </c>
      <c r="F115" s="302" t="s">
        <v>408</v>
      </c>
      <c r="G115" s="302" t="s">
        <v>407</v>
      </c>
      <c r="H115" s="302"/>
      <c r="I115" s="300"/>
      <c r="J115" s="300"/>
      <c r="K115" s="302"/>
      <c r="L115" s="302"/>
      <c r="M115" s="302"/>
      <c r="N115" s="302"/>
      <c r="O115"/>
      <c r="P115"/>
    </row>
    <row r="116" spans="1:16">
      <c r="A116" s="298" t="s">
        <v>406</v>
      </c>
      <c r="B116" s="310"/>
      <c r="C116" s="310"/>
      <c r="D116" s="302"/>
      <c r="E116" s="300">
        <v>0</v>
      </c>
      <c r="F116" s="300">
        <v>0</v>
      </c>
      <c r="G116" s="348">
        <v>1</v>
      </c>
      <c r="H116" s="302"/>
      <c r="I116" s="300"/>
      <c r="J116" s="300"/>
      <c r="K116" s="302"/>
      <c r="L116" s="302"/>
      <c r="M116" s="302" t="s">
        <v>57</v>
      </c>
      <c r="N116" s="302" t="s">
        <v>340</v>
      </c>
      <c r="O116"/>
      <c r="P116"/>
    </row>
    <row r="117" spans="1:16">
      <c r="A117" s="298" t="s">
        <v>405</v>
      </c>
      <c r="B117" s="310"/>
      <c r="C117" s="310"/>
      <c r="D117" s="302"/>
      <c r="E117" s="348">
        <v>1</v>
      </c>
      <c r="F117" s="300">
        <v>0</v>
      </c>
      <c r="G117" s="348">
        <v>1</v>
      </c>
      <c r="H117" s="302"/>
      <c r="I117" s="300"/>
      <c r="J117" s="300"/>
      <c r="K117" s="302"/>
      <c r="L117" s="302"/>
      <c r="M117" s="302" t="s">
        <v>57</v>
      </c>
      <c r="N117" s="302" t="s">
        <v>340</v>
      </c>
      <c r="O117"/>
      <c r="P117"/>
    </row>
    <row r="118" spans="1:16">
      <c r="A118" s="298" t="s">
        <v>404</v>
      </c>
      <c r="B118" s="310"/>
      <c r="C118" s="310"/>
      <c r="D118" s="302"/>
      <c r="E118" s="348">
        <v>1</v>
      </c>
      <c r="F118" s="348">
        <v>1</v>
      </c>
      <c r="G118" s="348">
        <v>1</v>
      </c>
      <c r="H118" s="302"/>
      <c r="I118" s="300"/>
      <c r="J118" s="300"/>
      <c r="K118" s="302"/>
      <c r="L118" s="302"/>
      <c r="M118" s="302" t="s">
        <v>57</v>
      </c>
      <c r="N118" s="302" t="s">
        <v>340</v>
      </c>
      <c r="O118"/>
      <c r="P118"/>
    </row>
    <row r="119" spans="1:16">
      <c r="A119" s="298" t="s">
        <v>403</v>
      </c>
      <c r="B119" s="310"/>
      <c r="C119" s="310"/>
      <c r="D119" s="302"/>
      <c r="E119" s="300">
        <v>0</v>
      </c>
      <c r="F119" s="300">
        <v>0</v>
      </c>
      <c r="G119" s="300">
        <v>0</v>
      </c>
      <c r="H119" s="302"/>
      <c r="I119" s="300"/>
      <c r="J119" s="300"/>
      <c r="K119" s="302"/>
      <c r="L119" s="302"/>
      <c r="M119" s="302" t="s">
        <v>57</v>
      </c>
      <c r="N119" s="302" t="s">
        <v>340</v>
      </c>
      <c r="O119"/>
      <c r="P119"/>
    </row>
    <row r="120" spans="1:16">
      <c r="A120" s="326"/>
      <c r="B120" s="310"/>
      <c r="C120" s="310"/>
      <c r="D120" s="302"/>
      <c r="E120" s="300">
        <v>0</v>
      </c>
      <c r="F120" s="300">
        <v>0</v>
      </c>
      <c r="G120" s="300">
        <v>0</v>
      </c>
      <c r="H120" s="302"/>
      <c r="I120" s="300"/>
      <c r="J120" s="300"/>
      <c r="K120" s="302"/>
      <c r="L120" s="302"/>
      <c r="M120" s="302"/>
      <c r="N120" s="302"/>
      <c r="O120"/>
      <c r="P120"/>
    </row>
    <row r="121" spans="1:16">
      <c r="A121" s="298" t="s">
        <v>402</v>
      </c>
      <c r="B121" s="310"/>
      <c r="C121" s="310"/>
      <c r="D121" s="302"/>
      <c r="E121" s="300">
        <v>0</v>
      </c>
      <c r="F121" s="300">
        <v>0</v>
      </c>
      <c r="G121" s="348">
        <v>1</v>
      </c>
      <c r="H121" s="302"/>
      <c r="I121" s="300"/>
      <c r="J121" s="300"/>
      <c r="K121" s="302"/>
      <c r="L121" s="302"/>
      <c r="M121" s="302" t="s">
        <v>57</v>
      </c>
      <c r="N121" s="302" t="s">
        <v>340</v>
      </c>
      <c r="O121"/>
      <c r="P121"/>
    </row>
    <row r="122" spans="1:16">
      <c r="A122" s="298" t="s">
        <v>401</v>
      </c>
      <c r="B122" s="310"/>
      <c r="C122" s="310"/>
      <c r="D122" s="302"/>
      <c r="E122" s="348">
        <v>1</v>
      </c>
      <c r="F122" s="348">
        <v>1</v>
      </c>
      <c r="G122" s="348">
        <v>1</v>
      </c>
      <c r="H122" s="302"/>
      <c r="I122" s="300"/>
      <c r="J122" s="300"/>
      <c r="K122" s="302"/>
      <c r="L122" s="302"/>
      <c r="M122" s="302" t="s">
        <v>57</v>
      </c>
      <c r="N122" s="302" t="s">
        <v>340</v>
      </c>
      <c r="O122"/>
      <c r="P122"/>
    </row>
    <row r="123" spans="1:16">
      <c r="A123" s="298" t="s">
        <v>400</v>
      </c>
      <c r="B123" s="310"/>
      <c r="C123" s="310"/>
      <c r="D123" s="302"/>
      <c r="E123" s="348">
        <v>1</v>
      </c>
      <c r="F123" s="348">
        <v>1</v>
      </c>
      <c r="G123" s="348">
        <v>1</v>
      </c>
      <c r="H123" s="302"/>
      <c r="I123" s="300"/>
      <c r="J123" s="300"/>
      <c r="K123" s="302"/>
      <c r="L123" s="302"/>
      <c r="M123" s="302" t="s">
        <v>57</v>
      </c>
      <c r="N123" s="302" t="s">
        <v>340</v>
      </c>
      <c r="O123"/>
      <c r="P123"/>
    </row>
    <row r="124" spans="1:16">
      <c r="A124" s="212"/>
      <c r="B124" s="212"/>
      <c r="C124" s="212"/>
      <c r="I124" s="260"/>
      <c r="J124" s="260"/>
      <c r="O124"/>
      <c r="P124"/>
    </row>
    <row r="125" spans="1:16">
      <c r="A125" s="298" t="s">
        <v>517</v>
      </c>
      <c r="B125" s="310"/>
      <c r="C125" s="310"/>
      <c r="D125" s="352">
        <v>1</v>
      </c>
      <c r="E125" s="300"/>
      <c r="F125" s="300"/>
      <c r="G125" s="300"/>
      <c r="H125" s="302"/>
      <c r="I125" s="300"/>
      <c r="J125" s="300"/>
      <c r="K125" s="352">
        <v>1</v>
      </c>
      <c r="L125" s="302"/>
      <c r="M125" s="302" t="s">
        <v>57</v>
      </c>
      <c r="N125" s="302" t="s">
        <v>439</v>
      </c>
      <c r="O125"/>
      <c r="P125"/>
    </row>
    <row r="126" spans="1:16">
      <c r="A126" s="298" t="s">
        <v>518</v>
      </c>
      <c r="B126" s="310"/>
      <c r="C126" s="310"/>
      <c r="D126" s="352">
        <v>1</v>
      </c>
      <c r="E126" s="300"/>
      <c r="F126" s="300"/>
      <c r="G126" s="300"/>
      <c r="H126" s="302"/>
      <c r="I126" s="300"/>
      <c r="J126" s="300"/>
      <c r="K126" s="352">
        <v>1</v>
      </c>
      <c r="L126" s="302"/>
      <c r="M126" s="302" t="s">
        <v>57</v>
      </c>
      <c r="N126" s="302" t="s">
        <v>439</v>
      </c>
      <c r="O126"/>
      <c r="P126"/>
    </row>
    <row r="127" spans="1:16">
      <c r="A127" s="298" t="s">
        <v>519</v>
      </c>
      <c r="B127" s="310"/>
      <c r="C127" s="310"/>
      <c r="D127" s="352">
        <v>1</v>
      </c>
      <c r="E127" s="300"/>
      <c r="F127" s="300"/>
      <c r="G127" s="300"/>
      <c r="H127" s="302"/>
      <c r="I127" s="300"/>
      <c r="J127" s="300"/>
      <c r="K127" s="352">
        <v>1</v>
      </c>
      <c r="L127" s="302"/>
      <c r="M127" s="302" t="s">
        <v>57</v>
      </c>
      <c r="N127" s="302" t="s">
        <v>439</v>
      </c>
      <c r="O127"/>
      <c r="P127"/>
    </row>
    <row r="128" spans="1:16">
      <c r="A128" s="212"/>
      <c r="B128" s="212"/>
      <c r="C128" s="212"/>
      <c r="I128" s="260"/>
      <c r="J128" s="260"/>
      <c r="O128"/>
      <c r="P128"/>
    </row>
    <row r="129" spans="1:16">
      <c r="A129" s="298" t="s">
        <v>520</v>
      </c>
      <c r="B129" s="350">
        <v>0.01</v>
      </c>
      <c r="C129" s="212"/>
      <c r="D129" s="302"/>
      <c r="E129" s="300"/>
      <c r="F129" s="300"/>
      <c r="G129" s="300"/>
      <c r="H129" s="302"/>
      <c r="I129" s="300"/>
      <c r="J129" s="300"/>
      <c r="K129" s="302"/>
      <c r="L129" s="302"/>
      <c r="M129" s="302" t="s">
        <v>64</v>
      </c>
      <c r="N129" s="302" t="s">
        <v>225</v>
      </c>
      <c r="O129"/>
      <c r="P129"/>
    </row>
    <row r="130" spans="1:16">
      <c r="A130" s="298" t="s">
        <v>521</v>
      </c>
      <c r="B130" s="309">
        <v>0</v>
      </c>
      <c r="C130" s="212"/>
      <c r="D130" s="302"/>
      <c r="E130" s="300"/>
      <c r="F130" s="300"/>
      <c r="G130" s="300"/>
      <c r="H130" s="302"/>
      <c r="I130" s="300"/>
      <c r="J130" s="300"/>
      <c r="K130" s="302"/>
      <c r="L130" s="302"/>
      <c r="M130" s="302" t="s">
        <v>64</v>
      </c>
      <c r="N130" s="302" t="s">
        <v>225</v>
      </c>
      <c r="O130"/>
      <c r="P130"/>
    </row>
    <row r="131" spans="1:16">
      <c r="A131" s="298" t="s">
        <v>522</v>
      </c>
      <c r="B131" s="309">
        <v>0</v>
      </c>
      <c r="C131" s="212"/>
      <c r="D131" s="302"/>
      <c r="E131" s="300"/>
      <c r="F131" s="300"/>
      <c r="G131" s="300"/>
      <c r="H131" s="302"/>
      <c r="I131" s="300"/>
      <c r="J131" s="300"/>
      <c r="K131" s="302"/>
      <c r="L131" s="302"/>
      <c r="M131" s="302" t="s">
        <v>64</v>
      </c>
      <c r="N131" s="302" t="s">
        <v>225</v>
      </c>
      <c r="O131"/>
      <c r="P131"/>
    </row>
    <row r="132" spans="1:16">
      <c r="A132" s="298" t="s">
        <v>523</v>
      </c>
      <c r="B132" s="309">
        <v>0</v>
      </c>
      <c r="C132" s="212"/>
      <c r="D132" s="302"/>
      <c r="E132" s="300"/>
      <c r="F132" s="300"/>
      <c r="G132" s="300"/>
      <c r="H132" s="302"/>
      <c r="I132" s="300"/>
      <c r="J132" s="300"/>
      <c r="K132" s="302"/>
      <c r="L132" s="302"/>
      <c r="M132" s="302" t="s">
        <v>64</v>
      </c>
      <c r="N132" s="302" t="s">
        <v>524</v>
      </c>
      <c r="O132"/>
      <c r="P132"/>
    </row>
    <row r="133" spans="1:16" ht="56.25">
      <c r="A133" s="212"/>
      <c r="B133" s="308" t="s">
        <v>438</v>
      </c>
      <c r="C133" s="308"/>
      <c r="D133" s="308" t="s">
        <v>437</v>
      </c>
      <c r="E133" s="308" t="s">
        <v>436</v>
      </c>
      <c r="F133" s="308" t="s">
        <v>435</v>
      </c>
      <c r="G133" s="308" t="s">
        <v>434</v>
      </c>
      <c r="H133" s="308" t="s">
        <v>433</v>
      </c>
      <c r="I133" s="308" t="s">
        <v>546</v>
      </c>
      <c r="J133" s="308" t="s">
        <v>547</v>
      </c>
      <c r="K133" s="308" t="s">
        <v>430</v>
      </c>
      <c r="L133" s="308" t="s">
        <v>429</v>
      </c>
      <c r="O133"/>
      <c r="P133"/>
    </row>
    <row r="134" spans="1:16">
      <c r="A134" s="298" t="s">
        <v>552</v>
      </c>
      <c r="B134" s="298"/>
      <c r="C134" s="298"/>
      <c r="D134" s="299">
        <v>0</v>
      </c>
      <c r="E134" s="346">
        <v>1</v>
      </c>
      <c r="F134" s="346">
        <v>1</v>
      </c>
      <c r="G134" s="346">
        <v>1</v>
      </c>
      <c r="H134" s="346">
        <v>1</v>
      </c>
      <c r="I134" s="348">
        <v>1</v>
      </c>
      <c r="J134" s="348">
        <v>1</v>
      </c>
      <c r="K134" s="346">
        <v>1</v>
      </c>
      <c r="L134" s="349">
        <v>1</v>
      </c>
      <c r="M134" s="302" t="s">
        <v>64</v>
      </c>
      <c r="N134" s="302" t="s">
        <v>340</v>
      </c>
      <c r="O134"/>
      <c r="P134"/>
    </row>
    <row r="135" spans="1:16">
      <c r="A135" s="298" t="s">
        <v>553</v>
      </c>
      <c r="B135" s="298"/>
      <c r="C135" s="298"/>
      <c r="D135" s="299">
        <v>0</v>
      </c>
      <c r="E135" s="346">
        <v>1</v>
      </c>
      <c r="F135" s="346">
        <v>1</v>
      </c>
      <c r="G135" s="346">
        <v>1</v>
      </c>
      <c r="H135" s="346">
        <v>1</v>
      </c>
      <c r="I135" s="348">
        <v>1</v>
      </c>
      <c r="J135" s="348">
        <v>1</v>
      </c>
      <c r="K135" s="346">
        <v>1</v>
      </c>
      <c r="L135" s="349">
        <v>1</v>
      </c>
      <c r="M135" s="302" t="s">
        <v>64</v>
      </c>
      <c r="N135" s="302" t="s">
        <v>340</v>
      </c>
      <c r="O135"/>
      <c r="P135"/>
    </row>
    <row r="136" spans="1:16">
      <c r="A136" s="212"/>
      <c r="B136" s="212"/>
      <c r="C136" s="212"/>
      <c r="I136" s="260"/>
      <c r="J136" s="260"/>
      <c r="N136" s="302"/>
      <c r="O136"/>
      <c r="P136"/>
    </row>
    <row r="137" spans="1:16">
      <c r="A137" s="298" t="s">
        <v>554</v>
      </c>
      <c r="B137" s="310"/>
      <c r="C137" s="310"/>
      <c r="D137" s="299">
        <v>0</v>
      </c>
      <c r="E137" s="346">
        <v>1</v>
      </c>
      <c r="F137" s="346">
        <v>1</v>
      </c>
      <c r="G137" s="346">
        <v>1</v>
      </c>
      <c r="H137" s="346">
        <v>1</v>
      </c>
      <c r="I137" s="348">
        <v>1</v>
      </c>
      <c r="J137" s="348">
        <v>1</v>
      </c>
      <c r="K137" s="299">
        <v>0</v>
      </c>
      <c r="L137" s="301">
        <v>0</v>
      </c>
      <c r="M137" s="302" t="s">
        <v>64</v>
      </c>
      <c r="N137" s="302" t="s">
        <v>340</v>
      </c>
      <c r="O137"/>
      <c r="P137"/>
    </row>
    <row r="138" spans="1:16">
      <c r="A138" s="298" t="s">
        <v>555</v>
      </c>
      <c r="B138" s="310"/>
      <c r="C138" s="310"/>
      <c r="D138" s="299">
        <v>0</v>
      </c>
      <c r="E138" s="346">
        <v>1</v>
      </c>
      <c r="F138" s="346">
        <v>1</v>
      </c>
      <c r="G138" s="346">
        <v>1</v>
      </c>
      <c r="H138" s="346">
        <v>1</v>
      </c>
      <c r="I138" s="348">
        <v>1</v>
      </c>
      <c r="J138" s="348">
        <v>1</v>
      </c>
      <c r="K138" s="299">
        <v>0</v>
      </c>
      <c r="L138" s="301">
        <v>0</v>
      </c>
      <c r="M138" s="302" t="s">
        <v>64</v>
      </c>
      <c r="N138" s="302" t="s">
        <v>340</v>
      </c>
      <c r="O138"/>
      <c r="P138"/>
    </row>
  </sheetData>
  <conditionalFormatting sqref="A110">
    <cfRule type="expression" dxfId="21" priority="1">
      <formula>$I110="ja"</formula>
    </cfRule>
  </conditionalFormatting>
  <conditionalFormatting sqref="A111">
    <cfRule type="expression" dxfId="20" priority="16">
      <formula>$I111="ja"</formula>
    </cfRule>
  </conditionalFormatting>
  <conditionalFormatting sqref="A111">
    <cfRule type="expression" dxfId="19" priority="15">
      <formula>$I111="ja"</formula>
    </cfRule>
  </conditionalFormatting>
  <conditionalFormatting sqref="A104">
    <cfRule type="expression" dxfId="18" priority="14">
      <formula>$I104="ja"</formula>
    </cfRule>
  </conditionalFormatting>
  <conditionalFormatting sqref="A104">
    <cfRule type="expression" dxfId="17" priority="13">
      <formula>$I104="ja"</formula>
    </cfRule>
  </conditionalFormatting>
  <conditionalFormatting sqref="A105">
    <cfRule type="expression" dxfId="16" priority="12">
      <formula>$I105="ja"</formula>
    </cfRule>
  </conditionalFormatting>
  <conditionalFormatting sqref="A105">
    <cfRule type="expression" dxfId="15" priority="11">
      <formula>$I105="ja"</formula>
    </cfRule>
  </conditionalFormatting>
  <conditionalFormatting sqref="A106">
    <cfRule type="expression" dxfId="14" priority="10">
      <formula>$I106="ja"</formula>
    </cfRule>
  </conditionalFormatting>
  <conditionalFormatting sqref="A106">
    <cfRule type="expression" dxfId="13" priority="9">
      <formula>$I106="ja"</formula>
    </cfRule>
  </conditionalFormatting>
  <conditionalFormatting sqref="A107">
    <cfRule type="expression" dxfId="12" priority="8">
      <formula>$I107="ja"</formula>
    </cfRule>
  </conditionalFormatting>
  <conditionalFormatting sqref="A107">
    <cfRule type="expression" dxfId="11" priority="7">
      <formula>$I107="ja"</formula>
    </cfRule>
  </conditionalFormatting>
  <conditionalFormatting sqref="A108">
    <cfRule type="expression" dxfId="10" priority="6">
      <formula>$I108="ja"</formula>
    </cfRule>
  </conditionalFormatting>
  <conditionalFormatting sqref="A108">
    <cfRule type="expression" dxfId="9" priority="5">
      <formula>$I108="ja"</formula>
    </cfRule>
  </conditionalFormatting>
  <conditionalFormatting sqref="A109">
    <cfRule type="expression" dxfId="8" priority="4">
      <formula>$I109="ja"</formula>
    </cfRule>
  </conditionalFormatting>
  <conditionalFormatting sqref="A109">
    <cfRule type="expression" dxfId="7" priority="3">
      <formula>$I109="ja"</formula>
    </cfRule>
  </conditionalFormatting>
  <conditionalFormatting sqref="A110">
    <cfRule type="expression" dxfId="6" priority="2">
      <formula>$I110="ja"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81"/>
  <sheetViews>
    <sheetView workbookViewId="0">
      <pane ySplit="4" topLeftCell="A5" activePane="bottomLeft" state="frozenSplit"/>
      <selection pane="bottomLeft" activeCell="E63" sqref="E63"/>
    </sheetView>
  </sheetViews>
  <sheetFormatPr defaultColWidth="9.140625" defaultRowHeight="12"/>
  <cols>
    <col min="1" max="1" width="9.140625" style="89"/>
    <col min="2" max="2" width="46.7109375" style="89" bestFit="1" customWidth="1"/>
    <col min="3" max="3" width="16.5703125" style="89" customWidth="1"/>
    <col min="4" max="4" width="22" style="89" customWidth="1"/>
    <col min="5" max="5" width="32.7109375" style="89" customWidth="1"/>
    <col min="6" max="6" width="9.28515625" style="89" bestFit="1" customWidth="1"/>
    <col min="7" max="7" width="10.5703125" style="89" customWidth="1"/>
    <col min="8" max="8" width="11.85546875" style="89" customWidth="1"/>
    <col min="9" max="9" width="10" style="89" customWidth="1"/>
    <col min="10" max="10" width="9.140625" style="89"/>
    <col min="11" max="11" width="25.5703125" style="89" customWidth="1"/>
    <col min="12" max="16384" width="9.140625" style="89"/>
  </cols>
  <sheetData>
    <row r="2" spans="2:9" ht="14.25">
      <c r="B2" s="95" t="s">
        <v>219</v>
      </c>
      <c r="C2" s="96"/>
      <c r="D2" s="96"/>
      <c r="E2" s="97"/>
      <c r="F2" s="97"/>
      <c r="G2" s="98"/>
      <c r="H2" s="98"/>
    </row>
    <row r="3" spans="2:9">
      <c r="B3" s="99"/>
      <c r="C3" s="100"/>
      <c r="D3" s="100"/>
      <c r="F3" s="101"/>
      <c r="G3" s="102"/>
      <c r="H3" s="102"/>
    </row>
    <row r="4" spans="2:9" ht="24">
      <c r="B4" s="103" t="s">
        <v>7</v>
      </c>
      <c r="C4" s="103" t="s">
        <v>220</v>
      </c>
      <c r="D4" s="103" t="s">
        <v>310</v>
      </c>
      <c r="E4" s="103" t="s">
        <v>313</v>
      </c>
      <c r="F4" s="104" t="s">
        <v>29</v>
      </c>
      <c r="G4" s="104" t="s">
        <v>297</v>
      </c>
      <c r="H4" s="104" t="s">
        <v>298</v>
      </c>
    </row>
    <row r="5" spans="2:9">
      <c r="B5" s="105" t="str">
        <f t="shared" ref="B5:B11" si="0">C5&amp;D5&amp;E5</f>
        <v>Hosted voipseatNederland Basis</v>
      </c>
      <c r="C5" s="106" t="s">
        <v>281</v>
      </c>
      <c r="D5" s="106" t="s">
        <v>311</v>
      </c>
      <c r="E5" s="106" t="s">
        <v>279</v>
      </c>
      <c r="F5" s="386">
        <v>100</v>
      </c>
      <c r="G5" s="386">
        <v>100</v>
      </c>
      <c r="H5" s="386">
        <v>100</v>
      </c>
    </row>
    <row r="6" spans="2:9">
      <c r="B6" s="105" t="str">
        <f t="shared" si="0"/>
        <v>Hosted voipseatNederland Onbeperkt</v>
      </c>
      <c r="C6" s="106" t="s">
        <v>281</v>
      </c>
      <c r="D6" s="106" t="s">
        <v>311</v>
      </c>
      <c r="E6" s="106" t="s">
        <v>280</v>
      </c>
      <c r="F6" s="386">
        <v>100</v>
      </c>
      <c r="G6" s="386">
        <v>100</v>
      </c>
      <c r="H6" s="386">
        <v>100</v>
      </c>
    </row>
    <row r="7" spans="2:9">
      <c r="B7" s="105"/>
      <c r="C7" s="106"/>
      <c r="D7" s="106"/>
      <c r="E7" s="106"/>
      <c r="F7" s="107"/>
      <c r="G7" s="107"/>
      <c r="H7" s="107"/>
    </row>
    <row r="8" spans="2:9">
      <c r="B8" s="105" t="str">
        <f t="shared" si="0"/>
        <v>SIPkanaalBasis</v>
      </c>
      <c r="C8" s="106" t="s">
        <v>285</v>
      </c>
      <c r="D8" s="106" t="s">
        <v>314</v>
      </c>
      <c r="E8" s="106" t="s">
        <v>315</v>
      </c>
      <c r="F8" s="386">
        <v>100</v>
      </c>
      <c r="G8" s="386">
        <v>100</v>
      </c>
      <c r="H8" s="386">
        <v>100</v>
      </c>
      <c r="I8" s="89" t="s">
        <v>342</v>
      </c>
    </row>
    <row r="9" spans="2:9">
      <c r="B9" s="105" t="str">
        <f t="shared" si="0"/>
        <v>SIPnummerfaciliteitextra nummer</v>
      </c>
      <c r="C9" s="106" t="s">
        <v>285</v>
      </c>
      <c r="D9" s="106" t="s">
        <v>334</v>
      </c>
      <c r="E9" s="106" t="s">
        <v>299</v>
      </c>
      <c r="F9" s="386">
        <v>100</v>
      </c>
      <c r="G9" s="386">
        <v>100</v>
      </c>
      <c r="H9" s="386">
        <v>100</v>
      </c>
    </row>
    <row r="10" spans="2:9">
      <c r="B10" s="105" t="str">
        <f t="shared" si="0"/>
        <v>SIPnummerfaciliteit10-nummerblok</v>
      </c>
      <c r="C10" s="106" t="s">
        <v>285</v>
      </c>
      <c r="D10" s="106" t="s">
        <v>334</v>
      </c>
      <c r="E10" s="106" t="s">
        <v>300</v>
      </c>
      <c r="F10" s="386">
        <v>100</v>
      </c>
      <c r="G10" s="386">
        <v>100</v>
      </c>
      <c r="H10" s="386">
        <v>100</v>
      </c>
    </row>
    <row r="11" spans="2:9">
      <c r="B11" s="105" t="str">
        <f t="shared" si="0"/>
        <v>SIPnummerfaciliteit100-nummerblok</v>
      </c>
      <c r="C11" s="106" t="s">
        <v>285</v>
      </c>
      <c r="D11" s="106" t="s">
        <v>334</v>
      </c>
      <c r="E11" s="106" t="s">
        <v>301</v>
      </c>
      <c r="F11" s="386">
        <v>100</v>
      </c>
      <c r="G11" s="386">
        <v>100</v>
      </c>
      <c r="H11" s="386">
        <v>100</v>
      </c>
    </row>
    <row r="12" spans="2:9">
      <c r="B12" s="105"/>
      <c r="C12" s="106"/>
      <c r="D12" s="106"/>
      <c r="E12" s="106"/>
      <c r="F12" s="107"/>
      <c r="G12" s="107"/>
      <c r="H12" s="107"/>
    </row>
    <row r="13" spans="2:9" ht="15">
      <c r="B13" s="209" t="s">
        <v>316</v>
      </c>
      <c r="C13" s="106"/>
      <c r="D13" s="106"/>
      <c r="E13" s="106"/>
      <c r="F13" s="107"/>
      <c r="G13" s="107"/>
      <c r="H13" s="107"/>
    </row>
    <row r="14" spans="2:9">
      <c r="B14" s="105" t="str">
        <f t="shared" ref="B14" si="1">C14&amp;D14&amp;E14</f>
        <v>Hosted voipfaciliteitHosted telefonie centrale</v>
      </c>
      <c r="C14" s="106" t="s">
        <v>281</v>
      </c>
      <c r="D14" s="106" t="s">
        <v>312</v>
      </c>
      <c r="E14" s="106" t="s">
        <v>318</v>
      </c>
      <c r="F14" s="386">
        <v>100</v>
      </c>
      <c r="G14" s="386">
        <v>100</v>
      </c>
      <c r="H14" s="386">
        <v>100</v>
      </c>
    </row>
    <row r="15" spans="2:9">
      <c r="B15" s="105" t="str">
        <f t="shared" ref="B15" si="2">C15&amp;D15&amp;E15</f>
        <v>Hosted voipfaciliteitTelefooncentrale + keuzepakket 7,50</v>
      </c>
      <c r="C15" s="106" t="s">
        <v>281</v>
      </c>
      <c r="D15" s="106" t="s">
        <v>312</v>
      </c>
      <c r="E15" s="106" t="s">
        <v>321</v>
      </c>
      <c r="F15" s="386">
        <v>100</v>
      </c>
      <c r="G15" s="386">
        <v>100</v>
      </c>
      <c r="H15" s="386">
        <v>100</v>
      </c>
    </row>
    <row r="16" spans="2:9">
      <c r="B16" s="105" t="str">
        <f t="shared" ref="B16" si="3">C16&amp;D16&amp;E16</f>
        <v>Hosted voipfaciliteit5 Extra belgroepen</v>
      </c>
      <c r="C16" s="106" t="s">
        <v>281</v>
      </c>
      <c r="D16" s="106" t="s">
        <v>312</v>
      </c>
      <c r="E16" s="106" t="s">
        <v>319</v>
      </c>
      <c r="F16" s="386">
        <v>100</v>
      </c>
      <c r="G16" s="386">
        <v>100</v>
      </c>
      <c r="H16" s="386">
        <v>100</v>
      </c>
    </row>
    <row r="17" spans="2:9">
      <c r="B17" s="105" t="str">
        <f t="shared" ref="B17:B22" si="4">C17&amp;D17&amp;E17</f>
        <v>Hosted voipfaciliteitFax naar E-mail</v>
      </c>
      <c r="C17" s="106" t="s">
        <v>281</v>
      </c>
      <c r="D17" s="106" t="s">
        <v>312</v>
      </c>
      <c r="E17" s="106" t="s">
        <v>320</v>
      </c>
      <c r="F17" s="386">
        <v>100</v>
      </c>
      <c r="G17" s="386">
        <v>100</v>
      </c>
      <c r="H17" s="386">
        <v>100</v>
      </c>
    </row>
    <row r="18" spans="2:9">
      <c r="B18" s="105" t="str">
        <f t="shared" si="4"/>
        <v>Hosted voipfaciliteitExtra telefoonnummer</v>
      </c>
      <c r="C18" s="106" t="s">
        <v>281</v>
      </c>
      <c r="D18" s="106" t="s">
        <v>312</v>
      </c>
      <c r="E18" s="106" t="s">
        <v>343</v>
      </c>
      <c r="F18" s="386">
        <v>100</v>
      </c>
      <c r="G18" s="386">
        <v>100</v>
      </c>
      <c r="H18" s="386">
        <v>100</v>
      </c>
    </row>
    <row r="19" spans="2:9">
      <c r="B19" s="105" t="str">
        <f t="shared" si="4"/>
        <v>Hosted voipfaciliteit10-nummerblok</v>
      </c>
      <c r="C19" s="106" t="s">
        <v>281</v>
      </c>
      <c r="D19" s="106" t="s">
        <v>312</v>
      </c>
      <c r="E19" s="106" t="s">
        <v>300</v>
      </c>
      <c r="F19" s="386">
        <v>100</v>
      </c>
      <c r="G19" s="386">
        <v>100</v>
      </c>
      <c r="H19" s="386">
        <v>100</v>
      </c>
    </row>
    <row r="20" spans="2:9">
      <c r="B20" s="105" t="str">
        <f t="shared" si="4"/>
        <v>Hosted voipfaciliteit100-nummerblok</v>
      </c>
      <c r="C20" s="106" t="s">
        <v>281</v>
      </c>
      <c r="D20" s="106" t="s">
        <v>312</v>
      </c>
      <c r="E20" s="106" t="s">
        <v>301</v>
      </c>
      <c r="F20" s="386">
        <v>100</v>
      </c>
      <c r="G20" s="386">
        <v>100</v>
      </c>
      <c r="H20" s="386">
        <v>100</v>
      </c>
    </row>
    <row r="21" spans="2:9">
      <c r="B21" s="105" t="str">
        <f t="shared" si="4"/>
        <v>Hosted voipfaciliteitService en Installatie</v>
      </c>
      <c r="C21" s="106" t="s">
        <v>281</v>
      </c>
      <c r="D21" s="106" t="s">
        <v>312</v>
      </c>
      <c r="E21" s="106" t="s">
        <v>344</v>
      </c>
      <c r="F21" s="386">
        <v>100</v>
      </c>
      <c r="G21" s="386">
        <v>100</v>
      </c>
      <c r="H21" s="386">
        <v>100</v>
      </c>
    </row>
    <row r="22" spans="2:9" s="239" customFormat="1">
      <c r="B22" s="105" t="str">
        <f t="shared" si="4"/>
        <v>Hosted voipfaciliteitInVerbinding</v>
      </c>
      <c r="C22" s="106" t="s">
        <v>281</v>
      </c>
      <c r="D22" s="106" t="s">
        <v>312</v>
      </c>
      <c r="E22" s="106" t="s">
        <v>571</v>
      </c>
      <c r="F22" s="386">
        <v>100</v>
      </c>
      <c r="G22" s="386">
        <v>100</v>
      </c>
      <c r="H22" s="386">
        <v>100</v>
      </c>
    </row>
    <row r="23" spans="2:9">
      <c r="B23" s="105"/>
      <c r="C23" s="106"/>
      <c r="D23" s="106"/>
      <c r="E23" s="106"/>
      <c r="F23" s="107"/>
      <c r="G23" s="107"/>
      <c r="H23" s="107"/>
    </row>
    <row r="24" spans="2:9" ht="15">
      <c r="B24" s="209" t="s">
        <v>317</v>
      </c>
      <c r="C24" s="106"/>
      <c r="D24" s="106"/>
      <c r="E24" s="106"/>
      <c r="F24" s="107"/>
      <c r="G24" s="107"/>
      <c r="H24" s="107"/>
    </row>
    <row r="25" spans="2:9">
      <c r="B25" s="105" t="str">
        <f t="shared" ref="B25" si="5">C25&amp;D25&amp;E25</f>
        <v>Hosted voipfaciliteitHosted telefonie Extra 12,50</v>
      </c>
      <c r="C25" s="106" t="s">
        <v>281</v>
      </c>
      <c r="D25" s="106" t="s">
        <v>312</v>
      </c>
      <c r="E25" s="106" t="s">
        <v>322</v>
      </c>
      <c r="F25" s="386">
        <v>100</v>
      </c>
      <c r="G25" s="386">
        <v>100</v>
      </c>
      <c r="H25" s="386">
        <v>100</v>
      </c>
    </row>
    <row r="26" spans="2:9">
      <c r="B26" s="105" t="str">
        <f t="shared" ref="B26:B29" si="6">C26&amp;D26&amp;E26</f>
        <v>Hosted voipfaciliteitReceptionist</v>
      </c>
      <c r="C26" s="106" t="s">
        <v>281</v>
      </c>
      <c r="D26" s="106" t="s">
        <v>312</v>
      </c>
      <c r="E26" s="106" t="s">
        <v>323</v>
      </c>
      <c r="F26" s="386">
        <v>100</v>
      </c>
      <c r="G26" s="386">
        <v>100</v>
      </c>
      <c r="H26" s="386">
        <v>100</v>
      </c>
    </row>
    <row r="27" spans="2:9">
      <c r="B27" s="105" t="str">
        <f t="shared" si="6"/>
        <v>Hosted voipfaciliteitWachtrijmedewerker</v>
      </c>
      <c r="C27" s="106" t="s">
        <v>281</v>
      </c>
      <c r="D27" s="106" t="s">
        <v>312</v>
      </c>
      <c r="E27" s="106" t="s">
        <v>324</v>
      </c>
      <c r="F27" s="386">
        <v>100</v>
      </c>
      <c r="G27" s="386">
        <v>100</v>
      </c>
      <c r="H27" s="386">
        <v>100</v>
      </c>
    </row>
    <row r="28" spans="2:9">
      <c r="B28" s="105" t="str">
        <f t="shared" si="6"/>
        <v>Hosted voipfaciliteitSoftware integratie</v>
      </c>
      <c r="C28" s="106" t="s">
        <v>281</v>
      </c>
      <c r="D28" s="106" t="s">
        <v>312</v>
      </c>
      <c r="E28" s="106" t="s">
        <v>325</v>
      </c>
      <c r="F28" s="386">
        <v>100</v>
      </c>
      <c r="G28" s="386">
        <v>100</v>
      </c>
      <c r="H28" s="386">
        <v>100</v>
      </c>
    </row>
    <row r="29" spans="2:9">
      <c r="B29" s="105" t="str">
        <f t="shared" si="6"/>
        <v>Hosted voipfaciliteitFax naar E-mail (Extra)</v>
      </c>
      <c r="C29" s="106" t="s">
        <v>281</v>
      </c>
      <c r="D29" s="106" t="s">
        <v>312</v>
      </c>
      <c r="E29" s="106" t="s">
        <v>331</v>
      </c>
      <c r="F29" s="386">
        <v>100</v>
      </c>
      <c r="G29" s="386">
        <v>100</v>
      </c>
      <c r="H29" s="386">
        <v>100</v>
      </c>
      <c r="I29" s="89" t="s">
        <v>332</v>
      </c>
    </row>
    <row r="30" spans="2:9">
      <c r="B30" s="105" t="str">
        <f t="shared" ref="B30" si="7">C30&amp;D30&amp;E30</f>
        <v>Hosted voipfaciliteitDoorschakelen nacht</v>
      </c>
      <c r="C30" s="106" t="s">
        <v>281</v>
      </c>
      <c r="D30" s="106" t="s">
        <v>312</v>
      </c>
      <c r="E30" s="106" t="s">
        <v>326</v>
      </c>
      <c r="F30" s="386">
        <v>100</v>
      </c>
      <c r="G30" s="386">
        <v>100</v>
      </c>
      <c r="H30" s="386">
        <v>100</v>
      </c>
    </row>
    <row r="31" spans="2:9">
      <c r="B31" s="105" t="str">
        <f t="shared" ref="B31:B35" si="8">C31&amp;D31&amp;E31</f>
        <v>Hosted voipfaciliteitDoorschakelen bij bezet</v>
      </c>
      <c r="C31" s="106" t="s">
        <v>281</v>
      </c>
      <c r="D31" s="106" t="s">
        <v>312</v>
      </c>
      <c r="E31" s="106" t="s">
        <v>327</v>
      </c>
      <c r="F31" s="386">
        <v>100</v>
      </c>
      <c r="G31" s="386">
        <v>100</v>
      </c>
      <c r="H31" s="386">
        <v>100</v>
      </c>
    </row>
    <row r="32" spans="2:9">
      <c r="B32" s="105" t="str">
        <f t="shared" si="8"/>
        <v>Hosted voipfaciliteitDoorschakelen direct</v>
      </c>
      <c r="C32" s="106" t="s">
        <v>281</v>
      </c>
      <c r="D32" s="106" t="s">
        <v>312</v>
      </c>
      <c r="E32" s="106" t="s">
        <v>328</v>
      </c>
      <c r="F32" s="386">
        <v>100</v>
      </c>
      <c r="G32" s="386">
        <v>100</v>
      </c>
      <c r="H32" s="386">
        <v>100</v>
      </c>
    </row>
    <row r="33" spans="2:8">
      <c r="B33" s="105" t="str">
        <f t="shared" si="8"/>
        <v>Hosted voipfaciliteitDoorschakelen bij geen gehoor</v>
      </c>
      <c r="C33" s="106" t="s">
        <v>281</v>
      </c>
      <c r="D33" s="106" t="s">
        <v>312</v>
      </c>
      <c r="E33" s="106" t="s">
        <v>329</v>
      </c>
      <c r="F33" s="386">
        <v>100</v>
      </c>
      <c r="G33" s="386">
        <v>100</v>
      </c>
      <c r="H33" s="386">
        <v>100</v>
      </c>
    </row>
    <row r="34" spans="2:8">
      <c r="B34" s="105" t="str">
        <f t="shared" si="8"/>
        <v>Hosted voipfaciliteitDoorschakelen selectief</v>
      </c>
      <c r="C34" s="106" t="s">
        <v>281</v>
      </c>
      <c r="D34" s="106" t="s">
        <v>312</v>
      </c>
      <c r="E34" s="106" t="s">
        <v>330</v>
      </c>
      <c r="F34" s="386">
        <v>100</v>
      </c>
      <c r="G34" s="386">
        <v>100</v>
      </c>
      <c r="H34" s="386">
        <v>100</v>
      </c>
    </row>
    <row r="35" spans="2:8">
      <c r="B35" s="105" t="str">
        <f t="shared" si="8"/>
        <v>Hosted voipfaciliteitService en Installatie (Extra)</v>
      </c>
      <c r="C35" s="106" t="s">
        <v>281</v>
      </c>
      <c r="D35" s="106" t="s">
        <v>312</v>
      </c>
      <c r="E35" s="106" t="s">
        <v>572</v>
      </c>
      <c r="F35" s="386">
        <v>100</v>
      </c>
      <c r="G35" s="386">
        <v>100</v>
      </c>
      <c r="H35" s="386">
        <v>100</v>
      </c>
    </row>
    <row r="36" spans="2:8">
      <c r="B36" s="105" t="str">
        <f t="shared" ref="B36" si="9">C36&amp;D36&amp;E36</f>
        <v>Hosted voipfaciliteitKeuzemenu dag/nacht</v>
      </c>
      <c r="C36" s="106" t="s">
        <v>281</v>
      </c>
      <c r="D36" s="106" t="s">
        <v>312</v>
      </c>
      <c r="E36" s="106" t="s">
        <v>525</v>
      </c>
      <c r="F36" s="386">
        <v>100</v>
      </c>
      <c r="G36" s="386">
        <v>100</v>
      </c>
      <c r="H36" s="386">
        <v>100</v>
      </c>
    </row>
    <row r="37" spans="2:8">
      <c r="B37" s="105"/>
      <c r="C37" s="106"/>
      <c r="D37" s="106"/>
      <c r="E37" s="106"/>
      <c r="F37" s="107"/>
      <c r="G37" s="107"/>
      <c r="H37" s="107"/>
    </row>
    <row r="38" spans="2:8">
      <c r="C38" s="106"/>
      <c r="D38" s="106"/>
      <c r="F38" s="107"/>
      <c r="G38" s="107"/>
      <c r="H38" s="107"/>
    </row>
    <row r="39" spans="2:8" ht="14.25">
      <c r="B39" s="95" t="s">
        <v>222</v>
      </c>
      <c r="C39" s="96"/>
      <c r="D39" s="96"/>
      <c r="E39" s="97"/>
      <c r="F39" s="97"/>
      <c r="G39" s="98"/>
      <c r="H39" s="98"/>
    </row>
    <row r="41" spans="2:8">
      <c r="B41" s="103" t="s">
        <v>7</v>
      </c>
      <c r="C41" s="103" t="s">
        <v>220</v>
      </c>
      <c r="D41" s="89" t="s">
        <v>313</v>
      </c>
      <c r="E41" s="103" t="s">
        <v>223</v>
      </c>
      <c r="F41" s="104" t="s">
        <v>224</v>
      </c>
      <c r="G41" s="104" t="s">
        <v>225</v>
      </c>
    </row>
    <row r="42" spans="2:8">
      <c r="B42" s="89" t="str">
        <f t="shared" ref="B42:B53" si="10">C42&amp;D42&amp;E42</f>
        <v>Hosted voipNederland BasisBIBA</v>
      </c>
      <c r="C42" s="106" t="s">
        <v>281</v>
      </c>
      <c r="D42" s="215" t="s">
        <v>279</v>
      </c>
      <c r="E42" s="106" t="s">
        <v>205</v>
      </c>
      <c r="F42" s="365">
        <v>0.1</v>
      </c>
      <c r="G42" s="365">
        <v>0.1</v>
      </c>
    </row>
    <row r="43" spans="2:8">
      <c r="B43" s="89" t="str">
        <f t="shared" si="10"/>
        <v>Hosted voipNederland BasisBUBA</v>
      </c>
      <c r="C43" s="106" t="s">
        <v>281</v>
      </c>
      <c r="D43" s="215" t="s">
        <v>279</v>
      </c>
      <c r="E43" s="106" t="s">
        <v>207</v>
      </c>
      <c r="F43" s="365">
        <v>0.1</v>
      </c>
      <c r="G43" s="365">
        <v>0.1</v>
      </c>
    </row>
    <row r="44" spans="2:8">
      <c r="B44" s="89" t="str">
        <f t="shared" si="10"/>
        <v>Hosted voipNederland BasisVAMO</v>
      </c>
      <c r="C44" s="106" t="s">
        <v>281</v>
      </c>
      <c r="D44" s="215" t="s">
        <v>279</v>
      </c>
      <c r="E44" s="106" t="s">
        <v>208</v>
      </c>
      <c r="F44" s="365">
        <v>0.1</v>
      </c>
      <c r="G44" s="365">
        <v>0.1</v>
      </c>
    </row>
    <row r="45" spans="2:8">
      <c r="B45" s="89" t="str">
        <f t="shared" si="10"/>
        <v>Hosted voipNederland BasisIDD</v>
      </c>
      <c r="C45" s="106" t="s">
        <v>281</v>
      </c>
      <c r="D45" s="215" t="s">
        <v>279</v>
      </c>
      <c r="E45" s="106" t="s">
        <v>209</v>
      </c>
      <c r="F45" s="365">
        <v>0.1</v>
      </c>
      <c r="G45" s="365">
        <v>0.1</v>
      </c>
      <c r="H45" s="182"/>
    </row>
    <row r="46" spans="2:8">
      <c r="B46" s="89" t="str">
        <f t="shared" si="10"/>
        <v>Hosted voipNederland OnbeperktBIBA</v>
      </c>
      <c r="C46" s="106" t="s">
        <v>281</v>
      </c>
      <c r="D46" s="215" t="s">
        <v>280</v>
      </c>
      <c r="E46" s="106" t="s">
        <v>205</v>
      </c>
      <c r="F46" s="365">
        <v>0.1</v>
      </c>
      <c r="G46" s="365">
        <v>0.1</v>
      </c>
    </row>
    <row r="47" spans="2:8">
      <c r="B47" s="89" t="str">
        <f t="shared" si="10"/>
        <v>Hosted voipNederland OnbeperktBUBA</v>
      </c>
      <c r="C47" s="106" t="s">
        <v>281</v>
      </c>
      <c r="D47" s="215" t="s">
        <v>280</v>
      </c>
      <c r="E47" s="106" t="s">
        <v>207</v>
      </c>
      <c r="F47" s="365">
        <v>0.1</v>
      </c>
      <c r="G47" s="365">
        <v>0.1</v>
      </c>
    </row>
    <row r="48" spans="2:8">
      <c r="B48" s="89" t="str">
        <f t="shared" si="10"/>
        <v>Hosted voipNederland OnbeperktVAMO</v>
      </c>
      <c r="C48" s="106" t="s">
        <v>281</v>
      </c>
      <c r="D48" s="215" t="s">
        <v>280</v>
      </c>
      <c r="E48" s="106" t="s">
        <v>208</v>
      </c>
      <c r="F48" s="365">
        <v>0.1</v>
      </c>
      <c r="G48" s="365">
        <v>0.1</v>
      </c>
    </row>
    <row r="49" spans="2:9">
      <c r="B49" s="89" t="str">
        <f t="shared" si="10"/>
        <v>Hosted voipNederland OnbeperktIDD</v>
      </c>
      <c r="C49" s="106" t="s">
        <v>281</v>
      </c>
      <c r="D49" s="215" t="s">
        <v>280</v>
      </c>
      <c r="E49" s="106" t="s">
        <v>209</v>
      </c>
      <c r="F49" s="365">
        <v>0.1</v>
      </c>
      <c r="G49" s="365">
        <v>0.1</v>
      </c>
    </row>
    <row r="50" spans="2:9">
      <c r="B50" s="89" t="str">
        <f t="shared" si="10"/>
        <v>SIPBasisBIBA</v>
      </c>
      <c r="C50" s="106" t="s">
        <v>285</v>
      </c>
      <c r="D50" s="216" t="s">
        <v>315</v>
      </c>
      <c r="E50" s="106" t="s">
        <v>205</v>
      </c>
      <c r="F50" s="365">
        <v>0.1</v>
      </c>
      <c r="G50" s="365">
        <v>0.1</v>
      </c>
      <c r="H50" s="89" t="s">
        <v>388</v>
      </c>
    </row>
    <row r="51" spans="2:9">
      <c r="B51" s="89" t="str">
        <f t="shared" si="10"/>
        <v>SIPBasisBUBA</v>
      </c>
      <c r="C51" s="106" t="s">
        <v>285</v>
      </c>
      <c r="D51" s="216" t="s">
        <v>315</v>
      </c>
      <c r="E51" s="106" t="s">
        <v>207</v>
      </c>
      <c r="F51" s="365">
        <v>0.1</v>
      </c>
      <c r="G51" s="365">
        <v>0.1</v>
      </c>
    </row>
    <row r="52" spans="2:9">
      <c r="B52" s="89" t="str">
        <f t="shared" si="10"/>
        <v>SIPBasisVAMO</v>
      </c>
      <c r="C52" s="106" t="s">
        <v>285</v>
      </c>
      <c r="D52" s="216" t="s">
        <v>315</v>
      </c>
      <c r="E52" s="106" t="s">
        <v>208</v>
      </c>
      <c r="F52" s="365">
        <v>0.1</v>
      </c>
      <c r="G52" s="365">
        <v>0.1</v>
      </c>
    </row>
    <row r="53" spans="2:9">
      <c r="B53" s="89" t="str">
        <f t="shared" si="10"/>
        <v>SIPBasisIDD</v>
      </c>
      <c r="C53" s="106" t="s">
        <v>285</v>
      </c>
      <c r="D53" s="216" t="s">
        <v>315</v>
      </c>
      <c r="E53" s="106" t="s">
        <v>209</v>
      </c>
      <c r="F53" s="365">
        <v>0.1</v>
      </c>
      <c r="G53" s="365">
        <v>0.1</v>
      </c>
    </row>
    <row r="54" spans="2:9">
      <c r="C54" s="106"/>
      <c r="D54" s="106"/>
      <c r="F54" s="108"/>
      <c r="G54" s="108"/>
    </row>
    <row r="55" spans="2:9">
      <c r="C55" s="106"/>
      <c r="D55" s="106"/>
      <c r="F55" s="108"/>
      <c r="G55" s="108"/>
      <c r="H55" s="109"/>
      <c r="I55" s="110"/>
    </row>
    <row r="56" spans="2:9" ht="14.25">
      <c r="B56" s="95" t="s">
        <v>226</v>
      </c>
    </row>
    <row r="57" spans="2:9">
      <c r="F57" s="89" t="s">
        <v>227</v>
      </c>
    </row>
    <row r="58" spans="2:9">
      <c r="B58" s="103" t="s">
        <v>7</v>
      </c>
      <c r="C58" s="103" t="s">
        <v>228</v>
      </c>
      <c r="D58" s="103" t="s">
        <v>282</v>
      </c>
      <c r="F58" s="111" t="s">
        <v>205</v>
      </c>
      <c r="G58" s="111" t="s">
        <v>207</v>
      </c>
      <c r="H58" s="111" t="s">
        <v>208</v>
      </c>
      <c r="I58" s="111" t="s">
        <v>209</v>
      </c>
    </row>
    <row r="59" spans="2:9" s="239" customFormat="1">
      <c r="B59" s="239" t="str">
        <f>C59&amp;D59</f>
        <v>Hosted voip0</v>
      </c>
      <c r="C59" s="106" t="s">
        <v>281</v>
      </c>
      <c r="D59" s="106">
        <v>0</v>
      </c>
      <c r="F59" s="366">
        <v>0</v>
      </c>
      <c r="G59" s="366">
        <v>0</v>
      </c>
      <c r="H59" s="366">
        <v>0</v>
      </c>
      <c r="I59" s="366">
        <v>0</v>
      </c>
    </row>
    <row r="60" spans="2:9">
      <c r="B60" s="89" t="str">
        <f>C60&amp;D60</f>
        <v>Hosted voip1</v>
      </c>
      <c r="C60" s="106" t="s">
        <v>281</v>
      </c>
      <c r="D60" s="106">
        <v>1</v>
      </c>
      <c r="F60" s="366">
        <v>0</v>
      </c>
      <c r="G60" s="366">
        <v>0</v>
      </c>
      <c r="H60" s="366">
        <v>0</v>
      </c>
      <c r="I60" s="366">
        <v>0</v>
      </c>
    </row>
    <row r="61" spans="2:9">
      <c r="B61" s="89" t="str">
        <f t="shared" ref="B61:B62" si="11">C61&amp;D61</f>
        <v>Hosted voip2</v>
      </c>
      <c r="C61" s="106" t="s">
        <v>281</v>
      </c>
      <c r="D61" s="106">
        <v>2</v>
      </c>
      <c r="F61" s="366">
        <v>0</v>
      </c>
      <c r="G61" s="366">
        <v>0</v>
      </c>
      <c r="H61" s="366">
        <v>0</v>
      </c>
      <c r="I61" s="366">
        <v>0</v>
      </c>
    </row>
    <row r="62" spans="2:9">
      <c r="B62" s="89" t="str">
        <f t="shared" si="11"/>
        <v>Hosted voip3</v>
      </c>
      <c r="C62" s="106" t="s">
        <v>281</v>
      </c>
      <c r="D62" s="106">
        <v>3</v>
      </c>
      <c r="F62" s="366">
        <v>0</v>
      </c>
      <c r="G62" s="366">
        <v>0</v>
      </c>
      <c r="H62" s="366">
        <v>0</v>
      </c>
      <c r="I62" s="366">
        <v>0</v>
      </c>
    </row>
    <row r="63" spans="2:9" s="239" customFormat="1">
      <c r="B63" s="239" t="str">
        <f>C63&amp;D63</f>
        <v>SIP0</v>
      </c>
      <c r="C63" s="106" t="s">
        <v>285</v>
      </c>
      <c r="D63" s="106">
        <v>0</v>
      </c>
      <c r="F63" s="366">
        <v>0</v>
      </c>
      <c r="G63" s="366">
        <v>0</v>
      </c>
      <c r="H63" s="366">
        <v>0</v>
      </c>
      <c r="I63" s="366">
        <v>0</v>
      </c>
    </row>
    <row r="64" spans="2:9">
      <c r="B64" s="89" t="str">
        <f>C64&amp;D64</f>
        <v>SIP1</v>
      </c>
      <c r="C64" s="106" t="s">
        <v>285</v>
      </c>
      <c r="D64" s="106">
        <v>1</v>
      </c>
      <c r="F64" s="366">
        <v>0</v>
      </c>
      <c r="G64" s="366">
        <v>0</v>
      </c>
      <c r="H64" s="366">
        <v>0</v>
      </c>
      <c r="I64" s="366">
        <v>0</v>
      </c>
    </row>
    <row r="65" spans="2:9">
      <c r="B65" s="89" t="str">
        <f t="shared" ref="B65:B66" si="12">C65&amp;D65</f>
        <v>SIP2</v>
      </c>
      <c r="C65" s="106" t="s">
        <v>285</v>
      </c>
      <c r="D65" s="106">
        <v>2</v>
      </c>
      <c r="F65" s="366">
        <v>0</v>
      </c>
      <c r="G65" s="366">
        <v>0</v>
      </c>
      <c r="H65" s="366">
        <v>0</v>
      </c>
      <c r="I65" s="366">
        <v>0</v>
      </c>
    </row>
    <row r="66" spans="2:9">
      <c r="B66" s="89" t="str">
        <f t="shared" si="12"/>
        <v>SIP3</v>
      </c>
      <c r="C66" s="106" t="s">
        <v>285</v>
      </c>
      <c r="D66" s="106">
        <v>3</v>
      </c>
      <c r="F66" s="366">
        <v>0</v>
      </c>
      <c r="G66" s="366">
        <v>0</v>
      </c>
      <c r="H66" s="366">
        <v>0</v>
      </c>
      <c r="I66" s="366">
        <v>0</v>
      </c>
    </row>
    <row r="67" spans="2:9">
      <c r="F67" s="109"/>
      <c r="G67" s="109"/>
      <c r="H67" s="109"/>
      <c r="I67" s="110"/>
    </row>
    <row r="68" spans="2:9" ht="14.25">
      <c r="B68" s="95" t="s">
        <v>375</v>
      </c>
      <c r="C68" s="96"/>
      <c r="D68" s="96"/>
      <c r="E68" s="97"/>
      <c r="F68" s="97"/>
      <c r="G68" s="98"/>
      <c r="H68" s="98"/>
      <c r="I68" s="110"/>
    </row>
    <row r="69" spans="2:9">
      <c r="F69" s="110"/>
      <c r="G69" s="110"/>
      <c r="H69" s="110"/>
      <c r="I69" s="110"/>
    </row>
    <row r="70" spans="2:9">
      <c r="B70" s="103" t="s">
        <v>7</v>
      </c>
      <c r="F70" s="110"/>
      <c r="G70" s="229" t="s">
        <v>374</v>
      </c>
      <c r="H70" s="110"/>
      <c r="I70" s="110"/>
    </row>
    <row r="71" spans="2:9">
      <c r="B71" s="89" t="s">
        <v>363</v>
      </c>
      <c r="C71" s="89" t="s">
        <v>377</v>
      </c>
      <c r="F71" s="110"/>
      <c r="G71" s="363">
        <v>1000</v>
      </c>
      <c r="H71" s="110"/>
      <c r="I71" s="110"/>
    </row>
    <row r="72" spans="2:9">
      <c r="B72" s="89" t="s">
        <v>364</v>
      </c>
      <c r="C72" s="89" t="s">
        <v>378</v>
      </c>
      <c r="F72" s="110"/>
      <c r="G72" s="363">
        <v>1000</v>
      </c>
      <c r="H72" s="110"/>
      <c r="I72" s="110"/>
    </row>
    <row r="73" spans="2:9">
      <c r="B73" s="89" t="s">
        <v>365</v>
      </c>
      <c r="C73" s="89" t="s">
        <v>379</v>
      </c>
      <c r="G73" s="363">
        <v>1000</v>
      </c>
    </row>
    <row r="74" spans="2:9">
      <c r="B74" s="89" t="s">
        <v>366</v>
      </c>
      <c r="C74" s="89" t="s">
        <v>380</v>
      </c>
      <c r="G74" s="363">
        <v>1000</v>
      </c>
    </row>
    <row r="75" spans="2:9">
      <c r="B75" s="89" t="s">
        <v>367</v>
      </c>
      <c r="C75" s="89" t="s">
        <v>381</v>
      </c>
      <c r="G75" s="363">
        <v>1000</v>
      </c>
    </row>
    <row r="76" spans="2:9">
      <c r="B76" s="89" t="s">
        <v>368</v>
      </c>
      <c r="C76" s="89" t="s">
        <v>382</v>
      </c>
      <c r="G76" s="363">
        <v>1000</v>
      </c>
    </row>
    <row r="77" spans="2:9">
      <c r="B77" s="89" t="s">
        <v>369</v>
      </c>
      <c r="C77" s="89" t="s">
        <v>383</v>
      </c>
      <c r="G77" s="363">
        <v>1000</v>
      </c>
    </row>
    <row r="78" spans="2:9">
      <c r="B78" s="89" t="s">
        <v>370</v>
      </c>
      <c r="C78" s="89" t="s">
        <v>384</v>
      </c>
      <c r="G78" s="363">
        <v>1000</v>
      </c>
    </row>
    <row r="79" spans="2:9">
      <c r="B79" s="89" t="s">
        <v>371</v>
      </c>
      <c r="C79" s="89" t="s">
        <v>385</v>
      </c>
      <c r="G79" s="363">
        <v>1000</v>
      </c>
    </row>
    <row r="80" spans="2:9">
      <c r="B80" s="89" t="s">
        <v>372</v>
      </c>
      <c r="C80" s="89" t="s">
        <v>386</v>
      </c>
      <c r="G80" s="363">
        <v>1000</v>
      </c>
    </row>
    <row r="81" spans="2:7">
      <c r="B81" s="89" t="s">
        <v>373</v>
      </c>
      <c r="C81" s="89" t="s">
        <v>387</v>
      </c>
      <c r="G81" s="363">
        <v>1000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A18" sqref="A18"/>
    </sheetView>
  </sheetViews>
  <sheetFormatPr defaultColWidth="9.140625" defaultRowHeight="12"/>
  <cols>
    <col min="1" max="1" width="37.5703125" style="89" bestFit="1" customWidth="1"/>
    <col min="2" max="2" width="11.140625" style="89" bestFit="1" customWidth="1"/>
    <col min="3" max="16384" width="9.140625" style="89"/>
  </cols>
  <sheetData>
    <row r="1" spans="1:4">
      <c r="A1" s="89" t="s">
        <v>359</v>
      </c>
    </row>
    <row r="2" spans="1:4">
      <c r="A2" s="89" t="s">
        <v>240</v>
      </c>
    </row>
    <row r="4" spans="1:4">
      <c r="A4" s="103" t="s">
        <v>241</v>
      </c>
      <c r="B4" s="103" t="s">
        <v>242</v>
      </c>
      <c r="C4" s="103" t="s">
        <v>30</v>
      </c>
      <c r="D4" s="103" t="s">
        <v>243</v>
      </c>
    </row>
    <row r="5" spans="1:4">
      <c r="A5" s="106" t="s">
        <v>244</v>
      </c>
      <c r="B5" s="106" t="s">
        <v>245</v>
      </c>
      <c r="C5" s="106" t="s">
        <v>206</v>
      </c>
      <c r="D5" s="382">
        <v>3.0200000000000001E-3</v>
      </c>
    </row>
    <row r="6" spans="1:4">
      <c r="A6" s="106" t="s">
        <v>244</v>
      </c>
      <c r="B6" s="106" t="s">
        <v>246</v>
      </c>
      <c r="C6" s="106" t="s">
        <v>206</v>
      </c>
      <c r="D6" s="382">
        <v>8.0800000000000004E-3</v>
      </c>
    </row>
    <row r="7" spans="1:4">
      <c r="A7" s="106" t="s">
        <v>236</v>
      </c>
      <c r="B7" s="106" t="s">
        <v>247</v>
      </c>
      <c r="C7" s="106" t="s">
        <v>247</v>
      </c>
      <c r="D7" s="383">
        <v>1.8610000000000002E-2</v>
      </c>
    </row>
    <row r="10" spans="1:4">
      <c r="A10" s="106" t="s">
        <v>248</v>
      </c>
      <c r="B10" s="384">
        <v>64</v>
      </c>
      <c r="C10" s="89" t="s">
        <v>249</v>
      </c>
    </row>
    <row r="11" spans="1:4">
      <c r="A11" s="106" t="s">
        <v>250</v>
      </c>
      <c r="B11" s="384">
        <v>72.650000000000006</v>
      </c>
      <c r="C11" s="89" t="s">
        <v>249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7">
    <tabColor rgb="FFFFFF00"/>
  </sheetPr>
  <dimension ref="A1:O298"/>
  <sheetViews>
    <sheetView zoomScale="85" zoomScaleNormal="85" workbookViewId="0">
      <pane ySplit="6" topLeftCell="A7" activePane="bottomLeft" state="frozenSplit"/>
      <selection activeCell="B32" sqref="B32"/>
      <selection pane="bottomLeft" activeCell="G28" sqref="G28"/>
    </sheetView>
  </sheetViews>
  <sheetFormatPr defaultRowHeight="15"/>
  <cols>
    <col min="1" max="1" width="4.140625" customWidth="1"/>
    <col min="2" max="3" width="12.28515625" customWidth="1"/>
    <col min="4" max="4" width="46.42578125" customWidth="1"/>
    <col min="5" max="5" width="16.42578125" bestFit="1" customWidth="1"/>
    <col min="6" max="6" width="21.42578125" bestFit="1" customWidth="1"/>
    <col min="7" max="7" width="21" bestFit="1" customWidth="1"/>
    <col min="8" max="8" width="29.28515625" bestFit="1" customWidth="1"/>
    <col min="9" max="9" width="22.7109375" bestFit="1" customWidth="1"/>
    <col min="10" max="13" width="12.28515625" customWidth="1"/>
  </cols>
  <sheetData>
    <row r="1" spans="1:15" ht="15.75">
      <c r="A1" s="1"/>
      <c r="B1" s="2"/>
      <c r="C1" s="1"/>
      <c r="D1" s="3"/>
      <c r="E1" s="3"/>
      <c r="F1" s="4"/>
      <c r="G1" s="1"/>
      <c r="H1" s="1" t="s">
        <v>31</v>
      </c>
      <c r="I1" s="1"/>
      <c r="J1" s="5"/>
      <c r="K1" s="5"/>
      <c r="L1" s="5"/>
      <c r="M1" s="5"/>
      <c r="N1" s="6" t="s">
        <v>32</v>
      </c>
      <c r="O1" s="7"/>
    </row>
    <row r="2" spans="1:15" ht="15.75">
      <c r="A2" s="1"/>
      <c r="B2" s="8" t="s">
        <v>33</v>
      </c>
      <c r="C2" s="1"/>
      <c r="D2" s="9"/>
      <c r="E2" s="9"/>
      <c r="F2" s="10" t="s">
        <v>34</v>
      </c>
      <c r="G2" s="11" t="s">
        <v>35</v>
      </c>
      <c r="H2" s="1" t="s">
        <v>36</v>
      </c>
      <c r="I2" s="1"/>
      <c r="J2" s="5"/>
      <c r="K2" s="5"/>
      <c r="L2" s="5"/>
      <c r="M2" s="5"/>
    </row>
    <row r="3" spans="1:15" ht="15.75">
      <c r="A3" s="1"/>
      <c r="B3" s="2"/>
      <c r="C3" s="1"/>
      <c r="D3" s="3"/>
      <c r="E3" s="3"/>
      <c r="F3" s="4"/>
      <c r="G3" s="1"/>
      <c r="H3" s="1" t="s">
        <v>37</v>
      </c>
      <c r="I3" s="1"/>
      <c r="J3" s="5"/>
      <c r="K3" s="5"/>
      <c r="L3" s="5"/>
      <c r="M3" s="5"/>
    </row>
    <row r="4" spans="1:15" ht="15.75">
      <c r="A4" s="12"/>
      <c r="B4" s="13"/>
      <c r="C4" s="12"/>
      <c r="D4" s="14"/>
      <c r="E4" s="14"/>
      <c r="F4" s="15"/>
      <c r="G4" s="12"/>
      <c r="H4" s="1" t="s">
        <v>38</v>
      </c>
      <c r="I4" s="12"/>
      <c r="J4" s="5"/>
      <c r="K4" s="5"/>
      <c r="L4" s="5"/>
      <c r="M4" s="5"/>
    </row>
    <row r="5" spans="1:15" ht="23.25">
      <c r="A5" s="16"/>
      <c r="B5" s="17"/>
      <c r="C5" s="16"/>
      <c r="D5" s="18"/>
      <c r="E5" s="16"/>
      <c r="F5" s="16"/>
      <c r="G5" s="16"/>
      <c r="H5" s="19"/>
      <c r="I5" s="16"/>
      <c r="J5" s="5"/>
      <c r="K5" s="5"/>
      <c r="L5" s="5"/>
      <c r="M5" s="5"/>
    </row>
    <row r="6" spans="1:15" ht="15.75">
      <c r="A6" s="16"/>
      <c r="B6" s="20"/>
      <c r="C6" s="16"/>
      <c r="D6" s="16"/>
      <c r="E6" s="16"/>
      <c r="F6" s="16"/>
      <c r="G6" s="16"/>
      <c r="H6" s="21"/>
      <c r="I6" s="19"/>
      <c r="J6" s="5"/>
      <c r="K6" s="5"/>
      <c r="L6" s="5"/>
      <c r="M6" s="5"/>
    </row>
    <row r="7" spans="1:15" ht="15.75">
      <c r="A7" s="22"/>
      <c r="B7" s="22"/>
      <c r="C7" s="22"/>
      <c r="D7" s="23" t="s">
        <v>39</v>
      </c>
      <c r="E7" s="23"/>
      <c r="F7" s="24"/>
      <c r="G7" s="24"/>
      <c r="H7" s="24"/>
      <c r="I7" s="22"/>
      <c r="J7" s="5"/>
      <c r="K7" s="5"/>
      <c r="L7" s="5"/>
      <c r="M7" s="5"/>
    </row>
    <row r="8" spans="1:15" ht="15.75">
      <c r="A8" s="25"/>
      <c r="B8" s="26"/>
      <c r="C8" s="25"/>
      <c r="D8" s="27"/>
      <c r="E8" s="27"/>
      <c r="F8" s="28"/>
      <c r="G8" s="29"/>
      <c r="H8" s="29"/>
      <c r="I8" s="25"/>
      <c r="J8" s="5"/>
      <c r="K8" s="5"/>
      <c r="L8" s="5"/>
      <c r="M8" s="5"/>
    </row>
    <row r="9" spans="1:15" ht="15.75">
      <c r="A9" s="25"/>
      <c r="B9" s="26"/>
      <c r="C9" s="25"/>
      <c r="D9" s="23" t="s">
        <v>40</v>
      </c>
      <c r="E9" s="30" t="s">
        <v>41</v>
      </c>
      <c r="F9" s="31" t="s">
        <v>42</v>
      </c>
      <c r="G9" s="32"/>
      <c r="H9" s="32"/>
      <c r="I9" s="25"/>
      <c r="J9" s="29"/>
      <c r="K9" s="5"/>
      <c r="L9" s="5"/>
      <c r="M9" s="5"/>
    </row>
    <row r="10" spans="1:15" ht="15.75">
      <c r="A10" s="25"/>
      <c r="B10" s="26"/>
      <c r="C10" s="25"/>
      <c r="D10" s="33" t="s">
        <v>43</v>
      </c>
      <c r="E10" s="33" t="s">
        <v>44</v>
      </c>
      <c r="F10" s="34" t="s">
        <v>45</v>
      </c>
      <c r="G10" s="35" t="s">
        <v>46</v>
      </c>
      <c r="H10" s="353">
        <v>1</v>
      </c>
      <c r="I10" s="29" t="s">
        <v>47</v>
      </c>
      <c r="J10" s="5"/>
      <c r="K10" s="5"/>
      <c r="L10" s="5"/>
      <c r="M10" s="5"/>
    </row>
    <row r="11" spans="1:15" ht="15.75">
      <c r="A11" s="25"/>
      <c r="B11" s="26"/>
      <c r="C11" s="25"/>
      <c r="D11" s="33" t="s">
        <v>43</v>
      </c>
      <c r="E11" s="33"/>
      <c r="F11" s="34" t="s">
        <v>48</v>
      </c>
      <c r="G11" s="35" t="s">
        <v>46</v>
      </c>
      <c r="H11" s="353">
        <v>1</v>
      </c>
      <c r="I11" s="29" t="s">
        <v>47</v>
      </c>
      <c r="J11" s="5"/>
      <c r="K11" s="5"/>
      <c r="L11" s="5"/>
      <c r="M11" s="5"/>
    </row>
    <row r="12" spans="1:15" ht="15.75">
      <c r="A12" s="25"/>
      <c r="B12" s="26"/>
      <c r="C12" s="25"/>
      <c r="D12" s="33" t="s">
        <v>49</v>
      </c>
      <c r="E12" s="33"/>
      <c r="F12" s="34" t="s">
        <v>45</v>
      </c>
      <c r="G12" s="35" t="s">
        <v>46</v>
      </c>
      <c r="H12" s="353">
        <v>1</v>
      </c>
      <c r="I12" s="29" t="s">
        <v>50</v>
      </c>
      <c r="J12" s="5"/>
      <c r="K12" s="5"/>
      <c r="L12" s="5"/>
      <c r="M12" s="5"/>
    </row>
    <row r="13" spans="1:15" ht="15.75">
      <c r="A13" s="25"/>
      <c r="B13" s="26"/>
      <c r="C13" s="25"/>
      <c r="D13" s="33" t="s">
        <v>49</v>
      </c>
      <c r="E13" s="33"/>
      <c r="F13" s="34" t="s">
        <v>48</v>
      </c>
      <c r="G13" s="35" t="s">
        <v>46</v>
      </c>
      <c r="H13" s="353">
        <v>1</v>
      </c>
      <c r="I13" s="29" t="s">
        <v>50</v>
      </c>
      <c r="J13" s="36"/>
      <c r="K13" s="36"/>
      <c r="L13" s="36"/>
      <c r="M13" s="36"/>
    </row>
    <row r="14" spans="1:15" ht="15.75">
      <c r="A14" s="25"/>
      <c r="B14" s="26"/>
      <c r="C14" s="25"/>
      <c r="D14" s="33" t="s">
        <v>51</v>
      </c>
      <c r="E14" s="33" t="s">
        <v>44</v>
      </c>
      <c r="F14" s="34" t="s">
        <v>52</v>
      </c>
      <c r="G14" s="35" t="s">
        <v>46</v>
      </c>
      <c r="H14" s="353">
        <v>1</v>
      </c>
      <c r="I14" s="29" t="s">
        <v>47</v>
      </c>
      <c r="J14" s="5"/>
      <c r="K14" s="5"/>
      <c r="L14" s="5"/>
      <c r="M14" s="5"/>
    </row>
    <row r="15" spans="1:15" ht="15.75">
      <c r="A15" s="25"/>
      <c r="B15" s="26"/>
      <c r="C15" s="25"/>
      <c r="D15" s="33" t="s">
        <v>53</v>
      </c>
      <c r="E15" s="33" t="s">
        <v>54</v>
      </c>
      <c r="F15" s="34" t="s">
        <v>52</v>
      </c>
      <c r="G15" s="35" t="s">
        <v>46</v>
      </c>
      <c r="H15" s="353">
        <v>1</v>
      </c>
      <c r="I15" s="29" t="s">
        <v>47</v>
      </c>
      <c r="J15" s="5"/>
      <c r="K15" s="5"/>
      <c r="L15" s="5"/>
      <c r="M15" s="5"/>
    </row>
    <row r="16" spans="1:15" ht="15.75">
      <c r="A16" s="25"/>
      <c r="B16" s="26"/>
      <c r="C16" s="25"/>
      <c r="D16" s="33" t="s">
        <v>55</v>
      </c>
      <c r="E16" s="33" t="s">
        <v>56</v>
      </c>
      <c r="F16" s="34" t="s">
        <v>52</v>
      </c>
      <c r="G16" s="37" t="s">
        <v>57</v>
      </c>
      <c r="H16" s="353">
        <v>1</v>
      </c>
      <c r="I16" s="29" t="s">
        <v>47</v>
      </c>
      <c r="J16" s="5"/>
      <c r="K16" s="5"/>
      <c r="L16" s="5"/>
      <c r="M16" s="5"/>
    </row>
    <row r="17" spans="1:13" ht="15.75">
      <c r="A17" s="5"/>
      <c r="B17" s="38"/>
      <c r="C17" s="5"/>
      <c r="D17" s="39" t="s">
        <v>58</v>
      </c>
      <c r="E17" s="33" t="s">
        <v>59</v>
      </c>
      <c r="F17" s="34"/>
      <c r="G17" s="37" t="s">
        <v>57</v>
      </c>
      <c r="H17" s="354">
        <v>1</v>
      </c>
      <c r="I17" s="29" t="s">
        <v>47</v>
      </c>
      <c r="J17" s="5"/>
      <c r="K17" s="5"/>
      <c r="L17" s="5"/>
      <c r="M17" s="5"/>
    </row>
    <row r="18" spans="1:13" ht="15.75">
      <c r="A18" s="5"/>
      <c r="B18" s="38"/>
      <c r="C18" s="5"/>
      <c r="D18" s="39" t="s">
        <v>60</v>
      </c>
      <c r="E18" s="33" t="s">
        <v>61</v>
      </c>
      <c r="F18" s="34" t="s">
        <v>52</v>
      </c>
      <c r="G18" s="37" t="s">
        <v>57</v>
      </c>
      <c r="H18" s="354">
        <v>1</v>
      </c>
      <c r="I18" s="29" t="s">
        <v>50</v>
      </c>
      <c r="J18" s="29"/>
      <c r="K18" s="5"/>
      <c r="L18" s="5"/>
      <c r="M18" s="5"/>
    </row>
    <row r="19" spans="1:13" ht="15.75">
      <c r="A19" s="5"/>
      <c r="B19" s="38"/>
      <c r="C19" s="5"/>
      <c r="D19" s="40"/>
      <c r="E19" s="40"/>
      <c r="F19" s="41"/>
      <c r="G19" s="29"/>
      <c r="H19" s="29"/>
      <c r="I19" s="29"/>
      <c r="J19" s="29"/>
      <c r="K19" s="5"/>
      <c r="L19" s="5"/>
      <c r="M19" s="5"/>
    </row>
    <row r="20" spans="1:13" ht="15.75">
      <c r="A20" s="5"/>
      <c r="B20" s="38"/>
      <c r="C20" s="5"/>
      <c r="D20" s="23" t="s">
        <v>62</v>
      </c>
      <c r="E20" s="30" t="s">
        <v>41</v>
      </c>
      <c r="F20" s="31" t="s">
        <v>42</v>
      </c>
      <c r="G20" s="32"/>
      <c r="H20" s="32"/>
      <c r="I20" s="25"/>
      <c r="J20" s="29"/>
      <c r="K20" s="5"/>
      <c r="L20" s="5"/>
      <c r="M20" s="5"/>
    </row>
    <row r="21" spans="1:13" ht="15.75">
      <c r="A21" s="5"/>
      <c r="B21" s="38"/>
      <c r="C21" s="5"/>
      <c r="D21" s="33" t="s">
        <v>63</v>
      </c>
      <c r="E21" s="33" t="s">
        <v>44</v>
      </c>
      <c r="F21" s="34" t="s">
        <v>45</v>
      </c>
      <c r="G21" s="42" t="s">
        <v>64</v>
      </c>
      <c r="H21" s="42" t="s">
        <v>65</v>
      </c>
      <c r="I21" s="29" t="s">
        <v>47</v>
      </c>
      <c r="J21" s="5"/>
      <c r="K21" s="5"/>
      <c r="L21" s="5"/>
      <c r="M21" s="5"/>
    </row>
    <row r="22" spans="1:13" ht="15.75">
      <c r="A22" s="5"/>
      <c r="B22" s="38"/>
      <c r="C22" s="5"/>
      <c r="D22" s="33" t="s">
        <v>63</v>
      </c>
      <c r="E22" s="33"/>
      <c r="F22" s="34" t="s">
        <v>48</v>
      </c>
      <c r="G22" s="42" t="s">
        <v>64</v>
      </c>
      <c r="H22" s="42" t="s">
        <v>65</v>
      </c>
      <c r="I22" s="29" t="s">
        <v>47</v>
      </c>
      <c r="J22" s="5"/>
      <c r="K22" s="5"/>
      <c r="L22" s="5"/>
      <c r="M22" s="5"/>
    </row>
    <row r="23" spans="1:13" ht="15.75">
      <c r="A23" s="5"/>
      <c r="B23" s="38"/>
      <c r="C23" s="5"/>
      <c r="D23" s="33" t="s">
        <v>66</v>
      </c>
      <c r="E23" s="33" t="s">
        <v>44</v>
      </c>
      <c r="F23" s="34" t="s">
        <v>45</v>
      </c>
      <c r="G23" s="42" t="s">
        <v>64</v>
      </c>
      <c r="H23" s="42" t="s">
        <v>65</v>
      </c>
      <c r="I23" s="29" t="s">
        <v>47</v>
      </c>
      <c r="J23" s="5"/>
      <c r="K23" s="5"/>
      <c r="L23" s="5"/>
      <c r="M23" s="5"/>
    </row>
    <row r="24" spans="1:13" ht="15.75">
      <c r="A24" s="5"/>
      <c r="B24" s="38"/>
      <c r="C24" s="5"/>
      <c r="D24" s="33" t="s">
        <v>66</v>
      </c>
      <c r="E24" s="33"/>
      <c r="F24" s="34" t="s">
        <v>48</v>
      </c>
      <c r="G24" s="42" t="s">
        <v>64</v>
      </c>
      <c r="H24" s="42" t="s">
        <v>65</v>
      </c>
      <c r="I24" s="29" t="s">
        <v>47</v>
      </c>
      <c r="J24" s="5"/>
      <c r="K24" s="5"/>
      <c r="L24" s="5"/>
      <c r="M24" s="5"/>
    </row>
    <row r="25" spans="1:13" ht="15.75">
      <c r="A25" s="5"/>
      <c r="B25" s="38"/>
      <c r="C25" s="5"/>
      <c r="D25" s="33" t="s">
        <v>51</v>
      </c>
      <c r="E25" s="33" t="s">
        <v>44</v>
      </c>
      <c r="F25" s="34" t="s">
        <v>67</v>
      </c>
      <c r="G25" s="42" t="s">
        <v>64</v>
      </c>
      <c r="H25" s="355">
        <v>1</v>
      </c>
      <c r="I25" s="29" t="s">
        <v>47</v>
      </c>
      <c r="J25" s="5"/>
      <c r="K25" s="5"/>
      <c r="L25" s="5"/>
      <c r="M25" s="5"/>
    </row>
    <row r="26" spans="1:13" ht="15.75">
      <c r="A26" s="5"/>
      <c r="B26" s="38"/>
      <c r="C26" s="5"/>
      <c r="D26" s="33" t="s">
        <v>55</v>
      </c>
      <c r="E26" s="33" t="s">
        <v>56</v>
      </c>
      <c r="F26" s="34" t="s">
        <v>67</v>
      </c>
      <c r="G26" s="37" t="s">
        <v>57</v>
      </c>
      <c r="H26" s="355">
        <v>1</v>
      </c>
      <c r="I26" s="29" t="s">
        <v>47</v>
      </c>
      <c r="J26" s="5"/>
      <c r="K26" s="5"/>
      <c r="L26" s="5"/>
      <c r="M26" s="5"/>
    </row>
    <row r="27" spans="1:13" ht="15.75">
      <c r="A27" s="5"/>
      <c r="B27" s="38"/>
      <c r="C27" s="5"/>
      <c r="D27" s="33" t="s">
        <v>68</v>
      </c>
      <c r="E27" s="33"/>
      <c r="F27" s="34" t="s">
        <v>28</v>
      </c>
      <c r="G27" s="42" t="s">
        <v>64</v>
      </c>
      <c r="H27" s="355">
        <v>1</v>
      </c>
      <c r="I27" s="29" t="s">
        <v>47</v>
      </c>
      <c r="J27" s="5"/>
      <c r="K27" s="5"/>
      <c r="L27" s="5"/>
      <c r="M27" s="5"/>
    </row>
    <row r="28" spans="1:13" ht="15.75">
      <c r="A28" s="5"/>
      <c r="B28" s="38"/>
      <c r="C28" s="5"/>
      <c r="D28" s="39" t="s">
        <v>58</v>
      </c>
      <c r="E28" s="33" t="s">
        <v>59</v>
      </c>
      <c r="F28" s="34"/>
      <c r="G28" s="37" t="s">
        <v>57</v>
      </c>
      <c r="H28" s="354">
        <v>1</v>
      </c>
      <c r="I28" s="29" t="s">
        <v>47</v>
      </c>
      <c r="J28" s="5"/>
      <c r="K28" s="5"/>
      <c r="L28" s="5"/>
      <c r="M28" s="5"/>
    </row>
    <row r="29" spans="1:13" ht="15.75">
      <c r="A29" s="5"/>
      <c r="B29" s="38"/>
      <c r="C29" s="5"/>
      <c r="D29" s="39" t="s">
        <v>60</v>
      </c>
      <c r="E29" s="33" t="s">
        <v>61</v>
      </c>
      <c r="F29" s="34" t="s">
        <v>52</v>
      </c>
      <c r="G29" s="37" t="s">
        <v>57</v>
      </c>
      <c r="H29" s="354">
        <v>1</v>
      </c>
      <c r="I29" s="29" t="s">
        <v>50</v>
      </c>
      <c r="J29" s="5"/>
      <c r="K29" s="5"/>
      <c r="L29" s="5"/>
      <c r="M29" s="5"/>
    </row>
    <row r="30" spans="1:13" ht="15.75">
      <c r="A30" s="5"/>
      <c r="B30" s="38"/>
      <c r="C30" s="5"/>
      <c r="D30" s="25"/>
      <c r="E30" s="25"/>
      <c r="F30" s="41"/>
      <c r="G30" s="29"/>
      <c r="H30" s="29"/>
      <c r="I30" s="29"/>
      <c r="J30" s="5"/>
      <c r="K30" s="5"/>
      <c r="L30" s="5"/>
      <c r="M30" s="5"/>
    </row>
    <row r="31" spans="1:13" ht="15.75">
      <c r="A31" s="5"/>
      <c r="B31" s="38"/>
      <c r="C31" s="5"/>
      <c r="D31" s="43" t="s">
        <v>69</v>
      </c>
      <c r="E31" s="25"/>
      <c r="F31" s="41"/>
      <c r="G31" s="29"/>
      <c r="H31" s="29"/>
      <c r="I31" s="29"/>
      <c r="J31" s="5"/>
      <c r="K31" s="5"/>
      <c r="L31" s="5"/>
      <c r="M31" s="5"/>
    </row>
    <row r="32" spans="1:13" ht="15.75">
      <c r="A32" s="5"/>
      <c r="B32" s="38"/>
      <c r="C32" s="5"/>
      <c r="D32" s="25"/>
      <c r="E32" s="25"/>
      <c r="F32" s="41"/>
      <c r="G32" s="29"/>
      <c r="H32" s="29"/>
      <c r="I32" s="29"/>
      <c r="J32" s="5"/>
      <c r="K32" s="5"/>
      <c r="L32" s="5"/>
      <c r="M32" s="5"/>
    </row>
    <row r="33" spans="1:13" ht="15.75">
      <c r="A33" s="5"/>
      <c r="B33" s="38"/>
      <c r="C33" s="5"/>
      <c r="D33" s="23" t="s">
        <v>70</v>
      </c>
      <c r="E33" s="44"/>
      <c r="F33" s="45"/>
      <c r="G33" s="46"/>
      <c r="H33" s="47" t="s">
        <v>71</v>
      </c>
      <c r="I33" s="47" t="s">
        <v>72</v>
      </c>
      <c r="J33" s="48" t="s">
        <v>73</v>
      </c>
      <c r="K33" s="48" t="s">
        <v>74</v>
      </c>
      <c r="L33" s="48" t="s">
        <v>75</v>
      </c>
      <c r="M33" s="47" t="s">
        <v>20</v>
      </c>
    </row>
    <row r="34" spans="1:13" ht="15.75">
      <c r="A34" s="5"/>
      <c r="B34" s="38"/>
      <c r="C34" s="5"/>
      <c r="D34" s="33" t="s">
        <v>9</v>
      </c>
      <c r="E34" s="33"/>
      <c r="F34" s="34" t="s">
        <v>45</v>
      </c>
      <c r="G34" s="42" t="s">
        <v>64</v>
      </c>
      <c r="H34" s="49"/>
      <c r="I34" s="49"/>
      <c r="J34" s="49"/>
      <c r="K34" s="49"/>
      <c r="L34" s="49"/>
      <c r="M34" s="49"/>
    </row>
    <row r="35" spans="1:13" ht="15.75">
      <c r="A35" s="5"/>
      <c r="B35" s="38"/>
      <c r="C35" s="5"/>
      <c r="D35" s="33" t="s">
        <v>24</v>
      </c>
      <c r="E35" s="33"/>
      <c r="F35" s="34" t="s">
        <v>45</v>
      </c>
      <c r="G35" s="42" t="s">
        <v>64</v>
      </c>
      <c r="H35" s="49"/>
      <c r="I35" s="49"/>
      <c r="J35" s="49"/>
      <c r="K35" s="49"/>
      <c r="L35" s="49"/>
      <c r="M35" s="49"/>
    </row>
    <row r="36" spans="1:13" ht="15.75">
      <c r="A36" s="5"/>
      <c r="B36" s="38"/>
      <c r="C36" s="5"/>
      <c r="D36" s="33" t="s">
        <v>25</v>
      </c>
      <c r="E36" s="33"/>
      <c r="F36" s="34" t="s">
        <v>45</v>
      </c>
      <c r="G36" s="42" t="s">
        <v>64</v>
      </c>
      <c r="H36" s="49"/>
      <c r="I36" s="49"/>
      <c r="J36" s="49"/>
      <c r="K36" s="49"/>
      <c r="L36" s="49"/>
      <c r="M36" s="49"/>
    </row>
    <row r="37" spans="1:13" ht="15.75">
      <c r="A37" s="5"/>
      <c r="B37" s="38"/>
      <c r="C37" s="5"/>
      <c r="D37" s="33" t="s">
        <v>10</v>
      </c>
      <c r="E37" s="33"/>
      <c r="F37" s="34" t="s">
        <v>45</v>
      </c>
      <c r="G37" s="42" t="s">
        <v>64</v>
      </c>
      <c r="H37" s="49"/>
      <c r="I37" s="49"/>
      <c r="J37" s="49"/>
      <c r="K37" s="49"/>
      <c r="L37" s="49"/>
      <c r="M37" s="49"/>
    </row>
    <row r="38" spans="1:13" ht="15.75">
      <c r="A38" s="5"/>
      <c r="B38" s="38"/>
      <c r="C38" s="5"/>
      <c r="D38" s="33" t="s">
        <v>26</v>
      </c>
      <c r="E38" s="33"/>
      <c r="F38" s="34" t="s">
        <v>45</v>
      </c>
      <c r="G38" s="42" t="s">
        <v>64</v>
      </c>
      <c r="H38" s="49"/>
      <c r="I38" s="49"/>
      <c r="J38" s="49"/>
      <c r="K38" s="49"/>
      <c r="L38" s="49"/>
      <c r="M38" s="49"/>
    </row>
    <row r="39" spans="1:13" ht="15.75">
      <c r="A39" s="5"/>
      <c r="B39" s="38"/>
      <c r="C39" s="5"/>
      <c r="D39" s="33" t="s">
        <v>21</v>
      </c>
      <c r="E39" s="33"/>
      <c r="F39" s="34" t="s">
        <v>45</v>
      </c>
      <c r="G39" s="42" t="s">
        <v>64</v>
      </c>
      <c r="H39" s="49"/>
      <c r="I39" s="49"/>
      <c r="J39" s="49"/>
      <c r="K39" s="49"/>
      <c r="L39" s="49"/>
      <c r="M39" s="49"/>
    </row>
    <row r="40" spans="1:13" ht="15.75">
      <c r="A40" s="5"/>
      <c r="B40" s="38"/>
      <c r="C40" s="5"/>
      <c r="D40" s="33" t="s">
        <v>11</v>
      </c>
      <c r="E40" s="33"/>
      <c r="F40" s="34" t="s">
        <v>45</v>
      </c>
      <c r="G40" s="42" t="s">
        <v>64</v>
      </c>
      <c r="H40" s="49"/>
      <c r="I40" s="49"/>
      <c r="J40" s="49"/>
      <c r="K40" s="49"/>
      <c r="L40" s="49"/>
      <c r="M40" s="49"/>
    </row>
    <row r="41" spans="1:13" ht="15.75">
      <c r="A41" s="5"/>
      <c r="B41" s="38"/>
      <c r="C41" s="5"/>
      <c r="D41" s="33" t="s">
        <v>12</v>
      </c>
      <c r="E41" s="33"/>
      <c r="F41" s="34" t="s">
        <v>45</v>
      </c>
      <c r="G41" s="42" t="s">
        <v>64</v>
      </c>
      <c r="H41" s="49"/>
      <c r="I41" s="49"/>
      <c r="J41" s="49"/>
      <c r="K41" s="49"/>
      <c r="L41" s="49"/>
      <c r="M41" s="49"/>
    </row>
    <row r="42" spans="1:13" ht="15.75">
      <c r="A42" s="5"/>
      <c r="B42" s="38"/>
      <c r="C42" s="5"/>
      <c r="D42" s="33" t="s">
        <v>13</v>
      </c>
      <c r="E42" s="33"/>
      <c r="F42" s="34" t="s">
        <v>45</v>
      </c>
      <c r="G42" s="42" t="s">
        <v>64</v>
      </c>
      <c r="H42" s="49"/>
      <c r="I42" s="49"/>
      <c r="J42" s="49"/>
      <c r="K42" s="49"/>
      <c r="L42" s="49"/>
      <c r="M42" s="49"/>
    </row>
    <row r="43" spans="1:13" ht="15.75">
      <c r="A43" s="5"/>
      <c r="B43" s="38"/>
      <c r="C43" s="5"/>
      <c r="D43" s="33" t="s">
        <v>14</v>
      </c>
      <c r="E43" s="33"/>
      <c r="F43" s="34" t="s">
        <v>45</v>
      </c>
      <c r="G43" s="42" t="s">
        <v>64</v>
      </c>
      <c r="H43" s="49"/>
      <c r="I43" s="49"/>
      <c r="J43" s="49"/>
      <c r="K43" s="49"/>
      <c r="L43" s="49"/>
      <c r="M43" s="49"/>
    </row>
    <row r="44" spans="1:13" ht="15.75">
      <c r="A44" s="5"/>
      <c r="B44" s="38"/>
      <c r="C44" s="5"/>
      <c r="D44" s="33" t="s">
        <v>17</v>
      </c>
      <c r="E44" s="33"/>
      <c r="F44" s="34" t="s">
        <v>45</v>
      </c>
      <c r="G44" s="42" t="s">
        <v>64</v>
      </c>
      <c r="H44" s="49"/>
      <c r="I44" s="49"/>
      <c r="J44" s="49"/>
      <c r="K44" s="49"/>
      <c r="L44" s="49"/>
      <c r="M44" s="49"/>
    </row>
    <row r="45" spans="1:13" ht="15.75">
      <c r="A45" s="5"/>
      <c r="B45" s="38"/>
      <c r="C45" s="5"/>
      <c r="D45" s="33" t="s">
        <v>76</v>
      </c>
      <c r="E45" s="33"/>
      <c r="F45" s="34" t="s">
        <v>45</v>
      </c>
      <c r="G45" s="42" t="s">
        <v>64</v>
      </c>
      <c r="H45" s="49"/>
      <c r="I45" s="49"/>
      <c r="J45" s="49"/>
      <c r="K45" s="49"/>
      <c r="L45" s="49"/>
      <c r="M45" s="49"/>
    </row>
    <row r="46" spans="1:13" ht="15.75">
      <c r="A46" s="5"/>
      <c r="B46" s="38"/>
      <c r="C46" s="5"/>
      <c r="D46" s="33" t="s">
        <v>18</v>
      </c>
      <c r="E46" s="33"/>
      <c r="F46" s="34" t="s">
        <v>45</v>
      </c>
      <c r="G46" s="42" t="s">
        <v>64</v>
      </c>
      <c r="H46" s="49"/>
      <c r="I46" s="49"/>
      <c r="J46" s="49"/>
      <c r="K46" s="49"/>
      <c r="L46" s="49"/>
      <c r="M46" s="49"/>
    </row>
    <row r="47" spans="1:13" ht="15.75">
      <c r="A47" s="5"/>
      <c r="B47" s="38"/>
      <c r="C47" s="5"/>
      <c r="D47" s="33" t="s">
        <v>15</v>
      </c>
      <c r="E47" s="33"/>
      <c r="F47" s="34" t="s">
        <v>45</v>
      </c>
      <c r="G47" s="42" t="s">
        <v>64</v>
      </c>
      <c r="H47" s="49"/>
      <c r="I47" s="49"/>
      <c r="J47" s="49"/>
      <c r="K47" s="49"/>
      <c r="L47" s="49"/>
      <c r="M47" s="49"/>
    </row>
    <row r="48" spans="1:13" ht="15.75">
      <c r="A48" s="5"/>
      <c r="B48" s="38"/>
      <c r="C48" s="5"/>
      <c r="D48" s="33" t="s">
        <v>19</v>
      </c>
      <c r="E48" s="33"/>
      <c r="F48" s="34" t="s">
        <v>45</v>
      </c>
      <c r="G48" s="42" t="s">
        <v>64</v>
      </c>
      <c r="H48" s="49"/>
      <c r="I48" s="49"/>
      <c r="J48" s="49"/>
      <c r="K48" s="49"/>
      <c r="L48" s="49"/>
      <c r="M48" s="49"/>
    </row>
    <row r="49" spans="1:13" ht="15.75">
      <c r="A49" s="5"/>
      <c r="B49" s="38"/>
      <c r="C49" s="5"/>
      <c r="D49" s="33" t="s">
        <v>77</v>
      </c>
      <c r="E49" s="33"/>
      <c r="F49" s="34" t="s">
        <v>45</v>
      </c>
      <c r="G49" s="42" t="s">
        <v>64</v>
      </c>
      <c r="H49" s="49"/>
      <c r="I49" s="49"/>
      <c r="J49" s="49"/>
      <c r="K49" s="49"/>
      <c r="L49" s="49"/>
      <c r="M49" s="49"/>
    </row>
    <row r="50" spans="1:13" ht="15.75">
      <c r="A50" s="5"/>
      <c r="B50" s="38"/>
      <c r="C50" s="5"/>
      <c r="D50" s="33" t="s">
        <v>16</v>
      </c>
      <c r="E50" s="33"/>
      <c r="F50" s="34" t="s">
        <v>45</v>
      </c>
      <c r="G50" s="42" t="s">
        <v>64</v>
      </c>
      <c r="H50" s="49"/>
      <c r="I50" s="49"/>
      <c r="J50" s="49"/>
      <c r="K50" s="49"/>
      <c r="L50" s="49"/>
      <c r="M50" s="49"/>
    </row>
    <row r="51" spans="1:13" ht="15.75">
      <c r="A51" s="5"/>
      <c r="B51" s="38"/>
      <c r="C51" s="5"/>
      <c r="D51" s="33" t="s">
        <v>22</v>
      </c>
      <c r="E51" s="33"/>
      <c r="F51" s="34" t="s">
        <v>45</v>
      </c>
      <c r="G51" s="42" t="s">
        <v>64</v>
      </c>
      <c r="H51" s="49"/>
      <c r="I51" s="49"/>
      <c r="J51" s="49"/>
      <c r="K51" s="49"/>
      <c r="L51" s="49"/>
      <c r="M51" s="49"/>
    </row>
    <row r="52" spans="1:13" ht="15.75">
      <c r="A52" s="5"/>
      <c r="B52" s="38"/>
      <c r="C52" s="5"/>
      <c r="D52" s="33" t="s">
        <v>23</v>
      </c>
      <c r="E52" s="33"/>
      <c r="F52" s="34" t="s">
        <v>45</v>
      </c>
      <c r="G52" s="42" t="s">
        <v>64</v>
      </c>
      <c r="H52" s="49"/>
      <c r="I52" s="49"/>
      <c r="J52" s="49"/>
      <c r="K52" s="49"/>
      <c r="L52" s="49"/>
      <c r="M52" s="49"/>
    </row>
    <row r="53" spans="1:13" ht="15.75">
      <c r="A53" s="5"/>
      <c r="B53" s="38"/>
      <c r="C53" s="5"/>
      <c r="D53" s="33"/>
      <c r="E53" s="33"/>
      <c r="F53" s="50"/>
      <c r="G53" s="33"/>
      <c r="H53" s="51"/>
      <c r="I53" s="51"/>
      <c r="J53" s="52"/>
      <c r="K53" s="52"/>
      <c r="L53" s="52"/>
      <c r="M53" s="52"/>
    </row>
    <row r="54" spans="1:13" ht="15.75">
      <c r="A54" s="5"/>
      <c r="B54" s="38"/>
      <c r="C54" s="5"/>
      <c r="D54" s="33" t="s">
        <v>9</v>
      </c>
      <c r="E54" s="33"/>
      <c r="F54" s="34" t="s">
        <v>48</v>
      </c>
      <c r="G54" s="42" t="s">
        <v>64</v>
      </c>
      <c r="H54" s="356">
        <v>1</v>
      </c>
      <c r="I54" s="356">
        <v>1</v>
      </c>
      <c r="J54" s="356">
        <v>1</v>
      </c>
      <c r="K54" s="356">
        <v>1</v>
      </c>
      <c r="L54" s="356">
        <v>1</v>
      </c>
      <c r="M54" s="356"/>
    </row>
    <row r="55" spans="1:13" ht="15.75">
      <c r="A55" s="5"/>
      <c r="B55" s="38"/>
      <c r="C55" s="5"/>
      <c r="D55" s="33" t="s">
        <v>24</v>
      </c>
      <c r="E55" s="33"/>
      <c r="F55" s="34" t="s">
        <v>48</v>
      </c>
      <c r="G55" s="42" t="s">
        <v>64</v>
      </c>
      <c r="H55" s="356">
        <v>1</v>
      </c>
      <c r="I55" s="356"/>
      <c r="J55" s="356"/>
      <c r="K55" s="356"/>
      <c r="L55" s="356"/>
      <c r="M55" s="356"/>
    </row>
    <row r="56" spans="1:13" ht="15.75">
      <c r="A56" s="5"/>
      <c r="B56" s="38"/>
      <c r="C56" s="5"/>
      <c r="D56" s="33" t="s">
        <v>25</v>
      </c>
      <c r="E56" s="33"/>
      <c r="F56" s="34" t="s">
        <v>48</v>
      </c>
      <c r="G56" s="42" t="s">
        <v>64</v>
      </c>
      <c r="H56" s="356">
        <v>1</v>
      </c>
      <c r="I56" s="356"/>
      <c r="J56" s="356"/>
      <c r="K56" s="356"/>
      <c r="L56" s="356"/>
      <c r="M56" s="356"/>
    </row>
    <row r="57" spans="1:13" ht="15.75">
      <c r="A57" s="5"/>
      <c r="B57" s="38"/>
      <c r="C57" s="5"/>
      <c r="D57" s="33" t="s">
        <v>10</v>
      </c>
      <c r="E57" s="33"/>
      <c r="F57" s="34" t="s">
        <v>48</v>
      </c>
      <c r="G57" s="42" t="s">
        <v>64</v>
      </c>
      <c r="H57" s="356">
        <v>1</v>
      </c>
      <c r="I57" s="356">
        <v>1</v>
      </c>
      <c r="J57" s="356">
        <v>1</v>
      </c>
      <c r="K57" s="356">
        <v>1</v>
      </c>
      <c r="L57" s="356">
        <v>1</v>
      </c>
      <c r="M57" s="356">
        <v>1</v>
      </c>
    </row>
    <row r="58" spans="1:13" ht="15.75">
      <c r="A58" s="5"/>
      <c r="B58" s="38"/>
      <c r="C58" s="5"/>
      <c r="D58" s="33" t="s">
        <v>26</v>
      </c>
      <c r="E58" s="33"/>
      <c r="F58" s="34" t="s">
        <v>48</v>
      </c>
      <c r="G58" s="42" t="s">
        <v>64</v>
      </c>
      <c r="H58" s="356">
        <v>1</v>
      </c>
      <c r="I58" s="356"/>
      <c r="J58" s="356"/>
      <c r="K58" s="356"/>
      <c r="L58" s="356"/>
      <c r="M58" s="356"/>
    </row>
    <row r="59" spans="1:13" ht="15.75">
      <c r="A59" s="5"/>
      <c r="B59" s="38"/>
      <c r="C59" s="5"/>
      <c r="D59" s="33" t="s">
        <v>21</v>
      </c>
      <c r="E59" s="33"/>
      <c r="F59" s="34" t="s">
        <v>48</v>
      </c>
      <c r="G59" s="42" t="s">
        <v>64</v>
      </c>
      <c r="H59" s="356">
        <v>1</v>
      </c>
      <c r="I59" s="356"/>
      <c r="J59" s="356"/>
      <c r="K59" s="356"/>
      <c r="L59" s="356"/>
      <c r="M59" s="356"/>
    </row>
    <row r="60" spans="1:13" ht="15.75">
      <c r="A60" s="5"/>
      <c r="B60" s="38"/>
      <c r="C60" s="5"/>
      <c r="D60" s="33" t="s">
        <v>11</v>
      </c>
      <c r="E60" s="33"/>
      <c r="F60" s="34" t="s">
        <v>48</v>
      </c>
      <c r="G60" s="42" t="s">
        <v>64</v>
      </c>
      <c r="H60" s="356">
        <v>1</v>
      </c>
      <c r="I60" s="356">
        <v>1</v>
      </c>
      <c r="J60" s="356">
        <v>1</v>
      </c>
      <c r="K60" s="356">
        <v>1</v>
      </c>
      <c r="L60" s="356">
        <v>1</v>
      </c>
      <c r="M60" s="356"/>
    </row>
    <row r="61" spans="1:13" ht="15.75">
      <c r="A61" s="5"/>
      <c r="B61" s="38"/>
      <c r="C61" s="5"/>
      <c r="D61" s="33" t="s">
        <v>12</v>
      </c>
      <c r="E61" s="33"/>
      <c r="F61" s="34" t="s">
        <v>48</v>
      </c>
      <c r="G61" s="42" t="s">
        <v>64</v>
      </c>
      <c r="H61" s="356">
        <v>1</v>
      </c>
      <c r="I61" s="356">
        <v>1</v>
      </c>
      <c r="J61" s="356">
        <v>1</v>
      </c>
      <c r="K61" s="356">
        <v>1</v>
      </c>
      <c r="L61" s="356">
        <v>1</v>
      </c>
      <c r="M61" s="356">
        <v>1</v>
      </c>
    </row>
    <row r="62" spans="1:13" ht="15.75">
      <c r="A62" s="5"/>
      <c r="B62" s="38"/>
      <c r="C62" s="5"/>
      <c r="D62" s="33" t="s">
        <v>13</v>
      </c>
      <c r="E62" s="33"/>
      <c r="F62" s="34" t="s">
        <v>48</v>
      </c>
      <c r="G62" s="42" t="s">
        <v>64</v>
      </c>
      <c r="H62" s="356">
        <v>1</v>
      </c>
      <c r="I62" s="356">
        <v>1</v>
      </c>
      <c r="J62" s="356">
        <v>1</v>
      </c>
      <c r="K62" s="356">
        <v>1</v>
      </c>
      <c r="L62" s="356">
        <v>1</v>
      </c>
      <c r="M62" s="356">
        <v>0</v>
      </c>
    </row>
    <row r="63" spans="1:13" ht="15.75">
      <c r="A63" s="5"/>
      <c r="B63" s="38"/>
      <c r="C63" s="5"/>
      <c r="D63" s="33" t="s">
        <v>14</v>
      </c>
      <c r="E63" s="33"/>
      <c r="F63" s="34" t="s">
        <v>48</v>
      </c>
      <c r="G63" s="42" t="s">
        <v>64</v>
      </c>
      <c r="H63" s="356">
        <v>1</v>
      </c>
      <c r="I63" s="356">
        <v>1</v>
      </c>
      <c r="J63" s="356">
        <v>1</v>
      </c>
      <c r="K63" s="356">
        <v>1</v>
      </c>
      <c r="L63" s="356">
        <v>1</v>
      </c>
      <c r="M63" s="356">
        <v>1</v>
      </c>
    </row>
    <row r="64" spans="1:13" ht="15.75">
      <c r="A64" s="5"/>
      <c r="B64" s="38"/>
      <c r="C64" s="5"/>
      <c r="D64" s="33" t="s">
        <v>17</v>
      </c>
      <c r="E64" s="33"/>
      <c r="F64" s="34" t="s">
        <v>48</v>
      </c>
      <c r="G64" s="42" t="s">
        <v>64</v>
      </c>
      <c r="H64" s="356">
        <v>1</v>
      </c>
      <c r="I64" s="356">
        <v>1</v>
      </c>
      <c r="J64" s="356">
        <v>1</v>
      </c>
      <c r="K64" s="356">
        <v>1</v>
      </c>
      <c r="L64" s="356">
        <v>1</v>
      </c>
      <c r="M64" s="356"/>
    </row>
    <row r="65" spans="1:13" ht="15.75">
      <c r="A65" s="5"/>
      <c r="B65" s="38"/>
      <c r="C65" s="5"/>
      <c r="D65" s="33" t="s">
        <v>76</v>
      </c>
      <c r="E65" s="33"/>
      <c r="F65" s="34" t="s">
        <v>48</v>
      </c>
      <c r="G65" s="42" t="s">
        <v>64</v>
      </c>
      <c r="H65" s="356">
        <v>1</v>
      </c>
      <c r="I65" s="356"/>
      <c r="J65" s="356"/>
      <c r="K65" s="356"/>
      <c r="L65" s="356"/>
      <c r="M65" s="356"/>
    </row>
    <row r="66" spans="1:13" ht="15.75">
      <c r="A66" s="5"/>
      <c r="B66" s="38"/>
      <c r="C66" s="5"/>
      <c r="D66" s="33" t="s">
        <v>18</v>
      </c>
      <c r="E66" s="33"/>
      <c r="F66" s="34" t="s">
        <v>48</v>
      </c>
      <c r="G66" s="42" t="s">
        <v>64</v>
      </c>
      <c r="H66" s="356">
        <v>1</v>
      </c>
      <c r="I66" s="356">
        <v>1</v>
      </c>
      <c r="J66" s="356">
        <v>1</v>
      </c>
      <c r="K66" s="356">
        <v>1</v>
      </c>
      <c r="L66" s="356">
        <v>1</v>
      </c>
      <c r="M66" s="356"/>
    </row>
    <row r="67" spans="1:13" ht="15.75">
      <c r="A67" s="5"/>
      <c r="B67" s="38"/>
      <c r="C67" s="5"/>
      <c r="D67" s="33" t="s">
        <v>15</v>
      </c>
      <c r="E67" s="33"/>
      <c r="F67" s="34" t="s">
        <v>48</v>
      </c>
      <c r="G67" s="42" t="s">
        <v>64</v>
      </c>
      <c r="H67" s="356">
        <v>1</v>
      </c>
      <c r="I67" s="356">
        <v>1</v>
      </c>
      <c r="J67" s="356">
        <v>1</v>
      </c>
      <c r="K67" s="356">
        <v>1</v>
      </c>
      <c r="L67" s="356">
        <v>1</v>
      </c>
      <c r="M67" s="356">
        <v>1</v>
      </c>
    </row>
    <row r="68" spans="1:13" ht="15.75">
      <c r="A68" s="5"/>
      <c r="B68" s="38"/>
      <c r="C68" s="5"/>
      <c r="D68" s="33" t="s">
        <v>19</v>
      </c>
      <c r="E68" s="33"/>
      <c r="F68" s="34" t="s">
        <v>48</v>
      </c>
      <c r="G68" s="42" t="s">
        <v>64</v>
      </c>
      <c r="H68" s="356">
        <v>1</v>
      </c>
      <c r="I68" s="356">
        <v>1</v>
      </c>
      <c r="J68" s="356">
        <v>1</v>
      </c>
      <c r="K68" s="356">
        <v>1</v>
      </c>
      <c r="L68" s="356">
        <v>1</v>
      </c>
      <c r="M68" s="356"/>
    </row>
    <row r="69" spans="1:13" ht="15.75">
      <c r="A69" s="5"/>
      <c r="B69" s="38"/>
      <c r="C69" s="5"/>
      <c r="D69" s="33" t="s">
        <v>77</v>
      </c>
      <c r="E69" s="33"/>
      <c r="F69" s="34" t="s">
        <v>48</v>
      </c>
      <c r="G69" s="42" t="s">
        <v>64</v>
      </c>
      <c r="H69" s="356">
        <v>1</v>
      </c>
      <c r="I69" s="356">
        <v>1</v>
      </c>
      <c r="J69" s="356">
        <v>1</v>
      </c>
      <c r="K69" s="356">
        <v>1</v>
      </c>
      <c r="L69" s="356">
        <v>1</v>
      </c>
      <c r="M69" s="356"/>
    </row>
    <row r="70" spans="1:13" ht="15.75">
      <c r="A70" s="5"/>
      <c r="B70" s="38"/>
      <c r="C70" s="5"/>
      <c r="D70" s="33" t="s">
        <v>16</v>
      </c>
      <c r="E70" s="33"/>
      <c r="F70" s="34" t="s">
        <v>48</v>
      </c>
      <c r="G70" s="42" t="s">
        <v>64</v>
      </c>
      <c r="H70" s="356"/>
      <c r="I70" s="356"/>
      <c r="J70" s="356">
        <v>1</v>
      </c>
      <c r="K70" s="356">
        <v>1</v>
      </c>
      <c r="L70" s="356">
        <v>1</v>
      </c>
      <c r="M70" s="356">
        <v>1</v>
      </c>
    </row>
    <row r="71" spans="1:13" ht="15.75">
      <c r="A71" s="5"/>
      <c r="B71" s="38"/>
      <c r="C71" s="5"/>
      <c r="D71" s="33" t="s">
        <v>22</v>
      </c>
      <c r="E71" s="33"/>
      <c r="F71" s="34" t="s">
        <v>48</v>
      </c>
      <c r="G71" s="42" t="s">
        <v>64</v>
      </c>
      <c r="H71" s="356"/>
      <c r="I71" s="356"/>
      <c r="J71" s="356">
        <v>1</v>
      </c>
      <c r="K71" s="356">
        <v>1</v>
      </c>
      <c r="L71" s="356">
        <v>1</v>
      </c>
      <c r="M71" s="356">
        <v>1</v>
      </c>
    </row>
    <row r="72" spans="1:13" ht="15.75">
      <c r="A72" s="5"/>
      <c r="B72" s="38"/>
      <c r="C72" s="5"/>
      <c r="D72" s="33" t="s">
        <v>23</v>
      </c>
      <c r="E72" s="33"/>
      <c r="F72" s="34" t="s">
        <v>48</v>
      </c>
      <c r="G72" s="42" t="s">
        <v>64</v>
      </c>
      <c r="H72" s="356"/>
      <c r="I72" s="356"/>
      <c r="J72" s="356">
        <v>1</v>
      </c>
      <c r="K72" s="356">
        <v>1</v>
      </c>
      <c r="L72" s="356">
        <v>1</v>
      </c>
      <c r="M72" s="356">
        <v>1</v>
      </c>
    </row>
    <row r="73" spans="1:13" ht="15.75">
      <c r="A73" s="5"/>
      <c r="B73" s="38"/>
      <c r="C73" s="5"/>
      <c r="D73" s="33"/>
      <c r="E73" s="33"/>
      <c r="F73" s="50"/>
      <c r="G73" s="33"/>
      <c r="H73" s="51"/>
      <c r="I73" s="51"/>
      <c r="J73" s="52"/>
      <c r="K73" s="52"/>
      <c r="L73" s="52"/>
      <c r="M73" s="52"/>
    </row>
    <row r="74" spans="1:13" ht="15.75">
      <c r="A74" s="5"/>
      <c r="B74" s="38"/>
      <c r="C74" s="5"/>
      <c r="D74" s="33" t="s">
        <v>9</v>
      </c>
      <c r="E74" s="33"/>
      <c r="F74" s="34" t="s">
        <v>78</v>
      </c>
      <c r="G74" s="42" t="s">
        <v>64</v>
      </c>
      <c r="H74" s="356">
        <v>1</v>
      </c>
      <c r="I74" s="356">
        <v>1</v>
      </c>
      <c r="J74" s="356">
        <v>1</v>
      </c>
      <c r="K74" s="356">
        <v>1</v>
      </c>
      <c r="L74" s="356">
        <v>1</v>
      </c>
      <c r="M74" s="356"/>
    </row>
    <row r="75" spans="1:13" ht="15.75">
      <c r="A75" s="5"/>
      <c r="B75" s="38"/>
      <c r="C75" s="5"/>
      <c r="D75" s="33" t="s">
        <v>24</v>
      </c>
      <c r="E75" s="33"/>
      <c r="F75" s="34" t="s">
        <v>78</v>
      </c>
      <c r="G75" s="42" t="s">
        <v>64</v>
      </c>
      <c r="H75" s="356">
        <v>1</v>
      </c>
      <c r="I75" s="356"/>
      <c r="J75" s="356"/>
      <c r="K75" s="356"/>
      <c r="L75" s="356"/>
      <c r="M75" s="356"/>
    </row>
    <row r="76" spans="1:13" ht="15.75">
      <c r="A76" s="5"/>
      <c r="B76" s="38"/>
      <c r="C76" s="5"/>
      <c r="D76" s="33" t="s">
        <v>25</v>
      </c>
      <c r="E76" s="33"/>
      <c r="F76" s="34" t="s">
        <v>78</v>
      </c>
      <c r="G76" s="42" t="s">
        <v>64</v>
      </c>
      <c r="H76" s="356">
        <v>1</v>
      </c>
      <c r="I76" s="356"/>
      <c r="J76" s="356"/>
      <c r="K76" s="356"/>
      <c r="L76" s="356"/>
      <c r="M76" s="356"/>
    </row>
    <row r="77" spans="1:13" ht="15.75">
      <c r="A77" s="5"/>
      <c r="B77" s="38"/>
      <c r="C77" s="5"/>
      <c r="D77" s="33" t="s">
        <v>10</v>
      </c>
      <c r="E77" s="33"/>
      <c r="F77" s="34" t="s">
        <v>78</v>
      </c>
      <c r="G77" s="42" t="s">
        <v>64</v>
      </c>
      <c r="H77" s="356">
        <v>1</v>
      </c>
      <c r="I77" s="356">
        <v>1</v>
      </c>
      <c r="J77" s="356">
        <v>1</v>
      </c>
      <c r="K77" s="356">
        <v>1</v>
      </c>
      <c r="L77" s="356">
        <v>1</v>
      </c>
      <c r="M77" s="356">
        <v>1</v>
      </c>
    </row>
    <row r="78" spans="1:13" ht="15.75">
      <c r="A78" s="5"/>
      <c r="B78" s="38"/>
      <c r="C78" s="5"/>
      <c r="D78" s="33" t="s">
        <v>26</v>
      </c>
      <c r="E78" s="33"/>
      <c r="F78" s="34" t="s">
        <v>78</v>
      </c>
      <c r="G78" s="42" t="s">
        <v>64</v>
      </c>
      <c r="H78" s="356">
        <v>1</v>
      </c>
      <c r="I78" s="356"/>
      <c r="J78" s="356"/>
      <c r="K78" s="356"/>
      <c r="L78" s="356"/>
      <c r="M78" s="356"/>
    </row>
    <row r="79" spans="1:13" ht="15.75">
      <c r="A79" s="5"/>
      <c r="B79" s="38"/>
      <c r="C79" s="5"/>
      <c r="D79" s="33" t="s">
        <v>21</v>
      </c>
      <c r="E79" s="33"/>
      <c r="F79" s="34" t="s">
        <v>78</v>
      </c>
      <c r="G79" s="42" t="s">
        <v>64</v>
      </c>
      <c r="H79" s="356">
        <v>1</v>
      </c>
      <c r="I79" s="356"/>
      <c r="J79" s="356"/>
      <c r="K79" s="356"/>
      <c r="L79" s="356"/>
      <c r="M79" s="356"/>
    </row>
    <row r="80" spans="1:13" ht="15.75">
      <c r="A80" s="5"/>
      <c r="B80" s="38"/>
      <c r="C80" s="5"/>
      <c r="D80" s="33" t="s">
        <v>11</v>
      </c>
      <c r="E80" s="33"/>
      <c r="F80" s="34" t="s">
        <v>78</v>
      </c>
      <c r="G80" s="42" t="s">
        <v>64</v>
      </c>
      <c r="H80" s="356">
        <v>1</v>
      </c>
      <c r="I80" s="356">
        <v>1</v>
      </c>
      <c r="J80" s="356">
        <v>1</v>
      </c>
      <c r="K80" s="356">
        <v>1</v>
      </c>
      <c r="L80" s="356">
        <v>1</v>
      </c>
      <c r="M80" s="356"/>
    </row>
    <row r="81" spans="1:13">
      <c r="A81" s="25"/>
      <c r="B81" s="26"/>
      <c r="C81" s="25"/>
      <c r="D81" s="33" t="s">
        <v>12</v>
      </c>
      <c r="E81" s="33"/>
      <c r="F81" s="34" t="s">
        <v>78</v>
      </c>
      <c r="G81" s="42" t="s">
        <v>64</v>
      </c>
      <c r="H81" s="356">
        <v>1</v>
      </c>
      <c r="I81" s="356">
        <v>1</v>
      </c>
      <c r="J81" s="356">
        <v>1</v>
      </c>
      <c r="K81" s="356">
        <v>1</v>
      </c>
      <c r="L81" s="356">
        <v>1</v>
      </c>
      <c r="M81" s="356">
        <v>1</v>
      </c>
    </row>
    <row r="82" spans="1:13">
      <c r="A82" s="25"/>
      <c r="B82" s="26"/>
      <c r="C82" s="25"/>
      <c r="D82" s="33" t="s">
        <v>13</v>
      </c>
      <c r="E82" s="33"/>
      <c r="F82" s="34" t="s">
        <v>78</v>
      </c>
      <c r="G82" s="42" t="s">
        <v>64</v>
      </c>
      <c r="H82" s="356">
        <v>1</v>
      </c>
      <c r="I82" s="356">
        <v>1</v>
      </c>
      <c r="J82" s="356">
        <v>1</v>
      </c>
      <c r="K82" s="356">
        <v>1</v>
      </c>
      <c r="L82" s="356">
        <v>1</v>
      </c>
      <c r="M82" s="356">
        <v>0</v>
      </c>
    </row>
    <row r="83" spans="1:13">
      <c r="A83" s="25"/>
      <c r="B83" s="26"/>
      <c r="C83" s="25"/>
      <c r="D83" s="33" t="s">
        <v>14</v>
      </c>
      <c r="E83" s="33"/>
      <c r="F83" s="34" t="s">
        <v>78</v>
      </c>
      <c r="G83" s="42" t="s">
        <v>64</v>
      </c>
      <c r="H83" s="356">
        <v>1</v>
      </c>
      <c r="I83" s="356">
        <v>1</v>
      </c>
      <c r="J83" s="356">
        <v>1</v>
      </c>
      <c r="K83" s="356">
        <v>1</v>
      </c>
      <c r="L83" s="356">
        <v>1</v>
      </c>
      <c r="M83" s="356">
        <v>1</v>
      </c>
    </row>
    <row r="84" spans="1:13">
      <c r="A84" s="25"/>
      <c r="B84" s="26"/>
      <c r="C84" s="25"/>
      <c r="D84" s="33" t="s">
        <v>17</v>
      </c>
      <c r="E84" s="33"/>
      <c r="F84" s="34" t="s">
        <v>78</v>
      </c>
      <c r="G84" s="42" t="s">
        <v>64</v>
      </c>
      <c r="H84" s="356">
        <v>1</v>
      </c>
      <c r="I84" s="356">
        <v>1</v>
      </c>
      <c r="J84" s="356">
        <v>1</v>
      </c>
      <c r="K84" s="356">
        <v>1</v>
      </c>
      <c r="L84" s="356">
        <v>1</v>
      </c>
      <c r="M84" s="356"/>
    </row>
    <row r="85" spans="1:13">
      <c r="A85" s="25"/>
      <c r="B85" s="26"/>
      <c r="C85" s="25"/>
      <c r="D85" s="33" t="s">
        <v>76</v>
      </c>
      <c r="E85" s="33"/>
      <c r="F85" s="34" t="s">
        <v>78</v>
      </c>
      <c r="G85" s="42" t="s">
        <v>64</v>
      </c>
      <c r="H85" s="356">
        <v>1</v>
      </c>
      <c r="I85" s="356"/>
      <c r="J85" s="356"/>
      <c r="K85" s="356"/>
      <c r="L85" s="356"/>
      <c r="M85" s="356"/>
    </row>
    <row r="86" spans="1:13">
      <c r="A86" s="25"/>
      <c r="B86" s="26"/>
      <c r="C86" s="25"/>
      <c r="D86" s="33" t="s">
        <v>18</v>
      </c>
      <c r="E86" s="33"/>
      <c r="F86" s="34" t="s">
        <v>78</v>
      </c>
      <c r="G86" s="42" t="s">
        <v>64</v>
      </c>
      <c r="H86" s="356">
        <v>1</v>
      </c>
      <c r="I86" s="356">
        <v>1</v>
      </c>
      <c r="J86" s="356">
        <v>1</v>
      </c>
      <c r="K86" s="356">
        <v>1</v>
      </c>
      <c r="L86" s="356">
        <v>1</v>
      </c>
      <c r="M86" s="356"/>
    </row>
    <row r="87" spans="1:13">
      <c r="A87" s="25"/>
      <c r="B87" s="26"/>
      <c r="C87" s="25"/>
      <c r="D87" s="33" t="s">
        <v>15</v>
      </c>
      <c r="E87" s="33"/>
      <c r="F87" s="34" t="s">
        <v>78</v>
      </c>
      <c r="G87" s="42" t="s">
        <v>64</v>
      </c>
      <c r="H87" s="356">
        <v>1</v>
      </c>
      <c r="I87" s="356">
        <v>1</v>
      </c>
      <c r="J87" s="356">
        <v>1</v>
      </c>
      <c r="K87" s="356">
        <v>1</v>
      </c>
      <c r="L87" s="356">
        <v>1</v>
      </c>
      <c r="M87" s="356">
        <v>1</v>
      </c>
    </row>
    <row r="88" spans="1:13">
      <c r="A88" s="25"/>
      <c r="B88" s="26"/>
      <c r="C88" s="25"/>
      <c r="D88" s="33" t="s">
        <v>19</v>
      </c>
      <c r="E88" s="33"/>
      <c r="F88" s="34" t="s">
        <v>78</v>
      </c>
      <c r="G88" s="42" t="s">
        <v>64</v>
      </c>
      <c r="H88" s="356">
        <v>1</v>
      </c>
      <c r="I88" s="356">
        <v>1</v>
      </c>
      <c r="J88" s="356">
        <v>1</v>
      </c>
      <c r="K88" s="356">
        <v>1</v>
      </c>
      <c r="L88" s="356">
        <v>1</v>
      </c>
      <c r="M88" s="356"/>
    </row>
    <row r="89" spans="1:13">
      <c r="A89" s="25"/>
      <c r="B89" s="26"/>
      <c r="C89" s="25"/>
      <c r="D89" s="33" t="s">
        <v>77</v>
      </c>
      <c r="E89" s="33"/>
      <c r="F89" s="34" t="s">
        <v>78</v>
      </c>
      <c r="G89" s="42" t="s">
        <v>64</v>
      </c>
      <c r="H89" s="356">
        <v>1</v>
      </c>
      <c r="I89" s="356">
        <v>1</v>
      </c>
      <c r="J89" s="356">
        <v>1</v>
      </c>
      <c r="K89" s="356">
        <v>1</v>
      </c>
      <c r="L89" s="356">
        <v>1</v>
      </c>
      <c r="M89" s="356"/>
    </row>
    <row r="90" spans="1:13">
      <c r="A90" s="25"/>
      <c r="B90" s="26"/>
      <c r="C90" s="25"/>
      <c r="D90" s="33" t="s">
        <v>16</v>
      </c>
      <c r="E90" s="33"/>
      <c r="F90" s="34" t="s">
        <v>78</v>
      </c>
      <c r="G90" s="42" t="s">
        <v>64</v>
      </c>
      <c r="H90" s="356"/>
      <c r="I90" s="356"/>
      <c r="J90" s="356">
        <v>1</v>
      </c>
      <c r="K90" s="356">
        <v>1</v>
      </c>
      <c r="L90" s="356">
        <v>1</v>
      </c>
      <c r="M90" s="356">
        <v>1</v>
      </c>
    </row>
    <row r="91" spans="1:13">
      <c r="A91" s="25"/>
      <c r="B91" s="26"/>
      <c r="C91" s="25"/>
      <c r="D91" s="33" t="s">
        <v>22</v>
      </c>
      <c r="E91" s="33"/>
      <c r="F91" s="34" t="s">
        <v>78</v>
      </c>
      <c r="G91" s="42" t="s">
        <v>64</v>
      </c>
      <c r="H91" s="356"/>
      <c r="I91" s="356"/>
      <c r="J91" s="356">
        <v>1</v>
      </c>
      <c r="K91" s="356">
        <v>1</v>
      </c>
      <c r="L91" s="356">
        <v>1</v>
      </c>
      <c r="M91" s="356">
        <v>1</v>
      </c>
    </row>
    <row r="92" spans="1:13">
      <c r="A92" s="25"/>
      <c r="B92" s="26"/>
      <c r="C92" s="25"/>
      <c r="D92" s="33" t="s">
        <v>23</v>
      </c>
      <c r="E92" s="33"/>
      <c r="F92" s="34" t="s">
        <v>78</v>
      </c>
      <c r="G92" s="42" t="s">
        <v>64</v>
      </c>
      <c r="H92" s="356"/>
      <c r="I92" s="356"/>
      <c r="J92" s="356">
        <v>1</v>
      </c>
      <c r="K92" s="356">
        <v>1</v>
      </c>
      <c r="L92" s="356">
        <v>1</v>
      </c>
      <c r="M92" s="356">
        <v>1</v>
      </c>
    </row>
    <row r="93" spans="1:13" ht="15.75">
      <c r="A93" s="25"/>
      <c r="B93" s="53"/>
      <c r="C93" s="25"/>
      <c r="D93" s="25"/>
      <c r="E93" s="25"/>
      <c r="F93" s="41"/>
      <c r="G93" s="29"/>
      <c r="H93" s="29"/>
      <c r="I93" s="29"/>
      <c r="J93" s="5"/>
      <c r="K93" s="5"/>
      <c r="L93" s="5"/>
      <c r="M93" s="5"/>
    </row>
    <row r="94" spans="1:13" ht="15.75">
      <c r="A94" s="25"/>
      <c r="B94" s="53"/>
      <c r="C94" s="25"/>
      <c r="D94" s="25"/>
      <c r="E94" s="25"/>
      <c r="F94" s="41"/>
      <c r="G94" s="29"/>
      <c r="H94" s="29"/>
      <c r="I94" s="29"/>
      <c r="J94" s="5"/>
      <c r="K94" s="5"/>
      <c r="L94" s="5"/>
      <c r="M94" s="5"/>
    </row>
    <row r="95" spans="1:13" ht="15.75">
      <c r="A95" s="22"/>
      <c r="B95" s="22"/>
      <c r="C95" s="22"/>
      <c r="D95" s="23" t="s">
        <v>79</v>
      </c>
      <c r="E95" s="23"/>
      <c r="F95" s="24"/>
      <c r="G95" s="24"/>
      <c r="H95" s="24"/>
      <c r="I95" s="22"/>
      <c r="J95" s="5"/>
      <c r="K95" s="5"/>
      <c r="L95" s="5"/>
      <c r="M95" s="5"/>
    </row>
    <row r="96" spans="1:13" ht="15.75">
      <c r="A96" s="25"/>
      <c r="B96" s="26"/>
      <c r="C96" s="25"/>
      <c r="D96" s="54"/>
      <c r="E96" s="54"/>
      <c r="F96" s="41"/>
      <c r="G96" s="29"/>
      <c r="H96" s="29"/>
      <c r="I96" s="29"/>
      <c r="J96" s="5"/>
      <c r="K96" s="5"/>
      <c r="L96" s="5"/>
      <c r="M96" s="5"/>
    </row>
    <row r="97" spans="1:13" ht="15.75">
      <c r="A97" s="25"/>
      <c r="B97" s="26"/>
      <c r="C97" s="25"/>
      <c r="D97" s="23" t="s">
        <v>80</v>
      </c>
      <c r="E97" s="55"/>
      <c r="F97" s="56"/>
      <c r="G97" s="57"/>
      <c r="H97" s="57"/>
      <c r="I97" s="29"/>
      <c r="J97" s="5"/>
      <c r="K97" s="5"/>
      <c r="L97" s="5"/>
      <c r="M97" s="5"/>
    </row>
    <row r="98" spans="1:13" ht="15.75">
      <c r="A98" s="25"/>
      <c r="B98" s="26"/>
      <c r="C98" s="25"/>
      <c r="D98" s="58" t="s">
        <v>81</v>
      </c>
      <c r="E98" s="58" t="s">
        <v>82</v>
      </c>
      <c r="F98" s="59"/>
      <c r="G98" s="35" t="s">
        <v>46</v>
      </c>
      <c r="H98" s="353">
        <v>1</v>
      </c>
      <c r="I98" s="29" t="s">
        <v>47</v>
      </c>
      <c r="J98" s="5"/>
      <c r="K98" s="5"/>
      <c r="L98" s="5"/>
      <c r="M98" s="5"/>
    </row>
    <row r="99" spans="1:13" ht="15.75">
      <c r="A99" s="25"/>
      <c r="B99" s="26"/>
      <c r="C99" s="25"/>
      <c r="D99" s="58" t="s">
        <v>83</v>
      </c>
      <c r="E99" s="58" t="s">
        <v>84</v>
      </c>
      <c r="F99" s="59"/>
      <c r="G99" s="35" t="s">
        <v>46</v>
      </c>
      <c r="H99" s="353">
        <v>1</v>
      </c>
      <c r="I99" s="29" t="s">
        <v>47</v>
      </c>
      <c r="J99" s="5"/>
      <c r="K99" s="5"/>
      <c r="L99" s="5"/>
      <c r="M99" s="5"/>
    </row>
    <row r="100" spans="1:13" ht="15.75">
      <c r="A100" s="25"/>
      <c r="B100" s="26"/>
      <c r="C100" s="25"/>
      <c r="D100" s="54"/>
      <c r="E100" s="54"/>
      <c r="F100" s="41"/>
      <c r="G100" s="29"/>
      <c r="H100" s="29"/>
      <c r="I100" s="29"/>
      <c r="J100" s="5"/>
      <c r="K100" s="5"/>
      <c r="L100" s="5"/>
      <c r="M100" s="5"/>
    </row>
    <row r="101" spans="1:13" ht="15.75">
      <c r="A101" s="25"/>
      <c r="B101" s="26"/>
      <c r="C101" s="25"/>
      <c r="D101" s="23" t="s">
        <v>85</v>
      </c>
      <c r="E101" s="55"/>
      <c r="F101" s="56"/>
      <c r="G101" s="57"/>
      <c r="H101" s="57"/>
      <c r="I101" s="29"/>
      <c r="J101" s="5"/>
      <c r="K101" s="5"/>
      <c r="L101" s="5"/>
      <c r="M101" s="5"/>
    </row>
    <row r="102" spans="1:13" ht="15.75">
      <c r="A102" s="25"/>
      <c r="B102" s="26"/>
      <c r="C102" s="25"/>
      <c r="D102" s="58" t="s">
        <v>81</v>
      </c>
      <c r="E102" s="58" t="s">
        <v>82</v>
      </c>
      <c r="F102" s="59"/>
      <c r="G102" s="37" t="s">
        <v>57</v>
      </c>
      <c r="H102" s="354">
        <v>1</v>
      </c>
      <c r="I102" s="29" t="s">
        <v>47</v>
      </c>
      <c r="J102" s="5"/>
      <c r="K102" s="5"/>
      <c r="L102" s="5"/>
      <c r="M102" s="5"/>
    </row>
    <row r="103" spans="1:13" ht="15.75">
      <c r="A103" s="25"/>
      <c r="B103" s="26"/>
      <c r="C103" s="25"/>
      <c r="D103" s="58" t="s">
        <v>81</v>
      </c>
      <c r="E103" s="58" t="s">
        <v>84</v>
      </c>
      <c r="F103" s="59"/>
      <c r="G103" s="37" t="s">
        <v>57</v>
      </c>
      <c r="H103" s="354">
        <v>1</v>
      </c>
      <c r="I103" s="29" t="s">
        <v>47</v>
      </c>
      <c r="J103" s="5"/>
      <c r="K103" s="5"/>
      <c r="L103" s="5"/>
      <c r="M103" s="5"/>
    </row>
    <row r="104" spans="1:13" ht="15.75">
      <c r="A104" s="25"/>
      <c r="B104" s="53"/>
      <c r="C104" s="25"/>
      <c r="D104" s="54"/>
      <c r="E104" s="54"/>
      <c r="F104" s="41"/>
      <c r="G104" s="29"/>
      <c r="H104" s="29"/>
      <c r="I104" s="29"/>
      <c r="J104" s="5"/>
      <c r="K104" s="5"/>
      <c r="L104" s="5"/>
      <c r="M104" s="5"/>
    </row>
    <row r="105" spans="1:13" ht="15.75">
      <c r="A105" s="25"/>
      <c r="B105" s="53"/>
      <c r="C105" s="25"/>
      <c r="D105" s="54"/>
      <c r="E105" s="54"/>
      <c r="F105" s="41"/>
      <c r="G105" s="29"/>
      <c r="H105" s="29"/>
      <c r="I105" s="29"/>
      <c r="J105" s="5"/>
      <c r="K105" s="5"/>
      <c r="L105" s="5"/>
      <c r="M105" s="5"/>
    </row>
    <row r="106" spans="1:13" ht="15.75">
      <c r="A106" s="60"/>
      <c r="B106" s="60"/>
      <c r="C106" s="60"/>
      <c r="D106" s="23" t="s">
        <v>86</v>
      </c>
      <c r="E106" s="23"/>
      <c r="F106" s="60"/>
      <c r="G106" s="61"/>
      <c r="H106" s="61"/>
      <c r="I106" s="61"/>
      <c r="J106" s="5"/>
      <c r="K106" s="5"/>
      <c r="L106" s="5"/>
      <c r="M106" s="5"/>
    </row>
    <row r="107" spans="1:13" ht="15.75">
      <c r="A107" s="25"/>
      <c r="B107" s="26"/>
      <c r="C107" s="25"/>
      <c r="D107" s="62"/>
      <c r="E107" s="62"/>
      <c r="F107" s="41"/>
      <c r="G107" s="25"/>
      <c r="H107" s="25"/>
      <c r="I107" s="25"/>
      <c r="J107" s="5"/>
      <c r="K107" s="5"/>
      <c r="L107" s="5"/>
      <c r="M107" s="5"/>
    </row>
    <row r="108" spans="1:13" ht="15.75">
      <c r="A108" s="25"/>
      <c r="B108" s="26"/>
      <c r="C108" s="25"/>
      <c r="D108" s="58" t="s">
        <v>87</v>
      </c>
      <c r="E108" s="58" t="s">
        <v>88</v>
      </c>
      <c r="F108" s="56" t="s">
        <v>45</v>
      </c>
      <c r="G108" s="42" t="s">
        <v>64</v>
      </c>
      <c r="H108" s="42"/>
      <c r="I108" s="29" t="s">
        <v>47</v>
      </c>
      <c r="J108" s="63"/>
      <c r="K108" s="5"/>
      <c r="L108" s="5"/>
      <c r="M108" s="5"/>
    </row>
    <row r="109" spans="1:13" ht="15.75">
      <c r="A109" s="25"/>
      <c r="B109" s="26"/>
      <c r="C109" s="25"/>
      <c r="D109" s="58" t="s">
        <v>89</v>
      </c>
      <c r="E109" s="58" t="s">
        <v>88</v>
      </c>
      <c r="F109" s="56" t="s">
        <v>45</v>
      </c>
      <c r="G109" s="42" t="s">
        <v>64</v>
      </c>
      <c r="H109" s="42"/>
      <c r="I109" s="29" t="s">
        <v>47</v>
      </c>
      <c r="J109" s="63"/>
      <c r="K109" s="5"/>
      <c r="L109" s="5"/>
      <c r="M109" s="5"/>
    </row>
    <row r="110" spans="1:13" ht="15.75">
      <c r="A110" s="25"/>
      <c r="B110" s="26"/>
      <c r="C110" s="25"/>
      <c r="D110" s="58" t="s">
        <v>90</v>
      </c>
      <c r="E110" s="58" t="s">
        <v>88</v>
      </c>
      <c r="F110" s="56" t="s">
        <v>45</v>
      </c>
      <c r="G110" s="42" t="s">
        <v>64</v>
      </c>
      <c r="H110" s="42"/>
      <c r="I110" s="29" t="s">
        <v>47</v>
      </c>
      <c r="J110" s="63"/>
      <c r="K110" s="5"/>
      <c r="L110" s="5"/>
      <c r="M110" s="5"/>
    </row>
    <row r="111" spans="1:13" ht="15.75">
      <c r="A111" s="25"/>
      <c r="B111" s="26"/>
      <c r="C111" s="25"/>
      <c r="D111" s="58" t="s">
        <v>91</v>
      </c>
      <c r="E111" s="58" t="s">
        <v>88</v>
      </c>
      <c r="F111" s="56" t="s">
        <v>45</v>
      </c>
      <c r="G111" s="42" t="s">
        <v>64</v>
      </c>
      <c r="H111" s="42"/>
      <c r="I111" s="29" t="s">
        <v>47</v>
      </c>
      <c r="J111" s="63"/>
      <c r="K111" s="5"/>
      <c r="L111" s="5"/>
      <c r="M111" s="5"/>
    </row>
    <row r="112" spans="1:13" ht="15.75">
      <c r="A112" s="25"/>
      <c r="B112" s="26"/>
      <c r="C112" s="25"/>
      <c r="D112" s="58" t="s">
        <v>92</v>
      </c>
      <c r="E112" s="58" t="s">
        <v>88</v>
      </c>
      <c r="F112" s="56" t="s">
        <v>45</v>
      </c>
      <c r="G112" s="42" t="s">
        <v>64</v>
      </c>
      <c r="H112" s="42"/>
      <c r="I112" s="29" t="s">
        <v>47</v>
      </c>
      <c r="J112" s="63"/>
      <c r="K112" s="5"/>
      <c r="L112" s="5"/>
      <c r="M112" s="5"/>
    </row>
    <row r="113" spans="1:13" ht="15.75">
      <c r="A113" s="5"/>
      <c r="B113" s="38"/>
      <c r="C113" s="5"/>
      <c r="D113" s="58" t="s">
        <v>93</v>
      </c>
      <c r="E113" s="58" t="s">
        <v>88</v>
      </c>
      <c r="F113" s="56" t="s">
        <v>45</v>
      </c>
      <c r="G113" s="42" t="s">
        <v>64</v>
      </c>
      <c r="H113" s="42"/>
      <c r="I113" s="29" t="s">
        <v>47</v>
      </c>
      <c r="J113" s="63"/>
      <c r="K113" s="5"/>
      <c r="L113" s="5"/>
      <c r="M113" s="5"/>
    </row>
    <row r="114" spans="1:13" ht="15.75">
      <c r="A114" s="5"/>
      <c r="B114" s="38"/>
      <c r="C114" s="5"/>
      <c r="D114" s="58" t="s">
        <v>94</v>
      </c>
      <c r="E114" s="58" t="s">
        <v>88</v>
      </c>
      <c r="F114" s="56" t="s">
        <v>45</v>
      </c>
      <c r="G114" s="42" t="s">
        <v>64</v>
      </c>
      <c r="H114" s="42"/>
      <c r="I114" s="29" t="s">
        <v>47</v>
      </c>
      <c r="J114" s="63"/>
      <c r="K114" s="5"/>
      <c r="L114" s="5"/>
      <c r="M114" s="5"/>
    </row>
    <row r="115" spans="1:13" ht="15.75">
      <c r="A115" s="5"/>
      <c r="B115" s="38"/>
      <c r="C115" s="5"/>
      <c r="D115" s="58" t="s">
        <v>95</v>
      </c>
      <c r="E115" s="58" t="s">
        <v>88</v>
      </c>
      <c r="F115" s="56" t="s">
        <v>45</v>
      </c>
      <c r="G115" s="42" t="s">
        <v>64</v>
      </c>
      <c r="H115" s="42"/>
      <c r="I115" s="29" t="s">
        <v>47</v>
      </c>
      <c r="J115" s="63"/>
      <c r="K115" s="5"/>
      <c r="L115" s="5"/>
      <c r="M115" s="5"/>
    </row>
    <row r="116" spans="1:13" ht="15.75">
      <c r="A116" s="5"/>
      <c r="B116" s="38"/>
      <c r="C116" s="5"/>
      <c r="D116" s="58" t="s">
        <v>96</v>
      </c>
      <c r="E116" s="58" t="s">
        <v>88</v>
      </c>
      <c r="F116" s="56" t="s">
        <v>45</v>
      </c>
      <c r="G116" s="42" t="s">
        <v>64</v>
      </c>
      <c r="H116" s="42"/>
      <c r="I116" s="29" t="s">
        <v>47</v>
      </c>
      <c r="J116" s="63"/>
      <c r="K116" s="5"/>
      <c r="L116" s="5"/>
      <c r="M116" s="5"/>
    </row>
    <row r="117" spans="1:13" ht="15.75">
      <c r="A117" s="5"/>
      <c r="B117" s="38"/>
      <c r="C117" s="5"/>
      <c r="D117" s="58" t="s">
        <v>95</v>
      </c>
      <c r="E117" s="58" t="s">
        <v>88</v>
      </c>
      <c r="F117" s="56" t="s">
        <v>97</v>
      </c>
      <c r="G117" s="42" t="s">
        <v>64</v>
      </c>
      <c r="H117" s="42"/>
      <c r="I117" s="29" t="s">
        <v>47</v>
      </c>
      <c r="J117" s="5"/>
      <c r="K117" s="5"/>
      <c r="L117" s="5"/>
      <c r="M117" s="5"/>
    </row>
    <row r="118" spans="1:13" ht="15.75">
      <c r="A118" s="5"/>
      <c r="B118" s="38"/>
      <c r="C118" s="5"/>
      <c r="D118" s="58" t="s">
        <v>87</v>
      </c>
      <c r="E118" s="58" t="s">
        <v>98</v>
      </c>
      <c r="F118" s="56" t="s">
        <v>45</v>
      </c>
      <c r="G118" s="42" t="s">
        <v>64</v>
      </c>
      <c r="H118" s="42"/>
      <c r="I118" s="29" t="s">
        <v>47</v>
      </c>
      <c r="J118" s="5"/>
      <c r="K118" s="5"/>
      <c r="L118" s="5"/>
      <c r="M118" s="5"/>
    </row>
    <row r="119" spans="1:13" ht="15.75">
      <c r="A119" s="5"/>
      <c r="B119" s="38"/>
      <c r="C119" s="5"/>
      <c r="D119" s="58" t="s">
        <v>89</v>
      </c>
      <c r="E119" s="58" t="s">
        <v>98</v>
      </c>
      <c r="F119" s="56" t="s">
        <v>45</v>
      </c>
      <c r="G119" s="42" t="s">
        <v>64</v>
      </c>
      <c r="H119" s="42"/>
      <c r="I119" s="29" t="s">
        <v>47</v>
      </c>
      <c r="J119" s="5"/>
      <c r="K119" s="5"/>
      <c r="L119" s="5"/>
      <c r="M119" s="5"/>
    </row>
    <row r="120" spans="1:13" ht="15.75">
      <c r="A120" s="5"/>
      <c r="B120" s="38"/>
      <c r="C120" s="5"/>
      <c r="D120" s="58" t="s">
        <v>90</v>
      </c>
      <c r="E120" s="58" t="s">
        <v>98</v>
      </c>
      <c r="F120" s="56" t="s">
        <v>45</v>
      </c>
      <c r="G120" s="42" t="s">
        <v>64</v>
      </c>
      <c r="H120" s="42"/>
      <c r="I120" s="29" t="s">
        <v>47</v>
      </c>
      <c r="J120" s="5"/>
      <c r="K120" s="5"/>
      <c r="L120" s="5"/>
      <c r="M120" s="5"/>
    </row>
    <row r="121" spans="1:13" ht="15.75">
      <c r="A121" s="5"/>
      <c r="B121" s="38"/>
      <c r="C121" s="5"/>
      <c r="D121" s="58" t="s">
        <v>91</v>
      </c>
      <c r="E121" s="58" t="s">
        <v>98</v>
      </c>
      <c r="F121" s="56" t="s">
        <v>45</v>
      </c>
      <c r="G121" s="42" t="s">
        <v>64</v>
      </c>
      <c r="H121" s="42"/>
      <c r="I121" s="29" t="s">
        <v>47</v>
      </c>
      <c r="J121" s="5"/>
      <c r="K121" s="5"/>
      <c r="L121" s="5"/>
      <c r="M121" s="5"/>
    </row>
    <row r="122" spans="1:13" ht="15.75">
      <c r="A122" s="5"/>
      <c r="B122" s="38"/>
      <c r="C122" s="5"/>
      <c r="D122" s="58" t="s">
        <v>92</v>
      </c>
      <c r="E122" s="58" t="s">
        <v>98</v>
      </c>
      <c r="F122" s="56" t="s">
        <v>45</v>
      </c>
      <c r="G122" s="42" t="s">
        <v>64</v>
      </c>
      <c r="H122" s="42"/>
      <c r="I122" s="29" t="s">
        <v>47</v>
      </c>
      <c r="J122" s="5"/>
      <c r="K122" s="5"/>
      <c r="L122" s="5"/>
      <c r="M122" s="5"/>
    </row>
    <row r="123" spans="1:13" ht="15.75">
      <c r="A123" s="5"/>
      <c r="B123" s="38"/>
      <c r="C123" s="5"/>
      <c r="D123" s="58" t="s">
        <v>93</v>
      </c>
      <c r="E123" s="58" t="s">
        <v>98</v>
      </c>
      <c r="F123" s="56" t="s">
        <v>45</v>
      </c>
      <c r="G123" s="42" t="s">
        <v>64</v>
      </c>
      <c r="H123" s="42"/>
      <c r="I123" s="29" t="s">
        <v>47</v>
      </c>
      <c r="J123" s="5"/>
      <c r="K123" s="5"/>
      <c r="L123" s="5"/>
      <c r="M123" s="5"/>
    </row>
    <row r="124" spans="1:13" ht="15.75">
      <c r="A124" s="5"/>
      <c r="B124" s="38"/>
      <c r="C124" s="5"/>
      <c r="D124" s="58" t="s">
        <v>94</v>
      </c>
      <c r="E124" s="58" t="s">
        <v>98</v>
      </c>
      <c r="F124" s="56" t="s">
        <v>45</v>
      </c>
      <c r="G124" s="42" t="s">
        <v>64</v>
      </c>
      <c r="H124" s="42"/>
      <c r="I124" s="29" t="s">
        <v>47</v>
      </c>
      <c r="J124" s="5"/>
      <c r="K124" s="5"/>
      <c r="L124" s="5"/>
      <c r="M124" s="5"/>
    </row>
    <row r="125" spans="1:13" ht="15.75">
      <c r="A125" s="5"/>
      <c r="B125" s="38"/>
      <c r="C125" s="5"/>
      <c r="D125" s="58" t="s">
        <v>95</v>
      </c>
      <c r="E125" s="58" t="s">
        <v>98</v>
      </c>
      <c r="F125" s="56" t="s">
        <v>45</v>
      </c>
      <c r="G125" s="42" t="s">
        <v>64</v>
      </c>
      <c r="H125" s="42"/>
      <c r="I125" s="29" t="s">
        <v>47</v>
      </c>
      <c r="J125" s="5"/>
      <c r="K125" s="5"/>
      <c r="L125" s="5"/>
      <c r="M125" s="5"/>
    </row>
    <row r="126" spans="1:13" ht="15.75">
      <c r="A126" s="5"/>
      <c r="B126" s="38"/>
      <c r="C126" s="5"/>
      <c r="D126" s="58" t="s">
        <v>96</v>
      </c>
      <c r="E126" s="58" t="s">
        <v>98</v>
      </c>
      <c r="F126" s="56" t="s">
        <v>45</v>
      </c>
      <c r="G126" s="42" t="s">
        <v>64</v>
      </c>
      <c r="H126" s="42"/>
      <c r="I126" s="29" t="s">
        <v>47</v>
      </c>
      <c r="J126" s="5"/>
      <c r="K126" s="5"/>
      <c r="L126" s="5"/>
      <c r="M126" s="5"/>
    </row>
    <row r="127" spans="1:13" ht="15.75">
      <c r="A127" s="5"/>
      <c r="B127" s="38"/>
      <c r="C127" s="5"/>
      <c r="D127" s="58" t="s">
        <v>95</v>
      </c>
      <c r="E127" s="58" t="s">
        <v>98</v>
      </c>
      <c r="F127" s="56" t="s">
        <v>97</v>
      </c>
      <c r="G127" s="42" t="s">
        <v>64</v>
      </c>
      <c r="H127" s="42"/>
      <c r="I127" s="29" t="s">
        <v>47</v>
      </c>
      <c r="J127" s="5"/>
      <c r="K127" s="5"/>
      <c r="L127" s="5"/>
      <c r="M127" s="5"/>
    </row>
    <row r="128" spans="1:13" ht="15.75">
      <c r="A128" s="5"/>
      <c r="B128" s="38"/>
      <c r="C128" s="5"/>
      <c r="D128" s="58" t="s">
        <v>87</v>
      </c>
      <c r="E128" s="58"/>
      <c r="F128" s="56" t="s">
        <v>48</v>
      </c>
      <c r="G128" s="42" t="s">
        <v>64</v>
      </c>
      <c r="H128" s="355">
        <v>1</v>
      </c>
      <c r="I128" s="29" t="s">
        <v>47</v>
      </c>
      <c r="J128" s="5"/>
      <c r="K128" s="5"/>
      <c r="L128" s="5"/>
      <c r="M128" s="5"/>
    </row>
    <row r="129" spans="1:13" ht="15.75">
      <c r="A129" s="25"/>
      <c r="B129" s="26"/>
      <c r="C129" s="25"/>
      <c r="D129" s="58" t="s">
        <v>89</v>
      </c>
      <c r="E129" s="58"/>
      <c r="F129" s="56" t="s">
        <v>48</v>
      </c>
      <c r="G129" s="42" t="s">
        <v>64</v>
      </c>
      <c r="H129" s="355">
        <v>1</v>
      </c>
      <c r="I129" s="29" t="s">
        <v>47</v>
      </c>
      <c r="J129" s="5"/>
      <c r="K129" s="5"/>
      <c r="L129" s="5"/>
      <c r="M129" s="5"/>
    </row>
    <row r="130" spans="1:13" ht="15.75">
      <c r="A130" s="25"/>
      <c r="B130" s="26"/>
      <c r="C130" s="25"/>
      <c r="D130" s="58" t="s">
        <v>90</v>
      </c>
      <c r="E130" s="58"/>
      <c r="F130" s="56" t="s">
        <v>48</v>
      </c>
      <c r="G130" s="42" t="s">
        <v>64</v>
      </c>
      <c r="H130" s="355">
        <v>1</v>
      </c>
      <c r="I130" s="29" t="s">
        <v>47</v>
      </c>
      <c r="J130" s="5"/>
      <c r="K130" s="5"/>
      <c r="L130" s="5"/>
      <c r="M130" s="5"/>
    </row>
    <row r="131" spans="1:13" ht="15.75">
      <c r="A131" s="25"/>
      <c r="B131" s="26"/>
      <c r="C131" s="25"/>
      <c r="D131" s="58" t="s">
        <v>91</v>
      </c>
      <c r="E131" s="58"/>
      <c r="F131" s="56" t="s">
        <v>48</v>
      </c>
      <c r="G131" s="42" t="s">
        <v>64</v>
      </c>
      <c r="H131" s="355">
        <v>1</v>
      </c>
      <c r="I131" s="29" t="s">
        <v>47</v>
      </c>
      <c r="J131" s="5"/>
      <c r="K131" s="5"/>
      <c r="L131" s="5"/>
      <c r="M131" s="5"/>
    </row>
    <row r="132" spans="1:13" ht="15.75">
      <c r="A132" s="25"/>
      <c r="B132" s="26"/>
      <c r="C132" s="25"/>
      <c r="D132" s="58" t="s">
        <v>92</v>
      </c>
      <c r="E132" s="58"/>
      <c r="F132" s="56" t="s">
        <v>48</v>
      </c>
      <c r="G132" s="42" t="s">
        <v>64</v>
      </c>
      <c r="H132" s="355">
        <v>1</v>
      </c>
      <c r="I132" s="29" t="s">
        <v>47</v>
      </c>
      <c r="J132" s="5"/>
      <c r="K132" s="5"/>
      <c r="L132" s="5"/>
      <c r="M132" s="5"/>
    </row>
    <row r="133" spans="1:13" ht="15.75">
      <c r="A133" s="25"/>
      <c r="B133" s="26"/>
      <c r="C133" s="25"/>
      <c r="D133" s="58" t="s">
        <v>93</v>
      </c>
      <c r="E133" s="58"/>
      <c r="F133" s="56" t="s">
        <v>48</v>
      </c>
      <c r="G133" s="42" t="s">
        <v>64</v>
      </c>
      <c r="H133" s="355">
        <v>1</v>
      </c>
      <c r="I133" s="29" t="s">
        <v>47</v>
      </c>
      <c r="J133" s="5"/>
      <c r="K133" s="5"/>
      <c r="L133" s="5"/>
      <c r="M133" s="5"/>
    </row>
    <row r="134" spans="1:13" ht="15.75">
      <c r="A134" s="25"/>
      <c r="B134" s="26"/>
      <c r="C134" s="25"/>
      <c r="D134" s="58" t="s">
        <v>94</v>
      </c>
      <c r="E134" s="58"/>
      <c r="F134" s="56" t="s">
        <v>48</v>
      </c>
      <c r="G134" s="42" t="s">
        <v>64</v>
      </c>
      <c r="H134" s="355">
        <v>1</v>
      </c>
      <c r="I134" s="29" t="s">
        <v>47</v>
      </c>
      <c r="J134" s="5"/>
      <c r="K134" s="5"/>
      <c r="L134" s="5"/>
      <c r="M134" s="5"/>
    </row>
    <row r="135" spans="1:13" ht="15.75">
      <c r="A135" s="25"/>
      <c r="B135" s="26"/>
      <c r="C135" s="25"/>
      <c r="D135" s="58" t="s">
        <v>95</v>
      </c>
      <c r="E135" s="58"/>
      <c r="F135" s="56" t="s">
        <v>48</v>
      </c>
      <c r="G135" s="42" t="s">
        <v>64</v>
      </c>
      <c r="H135" s="355">
        <v>1</v>
      </c>
      <c r="I135" s="29" t="s">
        <v>47</v>
      </c>
      <c r="J135" s="5"/>
      <c r="K135" s="5"/>
      <c r="L135" s="5"/>
      <c r="M135" s="5"/>
    </row>
    <row r="136" spans="1:13" ht="15.75">
      <c r="A136" s="25"/>
      <c r="B136" s="26"/>
      <c r="C136" s="25"/>
      <c r="D136" s="54"/>
      <c r="E136" s="54"/>
      <c r="F136" s="41"/>
      <c r="G136" s="29"/>
      <c r="H136" s="29"/>
      <c r="I136" s="29"/>
      <c r="J136" s="5"/>
      <c r="K136" s="5"/>
      <c r="L136" s="5"/>
      <c r="M136" s="5"/>
    </row>
    <row r="137" spans="1:13" ht="15.75">
      <c r="A137" s="25"/>
      <c r="B137" s="26"/>
      <c r="C137" s="25"/>
      <c r="D137" s="54"/>
      <c r="E137" s="54"/>
      <c r="F137" s="64"/>
      <c r="G137" s="29"/>
      <c r="H137" s="29"/>
      <c r="I137" s="29"/>
      <c r="J137" s="5"/>
      <c r="K137" s="5"/>
      <c r="L137" s="5"/>
      <c r="M137" s="5"/>
    </row>
    <row r="138" spans="1:13" ht="15.75">
      <c r="A138" s="25"/>
      <c r="B138" s="53"/>
      <c r="C138" s="25"/>
      <c r="D138" s="54"/>
      <c r="E138" s="54"/>
      <c r="F138" s="41"/>
      <c r="G138" s="29"/>
      <c r="H138" s="29"/>
      <c r="I138" s="29"/>
      <c r="J138" s="5"/>
      <c r="K138" s="5"/>
      <c r="L138" s="5"/>
      <c r="M138" s="5"/>
    </row>
    <row r="139" spans="1:13" ht="15.75">
      <c r="A139" s="60"/>
      <c r="B139" s="60"/>
      <c r="C139" s="60"/>
      <c r="D139" s="23" t="s">
        <v>99</v>
      </c>
      <c r="E139" s="23"/>
      <c r="F139" s="60"/>
      <c r="G139" s="61"/>
      <c r="H139" s="61"/>
      <c r="I139" s="61"/>
      <c r="J139" s="5"/>
      <c r="K139" s="5"/>
      <c r="L139" s="5"/>
      <c r="M139" s="5"/>
    </row>
    <row r="140" spans="1:13" ht="15.75">
      <c r="A140" s="25"/>
      <c r="B140" s="26"/>
      <c r="C140" s="25"/>
      <c r="D140" s="25"/>
      <c r="E140" s="25"/>
      <c r="F140" s="41"/>
      <c r="G140" s="29"/>
      <c r="H140" s="29"/>
      <c r="I140" s="29"/>
      <c r="J140" s="5"/>
      <c r="K140" s="5"/>
      <c r="L140" s="5"/>
      <c r="M140" s="5"/>
    </row>
    <row r="141" spans="1:13" ht="15.75">
      <c r="A141" s="25"/>
      <c r="B141" s="26"/>
      <c r="C141" s="25"/>
      <c r="D141" s="65" t="s">
        <v>100</v>
      </c>
      <c r="E141" s="65" t="s">
        <v>101</v>
      </c>
      <c r="F141" s="34" t="s">
        <v>67</v>
      </c>
      <c r="G141" s="42" t="s">
        <v>64</v>
      </c>
      <c r="H141" s="42"/>
      <c r="I141" s="29" t="s">
        <v>47</v>
      </c>
      <c r="J141" s="5"/>
      <c r="K141" s="5"/>
      <c r="L141" s="5"/>
      <c r="M141" s="5"/>
    </row>
    <row r="142" spans="1:13" ht="15.75">
      <c r="A142" s="25"/>
      <c r="B142" s="26"/>
      <c r="C142" s="25"/>
      <c r="D142" s="65" t="s">
        <v>100</v>
      </c>
      <c r="E142" s="65" t="s">
        <v>102</v>
      </c>
      <c r="F142" s="34" t="s">
        <v>67</v>
      </c>
      <c r="G142" s="42" t="s">
        <v>64</v>
      </c>
      <c r="H142" s="42"/>
      <c r="I142" s="29" t="s">
        <v>47</v>
      </c>
      <c r="J142" s="5"/>
      <c r="K142" s="5"/>
      <c r="L142" s="5"/>
      <c r="M142" s="5"/>
    </row>
    <row r="143" spans="1:13" ht="15.75">
      <c r="A143" s="25"/>
      <c r="B143" s="26"/>
      <c r="C143" s="25"/>
      <c r="D143" s="65" t="s">
        <v>100</v>
      </c>
      <c r="E143" s="65" t="s">
        <v>103</v>
      </c>
      <c r="F143" s="34" t="s">
        <v>67</v>
      </c>
      <c r="G143" s="42" t="s">
        <v>64</v>
      </c>
      <c r="H143" s="42"/>
      <c r="I143" s="29" t="s">
        <v>47</v>
      </c>
      <c r="J143" s="5"/>
      <c r="K143" s="5"/>
      <c r="L143" s="5"/>
      <c r="M143" s="5"/>
    </row>
    <row r="144" spans="1:13" ht="15.75">
      <c r="A144" s="25"/>
      <c r="B144" s="26"/>
      <c r="C144" s="25"/>
      <c r="D144" s="65" t="s">
        <v>100</v>
      </c>
      <c r="E144" s="65" t="s">
        <v>104</v>
      </c>
      <c r="F144" s="34" t="s">
        <v>67</v>
      </c>
      <c r="G144" s="42" t="s">
        <v>64</v>
      </c>
      <c r="H144" s="42"/>
      <c r="I144" s="29" t="s">
        <v>47</v>
      </c>
      <c r="J144" s="5"/>
      <c r="K144" s="5"/>
      <c r="L144" s="5"/>
      <c r="M144" s="5"/>
    </row>
    <row r="145" spans="1:13" ht="15.75">
      <c r="A145" s="25"/>
      <c r="B145" s="26"/>
      <c r="C145" s="25"/>
      <c r="D145" s="65" t="s">
        <v>100</v>
      </c>
      <c r="E145" s="65" t="s">
        <v>105</v>
      </c>
      <c r="F145" s="34" t="s">
        <v>67</v>
      </c>
      <c r="G145" s="42" t="s">
        <v>64</v>
      </c>
      <c r="H145" s="42"/>
      <c r="I145" s="29" t="s">
        <v>47</v>
      </c>
      <c r="J145" s="5"/>
      <c r="K145" s="5"/>
      <c r="L145" s="5"/>
      <c r="M145" s="5"/>
    </row>
    <row r="146" spans="1:13" ht="15.75">
      <c r="A146" s="25"/>
      <c r="B146" s="26"/>
      <c r="C146" s="25"/>
      <c r="D146" s="66" t="s">
        <v>106</v>
      </c>
      <c r="E146" s="65"/>
      <c r="F146" s="67" t="s">
        <v>107</v>
      </c>
      <c r="G146" s="42" t="s">
        <v>64</v>
      </c>
      <c r="H146" s="355">
        <v>1</v>
      </c>
      <c r="I146" s="29" t="s">
        <v>47</v>
      </c>
      <c r="J146" s="5"/>
      <c r="K146" s="5"/>
      <c r="L146" s="5"/>
      <c r="M146" s="5"/>
    </row>
    <row r="147" spans="1:13" ht="15.75">
      <c r="A147" s="25"/>
      <c r="B147" s="26"/>
      <c r="C147" s="25"/>
      <c r="D147" s="66" t="s">
        <v>106</v>
      </c>
      <c r="E147" s="65"/>
      <c r="F147" s="67" t="s">
        <v>48</v>
      </c>
      <c r="G147" s="42" t="s">
        <v>64</v>
      </c>
      <c r="H147" s="355">
        <v>1</v>
      </c>
      <c r="I147" s="29" t="s">
        <v>47</v>
      </c>
      <c r="J147" s="5"/>
      <c r="K147" s="5"/>
      <c r="L147" s="5"/>
      <c r="M147" s="5"/>
    </row>
    <row r="148" spans="1:13" ht="15.75">
      <c r="A148" s="25"/>
      <c r="B148" s="53"/>
      <c r="C148" s="25"/>
      <c r="D148" s="25"/>
      <c r="E148" s="25"/>
      <c r="F148" s="41"/>
      <c r="G148" s="29"/>
      <c r="H148" s="29"/>
      <c r="I148" s="29"/>
      <c r="J148" s="5"/>
      <c r="K148" s="5"/>
      <c r="L148" s="5"/>
      <c r="M148" s="5"/>
    </row>
    <row r="149" spans="1:13" ht="15.75">
      <c r="A149" s="60"/>
      <c r="B149" s="60"/>
      <c r="C149" s="60"/>
      <c r="D149" s="23" t="s">
        <v>108</v>
      </c>
      <c r="E149" s="23"/>
      <c r="F149" s="61"/>
      <c r="G149" s="61"/>
      <c r="H149" s="61"/>
      <c r="I149" s="60"/>
      <c r="J149" s="5"/>
      <c r="K149" s="5"/>
      <c r="L149" s="5"/>
      <c r="M149" s="5"/>
    </row>
    <row r="150" spans="1:13" ht="15.75">
      <c r="A150" s="25"/>
      <c r="B150" s="26"/>
      <c r="C150" s="25"/>
      <c r="D150" s="25"/>
      <c r="E150" s="25"/>
      <c r="F150" s="41"/>
      <c r="G150" s="25"/>
      <c r="H150" s="25"/>
      <c r="I150" s="25"/>
      <c r="J150" s="5"/>
      <c r="K150" s="5"/>
      <c r="L150" s="5"/>
      <c r="M150" s="5"/>
    </row>
    <row r="151" spans="1:13" ht="15.75">
      <c r="A151" s="25"/>
      <c r="B151" s="26"/>
      <c r="C151" s="25"/>
      <c r="D151" s="58" t="s">
        <v>109</v>
      </c>
      <c r="E151" s="58"/>
      <c r="F151" s="56"/>
      <c r="G151" s="35" t="s">
        <v>46</v>
      </c>
      <c r="H151" s="353">
        <v>1</v>
      </c>
      <c r="I151" s="29" t="s">
        <v>47</v>
      </c>
      <c r="J151" s="5"/>
      <c r="K151" s="5"/>
      <c r="L151" s="5"/>
      <c r="M151" s="5"/>
    </row>
    <row r="152" spans="1:13" ht="15.75">
      <c r="A152" s="25"/>
      <c r="B152" s="26"/>
      <c r="C152" s="25"/>
      <c r="D152" s="58" t="s">
        <v>110</v>
      </c>
      <c r="E152" s="58"/>
      <c r="F152" s="56"/>
      <c r="G152" s="35" t="s">
        <v>46</v>
      </c>
      <c r="H152" s="353">
        <v>1</v>
      </c>
      <c r="I152" s="29" t="s">
        <v>47</v>
      </c>
      <c r="J152" s="5"/>
      <c r="K152" s="5"/>
      <c r="L152" s="5"/>
      <c r="M152" s="5"/>
    </row>
    <row r="153" spans="1:13" ht="15.75">
      <c r="A153" s="25"/>
      <c r="B153" s="26"/>
      <c r="C153" s="25"/>
      <c r="D153" s="58" t="s">
        <v>111</v>
      </c>
      <c r="E153" s="58"/>
      <c r="F153" s="56"/>
      <c r="G153" s="35" t="s">
        <v>46</v>
      </c>
      <c r="H153" s="353">
        <v>1</v>
      </c>
      <c r="I153" s="29" t="s">
        <v>47</v>
      </c>
      <c r="J153" s="5"/>
      <c r="K153" s="5"/>
      <c r="L153" s="5"/>
      <c r="M153" s="5"/>
    </row>
    <row r="154" spans="1:13" ht="15.75">
      <c r="A154" s="25"/>
      <c r="B154" s="26"/>
      <c r="C154" s="25"/>
      <c r="D154" s="58" t="s">
        <v>112</v>
      </c>
      <c r="E154" s="58"/>
      <c r="F154" s="56"/>
      <c r="G154" s="35" t="s">
        <v>46</v>
      </c>
      <c r="H154" s="353">
        <v>1</v>
      </c>
      <c r="I154" s="29" t="s">
        <v>47</v>
      </c>
      <c r="J154" s="5"/>
      <c r="K154" s="5"/>
      <c r="L154" s="5"/>
      <c r="M154" s="5"/>
    </row>
    <row r="155" spans="1:13" ht="15.75">
      <c r="A155" s="25"/>
      <c r="B155" s="26"/>
      <c r="C155" s="25"/>
      <c r="D155" s="58" t="s">
        <v>113</v>
      </c>
      <c r="E155" s="58"/>
      <c r="F155" s="56"/>
      <c r="G155" s="35" t="s">
        <v>46</v>
      </c>
      <c r="H155" s="353">
        <v>1</v>
      </c>
      <c r="I155" s="29" t="s">
        <v>47</v>
      </c>
      <c r="J155" s="5"/>
      <c r="K155" s="5"/>
      <c r="L155" s="5"/>
      <c r="M155" s="36"/>
    </row>
    <row r="156" spans="1:13" ht="15.75">
      <c r="A156" s="25"/>
      <c r="B156" s="26"/>
      <c r="C156" s="25"/>
      <c r="D156" s="58" t="s">
        <v>114</v>
      </c>
      <c r="E156" s="58"/>
      <c r="F156" s="56"/>
      <c r="G156" s="35" t="s">
        <v>46</v>
      </c>
      <c r="H156" s="353">
        <v>1</v>
      </c>
      <c r="I156" s="29" t="s">
        <v>47</v>
      </c>
      <c r="J156" s="5"/>
      <c r="K156" s="5"/>
      <c r="L156" s="5"/>
      <c r="M156" s="5"/>
    </row>
    <row r="157" spans="1:13" ht="15.75">
      <c r="A157" s="25"/>
      <c r="B157" s="26"/>
      <c r="C157" s="25"/>
      <c r="D157" s="58" t="s">
        <v>115</v>
      </c>
      <c r="E157" s="58"/>
      <c r="F157" s="56"/>
      <c r="G157" s="35" t="s">
        <v>46</v>
      </c>
      <c r="H157" s="353">
        <v>1</v>
      </c>
      <c r="I157" s="29" t="s">
        <v>47</v>
      </c>
      <c r="J157" s="5"/>
      <c r="K157" s="5"/>
      <c r="L157" s="5"/>
      <c r="M157" s="5"/>
    </row>
    <row r="158" spans="1:13" ht="15.75">
      <c r="A158" s="25"/>
      <c r="B158" s="26"/>
      <c r="C158" s="25"/>
      <c r="D158" s="58" t="s">
        <v>116</v>
      </c>
      <c r="E158" s="58"/>
      <c r="F158" s="56"/>
      <c r="G158" s="35" t="s">
        <v>46</v>
      </c>
      <c r="H158" s="353">
        <v>1</v>
      </c>
      <c r="I158" s="29" t="s">
        <v>47</v>
      </c>
      <c r="J158" s="5"/>
      <c r="K158" s="5"/>
      <c r="L158" s="5"/>
      <c r="M158" s="5"/>
    </row>
    <row r="159" spans="1:13" ht="15.75">
      <c r="A159" s="25"/>
      <c r="B159" s="26"/>
      <c r="C159" s="25"/>
      <c r="D159" s="25"/>
      <c r="E159" s="25"/>
      <c r="F159" s="41"/>
      <c r="G159" s="68"/>
      <c r="H159" s="68"/>
      <c r="I159" s="25"/>
      <c r="J159" s="5"/>
      <c r="K159" s="5"/>
      <c r="L159" s="5"/>
      <c r="M159" s="5"/>
    </row>
    <row r="160" spans="1:13" ht="15.75">
      <c r="A160" s="25"/>
      <c r="B160" s="26"/>
      <c r="C160" s="25"/>
      <c r="D160" s="58" t="s">
        <v>117</v>
      </c>
      <c r="E160" s="58"/>
      <c r="F160" s="56"/>
      <c r="G160" s="35" t="s">
        <v>46</v>
      </c>
      <c r="H160" s="353">
        <v>1</v>
      </c>
      <c r="I160" s="29" t="s">
        <v>118</v>
      </c>
      <c r="J160" s="5"/>
      <c r="K160" s="5"/>
      <c r="L160" s="5"/>
      <c r="M160" s="5"/>
    </row>
    <row r="161" spans="1:13" ht="15.75">
      <c r="A161" s="5"/>
      <c r="B161" s="38"/>
      <c r="C161" s="5"/>
      <c r="D161" s="58" t="s">
        <v>119</v>
      </c>
      <c r="E161" s="58"/>
      <c r="F161" s="56"/>
      <c r="G161" s="35" t="s">
        <v>46</v>
      </c>
      <c r="H161" s="353">
        <v>1</v>
      </c>
      <c r="I161" s="29" t="s">
        <v>118</v>
      </c>
      <c r="J161" s="5"/>
      <c r="K161" s="5"/>
      <c r="L161" s="5"/>
      <c r="M161" s="36"/>
    </row>
    <row r="162" spans="1:13" ht="15.75">
      <c r="A162" s="5"/>
      <c r="B162" s="38"/>
      <c r="C162" s="5"/>
      <c r="D162" s="58" t="s">
        <v>120</v>
      </c>
      <c r="E162" s="58"/>
      <c r="F162" s="56"/>
      <c r="G162" s="35" t="s">
        <v>46</v>
      </c>
      <c r="H162" s="353">
        <v>1</v>
      </c>
      <c r="I162" s="29" t="s">
        <v>118</v>
      </c>
      <c r="J162" s="5"/>
      <c r="K162" s="5"/>
      <c r="L162" s="5"/>
      <c r="M162" s="36"/>
    </row>
    <row r="163" spans="1:13" ht="15.75">
      <c r="A163" s="5"/>
      <c r="B163" s="38"/>
      <c r="C163" s="5"/>
      <c r="D163" s="58" t="s">
        <v>121</v>
      </c>
      <c r="E163" s="58"/>
      <c r="F163" s="56"/>
      <c r="G163" s="35" t="s">
        <v>46</v>
      </c>
      <c r="H163" s="353">
        <v>1</v>
      </c>
      <c r="I163" s="29" t="s">
        <v>118</v>
      </c>
      <c r="J163" s="5"/>
      <c r="K163" s="5"/>
      <c r="L163" s="5"/>
      <c r="M163" s="36"/>
    </row>
    <row r="164" spans="1:13" ht="15.75">
      <c r="A164" s="5"/>
      <c r="B164" s="38"/>
      <c r="C164" s="5"/>
      <c r="D164" s="58" t="s">
        <v>122</v>
      </c>
      <c r="E164" s="58"/>
      <c r="F164" s="56"/>
      <c r="G164" s="35" t="s">
        <v>46</v>
      </c>
      <c r="H164" s="353">
        <v>1</v>
      </c>
      <c r="I164" s="29" t="s">
        <v>118</v>
      </c>
      <c r="J164" s="5"/>
      <c r="K164" s="5"/>
      <c r="L164" s="5"/>
      <c r="M164" s="5"/>
    </row>
    <row r="165" spans="1:13" ht="15.75">
      <c r="A165" s="5"/>
      <c r="B165" s="38"/>
      <c r="C165" s="5"/>
      <c r="D165" s="58" t="s">
        <v>123</v>
      </c>
      <c r="E165" s="58"/>
      <c r="F165" s="56"/>
      <c r="G165" s="35" t="s">
        <v>46</v>
      </c>
      <c r="H165" s="353">
        <v>1</v>
      </c>
      <c r="I165" s="29" t="s">
        <v>118</v>
      </c>
      <c r="J165" s="5"/>
      <c r="K165" s="5"/>
      <c r="L165" s="5"/>
      <c r="M165" s="5"/>
    </row>
    <row r="166" spans="1:13" ht="15.75">
      <c r="A166" s="5"/>
      <c r="B166" s="38"/>
      <c r="C166" s="5"/>
      <c r="D166" s="58" t="s">
        <v>124</v>
      </c>
      <c r="E166" s="58"/>
      <c r="F166" s="56"/>
      <c r="G166" s="35" t="s">
        <v>46</v>
      </c>
      <c r="H166" s="353">
        <v>1</v>
      </c>
      <c r="I166" s="29" t="s">
        <v>118</v>
      </c>
      <c r="J166" s="5"/>
      <c r="K166" s="5"/>
      <c r="L166" s="5"/>
      <c r="M166" s="5"/>
    </row>
    <row r="167" spans="1:13" ht="15.75">
      <c r="A167" s="5"/>
      <c r="B167" s="38"/>
      <c r="C167" s="5"/>
      <c r="D167" s="25"/>
      <c r="E167" s="25"/>
      <c r="F167" s="41"/>
      <c r="G167" s="69"/>
      <c r="H167" s="68"/>
      <c r="I167" s="25"/>
      <c r="J167" s="5"/>
      <c r="K167" s="5"/>
      <c r="L167" s="5"/>
      <c r="M167" s="5"/>
    </row>
    <row r="168" spans="1:13" ht="15.75">
      <c r="A168" s="5"/>
      <c r="B168" s="38"/>
      <c r="C168" s="5"/>
      <c r="D168" s="58" t="s">
        <v>125</v>
      </c>
      <c r="E168" s="58"/>
      <c r="F168" s="56"/>
      <c r="G168" s="35" t="s">
        <v>46</v>
      </c>
      <c r="H168" s="353">
        <v>1</v>
      </c>
      <c r="I168" s="29" t="s">
        <v>118</v>
      </c>
      <c r="J168" s="5"/>
      <c r="K168" s="5"/>
      <c r="L168" s="5"/>
      <c r="M168" s="5"/>
    </row>
    <row r="169" spans="1:13" ht="15.75">
      <c r="A169" s="5"/>
      <c r="B169" s="38"/>
      <c r="C169" s="5"/>
      <c r="D169" s="58" t="s">
        <v>126</v>
      </c>
      <c r="E169" s="58"/>
      <c r="F169" s="56"/>
      <c r="G169" s="35" t="s">
        <v>46</v>
      </c>
      <c r="H169" s="353">
        <v>1</v>
      </c>
      <c r="I169" s="29" t="s">
        <v>118</v>
      </c>
      <c r="J169" s="5"/>
      <c r="K169" s="5"/>
      <c r="L169" s="5"/>
      <c r="M169" s="5"/>
    </row>
    <row r="170" spans="1:13" ht="15.75">
      <c r="A170" s="5"/>
      <c r="B170" s="38"/>
      <c r="C170" s="5"/>
      <c r="D170" s="58" t="s">
        <v>127</v>
      </c>
      <c r="E170" s="58"/>
      <c r="F170" s="56"/>
      <c r="G170" s="35" t="s">
        <v>46</v>
      </c>
      <c r="H170" s="353">
        <v>1</v>
      </c>
      <c r="I170" s="29" t="s">
        <v>118</v>
      </c>
      <c r="J170" s="5"/>
      <c r="K170" s="5"/>
      <c r="L170" s="5"/>
      <c r="M170" s="5"/>
    </row>
    <row r="171" spans="1:13" ht="15.75">
      <c r="A171" s="5"/>
      <c r="B171" s="38"/>
      <c r="C171" s="5"/>
      <c r="D171" s="58" t="s">
        <v>128</v>
      </c>
      <c r="E171" s="58"/>
      <c r="F171" s="56"/>
      <c r="G171" s="35" t="s">
        <v>46</v>
      </c>
      <c r="H171" s="353">
        <v>1</v>
      </c>
      <c r="I171" s="29" t="s">
        <v>118</v>
      </c>
      <c r="J171" s="5"/>
      <c r="K171" s="5"/>
      <c r="L171" s="5"/>
      <c r="M171" s="5"/>
    </row>
    <row r="172" spans="1:13" ht="15.75">
      <c r="A172" s="5"/>
      <c r="B172" s="38"/>
      <c r="C172" s="5"/>
      <c r="D172" s="58" t="s">
        <v>129</v>
      </c>
      <c r="E172" s="58"/>
      <c r="F172" s="56"/>
      <c r="G172" s="35" t="s">
        <v>46</v>
      </c>
      <c r="H172" s="353">
        <v>1</v>
      </c>
      <c r="I172" s="29" t="s">
        <v>118</v>
      </c>
      <c r="J172" s="5"/>
      <c r="K172" s="5"/>
      <c r="L172" s="5"/>
      <c r="M172" s="5"/>
    </row>
    <row r="173" spans="1:13" ht="15.75">
      <c r="A173" s="5"/>
      <c r="B173" s="38"/>
      <c r="C173" s="5"/>
      <c r="D173" s="58" t="s">
        <v>130</v>
      </c>
      <c r="E173" s="58"/>
      <c r="F173" s="56"/>
      <c r="G173" s="35" t="s">
        <v>46</v>
      </c>
      <c r="H173" s="353">
        <v>1</v>
      </c>
      <c r="I173" s="29" t="s">
        <v>118</v>
      </c>
      <c r="J173" s="5"/>
      <c r="K173" s="5"/>
      <c r="L173" s="5"/>
      <c r="M173" s="5"/>
    </row>
    <row r="174" spans="1:13" ht="15.75">
      <c r="A174" s="5"/>
      <c r="B174" s="38"/>
      <c r="C174" s="5"/>
      <c r="D174" s="58" t="s">
        <v>131</v>
      </c>
      <c r="E174" s="58"/>
      <c r="F174" s="56"/>
      <c r="G174" s="35" t="s">
        <v>46</v>
      </c>
      <c r="H174" s="353">
        <v>1</v>
      </c>
      <c r="I174" s="29" t="s">
        <v>118</v>
      </c>
      <c r="J174" s="5"/>
      <c r="K174" s="5"/>
      <c r="L174" s="5"/>
      <c r="M174" s="5"/>
    </row>
    <row r="175" spans="1:13" ht="15.75">
      <c r="A175" s="5"/>
      <c r="B175" s="38"/>
      <c r="C175" s="5"/>
      <c r="D175" s="25"/>
      <c r="E175" s="25"/>
      <c r="F175" s="41"/>
      <c r="G175" s="69"/>
      <c r="H175" s="68"/>
      <c r="I175" s="25"/>
      <c r="J175" s="5"/>
      <c r="K175" s="5"/>
      <c r="L175" s="5"/>
      <c r="M175" s="5"/>
    </row>
    <row r="176" spans="1:13" ht="15.75">
      <c r="A176" s="5"/>
      <c r="B176" s="38"/>
      <c r="C176" s="5"/>
      <c r="D176" s="58" t="s">
        <v>132</v>
      </c>
      <c r="E176" s="58"/>
      <c r="F176" s="56"/>
      <c r="G176" s="35" t="s">
        <v>46</v>
      </c>
      <c r="H176" s="353">
        <v>1</v>
      </c>
      <c r="I176" s="29" t="s">
        <v>118</v>
      </c>
      <c r="J176" s="5"/>
      <c r="K176" s="5"/>
      <c r="L176" s="5"/>
      <c r="M176" s="5"/>
    </row>
    <row r="177" spans="1:13" ht="15.75">
      <c r="A177" s="25"/>
      <c r="B177" s="26"/>
      <c r="C177" s="25"/>
      <c r="D177" s="58" t="s">
        <v>133</v>
      </c>
      <c r="E177" s="58"/>
      <c r="F177" s="56"/>
      <c r="G177" s="35" t="s">
        <v>46</v>
      </c>
      <c r="H177" s="353">
        <v>1</v>
      </c>
      <c r="I177" s="29" t="s">
        <v>118</v>
      </c>
      <c r="J177" s="5"/>
      <c r="K177" s="5"/>
      <c r="L177" s="5"/>
      <c r="M177" s="5"/>
    </row>
    <row r="178" spans="1:13" ht="15.75">
      <c r="A178" s="25"/>
      <c r="B178" s="26"/>
      <c r="C178" s="25"/>
      <c r="D178" s="58" t="s">
        <v>134</v>
      </c>
      <c r="E178" s="58"/>
      <c r="F178" s="56"/>
      <c r="G178" s="35" t="s">
        <v>46</v>
      </c>
      <c r="H178" s="353">
        <v>1</v>
      </c>
      <c r="I178" s="29" t="s">
        <v>118</v>
      </c>
      <c r="J178" s="5"/>
      <c r="K178" s="5"/>
      <c r="L178" s="5"/>
      <c r="M178" s="5"/>
    </row>
    <row r="179" spans="1:13" ht="15.75">
      <c r="A179" s="25"/>
      <c r="B179" s="26"/>
      <c r="C179" s="25"/>
      <c r="D179" s="58" t="s">
        <v>135</v>
      </c>
      <c r="E179" s="58"/>
      <c r="F179" s="56"/>
      <c r="G179" s="35" t="s">
        <v>46</v>
      </c>
      <c r="H179" s="353">
        <v>1</v>
      </c>
      <c r="I179" s="29" t="s">
        <v>118</v>
      </c>
      <c r="J179" s="5"/>
      <c r="K179" s="5"/>
      <c r="L179" s="5"/>
      <c r="M179" s="5"/>
    </row>
    <row r="180" spans="1:13" ht="15.75">
      <c r="A180" s="25"/>
      <c r="B180" s="26"/>
      <c r="C180" s="25"/>
      <c r="D180" s="58" t="s">
        <v>136</v>
      </c>
      <c r="E180" s="58"/>
      <c r="F180" s="56"/>
      <c r="G180" s="35" t="s">
        <v>46</v>
      </c>
      <c r="H180" s="353">
        <v>1</v>
      </c>
      <c r="I180" s="29" t="s">
        <v>118</v>
      </c>
      <c r="J180" s="5"/>
      <c r="K180" s="5"/>
      <c r="L180" s="5"/>
      <c r="M180" s="5"/>
    </row>
    <row r="181" spans="1:13" ht="15.75">
      <c r="A181" s="25"/>
      <c r="B181" s="26"/>
      <c r="C181" s="25"/>
      <c r="D181" s="58" t="s">
        <v>137</v>
      </c>
      <c r="E181" s="58"/>
      <c r="F181" s="56"/>
      <c r="G181" s="35" t="s">
        <v>46</v>
      </c>
      <c r="H181" s="353">
        <v>1</v>
      </c>
      <c r="I181" s="29" t="s">
        <v>118</v>
      </c>
      <c r="J181" s="5"/>
      <c r="K181" s="5"/>
      <c r="L181" s="5"/>
      <c r="M181" s="5"/>
    </row>
    <row r="182" spans="1:13" ht="15.75">
      <c r="A182" s="25"/>
      <c r="B182" s="26"/>
      <c r="C182" s="25"/>
      <c r="D182" s="58" t="s">
        <v>138</v>
      </c>
      <c r="E182" s="58"/>
      <c r="F182" s="56"/>
      <c r="G182" s="35" t="s">
        <v>46</v>
      </c>
      <c r="H182" s="353">
        <v>1</v>
      </c>
      <c r="I182" s="29" t="s">
        <v>118</v>
      </c>
      <c r="J182" s="5"/>
      <c r="K182" s="5"/>
      <c r="L182" s="5"/>
      <c r="M182" s="5"/>
    </row>
    <row r="183" spans="1:13" ht="15.75">
      <c r="A183" s="25"/>
      <c r="B183" s="53"/>
      <c r="C183" s="25"/>
      <c r="D183" s="25"/>
      <c r="E183" s="25"/>
      <c r="F183" s="41"/>
      <c r="G183" s="25"/>
      <c r="H183" s="25"/>
      <c r="I183" s="25"/>
      <c r="J183" s="5"/>
      <c r="K183" s="5"/>
      <c r="L183" s="5"/>
      <c r="M183" s="5"/>
    </row>
    <row r="184" spans="1:13" ht="15.75">
      <c r="A184" s="60"/>
      <c r="B184" s="60"/>
      <c r="C184" s="60"/>
      <c r="D184" s="23" t="s">
        <v>139</v>
      </c>
      <c r="E184" s="23"/>
      <c r="F184" s="60"/>
      <c r="G184" s="61"/>
      <c r="H184" s="61"/>
      <c r="I184" s="61"/>
      <c r="J184" s="5"/>
      <c r="K184" s="5"/>
      <c r="L184" s="5"/>
      <c r="M184" s="5"/>
    </row>
    <row r="185" spans="1:13" ht="15.75">
      <c r="A185" s="25"/>
      <c r="B185" s="26"/>
      <c r="C185" s="25"/>
      <c r="D185" s="54"/>
      <c r="E185" s="54"/>
      <c r="F185" s="41"/>
      <c r="G185" s="29"/>
      <c r="H185" s="29"/>
      <c r="I185" s="29"/>
      <c r="J185" s="5"/>
      <c r="K185" s="5"/>
      <c r="L185" s="5"/>
      <c r="M185" s="5"/>
    </row>
    <row r="186" spans="1:13" ht="15.75">
      <c r="A186" s="25"/>
      <c r="B186" s="26"/>
      <c r="C186" s="25"/>
      <c r="D186" s="58" t="s">
        <v>140</v>
      </c>
      <c r="E186" s="58"/>
      <c r="F186" s="59"/>
      <c r="G186" s="35" t="s">
        <v>46</v>
      </c>
      <c r="H186" s="353">
        <v>1</v>
      </c>
      <c r="I186" s="29" t="s">
        <v>47</v>
      </c>
      <c r="J186" s="5"/>
      <c r="K186" s="5"/>
      <c r="L186" s="5"/>
      <c r="M186" s="5"/>
    </row>
    <row r="187" spans="1:13" ht="15.75">
      <c r="A187" s="25"/>
      <c r="B187" s="26"/>
      <c r="C187" s="25"/>
      <c r="D187" s="58" t="s">
        <v>141</v>
      </c>
      <c r="E187" s="58"/>
      <c r="F187" s="59"/>
      <c r="G187" s="35" t="s">
        <v>46</v>
      </c>
      <c r="H187" s="353">
        <v>1</v>
      </c>
      <c r="I187" s="29" t="s">
        <v>47</v>
      </c>
      <c r="J187" s="5"/>
      <c r="K187" s="5"/>
      <c r="L187" s="5"/>
      <c r="M187" s="5"/>
    </row>
    <row r="188" spans="1:13" ht="15.75">
      <c r="A188" s="25"/>
      <c r="B188" s="26"/>
      <c r="C188" s="25"/>
      <c r="D188" s="54"/>
      <c r="E188" s="54"/>
      <c r="F188" s="41"/>
      <c r="G188" s="29"/>
      <c r="H188" s="29"/>
      <c r="I188" s="29"/>
      <c r="J188" s="5"/>
      <c r="K188" s="5"/>
      <c r="L188" s="5"/>
      <c r="M188" s="5"/>
    </row>
    <row r="189" spans="1:13" ht="15.75">
      <c r="A189" s="25"/>
      <c r="B189" s="26"/>
      <c r="C189" s="25"/>
      <c r="D189" s="58" t="s">
        <v>140</v>
      </c>
      <c r="E189" s="58"/>
      <c r="F189" s="59"/>
      <c r="G189" s="37" t="s">
        <v>57</v>
      </c>
      <c r="H189" s="354">
        <v>1</v>
      </c>
      <c r="I189" s="29" t="s">
        <v>47</v>
      </c>
      <c r="J189" s="5"/>
      <c r="K189" s="5"/>
      <c r="L189" s="5"/>
      <c r="M189" s="5"/>
    </row>
    <row r="190" spans="1:13" ht="15.75">
      <c r="A190" s="25"/>
      <c r="B190" s="26"/>
      <c r="C190" s="25"/>
      <c r="D190" s="58" t="s">
        <v>141</v>
      </c>
      <c r="E190" s="58"/>
      <c r="F190" s="59"/>
      <c r="G190" s="37" t="s">
        <v>57</v>
      </c>
      <c r="H190" s="354">
        <v>1</v>
      </c>
      <c r="I190" s="29" t="s">
        <v>47</v>
      </c>
      <c r="J190" s="5"/>
      <c r="K190" s="5"/>
      <c r="L190" s="5"/>
      <c r="M190" s="5"/>
    </row>
    <row r="191" spans="1:13" ht="15.75">
      <c r="A191" s="25"/>
      <c r="B191" s="26"/>
      <c r="C191" s="25"/>
      <c r="D191" s="54"/>
      <c r="E191" s="54"/>
      <c r="F191" s="41"/>
      <c r="G191" s="29"/>
      <c r="H191" s="29"/>
      <c r="I191" s="29"/>
      <c r="J191" s="5"/>
      <c r="K191" s="5"/>
      <c r="L191" s="5"/>
      <c r="M191" s="5"/>
    </row>
    <row r="192" spans="1:13" ht="15.75">
      <c r="A192" s="25"/>
      <c r="B192" s="26"/>
      <c r="C192" s="25"/>
      <c r="D192" s="58" t="s">
        <v>142</v>
      </c>
      <c r="E192" s="58"/>
      <c r="F192" s="59"/>
      <c r="G192" s="42" t="s">
        <v>64</v>
      </c>
      <c r="H192" s="355">
        <v>1</v>
      </c>
      <c r="I192" s="29" t="s">
        <v>47</v>
      </c>
      <c r="J192" s="5"/>
      <c r="K192" s="5"/>
      <c r="L192" s="5"/>
      <c r="M192" s="5"/>
    </row>
    <row r="193" spans="1:13" ht="15.75">
      <c r="A193" s="25"/>
      <c r="B193" s="26"/>
      <c r="C193" s="25"/>
      <c r="D193" s="58" t="s">
        <v>143</v>
      </c>
      <c r="E193" s="58"/>
      <c r="F193" s="59"/>
      <c r="G193" s="42" t="s">
        <v>64</v>
      </c>
      <c r="H193" s="355">
        <v>1</v>
      </c>
      <c r="I193" s="29" t="s">
        <v>47</v>
      </c>
      <c r="J193" s="5"/>
      <c r="K193" s="5"/>
      <c r="L193" s="5"/>
      <c r="M193" s="5"/>
    </row>
    <row r="194" spans="1:13" ht="15.75">
      <c r="A194" s="25"/>
      <c r="B194" s="53"/>
      <c r="C194" s="25"/>
      <c r="D194" s="54"/>
      <c r="E194" s="54"/>
      <c r="F194" s="41"/>
      <c r="G194" s="29"/>
      <c r="H194" s="29"/>
      <c r="I194" s="29"/>
      <c r="J194" s="5"/>
      <c r="K194" s="5"/>
      <c r="L194" s="5"/>
      <c r="M194" s="5"/>
    </row>
    <row r="195" spans="1:13" ht="15.75">
      <c r="A195" s="60"/>
      <c r="B195" s="60"/>
      <c r="C195" s="60"/>
      <c r="D195" s="23" t="s">
        <v>144</v>
      </c>
      <c r="E195" s="23"/>
      <c r="F195" s="60"/>
      <c r="G195" s="61"/>
      <c r="H195" s="61"/>
      <c r="I195" s="61"/>
      <c r="J195" s="5"/>
      <c r="K195" s="5"/>
      <c r="L195" s="5"/>
      <c r="M195" s="5"/>
    </row>
    <row r="196" spans="1:13" ht="15.75">
      <c r="A196" s="25"/>
      <c r="B196" s="26"/>
      <c r="C196" s="25"/>
      <c r="D196" s="54"/>
      <c r="E196" s="54"/>
      <c r="F196" s="41"/>
      <c r="G196" s="29"/>
      <c r="H196" s="29"/>
      <c r="I196" s="29"/>
      <c r="J196" s="5"/>
      <c r="K196" s="5"/>
      <c r="L196" s="5"/>
      <c r="M196" s="5"/>
    </row>
    <row r="197" spans="1:13" ht="15.75">
      <c r="A197" s="25"/>
      <c r="B197" s="26"/>
      <c r="C197" s="25"/>
      <c r="D197" s="58" t="s">
        <v>145</v>
      </c>
      <c r="E197" s="58"/>
      <c r="F197" s="56"/>
      <c r="G197" s="35" t="s">
        <v>46</v>
      </c>
      <c r="H197" s="357">
        <v>0.01</v>
      </c>
      <c r="I197" s="70" t="s">
        <v>146</v>
      </c>
      <c r="J197" s="71"/>
      <c r="K197" s="71"/>
      <c r="L197" s="71"/>
      <c r="M197" s="71"/>
    </row>
    <row r="198" spans="1:13" ht="15.75">
      <c r="A198" s="25"/>
      <c r="B198" s="26"/>
      <c r="C198" s="25"/>
      <c r="D198" s="58" t="s">
        <v>147</v>
      </c>
      <c r="E198" s="58"/>
      <c r="F198" s="56"/>
      <c r="G198" s="35" t="s">
        <v>46</v>
      </c>
      <c r="H198" s="357">
        <v>0.01</v>
      </c>
      <c r="I198" s="70" t="s">
        <v>146</v>
      </c>
      <c r="J198" s="71"/>
      <c r="K198" s="71"/>
      <c r="L198" s="71"/>
      <c r="M198" s="71"/>
    </row>
    <row r="199" spans="1:13" ht="15.75">
      <c r="A199" s="25"/>
      <c r="B199" s="26"/>
      <c r="C199" s="25"/>
      <c r="D199" s="58" t="s">
        <v>148</v>
      </c>
      <c r="E199" s="58"/>
      <c r="F199" s="56"/>
      <c r="G199" s="35" t="s">
        <v>46</v>
      </c>
      <c r="H199" s="357">
        <v>0.01</v>
      </c>
      <c r="I199" s="70" t="s">
        <v>146</v>
      </c>
      <c r="J199" s="71"/>
      <c r="K199" s="71"/>
      <c r="L199" s="71"/>
      <c r="M199" s="71"/>
    </row>
    <row r="200" spans="1:13" ht="15.75">
      <c r="A200" s="25"/>
      <c r="B200" s="26"/>
      <c r="C200" s="25"/>
      <c r="D200" s="58" t="s">
        <v>149</v>
      </c>
      <c r="E200" s="58"/>
      <c r="F200" s="56"/>
      <c r="G200" s="35" t="s">
        <v>46</v>
      </c>
      <c r="H200" s="357">
        <v>0.01</v>
      </c>
      <c r="I200" s="70" t="s">
        <v>146</v>
      </c>
      <c r="J200" s="71"/>
      <c r="K200" s="71"/>
      <c r="L200" s="71"/>
      <c r="M200" s="71"/>
    </row>
    <row r="201" spans="1:13" ht="15.75">
      <c r="A201" s="25"/>
      <c r="B201" s="26"/>
      <c r="C201" s="25"/>
      <c r="D201" s="58" t="s">
        <v>150</v>
      </c>
      <c r="E201" s="58"/>
      <c r="F201" s="56"/>
      <c r="G201" s="35" t="s">
        <v>46</v>
      </c>
      <c r="H201" s="357">
        <v>0.01</v>
      </c>
      <c r="I201" s="70" t="s">
        <v>146</v>
      </c>
      <c r="J201" s="71"/>
      <c r="K201" s="71"/>
      <c r="L201" s="71"/>
      <c r="M201" s="71"/>
    </row>
    <row r="202" spans="1:13" ht="15.75">
      <c r="A202" s="25"/>
      <c r="B202" s="26"/>
      <c r="C202" s="25"/>
      <c r="D202" s="58" t="s">
        <v>151</v>
      </c>
      <c r="E202" s="58"/>
      <c r="F202" s="56"/>
      <c r="G202" s="72" t="s">
        <v>57</v>
      </c>
      <c r="H202" s="436">
        <v>0.01</v>
      </c>
      <c r="I202" s="29" t="s">
        <v>152</v>
      </c>
      <c r="J202" s="5"/>
      <c r="K202" s="5"/>
      <c r="L202" s="5"/>
      <c r="M202" s="5"/>
    </row>
    <row r="203" spans="1:13" ht="15.75">
      <c r="A203" s="25"/>
      <c r="B203" s="26"/>
      <c r="C203" s="25"/>
      <c r="D203" s="58" t="s">
        <v>153</v>
      </c>
      <c r="E203" s="58"/>
      <c r="F203" s="56"/>
      <c r="G203" s="72" t="s">
        <v>57</v>
      </c>
      <c r="H203" s="436">
        <v>0.01</v>
      </c>
      <c r="I203" s="29" t="s">
        <v>154</v>
      </c>
      <c r="J203" s="5"/>
      <c r="K203" s="5"/>
      <c r="L203" s="5"/>
      <c r="M203" s="5"/>
    </row>
    <row r="204" spans="1:13" ht="15.75">
      <c r="A204" s="25"/>
      <c r="B204" s="26"/>
      <c r="C204" s="25"/>
      <c r="D204" s="58" t="s">
        <v>155</v>
      </c>
      <c r="E204" s="58"/>
      <c r="F204" s="56"/>
      <c r="G204" s="72" t="s">
        <v>57</v>
      </c>
      <c r="H204" s="436">
        <v>0.01</v>
      </c>
      <c r="I204" s="29" t="s">
        <v>146</v>
      </c>
      <c r="J204" s="5"/>
      <c r="K204" s="5"/>
      <c r="L204" s="5"/>
      <c r="M204" s="5"/>
    </row>
    <row r="205" spans="1:13" ht="15.75">
      <c r="A205" s="25"/>
      <c r="B205" s="26"/>
      <c r="C205" s="25"/>
      <c r="D205" s="58" t="s">
        <v>156</v>
      </c>
      <c r="E205" s="58"/>
      <c r="F205" s="56"/>
      <c r="G205" s="35" t="s">
        <v>46</v>
      </c>
      <c r="H205" s="358">
        <v>0.01</v>
      </c>
      <c r="I205" s="29" t="s">
        <v>152</v>
      </c>
      <c r="J205" s="73"/>
      <c r="K205" s="5"/>
      <c r="L205" s="5"/>
      <c r="M205" s="5"/>
    </row>
    <row r="206" spans="1:13" ht="15.75">
      <c r="A206" s="25"/>
      <c r="B206" s="26"/>
      <c r="C206" s="25"/>
      <c r="D206" s="58" t="s">
        <v>157</v>
      </c>
      <c r="E206" s="58"/>
      <c r="F206" s="56"/>
      <c r="G206" s="35" t="s">
        <v>46</v>
      </c>
      <c r="H206" s="358">
        <v>0.01</v>
      </c>
      <c r="I206" s="29" t="s">
        <v>154</v>
      </c>
      <c r="J206" s="73"/>
      <c r="K206" s="5"/>
      <c r="L206" s="5"/>
      <c r="M206" s="5"/>
    </row>
    <row r="207" spans="1:13" ht="15.75">
      <c r="A207" s="25"/>
      <c r="B207" s="26"/>
      <c r="C207" s="25"/>
      <c r="D207" s="58" t="s">
        <v>158</v>
      </c>
      <c r="E207" s="58"/>
      <c r="F207" s="56"/>
      <c r="G207" s="35" t="s">
        <v>46</v>
      </c>
      <c r="H207" s="358">
        <v>0.01</v>
      </c>
      <c r="I207" s="29" t="s">
        <v>146</v>
      </c>
      <c r="J207" s="73"/>
      <c r="K207" s="5"/>
      <c r="L207" s="5"/>
      <c r="M207" s="5"/>
    </row>
    <row r="208" spans="1:13" ht="15.75">
      <c r="A208" s="25"/>
      <c r="B208" s="26"/>
      <c r="C208" s="25"/>
      <c r="D208" s="58" t="s">
        <v>159</v>
      </c>
      <c r="E208" s="58"/>
      <c r="F208" s="59"/>
      <c r="G208" s="72" t="s">
        <v>57</v>
      </c>
      <c r="H208" s="437">
        <v>0.01</v>
      </c>
      <c r="I208" s="29" t="s">
        <v>160</v>
      </c>
      <c r="J208" s="5"/>
      <c r="K208" s="5"/>
      <c r="L208" s="5"/>
      <c r="M208" s="5"/>
    </row>
    <row r="209" spans="1:13" ht="15.75">
      <c r="A209" s="25"/>
      <c r="B209" s="53"/>
      <c r="C209" s="25"/>
      <c r="D209" s="54"/>
      <c r="E209" s="54"/>
      <c r="F209" s="74"/>
      <c r="G209" s="29"/>
      <c r="H209" s="29"/>
      <c r="I209" s="29"/>
      <c r="J209" s="5"/>
      <c r="K209" s="5"/>
      <c r="L209" s="5"/>
      <c r="M209" s="5"/>
    </row>
    <row r="210" spans="1:13" ht="15.75">
      <c r="A210" s="25"/>
      <c r="B210" s="53"/>
      <c r="C210" s="25"/>
      <c r="D210" s="54"/>
      <c r="E210" s="54"/>
      <c r="F210" s="74"/>
      <c r="G210" s="29"/>
      <c r="H210" s="29"/>
      <c r="I210" s="29"/>
      <c r="J210" s="5"/>
      <c r="K210" s="5"/>
      <c r="L210" s="5"/>
      <c r="M210" s="5"/>
    </row>
    <row r="211" spans="1:13" ht="15.75">
      <c r="A211" s="60"/>
      <c r="B211" s="60"/>
      <c r="C211" s="60"/>
      <c r="D211" s="23" t="s">
        <v>161</v>
      </c>
      <c r="E211" s="23"/>
      <c r="F211" s="60"/>
      <c r="G211" s="61"/>
      <c r="H211" s="61"/>
      <c r="I211" s="61"/>
      <c r="J211" s="5"/>
      <c r="K211" s="5"/>
      <c r="L211" s="5"/>
      <c r="M211" s="5"/>
    </row>
    <row r="212" spans="1:13" ht="15.75">
      <c r="A212" s="25"/>
      <c r="B212" s="26"/>
      <c r="C212" s="25"/>
      <c r="D212" s="25"/>
      <c r="E212" s="25"/>
      <c r="F212" s="41"/>
      <c r="G212" s="25"/>
      <c r="H212" s="25"/>
      <c r="I212" s="25"/>
      <c r="J212" s="5"/>
      <c r="K212" s="5"/>
      <c r="L212" s="5"/>
      <c r="M212" s="5"/>
    </row>
    <row r="213" spans="1:13" ht="15.75">
      <c r="A213" s="25"/>
      <c r="B213" s="26"/>
      <c r="C213" s="25"/>
      <c r="D213" s="51" t="s">
        <v>162</v>
      </c>
      <c r="E213" s="58"/>
      <c r="F213" s="56"/>
      <c r="G213" s="42" t="s">
        <v>64</v>
      </c>
      <c r="H213" s="355">
        <v>1</v>
      </c>
      <c r="I213" s="25" t="s">
        <v>163</v>
      </c>
      <c r="J213" s="5"/>
      <c r="K213" s="5"/>
      <c r="L213" s="5"/>
      <c r="M213" s="5"/>
    </row>
    <row r="214" spans="1:13" ht="15.75">
      <c r="A214" s="25"/>
      <c r="B214" s="26"/>
      <c r="C214" s="25"/>
      <c r="D214" s="51" t="s">
        <v>164</v>
      </c>
      <c r="E214" s="58"/>
      <c r="F214" s="56"/>
      <c r="G214" s="42" t="s">
        <v>64</v>
      </c>
      <c r="H214" s="355">
        <v>1</v>
      </c>
      <c r="I214" s="25" t="s">
        <v>163</v>
      </c>
      <c r="J214" s="5"/>
      <c r="K214" s="5"/>
      <c r="L214" s="5"/>
      <c r="M214" s="5"/>
    </row>
    <row r="215" spans="1:13" ht="15.75">
      <c r="A215" s="25"/>
      <c r="B215" s="26"/>
      <c r="C215" s="25"/>
      <c r="D215" s="51" t="s">
        <v>165</v>
      </c>
      <c r="E215" s="58"/>
      <c r="F215" s="56"/>
      <c r="G215" s="42" t="s">
        <v>64</v>
      </c>
      <c r="H215" s="355">
        <v>1</v>
      </c>
      <c r="I215" s="25" t="s">
        <v>163</v>
      </c>
      <c r="J215" s="5"/>
      <c r="K215" s="5"/>
      <c r="L215" s="5"/>
      <c r="M215" s="5"/>
    </row>
    <row r="216" spans="1:13" ht="15.75">
      <c r="A216" s="25"/>
      <c r="B216" s="26"/>
      <c r="C216" s="25"/>
      <c r="D216" s="51" t="s">
        <v>166</v>
      </c>
      <c r="E216" s="58"/>
      <c r="F216" s="59"/>
      <c r="G216" s="42" t="s">
        <v>64</v>
      </c>
      <c r="H216" s="355">
        <v>1</v>
      </c>
      <c r="I216" s="25" t="s">
        <v>163</v>
      </c>
      <c r="J216" s="5"/>
      <c r="K216" s="5"/>
      <c r="L216" s="5"/>
      <c r="M216" s="5"/>
    </row>
    <row r="217" spans="1:13" ht="15.75">
      <c r="A217" s="25"/>
      <c r="B217" s="53"/>
      <c r="C217" s="25"/>
      <c r="D217" s="29"/>
      <c r="E217" s="54"/>
      <c r="F217" s="74"/>
      <c r="G217" s="29"/>
      <c r="H217" s="29"/>
      <c r="I217" s="25"/>
      <c r="J217" s="5"/>
      <c r="K217" s="5"/>
      <c r="L217" s="5"/>
      <c r="M217" s="5"/>
    </row>
    <row r="218" spans="1:13" ht="15.75">
      <c r="A218" s="25"/>
      <c r="B218" s="75"/>
      <c r="C218" s="25"/>
      <c r="D218" s="27"/>
      <c r="E218" s="27"/>
      <c r="F218" s="28"/>
      <c r="G218" s="29"/>
      <c r="H218" s="29"/>
      <c r="I218" s="25"/>
      <c r="J218" s="5"/>
      <c r="K218" s="5"/>
      <c r="L218" s="5"/>
      <c r="M218" s="5"/>
    </row>
    <row r="219" spans="1:13" ht="15.75">
      <c r="A219" s="25"/>
      <c r="B219" s="75"/>
      <c r="C219" s="25"/>
      <c r="D219" s="29"/>
      <c r="E219" s="54"/>
      <c r="F219" s="74"/>
      <c r="G219" s="29"/>
      <c r="H219" s="29"/>
      <c r="I219" s="25"/>
      <c r="J219" s="5"/>
      <c r="K219" s="5"/>
      <c r="L219" s="5"/>
      <c r="M219" s="5"/>
    </row>
    <row r="220" spans="1:13" ht="15.75">
      <c r="A220" s="25"/>
      <c r="B220" s="75"/>
      <c r="C220" s="25"/>
      <c r="D220" s="29"/>
      <c r="E220" s="54"/>
      <c r="F220" s="54"/>
      <c r="G220" s="29"/>
      <c r="H220" s="29"/>
      <c r="I220" s="25"/>
      <c r="J220" s="5"/>
      <c r="K220" s="5"/>
      <c r="L220" s="5"/>
      <c r="M220" s="5"/>
    </row>
    <row r="221" spans="1:13" ht="15.75">
      <c r="A221" s="25"/>
      <c r="B221" s="75"/>
      <c r="C221" s="25"/>
      <c r="D221" s="29"/>
      <c r="E221" s="54"/>
      <c r="F221" s="54"/>
      <c r="G221" s="29"/>
      <c r="H221" s="29"/>
      <c r="I221" s="25"/>
      <c r="J221" s="5"/>
      <c r="K221" s="5"/>
      <c r="L221" s="5"/>
      <c r="M221" s="5"/>
    </row>
    <row r="222" spans="1:13" ht="15.75">
      <c r="A222" s="25"/>
      <c r="B222" s="75"/>
      <c r="C222" s="25"/>
      <c r="D222" s="29"/>
      <c r="E222" s="54"/>
      <c r="F222" s="54"/>
      <c r="G222" s="29"/>
      <c r="H222" s="29"/>
      <c r="I222" s="25"/>
      <c r="J222" s="5"/>
      <c r="K222" s="5"/>
      <c r="L222" s="5"/>
      <c r="M222" s="5"/>
    </row>
    <row r="223" spans="1:13" ht="15.75">
      <c r="A223" s="25"/>
      <c r="B223" s="53"/>
      <c r="C223" s="25"/>
      <c r="D223" s="29"/>
      <c r="E223" s="54"/>
      <c r="F223" s="54"/>
      <c r="G223" s="29"/>
      <c r="H223" s="29"/>
      <c r="I223" s="25"/>
      <c r="J223" s="5"/>
      <c r="K223" s="5"/>
      <c r="L223" s="5"/>
      <c r="M223" s="5"/>
    </row>
    <row r="224" spans="1:13" ht="15.75">
      <c r="A224" s="25"/>
      <c r="B224" s="53"/>
      <c r="C224" s="25"/>
      <c r="D224" s="29"/>
      <c r="E224" s="54"/>
      <c r="F224" s="54"/>
      <c r="G224" s="29"/>
      <c r="H224" s="29"/>
      <c r="I224" s="25"/>
      <c r="J224" s="5"/>
      <c r="K224" s="5"/>
      <c r="L224" s="5"/>
      <c r="M224" s="5"/>
    </row>
    <row r="225" spans="1:13" ht="15.75">
      <c r="A225" s="25"/>
      <c r="B225" s="53"/>
      <c r="C225" s="25"/>
      <c r="D225" s="29"/>
      <c r="E225" s="54"/>
      <c r="F225" s="54"/>
      <c r="G225" s="29"/>
      <c r="H225" s="29"/>
      <c r="I225" s="25"/>
      <c r="J225" s="5"/>
      <c r="K225" s="5"/>
      <c r="L225" s="5"/>
      <c r="M225" s="5"/>
    </row>
    <row r="226" spans="1:13" ht="15.75">
      <c r="A226" s="25"/>
      <c r="B226" s="53"/>
      <c r="C226" s="25"/>
      <c r="D226" s="29"/>
      <c r="E226" s="54"/>
      <c r="F226" s="54"/>
      <c r="G226" s="29"/>
      <c r="H226" s="29"/>
      <c r="I226" s="25"/>
      <c r="J226" s="5"/>
      <c r="K226" s="5"/>
      <c r="L226" s="5"/>
      <c r="M226" s="5"/>
    </row>
    <row r="227" spans="1:13" ht="15.75">
      <c r="A227" s="25"/>
      <c r="B227" s="53"/>
      <c r="C227" s="25"/>
      <c r="D227" s="29"/>
      <c r="E227" s="54"/>
      <c r="F227" s="64"/>
      <c r="G227" s="29"/>
      <c r="H227" s="29"/>
      <c r="I227" s="25"/>
      <c r="J227" s="5"/>
      <c r="K227" s="5"/>
      <c r="L227" s="5"/>
      <c r="M227" s="5"/>
    </row>
    <row r="228" spans="1:13" ht="15.75">
      <c r="A228" s="25"/>
      <c r="B228" s="53"/>
      <c r="C228" s="25"/>
      <c r="D228" s="29"/>
      <c r="E228" s="54"/>
      <c r="F228" s="54"/>
      <c r="G228" s="29"/>
      <c r="H228" s="29"/>
      <c r="I228" s="25"/>
      <c r="J228" s="5"/>
      <c r="K228" s="5"/>
      <c r="L228" s="5"/>
      <c r="M228" s="5"/>
    </row>
    <row r="229" spans="1:13" ht="15.75">
      <c r="A229" s="25"/>
      <c r="B229" s="53"/>
      <c r="C229" s="25"/>
      <c r="D229" s="29"/>
      <c r="E229" s="54"/>
      <c r="F229" s="54"/>
      <c r="G229" s="29"/>
      <c r="H229" s="29"/>
      <c r="I229" s="25"/>
      <c r="J229" s="5"/>
      <c r="K229" s="5"/>
      <c r="L229" s="5"/>
      <c r="M229" s="5"/>
    </row>
    <row r="230" spans="1:13" ht="15.75">
      <c r="A230" s="25"/>
      <c r="B230" s="53"/>
      <c r="C230" s="25"/>
      <c r="D230" s="29"/>
      <c r="E230" s="54"/>
      <c r="F230" s="54"/>
      <c r="G230" s="29"/>
      <c r="H230" s="29"/>
      <c r="I230" s="25"/>
      <c r="J230" s="5"/>
      <c r="K230" s="5"/>
      <c r="L230" s="5"/>
      <c r="M230" s="5"/>
    </row>
    <row r="231" spans="1:13" ht="15.75">
      <c r="A231" s="25"/>
      <c r="B231" s="53"/>
      <c r="C231" s="25"/>
      <c r="D231" s="29"/>
      <c r="E231" s="54"/>
      <c r="F231" s="54"/>
      <c r="G231" s="29"/>
      <c r="H231" s="29"/>
      <c r="I231" s="25"/>
      <c r="J231" s="5"/>
      <c r="K231" s="5"/>
      <c r="L231" s="5"/>
      <c r="M231" s="5"/>
    </row>
    <row r="232" spans="1:13" ht="15.75">
      <c r="A232" s="25"/>
      <c r="B232" s="53"/>
      <c r="C232" s="25"/>
      <c r="D232" s="29"/>
      <c r="E232" s="54"/>
      <c r="F232" s="54"/>
      <c r="G232" s="29"/>
      <c r="H232" s="29"/>
      <c r="I232" s="25"/>
      <c r="J232" s="5"/>
      <c r="K232" s="5"/>
      <c r="L232" s="5"/>
      <c r="M232" s="5"/>
    </row>
    <row r="233" spans="1:13" ht="15.75">
      <c r="A233" s="25"/>
      <c r="B233" s="53"/>
      <c r="C233" s="25"/>
      <c r="D233" s="29"/>
      <c r="E233" s="54"/>
      <c r="F233" s="54"/>
      <c r="G233" s="29"/>
      <c r="H233" s="29"/>
      <c r="I233" s="25"/>
      <c r="J233" s="5"/>
      <c r="K233" s="5"/>
      <c r="L233" s="5"/>
      <c r="M233" s="5"/>
    </row>
    <row r="234" spans="1:13" ht="15.75">
      <c r="A234" s="25"/>
      <c r="B234" s="53"/>
      <c r="C234" s="25"/>
      <c r="D234" s="29"/>
      <c r="E234" s="54"/>
      <c r="F234" s="74"/>
      <c r="G234" s="29"/>
      <c r="H234" s="29"/>
      <c r="I234" s="25"/>
      <c r="J234" s="5"/>
      <c r="K234" s="5"/>
      <c r="L234" s="5"/>
      <c r="M234" s="5"/>
    </row>
    <row r="235" spans="1:13" ht="15.75">
      <c r="A235" s="25"/>
      <c r="B235" s="53"/>
      <c r="C235" s="62"/>
      <c r="D235" s="25"/>
      <c r="E235" s="25"/>
      <c r="F235" s="41"/>
      <c r="G235" s="25"/>
      <c r="H235" s="25"/>
      <c r="I235" s="25"/>
      <c r="J235" s="5"/>
      <c r="K235" s="5"/>
      <c r="L235" s="5"/>
      <c r="M235" s="5"/>
    </row>
    <row r="236" spans="1:13" ht="15.75">
      <c r="A236" s="25"/>
      <c r="B236" s="53"/>
      <c r="C236" s="25"/>
      <c r="D236" s="25"/>
      <c r="E236" s="25"/>
      <c r="F236" s="41"/>
      <c r="G236" s="25"/>
      <c r="H236" s="25"/>
      <c r="I236" s="25"/>
      <c r="J236" s="5"/>
      <c r="K236" s="5"/>
      <c r="L236" s="5"/>
      <c r="M236" s="5"/>
    </row>
    <row r="237" spans="1:13" ht="15.75">
      <c r="A237" s="25"/>
      <c r="B237" s="53"/>
      <c r="C237" s="25"/>
      <c r="D237" s="25"/>
      <c r="E237" s="25"/>
      <c r="F237" s="41"/>
      <c r="G237" s="25"/>
      <c r="H237" s="25"/>
      <c r="I237" s="25"/>
      <c r="J237" s="5"/>
      <c r="K237" s="5"/>
      <c r="L237" s="5"/>
      <c r="M237" s="5"/>
    </row>
    <row r="238" spans="1:13" ht="15.75">
      <c r="A238" s="60"/>
      <c r="B238" s="60"/>
      <c r="C238" s="60"/>
      <c r="D238" s="23" t="s">
        <v>167</v>
      </c>
      <c r="E238" s="23"/>
      <c r="F238" s="60"/>
      <c r="G238" s="61"/>
      <c r="H238" s="61"/>
      <c r="I238" s="61"/>
      <c r="J238" s="5"/>
      <c r="K238" s="5"/>
      <c r="L238" s="5"/>
      <c r="M238" s="5"/>
    </row>
    <row r="239" spans="1:13" ht="15.75">
      <c r="A239" s="25"/>
      <c r="B239" s="26"/>
      <c r="C239" s="25"/>
      <c r="D239" s="25"/>
      <c r="E239" s="25"/>
      <c r="F239" s="41"/>
      <c r="G239" s="29"/>
      <c r="H239" s="29"/>
      <c r="I239" s="29"/>
      <c r="J239" s="5"/>
      <c r="K239" s="5"/>
      <c r="L239" s="5"/>
      <c r="M239" s="5"/>
    </row>
    <row r="240" spans="1:13" ht="15.75">
      <c r="A240" s="25"/>
      <c r="B240" s="26"/>
      <c r="C240" s="25"/>
      <c r="D240" s="25"/>
      <c r="E240" s="25"/>
      <c r="F240" s="41"/>
      <c r="G240" s="29"/>
      <c r="H240" s="29"/>
      <c r="I240" s="29"/>
      <c r="J240" s="5"/>
      <c r="K240" s="5"/>
      <c r="L240" s="5"/>
      <c r="M240" s="5"/>
    </row>
    <row r="241" spans="1:13" ht="15.75">
      <c r="A241" s="25"/>
      <c r="B241" s="26"/>
      <c r="C241" s="25"/>
      <c r="D241" s="65" t="s">
        <v>168</v>
      </c>
      <c r="E241" s="65" t="s">
        <v>169</v>
      </c>
      <c r="F241" s="34" t="s">
        <v>67</v>
      </c>
      <c r="G241" s="42" t="s">
        <v>64</v>
      </c>
      <c r="H241" s="42"/>
      <c r="I241" s="29" t="s">
        <v>47</v>
      </c>
      <c r="J241" s="5"/>
      <c r="K241" s="5"/>
      <c r="L241" s="5"/>
      <c r="M241" s="5"/>
    </row>
    <row r="242" spans="1:13" ht="15.75">
      <c r="A242" s="25"/>
      <c r="B242" s="26"/>
      <c r="C242" s="25"/>
      <c r="D242" s="65" t="s">
        <v>168</v>
      </c>
      <c r="E242" s="65" t="s">
        <v>169</v>
      </c>
      <c r="F242" s="67" t="s">
        <v>107</v>
      </c>
      <c r="G242" s="42" t="s">
        <v>64</v>
      </c>
      <c r="H242" s="355">
        <v>1</v>
      </c>
      <c r="I242" s="29" t="s">
        <v>47</v>
      </c>
      <c r="J242" s="5"/>
      <c r="K242" s="5"/>
      <c r="L242" s="5"/>
      <c r="M242" s="5"/>
    </row>
    <row r="243" spans="1:13" ht="15.75">
      <c r="A243" s="25"/>
      <c r="B243" s="26"/>
      <c r="C243" s="25"/>
      <c r="D243" s="65" t="s">
        <v>168</v>
      </c>
      <c r="E243" s="65" t="s">
        <v>169</v>
      </c>
      <c r="F243" s="67" t="s">
        <v>48</v>
      </c>
      <c r="G243" s="42" t="s">
        <v>64</v>
      </c>
      <c r="H243" s="355">
        <v>1</v>
      </c>
      <c r="I243" s="29" t="s">
        <v>47</v>
      </c>
      <c r="J243" s="5"/>
      <c r="K243" s="5"/>
      <c r="L243" s="5"/>
      <c r="M243" s="5"/>
    </row>
    <row r="244" spans="1:13" ht="15.75">
      <c r="A244" s="25"/>
      <c r="B244" s="26"/>
      <c r="C244" s="25"/>
      <c r="D244" s="65" t="s">
        <v>168</v>
      </c>
      <c r="E244" s="65" t="s">
        <v>170</v>
      </c>
      <c r="F244" s="34" t="s">
        <v>67</v>
      </c>
      <c r="G244" s="42" t="s">
        <v>64</v>
      </c>
      <c r="H244" s="42"/>
      <c r="I244" s="29" t="s">
        <v>47</v>
      </c>
      <c r="J244" s="5"/>
      <c r="K244" s="5"/>
      <c r="L244" s="5"/>
      <c r="M244" s="5"/>
    </row>
    <row r="245" spans="1:13" ht="15.75">
      <c r="A245" s="25"/>
      <c r="B245" s="26"/>
      <c r="C245" s="25"/>
      <c r="D245" s="65" t="s">
        <v>168</v>
      </c>
      <c r="E245" s="65" t="s">
        <v>170</v>
      </c>
      <c r="F245" s="67" t="s">
        <v>107</v>
      </c>
      <c r="G245" s="42" t="s">
        <v>64</v>
      </c>
      <c r="H245" s="42">
        <v>1</v>
      </c>
      <c r="I245" s="29" t="s">
        <v>47</v>
      </c>
      <c r="J245" s="5"/>
      <c r="K245" s="5"/>
      <c r="L245" s="5"/>
      <c r="M245" s="5"/>
    </row>
    <row r="246" spans="1:13" ht="15.75">
      <c r="A246" s="25"/>
      <c r="B246" s="26"/>
      <c r="C246" s="25"/>
      <c r="D246" s="65" t="s">
        <v>168</v>
      </c>
      <c r="E246" s="65" t="s">
        <v>170</v>
      </c>
      <c r="F246" s="67" t="s">
        <v>48</v>
      </c>
      <c r="G246" s="42" t="s">
        <v>64</v>
      </c>
      <c r="H246" s="42">
        <v>1</v>
      </c>
      <c r="I246" s="29" t="s">
        <v>47</v>
      </c>
      <c r="J246" s="5"/>
      <c r="K246" s="5"/>
      <c r="L246" s="5"/>
      <c r="M246" s="5"/>
    </row>
    <row r="247" spans="1:13" ht="15.75">
      <c r="A247" s="25"/>
      <c r="B247" s="53"/>
      <c r="C247" s="25"/>
      <c r="D247" s="25"/>
      <c r="E247" s="25"/>
      <c r="F247" s="41"/>
      <c r="G247" s="29"/>
      <c r="H247" s="29"/>
      <c r="I247" s="29"/>
      <c r="J247" s="5"/>
      <c r="K247" s="5"/>
      <c r="L247" s="5"/>
      <c r="M247" s="5"/>
    </row>
    <row r="248" spans="1:13" ht="15.75">
      <c r="A248" s="25"/>
      <c r="B248" s="53"/>
      <c r="C248" s="25"/>
      <c r="D248" s="25"/>
      <c r="E248" s="25"/>
      <c r="F248" s="41"/>
      <c r="G248" s="29"/>
      <c r="H248" s="29"/>
      <c r="I248" s="29"/>
      <c r="J248" s="5"/>
      <c r="K248" s="5"/>
      <c r="L248" s="5"/>
      <c r="M248" s="5"/>
    </row>
    <row r="249" spans="1:13" ht="15.75">
      <c r="A249" s="60"/>
      <c r="B249" s="60"/>
      <c r="C249" s="60"/>
      <c r="D249" s="23" t="s">
        <v>171</v>
      </c>
      <c r="E249" s="23"/>
      <c r="F249" s="60"/>
      <c r="G249" s="61"/>
      <c r="H249" s="61"/>
      <c r="I249" s="61"/>
      <c r="J249" s="5"/>
      <c r="K249" s="5"/>
      <c r="L249" s="5"/>
      <c r="M249" s="5"/>
    </row>
    <row r="250" spans="1:13" ht="15.75">
      <c r="A250" s="25"/>
      <c r="B250" s="26"/>
      <c r="C250" s="25"/>
      <c r="D250" s="25"/>
      <c r="E250" s="25"/>
      <c r="F250" s="41"/>
      <c r="G250" s="29"/>
      <c r="H250" s="29"/>
      <c r="I250" s="29"/>
      <c r="J250" s="5"/>
      <c r="K250" s="5"/>
      <c r="L250" s="5"/>
      <c r="M250" s="5"/>
    </row>
    <row r="251" spans="1:13" ht="15.75">
      <c r="A251" s="25"/>
      <c r="B251" s="53"/>
      <c r="C251" s="25"/>
      <c r="D251" s="65" t="s">
        <v>172</v>
      </c>
      <c r="E251" s="65" t="s">
        <v>169</v>
      </c>
      <c r="F251" s="34" t="s">
        <v>67</v>
      </c>
      <c r="G251" s="42" t="s">
        <v>64</v>
      </c>
      <c r="H251" s="42"/>
      <c r="I251" s="29" t="s">
        <v>47</v>
      </c>
      <c r="J251" s="5"/>
      <c r="K251" s="76"/>
      <c r="L251" s="5"/>
      <c r="M251" s="5"/>
    </row>
    <row r="252" spans="1:13" ht="15.75">
      <c r="A252" s="25"/>
      <c r="B252" s="53"/>
      <c r="C252" s="25"/>
      <c r="D252" s="65" t="s">
        <v>172</v>
      </c>
      <c r="E252" s="65" t="s">
        <v>169</v>
      </c>
      <c r="F252" s="67" t="s">
        <v>107</v>
      </c>
      <c r="G252" s="42" t="s">
        <v>64</v>
      </c>
      <c r="H252" s="355">
        <v>1</v>
      </c>
      <c r="I252" s="29" t="s">
        <v>47</v>
      </c>
      <c r="J252" s="5"/>
      <c r="K252" s="76"/>
      <c r="L252" s="5"/>
      <c r="M252" s="5"/>
    </row>
    <row r="253" spans="1:13" ht="15.75">
      <c r="A253" s="25"/>
      <c r="B253" s="53"/>
      <c r="C253" s="25"/>
      <c r="D253" s="65" t="s">
        <v>172</v>
      </c>
      <c r="E253" s="65" t="s">
        <v>169</v>
      </c>
      <c r="F253" s="67" t="s">
        <v>48</v>
      </c>
      <c r="G253" s="42" t="s">
        <v>64</v>
      </c>
      <c r="H253" s="355">
        <v>1</v>
      </c>
      <c r="I253" s="29" t="s">
        <v>47</v>
      </c>
      <c r="J253" s="5"/>
      <c r="K253" s="76"/>
      <c r="L253" s="5"/>
      <c r="M253" s="5"/>
    </row>
    <row r="254" spans="1:13" ht="15.75">
      <c r="A254" s="25"/>
      <c r="B254" s="53"/>
      <c r="C254" s="25"/>
      <c r="D254" s="65" t="s">
        <v>173</v>
      </c>
      <c r="E254" s="65" t="s">
        <v>169</v>
      </c>
      <c r="F254" s="34" t="s">
        <v>67</v>
      </c>
      <c r="G254" s="42" t="s">
        <v>64</v>
      </c>
      <c r="H254" s="42"/>
      <c r="I254" s="29" t="s">
        <v>47</v>
      </c>
      <c r="J254" s="5"/>
      <c r="K254" s="76"/>
      <c r="L254" s="5"/>
      <c r="M254" s="5"/>
    </row>
    <row r="255" spans="1:13" ht="15.75">
      <c r="A255" s="25"/>
      <c r="B255" s="53"/>
      <c r="C255" s="25"/>
      <c r="D255" s="65" t="s">
        <v>173</v>
      </c>
      <c r="E255" s="65" t="s">
        <v>169</v>
      </c>
      <c r="F255" s="67" t="s">
        <v>107</v>
      </c>
      <c r="G255" s="42" t="s">
        <v>64</v>
      </c>
      <c r="H255" s="355">
        <v>1</v>
      </c>
      <c r="I255" s="29" t="s">
        <v>47</v>
      </c>
      <c r="J255" s="5"/>
      <c r="K255" s="76"/>
      <c r="L255" s="5"/>
      <c r="M255" s="5"/>
    </row>
    <row r="256" spans="1:13" ht="15.75">
      <c r="A256" s="25"/>
      <c r="B256" s="53"/>
      <c r="C256" s="25"/>
      <c r="D256" s="65" t="s">
        <v>173</v>
      </c>
      <c r="E256" s="65" t="s">
        <v>169</v>
      </c>
      <c r="F256" s="67" t="s">
        <v>48</v>
      </c>
      <c r="G256" s="42" t="s">
        <v>64</v>
      </c>
      <c r="H256" s="355">
        <v>1</v>
      </c>
      <c r="I256" s="29" t="s">
        <v>47</v>
      </c>
      <c r="J256" s="5"/>
      <c r="K256" s="76"/>
      <c r="L256" s="5"/>
      <c r="M256" s="5"/>
    </row>
    <row r="257" spans="1:13" ht="15.75">
      <c r="A257" s="25"/>
      <c r="B257" s="53"/>
      <c r="C257" s="25"/>
      <c r="D257" s="25"/>
      <c r="E257" s="25"/>
      <c r="F257" s="41"/>
      <c r="G257" s="29"/>
      <c r="H257" s="29"/>
      <c r="I257" s="29"/>
      <c r="J257" s="5"/>
      <c r="K257" s="5"/>
      <c r="L257" s="5"/>
      <c r="M257" s="5"/>
    </row>
    <row r="258" spans="1:13" ht="15.75">
      <c r="A258" s="60"/>
      <c r="B258" s="60"/>
      <c r="C258" s="60"/>
      <c r="D258" s="23" t="s">
        <v>174</v>
      </c>
      <c r="E258" s="23"/>
      <c r="F258" s="60"/>
      <c r="G258" s="61"/>
      <c r="H258" s="61"/>
      <c r="I258" s="61"/>
      <c r="J258" s="5"/>
      <c r="K258" s="5"/>
      <c r="L258" s="5"/>
      <c r="M258" s="5"/>
    </row>
    <row r="259" spans="1:13" ht="15.75">
      <c r="A259" s="25"/>
      <c r="B259" s="26"/>
      <c r="C259" s="25"/>
      <c r="D259" s="25"/>
      <c r="E259" s="25"/>
      <c r="F259" s="41"/>
      <c r="G259" s="29"/>
      <c r="H259" s="29"/>
      <c r="I259" s="29"/>
      <c r="J259" s="5"/>
      <c r="K259" s="5"/>
      <c r="L259" s="5"/>
      <c r="M259" s="5"/>
    </row>
    <row r="260" spans="1:13" ht="15.75">
      <c r="A260" s="25"/>
      <c r="B260" s="26"/>
      <c r="C260" s="25"/>
      <c r="D260" s="40"/>
      <c r="E260" s="40"/>
      <c r="F260" s="41"/>
      <c r="G260" s="29"/>
      <c r="H260" s="29"/>
      <c r="I260" s="29"/>
      <c r="J260" s="5"/>
      <c r="K260" s="5"/>
      <c r="L260" s="5"/>
      <c r="M260" s="5"/>
    </row>
    <row r="261" spans="1:13" ht="15.75">
      <c r="A261" s="25"/>
      <c r="B261" s="26"/>
      <c r="C261" s="25"/>
      <c r="D261" s="65" t="s">
        <v>175</v>
      </c>
      <c r="E261" s="65" t="s">
        <v>176</v>
      </c>
      <c r="F261" s="34" t="s">
        <v>67</v>
      </c>
      <c r="G261" s="42" t="s">
        <v>64</v>
      </c>
      <c r="H261" s="42"/>
      <c r="I261" s="29" t="s">
        <v>47</v>
      </c>
      <c r="J261" s="5"/>
      <c r="K261" s="5"/>
      <c r="L261" s="5"/>
      <c r="M261" s="5"/>
    </row>
    <row r="262" spans="1:13" ht="15.75">
      <c r="A262" s="25"/>
      <c r="B262" s="26"/>
      <c r="C262" s="25"/>
      <c r="D262" s="65" t="s">
        <v>175</v>
      </c>
      <c r="E262" s="65" t="s">
        <v>176</v>
      </c>
      <c r="F262" s="67" t="s">
        <v>107</v>
      </c>
      <c r="G262" s="42" t="s">
        <v>64</v>
      </c>
      <c r="H262" s="42"/>
      <c r="I262" s="29" t="s">
        <v>47</v>
      </c>
      <c r="J262" s="5"/>
      <c r="K262" s="5"/>
      <c r="L262" s="5"/>
      <c r="M262" s="5"/>
    </row>
    <row r="263" spans="1:13" ht="15.75">
      <c r="A263" s="25"/>
      <c r="B263" s="26"/>
      <c r="C263" s="25"/>
      <c r="D263" s="65" t="s">
        <v>175</v>
      </c>
      <c r="E263" s="65" t="s">
        <v>176</v>
      </c>
      <c r="F263" s="67" t="s">
        <v>48</v>
      </c>
      <c r="G263" s="42" t="s">
        <v>64</v>
      </c>
      <c r="H263" s="355">
        <v>1</v>
      </c>
      <c r="I263" s="29" t="s">
        <v>47</v>
      </c>
      <c r="J263" s="5"/>
      <c r="K263" s="5"/>
      <c r="L263" s="5"/>
      <c r="M263" s="5"/>
    </row>
    <row r="264" spans="1:13" ht="15.75">
      <c r="A264" s="25"/>
      <c r="B264" s="26"/>
      <c r="C264" s="25"/>
      <c r="D264" s="25"/>
      <c r="E264" s="25"/>
      <c r="F264" s="41"/>
      <c r="G264" s="29"/>
      <c r="H264" s="29"/>
      <c r="I264" s="29"/>
      <c r="J264" s="5"/>
      <c r="K264" s="5"/>
      <c r="L264" s="5"/>
      <c r="M264" s="5"/>
    </row>
    <row r="265" spans="1:13" ht="15.75">
      <c r="A265" s="25"/>
      <c r="B265" s="26"/>
      <c r="C265" s="25"/>
      <c r="D265" s="65" t="s">
        <v>175</v>
      </c>
      <c r="E265" s="65" t="s">
        <v>177</v>
      </c>
      <c r="F265" s="34" t="s">
        <v>67</v>
      </c>
      <c r="G265" s="42" t="s">
        <v>64</v>
      </c>
      <c r="H265" s="42"/>
      <c r="I265" s="29" t="s">
        <v>47</v>
      </c>
      <c r="J265" s="5"/>
      <c r="K265" s="5"/>
      <c r="L265" s="5"/>
      <c r="M265" s="5"/>
    </row>
    <row r="266" spans="1:13" ht="15.75">
      <c r="A266" s="25"/>
      <c r="B266" s="26"/>
      <c r="C266" s="25"/>
      <c r="D266" s="65" t="s">
        <v>175</v>
      </c>
      <c r="E266" s="65" t="s">
        <v>177</v>
      </c>
      <c r="F266" s="67" t="s">
        <v>107</v>
      </c>
      <c r="G266" s="42" t="s">
        <v>64</v>
      </c>
      <c r="H266" s="42"/>
      <c r="I266" s="29" t="s">
        <v>47</v>
      </c>
      <c r="J266" s="5"/>
      <c r="K266" s="5"/>
      <c r="L266" s="5"/>
      <c r="M266" s="5"/>
    </row>
    <row r="267" spans="1:13" ht="15.75">
      <c r="A267" s="25"/>
      <c r="B267" s="26"/>
      <c r="C267" s="25"/>
      <c r="D267" s="65" t="s">
        <v>175</v>
      </c>
      <c r="E267" s="65" t="s">
        <v>177</v>
      </c>
      <c r="F267" s="67" t="s">
        <v>48</v>
      </c>
      <c r="G267" s="42" t="s">
        <v>64</v>
      </c>
      <c r="H267" s="355">
        <v>1</v>
      </c>
      <c r="I267" s="29" t="s">
        <v>47</v>
      </c>
      <c r="J267" s="5"/>
      <c r="K267" s="5"/>
      <c r="L267" s="5"/>
      <c r="M267" s="5"/>
    </row>
    <row r="268" spans="1:13" ht="15.75">
      <c r="A268" s="25"/>
      <c r="B268" s="26"/>
      <c r="C268" s="25"/>
      <c r="D268" s="25"/>
      <c r="E268" s="25"/>
      <c r="F268" s="41"/>
      <c r="G268" s="29"/>
      <c r="H268" s="29"/>
      <c r="I268" s="29"/>
      <c r="J268" s="5"/>
      <c r="K268" s="5"/>
      <c r="L268" s="5"/>
      <c r="M268" s="5"/>
    </row>
    <row r="269" spans="1:13" ht="15.75">
      <c r="A269" s="25"/>
      <c r="B269" s="26"/>
      <c r="C269" s="25"/>
      <c r="D269" s="65" t="s">
        <v>175</v>
      </c>
      <c r="E269" s="65" t="s">
        <v>178</v>
      </c>
      <c r="F269" s="67" t="s">
        <v>179</v>
      </c>
      <c r="G269" s="42" t="s">
        <v>64</v>
      </c>
      <c r="H269" s="355">
        <v>1</v>
      </c>
      <c r="I269" s="29" t="s">
        <v>47</v>
      </c>
      <c r="J269" s="5"/>
      <c r="K269" s="5"/>
      <c r="L269" s="5"/>
      <c r="M269" s="5"/>
    </row>
    <row r="270" spans="1:13" ht="15.75">
      <c r="A270" s="25"/>
      <c r="B270" s="53"/>
      <c r="C270" s="25"/>
      <c r="D270" s="25"/>
      <c r="E270" s="25"/>
      <c r="F270" s="41"/>
      <c r="G270" s="29"/>
      <c r="H270" s="29"/>
      <c r="I270" s="29"/>
      <c r="J270" s="5"/>
      <c r="K270" s="5"/>
      <c r="L270" s="5"/>
      <c r="M270" s="5"/>
    </row>
    <row r="271" spans="1:13" ht="15.75">
      <c r="A271" s="60"/>
      <c r="B271" s="60"/>
      <c r="C271" s="60"/>
      <c r="D271" s="23" t="s">
        <v>180</v>
      </c>
      <c r="E271" s="23"/>
      <c r="F271" s="60"/>
      <c r="G271" s="61"/>
      <c r="H271" s="61"/>
      <c r="I271" s="61"/>
      <c r="J271" s="5"/>
      <c r="K271" s="5"/>
      <c r="L271" s="5"/>
      <c r="M271" s="5"/>
    </row>
    <row r="272" spans="1:13" ht="15.75">
      <c r="A272" s="25"/>
      <c r="B272" s="26"/>
      <c r="C272" s="25"/>
      <c r="D272" s="25"/>
      <c r="E272" s="25"/>
      <c r="F272" s="41"/>
      <c r="G272" s="29"/>
      <c r="H272" s="29"/>
      <c r="I272" s="29"/>
      <c r="J272" s="5"/>
      <c r="K272" s="5"/>
      <c r="L272" s="5"/>
      <c r="M272" s="5"/>
    </row>
    <row r="273" spans="1:13" ht="15.75">
      <c r="A273" s="25"/>
      <c r="B273" s="26"/>
      <c r="C273" s="25"/>
      <c r="D273" s="65" t="s">
        <v>168</v>
      </c>
      <c r="E273" s="65"/>
      <c r="F273" s="34" t="s">
        <v>67</v>
      </c>
      <c r="G273" s="42" t="s">
        <v>64</v>
      </c>
      <c r="H273" s="42"/>
      <c r="I273" s="29" t="s">
        <v>47</v>
      </c>
      <c r="J273" s="5"/>
      <c r="K273" s="5"/>
      <c r="L273" s="5"/>
      <c r="M273" s="5"/>
    </row>
    <row r="274" spans="1:13" ht="15.75">
      <c r="A274" s="25"/>
      <c r="B274" s="26"/>
      <c r="C274" s="25"/>
      <c r="D274" s="65" t="s">
        <v>168</v>
      </c>
      <c r="E274" s="65"/>
      <c r="F274" s="67" t="s">
        <v>107</v>
      </c>
      <c r="G274" s="42" t="s">
        <v>64</v>
      </c>
      <c r="H274" s="42"/>
      <c r="I274" s="29" t="s">
        <v>47</v>
      </c>
      <c r="J274" s="5"/>
      <c r="K274" s="5"/>
      <c r="L274" s="5"/>
      <c r="M274" s="5"/>
    </row>
    <row r="275" spans="1:13" ht="15.75">
      <c r="A275" s="25"/>
      <c r="B275" s="26"/>
      <c r="C275" s="25"/>
      <c r="D275" s="65" t="s">
        <v>168</v>
      </c>
      <c r="E275" s="65"/>
      <c r="F275" s="67" t="s">
        <v>48</v>
      </c>
      <c r="G275" s="42" t="s">
        <v>64</v>
      </c>
      <c r="H275" s="42"/>
      <c r="I275" s="29" t="s">
        <v>47</v>
      </c>
      <c r="J275" s="5"/>
      <c r="K275" s="5"/>
      <c r="L275" s="5"/>
      <c r="M275" s="5"/>
    </row>
    <row r="276" spans="1:13" ht="15.75">
      <c r="A276" s="25"/>
      <c r="B276" s="53"/>
      <c r="C276" s="25"/>
      <c r="D276" s="25"/>
      <c r="E276" s="25"/>
      <c r="F276" s="41"/>
      <c r="G276" s="29"/>
      <c r="H276" s="29"/>
      <c r="I276" s="29"/>
      <c r="J276" s="5"/>
      <c r="K276" s="5"/>
      <c r="L276" s="5"/>
      <c r="M276" s="5"/>
    </row>
    <row r="277" spans="1:13" ht="15.75">
      <c r="A277" s="25"/>
      <c r="B277" s="53"/>
      <c r="C277" s="25"/>
      <c r="D277" s="25"/>
      <c r="E277" s="25"/>
      <c r="F277" s="41"/>
      <c r="G277" s="29"/>
      <c r="H277" s="29"/>
      <c r="I277" s="29"/>
      <c r="J277" s="5"/>
      <c r="K277" s="5"/>
      <c r="L277" s="5"/>
      <c r="M277" s="5"/>
    </row>
    <row r="278" spans="1:13" ht="15.75">
      <c r="A278" s="60"/>
      <c r="B278" s="60"/>
      <c r="C278" s="60"/>
      <c r="D278" s="23" t="s">
        <v>181</v>
      </c>
      <c r="E278" s="23"/>
      <c r="F278" s="60"/>
      <c r="G278" s="61"/>
      <c r="H278" s="61"/>
      <c r="I278" s="61"/>
      <c r="J278" s="5"/>
      <c r="K278" s="5"/>
      <c r="L278" s="5"/>
      <c r="M278" s="5"/>
    </row>
    <row r="279" spans="1:13" ht="15.75">
      <c r="A279" s="25"/>
      <c r="B279" s="26"/>
      <c r="C279" s="25"/>
      <c r="D279" s="25"/>
      <c r="E279" s="25"/>
      <c r="F279" s="41"/>
      <c r="G279" s="29"/>
      <c r="H279" s="29"/>
      <c r="I279" s="29"/>
      <c r="J279" s="5"/>
      <c r="K279" s="5"/>
      <c r="L279" s="5"/>
      <c r="M279" s="5"/>
    </row>
    <row r="280" spans="1:13" ht="15.75">
      <c r="A280" s="25"/>
      <c r="B280" s="26"/>
      <c r="C280" s="25"/>
      <c r="D280" s="65" t="s">
        <v>182</v>
      </c>
      <c r="E280" s="65"/>
      <c r="F280" s="34"/>
      <c r="G280" s="42" t="s">
        <v>64</v>
      </c>
      <c r="H280" s="355">
        <v>1</v>
      </c>
      <c r="I280" s="29" t="s">
        <v>47</v>
      </c>
      <c r="J280" s="5"/>
      <c r="K280" s="5"/>
      <c r="L280" s="5"/>
      <c r="M280" s="5"/>
    </row>
    <row r="281" spans="1:13" ht="15.75">
      <c r="A281" s="25"/>
      <c r="B281" s="26"/>
      <c r="C281" s="25"/>
      <c r="D281" s="65" t="s">
        <v>183</v>
      </c>
      <c r="E281" s="65"/>
      <c r="F281" s="67"/>
      <c r="G281" s="42" t="s">
        <v>64</v>
      </c>
      <c r="H281" s="355">
        <v>1</v>
      </c>
      <c r="I281" s="29" t="s">
        <v>47</v>
      </c>
      <c r="J281" s="5"/>
      <c r="K281" s="5"/>
      <c r="L281" s="5"/>
      <c r="M281" s="5"/>
    </row>
    <row r="282" spans="1:13" ht="15.75">
      <c r="A282" s="25"/>
      <c r="B282" s="26"/>
      <c r="C282" s="25"/>
      <c r="D282" s="65" t="s">
        <v>184</v>
      </c>
      <c r="E282" s="65"/>
      <c r="F282" s="67"/>
      <c r="G282" s="42" t="s">
        <v>64</v>
      </c>
      <c r="H282" s="355">
        <v>1</v>
      </c>
      <c r="I282" s="29" t="s">
        <v>47</v>
      </c>
      <c r="J282" s="5"/>
      <c r="K282" s="5"/>
      <c r="L282" s="5"/>
      <c r="M282" s="5"/>
    </row>
    <row r="283" spans="1:13" ht="15.75">
      <c r="A283" s="25"/>
      <c r="B283" s="26"/>
      <c r="C283" s="25"/>
      <c r="D283" s="65"/>
      <c r="E283" s="65"/>
      <c r="F283" s="67"/>
      <c r="G283" s="42"/>
      <c r="H283" s="42"/>
      <c r="I283" s="29"/>
      <c r="J283" s="5"/>
      <c r="K283" s="5"/>
      <c r="L283" s="5"/>
      <c r="M283" s="5"/>
    </row>
    <row r="284" spans="1:13" ht="15.75">
      <c r="A284" s="25"/>
      <c r="B284" s="26"/>
      <c r="C284" s="25"/>
      <c r="D284" s="65" t="s">
        <v>6</v>
      </c>
      <c r="E284" s="77"/>
      <c r="F284" s="78"/>
      <c r="G284" s="79" t="s">
        <v>64</v>
      </c>
      <c r="H284" s="387">
        <v>1</v>
      </c>
      <c r="I284" s="29" t="s">
        <v>47</v>
      </c>
      <c r="J284" s="5"/>
      <c r="K284" s="5"/>
      <c r="L284" s="5"/>
      <c r="M284" s="5"/>
    </row>
    <row r="285" spans="1:13" ht="15.75">
      <c r="A285" s="25"/>
      <c r="B285" s="26"/>
      <c r="C285" s="25"/>
      <c r="D285" s="65" t="s">
        <v>185</v>
      </c>
      <c r="E285" s="77"/>
      <c r="F285" s="78"/>
      <c r="G285" s="79" t="s">
        <v>64</v>
      </c>
      <c r="H285" s="387">
        <v>1</v>
      </c>
      <c r="I285" s="29" t="s">
        <v>47</v>
      </c>
      <c r="J285" s="5"/>
      <c r="K285" s="5"/>
      <c r="L285" s="5"/>
      <c r="M285" s="5"/>
    </row>
    <row r="286" spans="1:13" ht="15.75">
      <c r="A286" s="25"/>
      <c r="B286" s="53"/>
      <c r="C286" s="25"/>
      <c r="D286" s="80"/>
      <c r="E286" s="80"/>
      <c r="F286" s="41"/>
      <c r="G286" s="81"/>
      <c r="H286" s="81"/>
      <c r="I286" s="29"/>
      <c r="J286" s="5"/>
      <c r="K286" s="5"/>
      <c r="L286" s="5"/>
      <c r="M286" s="5"/>
    </row>
    <row r="287" spans="1:13" ht="15.75">
      <c r="A287" s="60"/>
      <c r="B287" s="60"/>
      <c r="C287" s="60"/>
      <c r="D287" s="23" t="s">
        <v>186</v>
      </c>
      <c r="E287" s="23"/>
      <c r="F287" s="60"/>
      <c r="G287" s="61"/>
      <c r="H287" s="61"/>
      <c r="I287" s="61"/>
      <c r="J287" s="5"/>
      <c r="K287" s="5"/>
      <c r="L287" s="5"/>
      <c r="M287" s="5"/>
    </row>
    <row r="288" spans="1:13" ht="15.75">
      <c r="A288" s="25"/>
      <c r="B288" s="26"/>
      <c r="C288" s="25"/>
      <c r="D288" s="25"/>
      <c r="E288" s="25"/>
      <c r="F288" s="41"/>
      <c r="G288" s="29"/>
      <c r="H288" s="29"/>
      <c r="I288" s="29"/>
      <c r="J288" s="5"/>
      <c r="K288" s="5"/>
      <c r="L288" s="5"/>
      <c r="M288" s="5"/>
    </row>
    <row r="289" spans="1:13" ht="15.75">
      <c r="A289" s="25"/>
      <c r="B289" s="26"/>
      <c r="C289" s="25"/>
      <c r="D289" s="65" t="s">
        <v>187</v>
      </c>
      <c r="E289" s="65"/>
      <c r="F289" s="34"/>
      <c r="G289" s="42" t="s">
        <v>64</v>
      </c>
      <c r="H289" s="355">
        <v>1</v>
      </c>
      <c r="I289" s="29" t="s">
        <v>47</v>
      </c>
      <c r="J289" s="5"/>
      <c r="K289" s="5"/>
      <c r="L289" s="5"/>
      <c r="M289" s="5"/>
    </row>
    <row r="290" spans="1:13" ht="15.75">
      <c r="A290" s="25"/>
      <c r="B290" s="26"/>
      <c r="C290" s="25"/>
      <c r="D290" s="65" t="s">
        <v>188</v>
      </c>
      <c r="E290" s="65"/>
      <c r="F290" s="67"/>
      <c r="G290" s="42" t="s">
        <v>64</v>
      </c>
      <c r="H290" s="355">
        <v>1</v>
      </c>
      <c r="I290" s="29" t="s">
        <v>47</v>
      </c>
      <c r="J290" s="5"/>
      <c r="K290" s="5"/>
      <c r="L290" s="5"/>
      <c r="M290" s="5"/>
    </row>
    <row r="291" spans="1:13" ht="15.75">
      <c r="A291" s="25"/>
      <c r="B291" s="26"/>
      <c r="C291" s="25"/>
      <c r="D291" s="65" t="s">
        <v>189</v>
      </c>
      <c r="E291" s="65"/>
      <c r="F291" s="67"/>
      <c r="G291" s="42" t="s">
        <v>64</v>
      </c>
      <c r="H291" s="355">
        <v>1</v>
      </c>
      <c r="I291" s="29" t="s">
        <v>47</v>
      </c>
      <c r="J291" s="5"/>
      <c r="K291" s="5"/>
      <c r="L291" s="5"/>
      <c r="M291" s="5"/>
    </row>
    <row r="292" spans="1:13" ht="15.75">
      <c r="A292" s="25"/>
      <c r="B292" s="26"/>
      <c r="C292" s="25"/>
      <c r="D292" s="82"/>
      <c r="E292" s="65"/>
      <c r="F292" s="67"/>
      <c r="G292" s="42"/>
      <c r="H292" s="42"/>
      <c r="I292" s="29"/>
      <c r="J292" s="5"/>
      <c r="K292" s="5"/>
      <c r="L292" s="5"/>
      <c r="M292" s="5"/>
    </row>
    <row r="293" spans="1:13" ht="15.75">
      <c r="A293" s="25"/>
      <c r="B293" s="26"/>
      <c r="C293" s="25"/>
      <c r="D293" s="65"/>
      <c r="E293" s="65"/>
      <c r="F293" s="67"/>
      <c r="G293" s="42" t="s">
        <v>64</v>
      </c>
      <c r="H293" s="42"/>
      <c r="I293" s="29" t="s">
        <v>47</v>
      </c>
      <c r="J293" s="5"/>
      <c r="K293" s="5"/>
      <c r="L293" s="5"/>
      <c r="M293" s="5"/>
    </row>
    <row r="294" spans="1:13" ht="15.75">
      <c r="A294" s="25"/>
      <c r="B294" s="26"/>
      <c r="C294" s="25"/>
      <c r="D294" s="65"/>
      <c r="E294" s="65"/>
      <c r="F294" s="67"/>
      <c r="G294" s="42" t="s">
        <v>64</v>
      </c>
      <c r="H294" s="42"/>
      <c r="I294" s="29" t="s">
        <v>47</v>
      </c>
      <c r="J294" s="5"/>
      <c r="K294" s="5"/>
      <c r="L294" s="5"/>
      <c r="M294" s="5"/>
    </row>
    <row r="295" spans="1:13" ht="15.75">
      <c r="A295" s="25"/>
      <c r="B295" s="53"/>
      <c r="C295" s="25"/>
      <c r="D295" s="25"/>
      <c r="E295" s="25"/>
      <c r="F295" s="41"/>
      <c r="G295" s="29"/>
      <c r="H295" s="29"/>
      <c r="I295" s="29"/>
      <c r="J295" s="5"/>
      <c r="K295" s="5"/>
      <c r="L295" s="5"/>
      <c r="M295" s="5"/>
    </row>
    <row r="296" spans="1:13" ht="15.75">
      <c r="A296" s="60"/>
      <c r="B296" s="60"/>
      <c r="C296" s="60"/>
      <c r="D296" s="23" t="s">
        <v>190</v>
      </c>
      <c r="E296" s="23"/>
      <c r="F296" s="60"/>
      <c r="G296" s="61"/>
      <c r="H296" s="61"/>
      <c r="I296" s="61"/>
      <c r="J296" s="5"/>
      <c r="K296" s="5"/>
      <c r="L296" s="5"/>
      <c r="M296" s="5"/>
    </row>
    <row r="297" spans="1:13" ht="15.75">
      <c r="A297" s="53"/>
      <c r="B297" s="26"/>
      <c r="C297" s="53"/>
      <c r="D297" s="75"/>
      <c r="E297" s="75"/>
      <c r="F297" s="75"/>
      <c r="G297" s="75"/>
      <c r="H297" s="75"/>
      <c r="I297" s="83"/>
      <c r="J297" s="36"/>
      <c r="K297" s="36"/>
      <c r="L297" s="36"/>
      <c r="M297" s="36"/>
    </row>
    <row r="298" spans="1:13" ht="15.75">
      <c r="A298" s="53"/>
      <c r="B298" s="26"/>
      <c r="C298" s="53"/>
      <c r="D298" s="80" t="s">
        <v>191</v>
      </c>
      <c r="E298" s="80"/>
      <c r="F298" s="84"/>
      <c r="G298" s="85" t="s">
        <v>64</v>
      </c>
      <c r="H298" s="85"/>
      <c r="I298" s="83"/>
      <c r="J298" s="36"/>
      <c r="K298" s="36"/>
      <c r="L298" s="36"/>
      <c r="M298" s="36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65"/>
  <sheetViews>
    <sheetView workbookViewId="0">
      <selection activeCell="D33" sqref="D33"/>
    </sheetView>
  </sheetViews>
  <sheetFormatPr defaultRowHeight="15"/>
  <cols>
    <col min="1" max="1" width="2.7109375" customWidth="1"/>
    <col min="2" max="2" width="42.42578125" bestFit="1" customWidth="1"/>
    <col min="3" max="3" width="12.140625" customWidth="1"/>
    <col min="4" max="4" width="24" customWidth="1"/>
    <col min="5" max="5" width="26" customWidth="1"/>
    <col min="6" max="6" width="12.5703125" customWidth="1"/>
  </cols>
  <sheetData>
    <row r="2" spans="2:7">
      <c r="B2" s="200" t="s">
        <v>302</v>
      </c>
    </row>
    <row r="3" spans="2:7">
      <c r="B3" s="201"/>
    </row>
    <row r="4" spans="2:7">
      <c r="B4" s="103" t="s">
        <v>7</v>
      </c>
      <c r="C4" s="103" t="s">
        <v>220</v>
      </c>
      <c r="D4" s="103" t="s">
        <v>310</v>
      </c>
      <c r="E4" s="103" t="s">
        <v>313</v>
      </c>
      <c r="F4" s="170" t="s">
        <v>8</v>
      </c>
      <c r="G4" s="170"/>
    </row>
    <row r="5" spans="2:7">
      <c r="B5" s="105" t="str">
        <f>C5&amp;D5&amp;E5</f>
        <v>Hosted voipseatNederland Basis</v>
      </c>
      <c r="C5" s="106" t="s">
        <v>281</v>
      </c>
      <c r="D5" s="106" t="s">
        <v>311</v>
      </c>
      <c r="E5" s="106" t="s">
        <v>279</v>
      </c>
      <c r="F5" s="106" t="s">
        <v>27</v>
      </c>
    </row>
    <row r="6" spans="2:7">
      <c r="B6" s="105" t="str">
        <f t="shared" ref="B6:B30" si="0">C6&amp;D6&amp;E6</f>
        <v>Hosted voipseatNederland Onbeperkt</v>
      </c>
      <c r="C6" s="106" t="s">
        <v>281</v>
      </c>
      <c r="D6" s="106" t="s">
        <v>311</v>
      </c>
      <c r="E6" s="106" t="s">
        <v>280</v>
      </c>
      <c r="F6" s="106" t="s">
        <v>27</v>
      </c>
    </row>
    <row r="7" spans="2:7">
      <c r="B7" s="105"/>
      <c r="C7" s="106"/>
      <c r="D7" s="106"/>
      <c r="E7" s="106"/>
      <c r="F7" s="106"/>
    </row>
    <row r="8" spans="2:7">
      <c r="B8" s="105" t="str">
        <f t="shared" si="0"/>
        <v>SIPkanaalBasis</v>
      </c>
      <c r="C8" s="106" t="s">
        <v>285</v>
      </c>
      <c r="D8" s="106" t="s">
        <v>314</v>
      </c>
      <c r="E8" s="106" t="s">
        <v>315</v>
      </c>
      <c r="F8" s="106" t="s">
        <v>27</v>
      </c>
    </row>
    <row r="9" spans="2:7">
      <c r="B9" s="105" t="str">
        <f t="shared" si="0"/>
        <v>SIPnummerfaciliteitextra nummer</v>
      </c>
      <c r="C9" s="106" t="s">
        <v>285</v>
      </c>
      <c r="D9" s="106" t="s">
        <v>334</v>
      </c>
      <c r="E9" s="106" t="s">
        <v>299</v>
      </c>
      <c r="F9" s="106" t="s">
        <v>27</v>
      </c>
    </row>
    <row r="10" spans="2:7">
      <c r="B10" s="105" t="str">
        <f t="shared" si="0"/>
        <v>SIPnummerfaciliteit10-nummerblok</v>
      </c>
      <c r="C10" s="106" t="s">
        <v>285</v>
      </c>
      <c r="D10" s="106" t="s">
        <v>334</v>
      </c>
      <c r="E10" s="106" t="s">
        <v>300</v>
      </c>
      <c r="F10" s="106" t="s">
        <v>27</v>
      </c>
    </row>
    <row r="11" spans="2:7">
      <c r="B11" s="105" t="str">
        <f t="shared" si="0"/>
        <v>SIPnummerfaciliteit100-nummerblok</v>
      </c>
      <c r="C11" s="106" t="s">
        <v>285</v>
      </c>
      <c r="D11" s="106" t="s">
        <v>334</v>
      </c>
      <c r="E11" s="106" t="s">
        <v>301</v>
      </c>
      <c r="F11" s="106" t="s">
        <v>27</v>
      </c>
    </row>
    <row r="12" spans="2:7">
      <c r="B12" s="105"/>
      <c r="C12" s="106"/>
      <c r="D12" s="106"/>
      <c r="E12" s="106"/>
      <c r="F12" s="106"/>
    </row>
    <row r="13" spans="2:7">
      <c r="B13" s="105" t="str">
        <f t="shared" si="0"/>
        <v>Hosted voipfaciliteitHosted telefonie Extra 12,50</v>
      </c>
      <c r="C13" s="106" t="s">
        <v>281</v>
      </c>
      <c r="D13" s="106" t="s">
        <v>312</v>
      </c>
      <c r="E13" s="106" t="s">
        <v>322</v>
      </c>
      <c r="F13" s="106" t="s">
        <v>27</v>
      </c>
    </row>
    <row r="14" spans="2:7">
      <c r="B14" s="105" t="str">
        <f t="shared" si="0"/>
        <v>Hosted voipfaciliteitReceptionist</v>
      </c>
      <c r="C14" s="106" t="s">
        <v>281</v>
      </c>
      <c r="D14" s="106" t="s">
        <v>312</v>
      </c>
      <c r="E14" s="106" t="s">
        <v>323</v>
      </c>
      <c r="F14" s="106" t="s">
        <v>27</v>
      </c>
    </row>
    <row r="15" spans="2:7">
      <c r="B15" s="105" t="str">
        <f t="shared" si="0"/>
        <v>Hosted voipfaciliteitWachtrijmedewerker</v>
      </c>
      <c r="C15" s="106" t="s">
        <v>281</v>
      </c>
      <c r="D15" s="106" t="s">
        <v>312</v>
      </c>
      <c r="E15" s="106" t="s">
        <v>324</v>
      </c>
      <c r="F15" s="106" t="s">
        <v>27</v>
      </c>
    </row>
    <row r="16" spans="2:7">
      <c r="B16" s="105" t="str">
        <f t="shared" si="0"/>
        <v>Hosted voipfaciliteitSoftware integratie</v>
      </c>
      <c r="C16" s="106" t="s">
        <v>281</v>
      </c>
      <c r="D16" s="106" t="s">
        <v>312</v>
      </c>
      <c r="E16" s="106" t="s">
        <v>325</v>
      </c>
      <c r="F16" s="106" t="s">
        <v>27</v>
      </c>
    </row>
    <row r="17" spans="2:6">
      <c r="B17" s="105" t="str">
        <f t="shared" si="0"/>
        <v>Hosted voipfaciliteitFax naar E-mail (Extra)</v>
      </c>
      <c r="C17" s="106" t="s">
        <v>281</v>
      </c>
      <c r="D17" s="106" t="s">
        <v>312</v>
      </c>
      <c r="E17" s="106" t="s">
        <v>331</v>
      </c>
      <c r="F17" s="106" t="s">
        <v>27</v>
      </c>
    </row>
    <row r="18" spans="2:6">
      <c r="B18" s="105" t="str">
        <f t="shared" si="0"/>
        <v>Hosted voipfaciliteitDoorschakelen nacht</v>
      </c>
      <c r="C18" s="106" t="s">
        <v>281</v>
      </c>
      <c r="D18" s="106" t="s">
        <v>312</v>
      </c>
      <c r="E18" s="106" t="s">
        <v>326</v>
      </c>
      <c r="F18" s="106" t="s">
        <v>27</v>
      </c>
    </row>
    <row r="19" spans="2:6">
      <c r="B19" s="105" t="str">
        <f t="shared" si="0"/>
        <v>Hosted voipfaciliteitDoorschakelen bij bezet</v>
      </c>
      <c r="C19" s="106" t="s">
        <v>281</v>
      </c>
      <c r="D19" s="106" t="s">
        <v>312</v>
      </c>
      <c r="E19" s="106" t="s">
        <v>327</v>
      </c>
      <c r="F19" s="106" t="s">
        <v>27</v>
      </c>
    </row>
    <row r="20" spans="2:6">
      <c r="B20" s="105" t="str">
        <f t="shared" si="0"/>
        <v>Hosted voipfaciliteitDoorschakelen direct</v>
      </c>
      <c r="C20" s="106" t="s">
        <v>281</v>
      </c>
      <c r="D20" s="106" t="s">
        <v>312</v>
      </c>
      <c r="E20" s="106" t="s">
        <v>328</v>
      </c>
      <c r="F20" s="106" t="s">
        <v>27</v>
      </c>
    </row>
    <row r="21" spans="2:6">
      <c r="B21" s="105" t="str">
        <f t="shared" si="0"/>
        <v>Hosted voipfaciliteitDoorschakelen bij geen gehoor</v>
      </c>
      <c r="C21" s="106" t="s">
        <v>281</v>
      </c>
      <c r="D21" s="106" t="s">
        <v>312</v>
      </c>
      <c r="E21" s="106" t="s">
        <v>329</v>
      </c>
      <c r="F21" s="106" t="s">
        <v>27</v>
      </c>
    </row>
    <row r="22" spans="2:6">
      <c r="B22" s="105" t="str">
        <f t="shared" si="0"/>
        <v>Hosted voipfaciliteitDoorschakelen selectief</v>
      </c>
      <c r="C22" s="106" t="s">
        <v>281</v>
      </c>
      <c r="D22" s="106" t="s">
        <v>312</v>
      </c>
      <c r="E22" s="106" t="s">
        <v>330</v>
      </c>
      <c r="F22" s="106" t="s">
        <v>27</v>
      </c>
    </row>
    <row r="23" spans="2:6" s="277" customFormat="1">
      <c r="B23" s="105" t="str">
        <f t="shared" ref="B23" si="1">C23&amp;D23&amp;E23</f>
        <v>Hosted voipfaciliteitInVerbinding</v>
      </c>
      <c r="C23" s="106" t="s">
        <v>281</v>
      </c>
      <c r="D23" s="106" t="s">
        <v>312</v>
      </c>
      <c r="E23" s="106" t="s">
        <v>571</v>
      </c>
      <c r="F23" s="106" t="s">
        <v>27</v>
      </c>
    </row>
    <row r="24" spans="2:6">
      <c r="B24" s="105" t="str">
        <f t="shared" si="0"/>
        <v>Hosted voipfaciliteitKeuzemenu dag/nacht</v>
      </c>
      <c r="C24" s="106" t="s">
        <v>281</v>
      </c>
      <c r="D24" s="106" t="s">
        <v>312</v>
      </c>
      <c r="E24" s="106" t="s">
        <v>525</v>
      </c>
      <c r="F24" s="106" t="s">
        <v>27</v>
      </c>
    </row>
    <row r="25" spans="2:6">
      <c r="B25" s="105" t="str">
        <f t="shared" si="0"/>
        <v>Hosted voipfaciliteitExtra telefoonnummer</v>
      </c>
      <c r="C25" s="106" t="s">
        <v>281</v>
      </c>
      <c r="D25" s="106" t="s">
        <v>312</v>
      </c>
      <c r="E25" s="106" t="s">
        <v>343</v>
      </c>
      <c r="F25" s="106" t="s">
        <v>27</v>
      </c>
    </row>
    <row r="26" spans="2:6">
      <c r="B26" s="105" t="str">
        <f t="shared" si="0"/>
        <v>Hosted voipfaciliteit10-nummerblok</v>
      </c>
      <c r="C26" s="106" t="s">
        <v>281</v>
      </c>
      <c r="D26" s="106" t="s">
        <v>312</v>
      </c>
      <c r="E26" s="106" t="s">
        <v>300</v>
      </c>
      <c r="F26" s="106" t="s">
        <v>27</v>
      </c>
    </row>
    <row r="27" spans="2:6">
      <c r="B27" s="105" t="str">
        <f t="shared" si="0"/>
        <v>Hosted voipfaciliteit100-nummerblok</v>
      </c>
      <c r="C27" s="106" t="s">
        <v>281</v>
      </c>
      <c r="D27" s="106" t="s">
        <v>312</v>
      </c>
      <c r="E27" s="106" t="s">
        <v>301</v>
      </c>
      <c r="F27" s="106" t="s">
        <v>27</v>
      </c>
    </row>
    <row r="28" spans="2:6">
      <c r="B28" s="105" t="str">
        <f t="shared" si="0"/>
        <v>Hosted voipfaciliteitService en Installatie</v>
      </c>
      <c r="C28" s="106" t="s">
        <v>281</v>
      </c>
      <c r="D28" s="106" t="s">
        <v>312</v>
      </c>
      <c r="E28" s="106" t="s">
        <v>344</v>
      </c>
      <c r="F28" s="106" t="s">
        <v>27</v>
      </c>
    </row>
    <row r="29" spans="2:6" s="277" customFormat="1">
      <c r="B29" s="105" t="str">
        <f t="shared" ref="B29" si="2">C29&amp;D29&amp;E29</f>
        <v>Hosted voipfaciliteitService en Installatie (Extra)</v>
      </c>
      <c r="C29" s="106" t="s">
        <v>281</v>
      </c>
      <c r="D29" s="106" t="s">
        <v>312</v>
      </c>
      <c r="E29" s="106" t="s">
        <v>572</v>
      </c>
      <c r="F29" s="106" t="s">
        <v>27</v>
      </c>
    </row>
    <row r="30" spans="2:6">
      <c r="B30" s="105" t="str">
        <f t="shared" si="0"/>
        <v>Hosted voipfaciliteit5 Extra belgroepen</v>
      </c>
      <c r="C30" s="106" t="s">
        <v>281</v>
      </c>
      <c r="D30" s="106" t="s">
        <v>312</v>
      </c>
      <c r="E30" s="106" t="s">
        <v>319</v>
      </c>
      <c r="F30" s="106" t="s">
        <v>27</v>
      </c>
    </row>
    <row r="32" spans="2:6">
      <c r="B32" s="200" t="s">
        <v>304</v>
      </c>
    </row>
    <row r="34" spans="2:7">
      <c r="B34" s="103" t="s">
        <v>7</v>
      </c>
      <c r="C34" s="103" t="s">
        <v>220</v>
      </c>
      <c r="D34" s="103" t="s">
        <v>310</v>
      </c>
      <c r="E34" s="103"/>
      <c r="F34" s="170" t="s">
        <v>84</v>
      </c>
    </row>
    <row r="35" spans="2:7">
      <c r="B35" s="105" t="str">
        <f t="shared" ref="B35" si="3">C35&amp;D35&amp;E35</f>
        <v>Hosted voipseat</v>
      </c>
      <c r="C35" s="106" t="s">
        <v>281</v>
      </c>
      <c r="D35" s="106" t="s">
        <v>311</v>
      </c>
      <c r="E35" s="106"/>
      <c r="F35" s="438" t="s">
        <v>566</v>
      </c>
      <c r="G35" s="438"/>
    </row>
    <row r="36" spans="2:7">
      <c r="B36" s="105" t="str">
        <f>C36&amp;D36&amp;E36</f>
        <v>SIPkanaal</v>
      </c>
      <c r="C36" s="106" t="s">
        <v>285</v>
      </c>
      <c r="D36" s="106" t="s">
        <v>314</v>
      </c>
      <c r="E36" s="106"/>
      <c r="F36" s="438" t="s">
        <v>569</v>
      </c>
    </row>
    <row r="37" spans="2:7">
      <c r="B37" s="105" t="str">
        <f>C37&amp;D37&amp;E37</f>
        <v>Hosted voipfaciliteit</v>
      </c>
      <c r="C37" s="106" t="s">
        <v>281</v>
      </c>
      <c r="D37" s="106" t="s">
        <v>312</v>
      </c>
      <c r="E37" s="106"/>
      <c r="F37" s="438" t="s">
        <v>570</v>
      </c>
    </row>
    <row r="38" spans="2:7">
      <c r="B38" s="105" t="str">
        <f>C38&amp;D38&amp;E38</f>
        <v>SIPnummerfaciliteit</v>
      </c>
      <c r="C38" s="106" t="s">
        <v>285</v>
      </c>
      <c r="D38" s="106" t="s">
        <v>334</v>
      </c>
      <c r="E38" s="106"/>
      <c r="F38" s="439" t="s">
        <v>333</v>
      </c>
    </row>
    <row r="39" spans="2:7">
      <c r="B39" s="105"/>
      <c r="C39" s="106"/>
      <c r="D39" s="106"/>
      <c r="E39" s="106"/>
      <c r="F39" s="106"/>
    </row>
    <row r="40" spans="2:7">
      <c r="B40" s="103" t="s">
        <v>7</v>
      </c>
      <c r="C40" s="103" t="s">
        <v>220</v>
      </c>
      <c r="D40" s="103" t="s">
        <v>313</v>
      </c>
      <c r="E40" s="170" t="s">
        <v>336</v>
      </c>
      <c r="F40" s="170" t="s">
        <v>335</v>
      </c>
    </row>
    <row r="41" spans="2:7">
      <c r="B41" s="105" t="str">
        <f t="shared" ref="B41:B42" si="4">C41&amp;D41&amp;E41</f>
        <v>Hosted voipNederland Basisaantal</v>
      </c>
      <c r="C41" s="106" t="s">
        <v>281</v>
      </c>
      <c r="D41" s="106" t="s">
        <v>279</v>
      </c>
      <c r="E41" s="106" t="s">
        <v>564</v>
      </c>
      <c r="F41" s="106">
        <v>1</v>
      </c>
    </row>
    <row r="42" spans="2:7">
      <c r="B42" s="105" t="str">
        <f t="shared" si="4"/>
        <v>Hosted voipNederland Onbeperktaantal</v>
      </c>
      <c r="C42" s="106" t="s">
        <v>281</v>
      </c>
      <c r="D42" s="106" t="s">
        <v>280</v>
      </c>
      <c r="E42" s="106" t="s">
        <v>564</v>
      </c>
      <c r="F42" s="106">
        <v>1</v>
      </c>
    </row>
    <row r="43" spans="2:7">
      <c r="B43" s="105"/>
      <c r="C43" s="106"/>
      <c r="D43" s="106"/>
      <c r="E43" s="106"/>
      <c r="F43" s="106"/>
    </row>
    <row r="44" spans="2:7">
      <c r="B44" s="105" t="str">
        <f t="shared" ref="B44:B65" si="5">C44&amp;D44&amp;E44</f>
        <v>SIPBasisaantal</v>
      </c>
      <c r="C44" s="106" t="s">
        <v>285</v>
      </c>
      <c r="D44" s="106" t="s">
        <v>315</v>
      </c>
      <c r="E44" s="106" t="s">
        <v>564</v>
      </c>
      <c r="F44" s="106">
        <v>1</v>
      </c>
    </row>
    <row r="45" spans="2:7">
      <c r="B45" s="105" t="str">
        <f t="shared" si="5"/>
        <v>SIPextra nummeraantal</v>
      </c>
      <c r="C45" s="106" t="s">
        <v>285</v>
      </c>
      <c r="D45" s="106" t="s">
        <v>299</v>
      </c>
      <c r="E45" s="106" t="s">
        <v>564</v>
      </c>
      <c r="F45" s="106">
        <v>1</v>
      </c>
      <c r="G45" s="106" t="s">
        <v>337</v>
      </c>
    </row>
    <row r="46" spans="2:7">
      <c r="B46" s="105" t="str">
        <f t="shared" si="5"/>
        <v>SIP10-nummerblokaantal</v>
      </c>
      <c r="C46" s="106" t="s">
        <v>285</v>
      </c>
      <c r="D46" s="106" t="s">
        <v>300</v>
      </c>
      <c r="E46" s="106" t="s">
        <v>564</v>
      </c>
      <c r="F46" s="106">
        <v>10</v>
      </c>
      <c r="G46" s="106" t="s">
        <v>337</v>
      </c>
    </row>
    <row r="47" spans="2:7">
      <c r="B47" s="105" t="str">
        <f t="shared" si="5"/>
        <v>SIP100-nummerblokaantal</v>
      </c>
      <c r="C47" s="106" t="s">
        <v>285</v>
      </c>
      <c r="D47" s="106" t="s">
        <v>301</v>
      </c>
      <c r="E47" s="106" t="s">
        <v>564</v>
      </c>
      <c r="F47" s="106">
        <v>100</v>
      </c>
      <c r="G47" s="106" t="s">
        <v>337</v>
      </c>
    </row>
    <row r="48" spans="2:7">
      <c r="B48" s="105" t="str">
        <f t="shared" si="5"/>
        <v>Hosted voipHosted telefonie Extra 12,50aantal</v>
      </c>
      <c r="C48" s="106" t="s">
        <v>281</v>
      </c>
      <c r="D48" s="106" t="s">
        <v>322</v>
      </c>
      <c r="E48" s="106" t="s">
        <v>564</v>
      </c>
      <c r="F48" s="106">
        <v>1</v>
      </c>
    </row>
    <row r="49" spans="2:6">
      <c r="B49" s="105" t="str">
        <f t="shared" si="5"/>
        <v>Hosted voipReceptionistaantal</v>
      </c>
      <c r="C49" s="106" t="s">
        <v>281</v>
      </c>
      <c r="D49" s="106" t="s">
        <v>323</v>
      </c>
      <c r="E49" s="106" t="s">
        <v>564</v>
      </c>
      <c r="F49" s="106">
        <v>1</v>
      </c>
    </row>
    <row r="50" spans="2:6">
      <c r="B50" s="105" t="str">
        <f t="shared" si="5"/>
        <v>Hosted voipWachtrijmedewerkeraantal</v>
      </c>
      <c r="C50" s="106" t="s">
        <v>281</v>
      </c>
      <c r="D50" s="106" t="s">
        <v>324</v>
      </c>
      <c r="E50" s="106" t="s">
        <v>564</v>
      </c>
      <c r="F50" s="106">
        <v>1</v>
      </c>
    </row>
    <row r="51" spans="2:6">
      <c r="B51" s="105" t="str">
        <f t="shared" si="5"/>
        <v>Hosted voipSoftware integratieaantal</v>
      </c>
      <c r="C51" s="106" t="s">
        <v>281</v>
      </c>
      <c r="D51" s="106" t="s">
        <v>325</v>
      </c>
      <c r="E51" s="106" t="s">
        <v>564</v>
      </c>
      <c r="F51" s="106">
        <v>1</v>
      </c>
    </row>
    <row r="52" spans="2:6">
      <c r="B52" s="105" t="str">
        <f t="shared" si="5"/>
        <v>Hosted voip5 Extra belgroepenaantal</v>
      </c>
      <c r="C52" s="106" t="s">
        <v>281</v>
      </c>
      <c r="D52" s="106" t="s">
        <v>319</v>
      </c>
      <c r="E52" s="106" t="s">
        <v>564</v>
      </c>
      <c r="F52" s="106">
        <v>1</v>
      </c>
    </row>
    <row r="53" spans="2:6">
      <c r="B53" s="105" t="str">
        <f t="shared" si="5"/>
        <v>Hosted voipFax naar E-mail (Extra)aantal</v>
      </c>
      <c r="C53" s="106" t="s">
        <v>281</v>
      </c>
      <c r="D53" s="106" t="s">
        <v>331</v>
      </c>
      <c r="E53" s="106" t="s">
        <v>564</v>
      </c>
      <c r="F53" s="106">
        <v>1</v>
      </c>
    </row>
    <row r="54" spans="2:6">
      <c r="B54" s="105" t="str">
        <f t="shared" si="5"/>
        <v>Hosted voipDoorschakelen nachtaantal</v>
      </c>
      <c r="C54" s="106" t="s">
        <v>281</v>
      </c>
      <c r="D54" s="106" t="s">
        <v>326</v>
      </c>
      <c r="E54" s="106" t="s">
        <v>564</v>
      </c>
      <c r="F54" s="106">
        <v>1</v>
      </c>
    </row>
    <row r="55" spans="2:6">
      <c r="B55" s="105" t="str">
        <f t="shared" si="5"/>
        <v>Hosted voipDoorschakelen bij bezetaantal</v>
      </c>
      <c r="C55" s="106" t="s">
        <v>281</v>
      </c>
      <c r="D55" s="106" t="s">
        <v>327</v>
      </c>
      <c r="E55" s="106" t="s">
        <v>564</v>
      </c>
      <c r="F55" s="106">
        <v>1</v>
      </c>
    </row>
    <row r="56" spans="2:6">
      <c r="B56" s="105" t="str">
        <f t="shared" si="5"/>
        <v>Hosted voipDoorschakelen directaantal</v>
      </c>
      <c r="C56" s="106" t="s">
        <v>281</v>
      </c>
      <c r="D56" s="106" t="s">
        <v>328</v>
      </c>
      <c r="E56" s="106" t="s">
        <v>564</v>
      </c>
      <c r="F56" s="106">
        <v>1</v>
      </c>
    </row>
    <row r="57" spans="2:6">
      <c r="B57" s="105" t="str">
        <f t="shared" si="5"/>
        <v>Hosted voipDoorschakelen bij geen gehooraantal</v>
      </c>
      <c r="C57" s="106" t="s">
        <v>281</v>
      </c>
      <c r="D57" s="106" t="s">
        <v>329</v>
      </c>
      <c r="E57" s="106" t="s">
        <v>564</v>
      </c>
      <c r="F57" s="106">
        <v>1</v>
      </c>
    </row>
    <row r="58" spans="2:6">
      <c r="B58" s="105" t="str">
        <f t="shared" si="5"/>
        <v>Hosted voipDoorschakelen selectiefaantal</v>
      </c>
      <c r="C58" s="106" t="s">
        <v>281</v>
      </c>
      <c r="D58" s="106" t="s">
        <v>330</v>
      </c>
      <c r="E58" s="106" t="s">
        <v>564</v>
      </c>
      <c r="F58" s="106">
        <v>1</v>
      </c>
    </row>
    <row r="59" spans="2:6" s="277" customFormat="1">
      <c r="B59" s="105" t="str">
        <f t="shared" si="5"/>
        <v>Hosted voipInVerbindingaantal</v>
      </c>
      <c r="C59" s="106" t="s">
        <v>281</v>
      </c>
      <c r="D59" s="106" t="s">
        <v>571</v>
      </c>
      <c r="E59" s="106" t="s">
        <v>564</v>
      </c>
      <c r="F59" s="106">
        <v>1</v>
      </c>
    </row>
    <row r="60" spans="2:6">
      <c r="B60" s="105" t="str">
        <f t="shared" si="5"/>
        <v>Hosted voipKeuzemenu dag/nachtaantal</v>
      </c>
      <c r="C60" s="106" t="s">
        <v>281</v>
      </c>
      <c r="D60" s="106" t="s">
        <v>525</v>
      </c>
      <c r="E60" s="106" t="s">
        <v>564</v>
      </c>
      <c r="F60" s="106">
        <v>1</v>
      </c>
    </row>
    <row r="61" spans="2:6">
      <c r="B61" s="105" t="str">
        <f t="shared" si="5"/>
        <v>Hosted voipExtra telefoonnummeraantal</v>
      </c>
      <c r="C61" s="106" t="s">
        <v>281</v>
      </c>
      <c r="D61" s="106" t="s">
        <v>343</v>
      </c>
      <c r="E61" s="106" t="s">
        <v>564</v>
      </c>
      <c r="F61" s="106">
        <v>1</v>
      </c>
    </row>
    <row r="62" spans="2:6" s="277" customFormat="1">
      <c r="B62" s="105" t="str">
        <f t="shared" si="5"/>
        <v>Hosted voipService en Installatieaantal</v>
      </c>
      <c r="C62" s="106" t="s">
        <v>281</v>
      </c>
      <c r="D62" s="106" t="s">
        <v>344</v>
      </c>
      <c r="E62" s="106" t="s">
        <v>564</v>
      </c>
      <c r="F62" s="106">
        <v>1</v>
      </c>
    </row>
    <row r="63" spans="2:6" s="277" customFormat="1">
      <c r="B63" s="105" t="str">
        <f t="shared" si="5"/>
        <v>Hosted voipService en Installatie (Extra)aantal</v>
      </c>
      <c r="C63" s="106" t="s">
        <v>281</v>
      </c>
      <c r="D63" s="106" t="s">
        <v>572</v>
      </c>
      <c r="E63" s="106" t="s">
        <v>564</v>
      </c>
      <c r="F63" s="106">
        <v>1</v>
      </c>
    </row>
    <row r="64" spans="2:6">
      <c r="B64" s="105" t="str">
        <f t="shared" si="5"/>
        <v>Hosted voip10-nummerblokaantal</v>
      </c>
      <c r="C64" s="106" t="s">
        <v>281</v>
      </c>
      <c r="D64" s="106" t="s">
        <v>300</v>
      </c>
      <c r="E64" s="106" t="s">
        <v>564</v>
      </c>
      <c r="F64" s="106">
        <v>1</v>
      </c>
    </row>
    <row r="65" spans="2:6">
      <c r="B65" s="105" t="str">
        <f t="shared" si="5"/>
        <v>Hosted voip100-nummerblokaantal</v>
      </c>
      <c r="C65" s="106" t="s">
        <v>281</v>
      </c>
      <c r="D65" s="106" t="s">
        <v>301</v>
      </c>
      <c r="E65" s="106" t="s">
        <v>564</v>
      </c>
      <c r="F65" s="106">
        <v>1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>
      <selection activeCell="B3" sqref="B3"/>
    </sheetView>
  </sheetViews>
  <sheetFormatPr defaultColWidth="9.140625" defaultRowHeight="12"/>
  <cols>
    <col min="1" max="1" width="30.42578125" style="120" bestFit="1" customWidth="1"/>
    <col min="2" max="2" width="9.5703125" style="120" bestFit="1" customWidth="1"/>
    <col min="3" max="3" width="12.140625" style="120" bestFit="1" customWidth="1"/>
    <col min="4" max="4" width="9.85546875" style="120" bestFit="1" customWidth="1"/>
    <col min="5" max="5" width="12.140625" style="120" bestFit="1" customWidth="1"/>
    <col min="6" max="6" width="10.28515625" style="120" bestFit="1" customWidth="1"/>
    <col min="7" max="7" width="13.28515625" style="120" bestFit="1" customWidth="1"/>
    <col min="8" max="8" width="8.7109375" style="120" bestFit="1" customWidth="1"/>
    <col min="9" max="9" width="11.42578125" style="120" bestFit="1" customWidth="1"/>
    <col min="10" max="16384" width="9.140625" style="120"/>
  </cols>
  <sheetData>
    <row r="1" spans="1:11" ht="12.75" thickBot="1">
      <c r="A1" s="119" t="s">
        <v>251</v>
      </c>
    </row>
    <row r="2" spans="1:11" ht="12.75" thickBot="1">
      <c r="A2" s="121" t="s">
        <v>252</v>
      </c>
      <c r="B2" s="122" t="s">
        <v>253</v>
      </c>
      <c r="C2" s="123" t="s">
        <v>254</v>
      </c>
      <c r="D2" s="122" t="s">
        <v>255</v>
      </c>
      <c r="E2" s="123" t="s">
        <v>256</v>
      </c>
      <c r="F2" s="122" t="s">
        <v>257</v>
      </c>
      <c r="G2" s="123" t="s">
        <v>258</v>
      </c>
      <c r="H2" s="122" t="s">
        <v>259</v>
      </c>
      <c r="I2" s="123" t="s">
        <v>260</v>
      </c>
    </row>
    <row r="3" spans="1:11" ht="10.5" customHeight="1">
      <c r="A3" s="124" t="s">
        <v>286</v>
      </c>
      <c r="B3" s="367">
        <v>1000</v>
      </c>
      <c r="C3" s="368">
        <v>1000</v>
      </c>
      <c r="D3" s="367">
        <v>1000</v>
      </c>
      <c r="E3" s="368">
        <v>1000</v>
      </c>
      <c r="F3" s="367">
        <v>1000</v>
      </c>
      <c r="G3" s="368">
        <v>1000</v>
      </c>
      <c r="H3" s="367">
        <v>1000</v>
      </c>
      <c r="I3" s="368">
        <v>1000</v>
      </c>
      <c r="K3"/>
    </row>
    <row r="4" spans="1:11" ht="10.5" customHeight="1">
      <c r="A4" s="124" t="s">
        <v>287</v>
      </c>
      <c r="B4" s="367">
        <v>1000</v>
      </c>
      <c r="C4" s="368">
        <v>1000</v>
      </c>
      <c r="D4" s="367">
        <v>1000</v>
      </c>
      <c r="E4" s="368">
        <v>1000</v>
      </c>
      <c r="F4" s="367">
        <v>1000</v>
      </c>
      <c r="G4" s="368">
        <v>1000</v>
      </c>
      <c r="H4" s="367">
        <v>1000</v>
      </c>
      <c r="I4" s="368">
        <v>1000</v>
      </c>
      <c r="K4"/>
    </row>
    <row r="5" spans="1:11" ht="15">
      <c r="A5" s="124" t="s">
        <v>339</v>
      </c>
      <c r="B5" s="367">
        <v>1000</v>
      </c>
      <c r="C5" s="368">
        <v>1000</v>
      </c>
      <c r="D5" s="367">
        <v>1000</v>
      </c>
      <c r="E5" s="368">
        <v>1000</v>
      </c>
      <c r="F5" s="367">
        <v>1000</v>
      </c>
      <c r="G5" s="368">
        <v>1000</v>
      </c>
      <c r="H5" s="367">
        <v>1000</v>
      </c>
      <c r="I5" s="368">
        <v>1000</v>
      </c>
      <c r="K5"/>
    </row>
    <row r="7" spans="1:11" ht="15">
      <c r="B7"/>
      <c r="C7"/>
      <c r="D7"/>
      <c r="E7"/>
      <c r="F7"/>
      <c r="G7"/>
      <c r="H7"/>
      <c r="I7"/>
      <c r="J7"/>
      <c r="K7"/>
    </row>
    <row r="9" spans="1:11" ht="15">
      <c r="A9"/>
      <c r="B9"/>
      <c r="C9"/>
      <c r="D9"/>
      <c r="E9"/>
      <c r="F9"/>
      <c r="G9"/>
      <c r="H9"/>
      <c r="I9"/>
    </row>
    <row r="10" spans="1:11" ht="15">
      <c r="A10"/>
      <c r="B10"/>
      <c r="C10"/>
      <c r="D10"/>
      <c r="E10"/>
      <c r="F10"/>
      <c r="G10"/>
      <c r="H10"/>
      <c r="I10"/>
    </row>
    <row r="11" spans="1:11" ht="15">
      <c r="A11"/>
      <c r="B11"/>
      <c r="C11"/>
      <c r="D11"/>
      <c r="E11"/>
      <c r="F11"/>
      <c r="G11"/>
      <c r="H11"/>
      <c r="I11"/>
    </row>
    <row r="12" spans="1:11" ht="15">
      <c r="A12"/>
      <c r="B12"/>
      <c r="C12"/>
      <c r="D12"/>
      <c r="E12"/>
      <c r="F12"/>
      <c r="G12"/>
      <c r="H12"/>
      <c r="I12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62"/>
  <sheetViews>
    <sheetView topLeftCell="A40" workbookViewId="0">
      <selection activeCell="C43" sqref="C43"/>
    </sheetView>
  </sheetViews>
  <sheetFormatPr defaultColWidth="9.140625" defaultRowHeight="12"/>
  <cols>
    <col min="1" max="1" width="45" style="89" customWidth="1"/>
    <col min="2" max="2" width="23.140625" style="89" bestFit="1" customWidth="1"/>
    <col min="3" max="3" width="43.28515625" style="89" bestFit="1" customWidth="1"/>
    <col min="4" max="16384" width="9.140625" style="89"/>
  </cols>
  <sheetData>
    <row r="1" spans="1:12" ht="15">
      <c r="A1" s="88" t="s">
        <v>0</v>
      </c>
      <c r="B1" s="88" t="s">
        <v>1</v>
      </c>
      <c r="I1"/>
      <c r="J1"/>
      <c r="K1"/>
      <c r="L1"/>
    </row>
    <row r="2" spans="1:12" ht="15">
      <c r="A2" s="90" t="s">
        <v>2</v>
      </c>
      <c r="B2" s="210">
        <v>0.01</v>
      </c>
      <c r="I2"/>
      <c r="J2"/>
      <c r="K2"/>
      <c r="L2"/>
    </row>
    <row r="3" spans="1:12" ht="15">
      <c r="A3" s="90" t="s">
        <v>278</v>
      </c>
      <c r="B3" s="210">
        <v>0.01</v>
      </c>
      <c r="I3"/>
      <c r="J3"/>
      <c r="K3"/>
      <c r="L3"/>
    </row>
    <row r="4" spans="1:12" ht="15">
      <c r="A4" s="90" t="s">
        <v>3</v>
      </c>
      <c r="B4" s="210">
        <v>0.01</v>
      </c>
      <c r="I4"/>
      <c r="J4"/>
      <c r="K4"/>
      <c r="L4"/>
    </row>
    <row r="5" spans="1:12" ht="15">
      <c r="A5" s="90"/>
      <c r="B5" s="91"/>
      <c r="I5"/>
      <c r="J5"/>
      <c r="K5"/>
      <c r="L5"/>
    </row>
    <row r="6" spans="1:12" ht="15">
      <c r="A6" s="90" t="s">
        <v>202</v>
      </c>
      <c r="B6" s="91">
        <f>B2</f>
        <v>0.01</v>
      </c>
      <c r="I6"/>
      <c r="J6"/>
      <c r="K6"/>
      <c r="L6"/>
    </row>
    <row r="7" spans="1:12" ht="15">
      <c r="A7" s="90" t="s">
        <v>203</v>
      </c>
      <c r="B7" s="91">
        <v>0.03</v>
      </c>
      <c r="I7"/>
      <c r="J7"/>
      <c r="K7"/>
      <c r="L7"/>
    </row>
    <row r="8" spans="1:12" ht="15">
      <c r="A8" s="90"/>
      <c r="B8" s="91"/>
      <c r="I8"/>
      <c r="J8"/>
      <c r="K8"/>
      <c r="L8"/>
    </row>
    <row r="9" spans="1:12" ht="15">
      <c r="A9" s="90" t="s">
        <v>390</v>
      </c>
      <c r="B9" s="359">
        <v>0.1</v>
      </c>
      <c r="I9"/>
      <c r="J9"/>
      <c r="K9"/>
      <c r="L9"/>
    </row>
    <row r="10" spans="1:12" ht="15">
      <c r="A10" s="90" t="s">
        <v>391</v>
      </c>
      <c r="B10" s="359">
        <v>0.1</v>
      </c>
      <c r="I10"/>
      <c r="J10"/>
      <c r="K10"/>
      <c r="L10"/>
    </row>
    <row r="11" spans="1:12" ht="15">
      <c r="A11" s="90" t="s">
        <v>392</v>
      </c>
      <c r="B11" s="359">
        <v>0.1</v>
      </c>
      <c r="I11"/>
      <c r="J11"/>
      <c r="K11"/>
      <c r="L11"/>
    </row>
    <row r="12" spans="1:12" ht="15">
      <c r="A12" s="90"/>
      <c r="B12" s="91"/>
      <c r="I12"/>
      <c r="J12"/>
      <c r="K12"/>
      <c r="L12"/>
    </row>
    <row r="13" spans="1:12" ht="15">
      <c r="A13" s="90" t="s">
        <v>394</v>
      </c>
      <c r="B13" s="359">
        <f>B10</f>
        <v>0.1</v>
      </c>
      <c r="C13" s="89" t="s">
        <v>395</v>
      </c>
      <c r="D13" s="89" t="s">
        <v>396</v>
      </c>
      <c r="I13"/>
      <c r="J13"/>
      <c r="K13"/>
      <c r="L13"/>
    </row>
    <row r="14" spans="1:12">
      <c r="A14" s="90"/>
      <c r="B14" s="91"/>
    </row>
    <row r="15" spans="1:12">
      <c r="A15" s="90" t="s">
        <v>204</v>
      </c>
      <c r="B15" s="90">
        <v>36</v>
      </c>
    </row>
    <row r="16" spans="1:12">
      <c r="A16" s="92"/>
      <c r="B16" s="92"/>
    </row>
    <row r="17" spans="1:3">
      <c r="A17" s="92" t="s">
        <v>4</v>
      </c>
      <c r="B17" s="211">
        <v>0</v>
      </c>
      <c r="C17" s="89" t="s">
        <v>5</v>
      </c>
    </row>
    <row r="18" spans="1:3" ht="15">
      <c r="A18"/>
      <c r="B18"/>
      <c r="C18"/>
    </row>
    <row r="20" spans="1:3">
      <c r="A20" s="91" t="s">
        <v>210</v>
      </c>
      <c r="B20" s="361">
        <v>1000000</v>
      </c>
    </row>
    <row r="21" spans="1:3">
      <c r="B21" s="94"/>
    </row>
    <row r="22" spans="1:3">
      <c r="A22" s="91" t="s">
        <v>211</v>
      </c>
      <c r="B22" s="360">
        <v>0.1</v>
      </c>
    </row>
    <row r="24" spans="1:3">
      <c r="A24" s="91" t="s">
        <v>212</v>
      </c>
      <c r="B24" s="360">
        <v>0.05</v>
      </c>
      <c r="C24" s="89" t="s">
        <v>213</v>
      </c>
    </row>
    <row r="25" spans="1:3">
      <c r="A25" s="91" t="s">
        <v>214</v>
      </c>
      <c r="B25" s="360">
        <v>0.05</v>
      </c>
    </row>
    <row r="26" spans="1:3">
      <c r="A26" s="91" t="s">
        <v>215</v>
      </c>
      <c r="B26" s="360">
        <v>0.1</v>
      </c>
    </row>
    <row r="27" spans="1:3">
      <c r="A27" s="91" t="s">
        <v>216</v>
      </c>
      <c r="B27" s="360">
        <v>0.15</v>
      </c>
    </row>
    <row r="28" spans="1:3">
      <c r="A28" s="91" t="s">
        <v>217</v>
      </c>
      <c r="B28" s="428">
        <v>10000</v>
      </c>
    </row>
    <row r="29" spans="1:3">
      <c r="A29" s="91" t="s">
        <v>218</v>
      </c>
      <c r="B29" s="428">
        <v>1024</v>
      </c>
    </row>
    <row r="34" spans="1:3">
      <c r="A34" s="170" t="s">
        <v>284</v>
      </c>
    </row>
    <row r="35" spans="1:3">
      <c r="A35" s="363" t="s">
        <v>566</v>
      </c>
      <c r="B35" s="362">
        <v>0.1</v>
      </c>
      <c r="C35" s="363"/>
    </row>
    <row r="36" spans="1:3">
      <c r="A36" s="363" t="s">
        <v>568</v>
      </c>
      <c r="B36" s="362">
        <v>0.1</v>
      </c>
    </row>
    <row r="37" spans="1:3">
      <c r="A37" s="363" t="s">
        <v>567</v>
      </c>
      <c r="B37" s="362">
        <v>0.1</v>
      </c>
      <c r="C37" s="89" t="s">
        <v>303</v>
      </c>
    </row>
    <row r="38" spans="1:3">
      <c r="A38" s="89" t="s">
        <v>360</v>
      </c>
      <c r="B38" s="363">
        <v>0</v>
      </c>
    </row>
    <row r="39" spans="1:3">
      <c r="A39" s="89" t="s">
        <v>333</v>
      </c>
      <c r="B39" s="362">
        <v>0.1</v>
      </c>
      <c r="C39" s="89" t="s">
        <v>341</v>
      </c>
    </row>
    <row r="40" spans="1:3">
      <c r="A40" s="89" t="s">
        <v>361</v>
      </c>
      <c r="B40" s="362">
        <v>1</v>
      </c>
    </row>
    <row r="41" spans="1:3">
      <c r="A41" s="89" t="s">
        <v>362</v>
      </c>
      <c r="B41" s="362">
        <f>B39*100</f>
        <v>10</v>
      </c>
    </row>
    <row r="43" spans="1:3">
      <c r="A43" s="170"/>
    </row>
    <row r="45" spans="1:3">
      <c r="B45" s="91"/>
    </row>
    <row r="46" spans="1:3">
      <c r="B46" s="91"/>
    </row>
    <row r="47" spans="1:3">
      <c r="B47" s="91"/>
    </row>
    <row r="51" spans="1:4" ht="15">
      <c r="A51" s="271"/>
      <c r="B51" s="270"/>
      <c r="C51" s="270"/>
      <c r="D51" s="270"/>
    </row>
    <row r="52" spans="1:4" ht="15">
      <c r="A52" s="274" t="s">
        <v>526</v>
      </c>
      <c r="B52" s="272"/>
      <c r="C52" s="272"/>
      <c r="D52" s="272"/>
    </row>
    <row r="53" spans="1:4">
      <c r="A53" s="273" t="s">
        <v>527</v>
      </c>
      <c r="B53" s="273" t="s">
        <v>528</v>
      </c>
      <c r="C53" s="273" t="s">
        <v>529</v>
      </c>
      <c r="D53" s="273" t="s">
        <v>1</v>
      </c>
    </row>
    <row r="54" spans="1:4">
      <c r="A54" s="275" t="s">
        <v>530</v>
      </c>
      <c r="B54" s="275" t="s">
        <v>205</v>
      </c>
      <c r="C54" s="275" t="s">
        <v>531</v>
      </c>
      <c r="D54" s="364">
        <v>0.5</v>
      </c>
    </row>
    <row r="55" spans="1:4">
      <c r="A55" s="275" t="s">
        <v>532</v>
      </c>
      <c r="B55" s="275" t="s">
        <v>205</v>
      </c>
      <c r="C55" s="275" t="s">
        <v>533</v>
      </c>
      <c r="D55" s="364">
        <v>0.5</v>
      </c>
    </row>
    <row r="56" spans="1:4">
      <c r="A56" s="275" t="s">
        <v>534</v>
      </c>
      <c r="B56" s="275" t="s">
        <v>207</v>
      </c>
      <c r="C56" s="275" t="s">
        <v>531</v>
      </c>
      <c r="D56" s="364">
        <v>0.5</v>
      </c>
    </row>
    <row r="57" spans="1:4">
      <c r="A57" s="275" t="s">
        <v>535</v>
      </c>
      <c r="B57" s="275" t="s">
        <v>207</v>
      </c>
      <c r="C57" s="275" t="s">
        <v>533</v>
      </c>
      <c r="D57" s="364">
        <v>0.5</v>
      </c>
    </row>
    <row r="58" spans="1:4">
      <c r="A58" s="275" t="s">
        <v>536</v>
      </c>
      <c r="B58" s="275" t="s">
        <v>208</v>
      </c>
      <c r="C58" s="275" t="s">
        <v>531</v>
      </c>
      <c r="D58" s="364">
        <v>0.5</v>
      </c>
    </row>
    <row r="59" spans="1:4">
      <c r="A59" s="275" t="s">
        <v>537</v>
      </c>
      <c r="B59" s="275" t="s">
        <v>208</v>
      </c>
      <c r="C59" s="275" t="s">
        <v>533</v>
      </c>
      <c r="D59" s="364">
        <v>0.5</v>
      </c>
    </row>
    <row r="60" spans="1:4">
      <c r="A60" s="275"/>
      <c r="B60" s="275"/>
      <c r="C60" s="275"/>
      <c r="D60" s="276"/>
    </row>
    <row r="61" spans="1:4">
      <c r="A61" s="275" t="s">
        <v>538</v>
      </c>
      <c r="B61" s="275"/>
      <c r="C61" s="275" t="s">
        <v>538</v>
      </c>
      <c r="D61" s="364">
        <v>0.5</v>
      </c>
    </row>
    <row r="62" spans="1:4">
      <c r="A62" s="275" t="s">
        <v>539</v>
      </c>
      <c r="B62" s="275"/>
      <c r="C62" s="275" t="s">
        <v>539</v>
      </c>
      <c r="D62" s="364">
        <v>0.5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</sheetPr>
  <dimension ref="A2:P30"/>
  <sheetViews>
    <sheetView workbookViewId="0">
      <selection activeCell="C8" sqref="C8"/>
    </sheetView>
  </sheetViews>
  <sheetFormatPr defaultColWidth="9.140625" defaultRowHeight="12"/>
  <cols>
    <col min="1" max="1" width="18.5703125" style="89" customWidth="1"/>
    <col min="2" max="2" width="14" style="89" customWidth="1"/>
    <col min="3" max="3" width="11.85546875" style="89" customWidth="1"/>
    <col min="4" max="4" width="11.140625" style="89" customWidth="1"/>
    <col min="5" max="5" width="14.7109375" style="89" customWidth="1"/>
    <col min="6" max="6" width="11" style="89" customWidth="1"/>
    <col min="7" max="7" width="13.85546875" style="89" customWidth="1"/>
    <col min="8" max="11" width="10.42578125" style="89" customWidth="1"/>
    <col min="12" max="12" width="9.140625" style="89"/>
    <col min="13" max="13" width="12" style="89" customWidth="1"/>
    <col min="14" max="16384" width="9.140625" style="89"/>
  </cols>
  <sheetData>
    <row r="2" spans="1:16" ht="14.25">
      <c r="A2" s="87" t="s">
        <v>229</v>
      </c>
      <c r="B2" s="112"/>
    </row>
    <row r="4" spans="1:16" ht="36">
      <c r="A4" s="113" t="s">
        <v>8</v>
      </c>
      <c r="B4" s="113" t="s">
        <v>230</v>
      </c>
      <c r="C4" s="113" t="s">
        <v>231</v>
      </c>
      <c r="D4" s="113" t="s">
        <v>232</v>
      </c>
      <c r="E4" s="113" t="s">
        <v>233</v>
      </c>
      <c r="F4" s="114" t="s">
        <v>149</v>
      </c>
      <c r="G4" s="114" t="s">
        <v>234</v>
      </c>
      <c r="H4" s="114" t="s">
        <v>235</v>
      </c>
      <c r="I4" s="114" t="s">
        <v>236</v>
      </c>
      <c r="J4" s="114" t="s">
        <v>237</v>
      </c>
      <c r="K4" s="114" t="s">
        <v>238</v>
      </c>
      <c r="L4" s="114" t="s">
        <v>239</v>
      </c>
      <c r="M4" s="114"/>
      <c r="N4" s="114"/>
      <c r="O4" s="114"/>
      <c r="P4" s="114"/>
    </row>
    <row r="5" spans="1:16">
      <c r="A5" s="89" t="str">
        <f>B5</f>
        <v>BIBA</v>
      </c>
      <c r="B5" s="115" t="s">
        <v>205</v>
      </c>
      <c r="C5" s="383">
        <f>'Gereguleerde verkeeerskosten'!D5+'EDC Minus'!$H$197</f>
        <v>1.302E-2</v>
      </c>
      <c r="D5" s="383">
        <v>0</v>
      </c>
      <c r="E5" s="288">
        <f>C5+D5</f>
        <v>1.302E-2</v>
      </c>
      <c r="F5" s="289">
        <v>0</v>
      </c>
      <c r="G5" s="385">
        <f>'Gereguleerde verkeeerskosten'!$B$10/Parameters_VoIP!$B$20</f>
        <v>6.3999999999999997E-5</v>
      </c>
      <c r="H5" s="289">
        <v>0</v>
      </c>
      <c r="I5" s="289">
        <v>0</v>
      </c>
      <c r="J5" s="289">
        <v>0</v>
      </c>
      <c r="K5" s="288">
        <f>SUM(E5:J5)</f>
        <v>1.3084E-2</v>
      </c>
      <c r="L5" s="429">
        <v>0</v>
      </c>
      <c r="M5" s="116"/>
      <c r="N5" s="116"/>
    </row>
    <row r="6" spans="1:16">
      <c r="A6" s="89" t="str">
        <f t="shared" ref="A6:A8" si="0">B6</f>
        <v>BUBA</v>
      </c>
      <c r="B6" s="115" t="s">
        <v>207</v>
      </c>
      <c r="C6" s="430">
        <f>C5</f>
        <v>1.302E-2</v>
      </c>
      <c r="D6" s="383">
        <v>0</v>
      </c>
      <c r="E6" s="288">
        <f t="shared" ref="E6:E8" si="1">C6+D6</f>
        <v>1.302E-2</v>
      </c>
      <c r="F6" s="289">
        <v>0</v>
      </c>
      <c r="G6" s="385">
        <f>'Gereguleerde verkeeerskosten'!$B$10/Parameters_VoIP!$B$20</f>
        <v>6.3999999999999997E-5</v>
      </c>
      <c r="H6" s="289">
        <v>0</v>
      </c>
      <c r="I6" s="289">
        <v>0</v>
      </c>
      <c r="J6" s="289">
        <v>0</v>
      </c>
      <c r="K6" s="288">
        <f t="shared" ref="K6:K8" si="2">SUM(E6:J6)</f>
        <v>1.3084E-2</v>
      </c>
      <c r="L6" s="429">
        <v>0</v>
      </c>
    </row>
    <row r="7" spans="1:16">
      <c r="A7" s="89" t="str">
        <f t="shared" si="0"/>
        <v>VAMO</v>
      </c>
      <c r="B7" s="115" t="s">
        <v>208</v>
      </c>
      <c r="C7" s="431">
        <v>0</v>
      </c>
      <c r="D7" s="383">
        <v>0</v>
      </c>
      <c r="E7" s="288">
        <f t="shared" si="1"/>
        <v>0</v>
      </c>
      <c r="F7" s="385">
        <f>'EDC Minus'!$H$200</f>
        <v>0.01</v>
      </c>
      <c r="G7" s="385">
        <f>'Gereguleerde verkeeerskosten'!$B$10/Parameters_VoIP!$B$20</f>
        <v>6.3999999999999997E-5</v>
      </c>
      <c r="H7" s="289">
        <v>0</v>
      </c>
      <c r="I7" s="290">
        <f>'Gereguleerde verkeeerskosten'!$D$7</f>
        <v>1.8610000000000002E-2</v>
      </c>
      <c r="J7" s="289">
        <v>0</v>
      </c>
      <c r="K7" s="288">
        <f>SUM(E7:J7)</f>
        <v>2.8674000000000002E-2</v>
      </c>
      <c r="L7" s="429">
        <v>0</v>
      </c>
    </row>
    <row r="8" spans="1:16">
      <c r="A8" s="89" t="str">
        <f t="shared" si="0"/>
        <v>IDD</v>
      </c>
      <c r="B8" s="115" t="s">
        <v>209</v>
      </c>
      <c r="C8" s="430">
        <f>C7</f>
        <v>0</v>
      </c>
      <c r="D8" s="383">
        <v>0</v>
      </c>
      <c r="E8" s="288">
        <f t="shared" si="1"/>
        <v>0</v>
      </c>
      <c r="F8" s="289">
        <v>0</v>
      </c>
      <c r="G8" s="385">
        <f>'Gereguleerde verkeeerskosten'!$B$10/Parameters_VoIP!$B$20</f>
        <v>6.3999999999999997E-5</v>
      </c>
      <c r="H8" s="289">
        <v>0</v>
      </c>
      <c r="I8" s="289">
        <v>0</v>
      </c>
      <c r="J8" s="289">
        <f>Parameters_VoIP!$B$22</f>
        <v>0.1</v>
      </c>
      <c r="K8" s="288">
        <f t="shared" si="2"/>
        <v>0.100064</v>
      </c>
      <c r="L8" s="429">
        <v>0</v>
      </c>
    </row>
    <row r="10" spans="1:16">
      <c r="A10" s="113"/>
      <c r="C10" s="114"/>
      <c r="D10" s="114"/>
    </row>
    <row r="11" spans="1:16">
      <c r="A11" s="251" t="s">
        <v>393</v>
      </c>
      <c r="B11" s="120"/>
      <c r="C11" s="252"/>
      <c r="D11" s="253"/>
      <c r="E11" s="120"/>
      <c r="F11" s="120"/>
      <c r="G11" s="120"/>
      <c r="H11" s="120"/>
      <c r="I11" s="120"/>
      <c r="J11" s="120"/>
      <c r="K11" s="120"/>
      <c r="L11" s="120"/>
      <c r="M11" s="120"/>
    </row>
    <row r="12" spans="1:16" ht="14.25">
      <c r="A12" s="254" t="s">
        <v>399</v>
      </c>
      <c r="B12" s="120"/>
      <c r="C12" s="252"/>
      <c r="D12" s="253"/>
      <c r="E12" s="120"/>
      <c r="F12" s="120"/>
      <c r="G12" s="120"/>
      <c r="H12" s="120"/>
      <c r="I12" s="120"/>
      <c r="J12" s="120"/>
      <c r="K12" s="120"/>
      <c r="L12" s="120"/>
      <c r="M12" s="120"/>
    </row>
    <row r="13" spans="1:16" ht="36">
      <c r="A13" s="255" t="s">
        <v>8</v>
      </c>
      <c r="B13" s="255" t="s">
        <v>230</v>
      </c>
      <c r="C13" s="255" t="s">
        <v>231</v>
      </c>
      <c r="D13" s="255" t="s">
        <v>232</v>
      </c>
      <c r="E13" s="255" t="s">
        <v>233</v>
      </c>
      <c r="F13" s="256" t="s">
        <v>149</v>
      </c>
      <c r="G13" s="256" t="s">
        <v>234</v>
      </c>
      <c r="H13" s="256" t="s">
        <v>235</v>
      </c>
      <c r="I13" s="256" t="s">
        <v>236</v>
      </c>
      <c r="J13" s="256" t="s">
        <v>237</v>
      </c>
      <c r="K13" s="256" t="s">
        <v>305</v>
      </c>
      <c r="L13" s="256" t="s">
        <v>238</v>
      </c>
      <c r="M13" s="256" t="s">
        <v>239</v>
      </c>
    </row>
    <row r="14" spans="1:16">
      <c r="A14" s="120" t="str">
        <f>B14&amp;"-ULL"</f>
        <v>BIBA-ULL</v>
      </c>
      <c r="B14" s="257" t="s">
        <v>205</v>
      </c>
      <c r="C14" s="383">
        <f>SUMPRODUCT(D26:F26,G26:I26)</f>
        <v>1.302E-2</v>
      </c>
      <c r="D14" s="383">
        <v>0</v>
      </c>
      <c r="E14" s="288">
        <f>C14+D14</f>
        <v>1.302E-2</v>
      </c>
      <c r="F14" s="289">
        <v>0</v>
      </c>
      <c r="G14" s="385">
        <f>'Gereguleerde verkeeerskosten'!$B$10/Parameters_VoIP!$B$20</f>
        <v>6.3999999999999997E-5</v>
      </c>
      <c r="H14" s="289">
        <v>0</v>
      </c>
      <c r="I14" s="289"/>
      <c r="J14" s="289"/>
      <c r="K14" s="289">
        <f>'EDC minus lijst ULL'!$B$39</f>
        <v>0.01</v>
      </c>
      <c r="L14" s="288">
        <f>SUM(E14:K14)</f>
        <v>2.3084E-2</v>
      </c>
      <c r="M14" s="429">
        <v>0</v>
      </c>
    </row>
    <row r="15" spans="1:16">
      <c r="A15" s="120" t="str">
        <f t="shared" ref="A15:A17" si="3">B15&amp;"-ULL"</f>
        <v>BUBA-ULL</v>
      </c>
      <c r="B15" s="257" t="s">
        <v>207</v>
      </c>
      <c r="C15" s="432">
        <f t="shared" ref="C15:C17" si="4">SUMPRODUCT(D27:F27,G27:I27)</f>
        <v>1.302E-2</v>
      </c>
      <c r="D15" s="383">
        <v>0</v>
      </c>
      <c r="E15" s="288">
        <f t="shared" ref="E15:E17" si="5">C15+D15</f>
        <v>1.302E-2</v>
      </c>
      <c r="F15" s="289">
        <v>0</v>
      </c>
      <c r="G15" s="385">
        <f>'Gereguleerde verkeeerskosten'!$B$10/Parameters_VoIP!$B$20</f>
        <v>6.3999999999999997E-5</v>
      </c>
      <c r="H15" s="289">
        <v>0</v>
      </c>
      <c r="I15" s="289"/>
      <c r="J15" s="289"/>
      <c r="K15" s="289">
        <f>'EDC minus lijst ULL'!$B$39</f>
        <v>0.01</v>
      </c>
      <c r="L15" s="288">
        <f t="shared" ref="L15:L17" si="6">SUM(E15:K15)</f>
        <v>2.3084E-2</v>
      </c>
      <c r="M15" s="429">
        <v>0</v>
      </c>
    </row>
    <row r="16" spans="1:16">
      <c r="A16" s="120" t="str">
        <f t="shared" si="3"/>
        <v>VAMO-ULL</v>
      </c>
      <c r="B16" s="257" t="s">
        <v>208</v>
      </c>
      <c r="C16" s="433">
        <f>SUMPRODUCT(D28:F28,G28:I28)</f>
        <v>1.8610000000000002E-2</v>
      </c>
      <c r="D16" s="383">
        <v>0</v>
      </c>
      <c r="E16" s="288">
        <f t="shared" si="5"/>
        <v>1.8610000000000002E-2</v>
      </c>
      <c r="F16" s="385">
        <f>'EDC minus lijst ULL'!B29</f>
        <v>0.01</v>
      </c>
      <c r="G16" s="385">
        <f>'Gereguleerde verkeeerskosten'!$B$10/Parameters_VoIP!$B$20</f>
        <v>6.3999999999999997E-5</v>
      </c>
      <c r="H16" s="289">
        <v>0</v>
      </c>
      <c r="I16" s="290"/>
      <c r="J16" s="289"/>
      <c r="K16" s="289">
        <f>'EDC minus lijst ULL'!$B$39</f>
        <v>0.01</v>
      </c>
      <c r="L16" s="288">
        <f t="shared" si="6"/>
        <v>3.8674000000000007E-2</v>
      </c>
      <c r="M16" s="429">
        <v>0</v>
      </c>
    </row>
    <row r="17" spans="1:13">
      <c r="A17" s="120" t="str">
        <f t="shared" si="3"/>
        <v>IDD-ULL</v>
      </c>
      <c r="B17" s="257" t="s">
        <v>209</v>
      </c>
      <c r="C17" s="432">
        <f t="shared" si="4"/>
        <v>0.1</v>
      </c>
      <c r="D17" s="383">
        <v>0</v>
      </c>
      <c r="E17" s="288">
        <f t="shared" si="5"/>
        <v>0.1</v>
      </c>
      <c r="F17" s="289">
        <v>0</v>
      </c>
      <c r="G17" s="385">
        <f>'Gereguleerde verkeeerskosten'!$B$10/Parameters_VoIP!$B$20</f>
        <v>6.3999999999999997E-5</v>
      </c>
      <c r="H17" s="289">
        <v>0</v>
      </c>
      <c r="I17" s="289"/>
      <c r="J17" s="289"/>
      <c r="K17" s="289">
        <f>'EDC minus lijst ULL'!$B$39</f>
        <v>0.01</v>
      </c>
      <c r="L17" s="288">
        <f t="shared" si="6"/>
        <v>0.110064</v>
      </c>
      <c r="M17" s="429">
        <v>0</v>
      </c>
    </row>
    <row r="18" spans="1:13">
      <c r="C18" s="117"/>
      <c r="D18" s="118"/>
      <c r="K18" s="239"/>
    </row>
    <row r="21" spans="1:13">
      <c r="A21" s="275" t="s">
        <v>540</v>
      </c>
      <c r="B21" s="275"/>
      <c r="C21" s="275"/>
      <c r="D21" s="275"/>
      <c r="E21" s="275"/>
      <c r="F21" s="275"/>
      <c r="G21" s="275"/>
      <c r="H21" s="275"/>
      <c r="I21" s="275"/>
    </row>
    <row r="22" spans="1:13">
      <c r="A22" s="275"/>
      <c r="B22" s="275"/>
      <c r="C22" s="275"/>
      <c r="D22" s="278" t="s">
        <v>541</v>
      </c>
      <c r="E22" s="275"/>
      <c r="F22" s="275"/>
      <c r="G22" s="278" t="s">
        <v>542</v>
      </c>
      <c r="H22" s="275"/>
      <c r="I22" s="275"/>
    </row>
    <row r="23" spans="1:13">
      <c r="A23" s="275"/>
      <c r="B23" s="275"/>
      <c r="C23" s="275"/>
      <c r="D23" s="279" t="s">
        <v>231</v>
      </c>
      <c r="E23" s="275"/>
      <c r="F23" s="275"/>
      <c r="G23" s="279" t="s">
        <v>231</v>
      </c>
      <c r="H23" s="275"/>
      <c r="I23" s="275"/>
    </row>
    <row r="24" spans="1:13">
      <c r="A24" s="280" t="s">
        <v>8</v>
      </c>
      <c r="B24" s="279" t="s">
        <v>230</v>
      </c>
      <c r="C24" s="279" t="s">
        <v>223</v>
      </c>
      <c r="D24" s="279" t="s">
        <v>543</v>
      </c>
      <c r="E24" s="279" t="s">
        <v>389</v>
      </c>
      <c r="F24" s="279" t="s">
        <v>544</v>
      </c>
      <c r="G24" s="279" t="s">
        <v>543</v>
      </c>
      <c r="H24" s="279" t="s">
        <v>543</v>
      </c>
      <c r="I24" s="279" t="s">
        <v>544</v>
      </c>
    </row>
    <row r="25" spans="1:13">
      <c r="A25" s="281"/>
      <c r="B25" s="282"/>
      <c r="C25" s="279"/>
      <c r="D25" s="279" t="s">
        <v>538</v>
      </c>
      <c r="E25" s="279" t="s">
        <v>389</v>
      </c>
      <c r="F25" s="279"/>
      <c r="G25" s="279" t="s">
        <v>538</v>
      </c>
      <c r="H25" s="279" t="s">
        <v>389</v>
      </c>
      <c r="I25" s="279"/>
    </row>
    <row r="26" spans="1:13">
      <c r="A26" s="283" t="str">
        <f>B26&amp;C26</f>
        <v>BIBAnational</v>
      </c>
      <c r="B26" s="284" t="s">
        <v>205</v>
      </c>
      <c r="C26" s="284" t="s">
        <v>545</v>
      </c>
      <c r="D26" s="288">
        <f>'Gereguleerde verkeeerskosten'!$D$5+'EDC minus lijst ULL'!$B$27</f>
        <v>1.302E-2</v>
      </c>
      <c r="E26" s="288">
        <f>'Gereguleerde verkeeerskosten'!$D$5+'EDC minus lijst ULL'!$B$27</f>
        <v>1.302E-2</v>
      </c>
      <c r="F26" s="434">
        <f>'Gereguleerde verkeeerskosten'!$D$5+'EDC minus lijst ULL'!$B$27</f>
        <v>1.302E-2</v>
      </c>
      <c r="G26" s="285">
        <f>INDEX(Parameters_VoIP!$D:$D,MATCH($B26&amp;"naar"&amp;G$24,Parameters_VoIP!$A:$A,0))*INDEX(Parameters_VoIP!$D:$D,MATCH(G$25,Parameters_VoIP!$A:$A,0))</f>
        <v>0.25</v>
      </c>
      <c r="H26" s="285">
        <f>INDEX(Parameters_VoIP!$D:$D,MATCH($B26&amp;"naar"&amp;H$24,Parameters_VoIP!$A:$A,0))*INDEX(Parameters_VoIP!$D:$D,MATCH(H$25,Parameters_VoIP!$A:$A,0))</f>
        <v>0.25</v>
      </c>
      <c r="I26" s="435">
        <f>INDEX(Parameters_VoIP!$D:$D,MATCH($B26&amp;"naar"&amp;I$24,Parameters_VoIP!$A:$A,0))</f>
        <v>0.5</v>
      </c>
    </row>
    <row r="27" spans="1:13">
      <c r="A27" s="286" t="str">
        <f t="shared" ref="A27:A29" si="7">B27&amp;C27</f>
        <v>BUBAnational</v>
      </c>
      <c r="B27" s="287" t="s">
        <v>207</v>
      </c>
      <c r="C27" s="287" t="s">
        <v>545</v>
      </c>
      <c r="D27" s="288">
        <f>'Gereguleerde verkeeerskosten'!$D$5+'EDC minus lijst ULL'!$B$27</f>
        <v>1.302E-2</v>
      </c>
      <c r="E27" s="288">
        <f>'Gereguleerde verkeeerskosten'!$D$5+'EDC minus lijst ULL'!$B$27</f>
        <v>1.302E-2</v>
      </c>
      <c r="F27" s="434">
        <f>'Gereguleerde verkeeerskosten'!$D$5+'EDC minus lijst ULL'!$B$27</f>
        <v>1.302E-2</v>
      </c>
      <c r="G27" s="285">
        <f>INDEX(Parameters_VoIP!$D:$D,MATCH($B27&amp;"naar"&amp;G$24,Parameters_VoIP!$A:$A,0))*INDEX(Parameters_VoIP!$D:$D,MATCH(G$25,Parameters_VoIP!$A:$A,0))</f>
        <v>0.25</v>
      </c>
      <c r="H27" s="285">
        <f>INDEX(Parameters_VoIP!$D:$D,MATCH($B27&amp;"naar"&amp;H$24,Parameters_VoIP!$A:$A,0))*INDEX(Parameters_VoIP!$D:$D,MATCH(H$25,Parameters_VoIP!$A:$A,0))</f>
        <v>0.25</v>
      </c>
      <c r="I27" s="435">
        <f>INDEX(Parameters_VoIP!$D:$D,MATCH($B27&amp;"naar"&amp;I$24,Parameters_VoIP!$A:$A,0))</f>
        <v>0.5</v>
      </c>
    </row>
    <row r="28" spans="1:13">
      <c r="A28" s="286" t="str">
        <f t="shared" si="7"/>
        <v>VAMOnational</v>
      </c>
      <c r="B28" s="287" t="s">
        <v>208</v>
      </c>
      <c r="C28" s="287" t="s">
        <v>545</v>
      </c>
      <c r="D28" s="288">
        <f>'Gereguleerde verkeeerskosten'!$D$7</f>
        <v>1.8610000000000002E-2</v>
      </c>
      <c r="E28" s="288"/>
      <c r="F28" s="275">
        <f>'Gereguleerde verkeeerskosten'!$D$7</f>
        <v>1.8610000000000002E-2</v>
      </c>
      <c r="G28" s="285">
        <f>INDEX(Parameters_VoIP!$D:$D,MATCH($B28&amp;"naar"&amp;G$24,Parameters_VoIP!$A:$A,0))</f>
        <v>0.5</v>
      </c>
      <c r="H28" s="285"/>
      <c r="I28" s="435">
        <f>INDEX(Parameters_VoIP!$D:$D,MATCH($B28&amp;"naar"&amp;I$24,Parameters_VoIP!$A:$A,0))</f>
        <v>0.5</v>
      </c>
    </row>
    <row r="29" spans="1:13">
      <c r="A29" s="286" t="str">
        <f t="shared" si="7"/>
        <v>IDDnational</v>
      </c>
      <c r="B29" s="287" t="s">
        <v>209</v>
      </c>
      <c r="C29" s="287" t="s">
        <v>545</v>
      </c>
      <c r="D29" s="288">
        <f>Parameters_VoIP!$B$22</f>
        <v>0.1</v>
      </c>
      <c r="E29" s="275"/>
      <c r="F29" s="288"/>
      <c r="G29" s="285">
        <v>1</v>
      </c>
      <c r="H29" s="275"/>
      <c r="I29" s="275"/>
    </row>
    <row r="30" spans="1:13">
      <c r="A30" s="275"/>
      <c r="B30" s="275"/>
      <c r="C30" s="275"/>
      <c r="D30" s="275"/>
      <c r="E30" s="275"/>
      <c r="F30" s="275"/>
      <c r="G30" s="275"/>
      <c r="H30" s="275"/>
      <c r="I30" s="275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39997558519241921"/>
  </sheetPr>
  <dimension ref="A1:AN51"/>
  <sheetViews>
    <sheetView topLeftCell="Q1" zoomScale="85" zoomScaleNormal="85" workbookViewId="0">
      <selection activeCell="AD4" sqref="AD4"/>
    </sheetView>
  </sheetViews>
  <sheetFormatPr defaultRowHeight="15"/>
  <cols>
    <col min="1" max="1" width="55.42578125" bestFit="1" customWidth="1"/>
    <col min="2" max="2" width="68.5703125" bestFit="1" customWidth="1"/>
    <col min="3" max="3" width="21.7109375" customWidth="1"/>
    <col min="4" max="4" width="14.42578125" customWidth="1"/>
    <col min="5" max="5" width="13.28515625" customWidth="1"/>
    <col min="6" max="6" width="30.5703125" bestFit="1" customWidth="1"/>
    <col min="7" max="7" width="21.140625" customWidth="1"/>
    <col min="8" max="8" width="50" bestFit="1" customWidth="1"/>
    <col min="9" max="9" width="2.42578125" customWidth="1"/>
    <col min="10" max="10" width="10.85546875" customWidth="1"/>
    <col min="11" max="11" width="21.85546875" customWidth="1"/>
    <col min="12" max="12" width="11.85546875" customWidth="1"/>
    <col min="14" max="14" width="10.5703125" bestFit="1" customWidth="1"/>
    <col min="15" max="15" width="13.7109375" customWidth="1"/>
    <col min="17" max="17" width="10.28515625" customWidth="1"/>
    <col min="21" max="21" width="11" customWidth="1"/>
    <col min="22" max="22" width="3.28515625" customWidth="1"/>
    <col min="23" max="23" width="10.5703125" bestFit="1" customWidth="1"/>
    <col min="24" max="24" width="11.42578125" bestFit="1" customWidth="1"/>
    <col min="25" max="25" width="10.5703125" bestFit="1" customWidth="1"/>
    <col min="26" max="26" width="10.7109375" bestFit="1" customWidth="1"/>
    <col min="27" max="27" width="10.5703125" bestFit="1" customWidth="1"/>
    <col min="30" max="30" width="9.140625" style="238"/>
    <col min="33" max="33" width="3.28515625" customWidth="1"/>
    <col min="40" max="40" width="10" customWidth="1"/>
  </cols>
  <sheetData>
    <row r="1" spans="1:40" s="89" customFormat="1">
      <c r="A1" s="89" t="s">
        <v>288</v>
      </c>
      <c r="Y1" s="446" t="s">
        <v>193</v>
      </c>
      <c r="Z1" s="447"/>
      <c r="AA1" s="448"/>
      <c r="AD1" s="86" t="s">
        <v>393</v>
      </c>
      <c r="AF1" s="238"/>
      <c r="AG1" s="238"/>
      <c r="AH1" s="238"/>
      <c r="AI1" s="238"/>
      <c r="AJ1" s="238"/>
      <c r="AK1" s="239"/>
      <c r="AL1" s="218" t="s">
        <v>193</v>
      </c>
      <c r="AM1" s="219"/>
      <c r="AN1" s="220"/>
    </row>
    <row r="2" spans="1:40" s="89" customFormat="1">
      <c r="C2" s="180" t="s">
        <v>195</v>
      </c>
      <c r="D2" s="181"/>
      <c r="E2" s="181"/>
      <c r="F2" s="181"/>
      <c r="G2" s="181"/>
      <c r="H2" s="181"/>
      <c r="I2" s="190"/>
      <c r="J2" s="180" t="s">
        <v>289</v>
      </c>
      <c r="K2" s="190"/>
      <c r="L2" s="191" t="s">
        <v>261</v>
      </c>
      <c r="M2" s="192"/>
      <c r="N2" s="192"/>
      <c r="O2" s="193"/>
      <c r="P2" s="194" t="s">
        <v>306</v>
      </c>
      <c r="Q2" s="195"/>
      <c r="R2" s="195"/>
      <c r="S2" s="196"/>
      <c r="T2" s="197" t="s">
        <v>262</v>
      </c>
      <c r="U2" s="198"/>
      <c r="V2" s="198"/>
      <c r="W2" s="179"/>
      <c r="X2" s="125" t="s">
        <v>263</v>
      </c>
      <c r="Y2" s="127"/>
      <c r="Z2" s="128"/>
      <c r="AA2" s="129"/>
      <c r="AD2" s="248"/>
      <c r="AE2" s="226" t="s">
        <v>262</v>
      </c>
      <c r="AF2" s="224"/>
      <c r="AG2" s="224"/>
      <c r="AH2" s="225"/>
      <c r="AI2" s="238"/>
      <c r="AJ2" s="230" t="s">
        <v>376</v>
      </c>
      <c r="AK2" s="238"/>
      <c r="AL2" s="221"/>
      <c r="AM2" s="222"/>
      <c r="AN2" s="223"/>
    </row>
    <row r="3" spans="1:40" s="89" customFormat="1" ht="48.75">
      <c r="A3" s="130" t="s">
        <v>338</v>
      </c>
      <c r="B3" s="131" t="s">
        <v>196</v>
      </c>
      <c r="C3" s="134" t="s">
        <v>223</v>
      </c>
      <c r="D3" s="134" t="s">
        <v>220</v>
      </c>
      <c r="E3" s="134" t="s">
        <v>310</v>
      </c>
      <c r="F3" s="134" t="s">
        <v>313</v>
      </c>
      <c r="G3" s="134" t="s">
        <v>290</v>
      </c>
      <c r="H3" s="134" t="s">
        <v>7</v>
      </c>
      <c r="I3" s="131"/>
      <c r="J3" s="134" t="s">
        <v>8</v>
      </c>
      <c r="K3" s="131" t="s">
        <v>307</v>
      </c>
      <c r="L3" s="184" t="s">
        <v>291</v>
      </c>
      <c r="M3" s="185" t="s">
        <v>292</v>
      </c>
      <c r="N3" s="185" t="s">
        <v>293</v>
      </c>
      <c r="O3" s="184" t="s">
        <v>294</v>
      </c>
      <c r="P3" s="204" t="s">
        <v>308</v>
      </c>
      <c r="Q3" s="186" t="s">
        <v>565</v>
      </c>
      <c r="R3" s="186" t="s">
        <v>564</v>
      </c>
      <c r="S3" s="186" t="s">
        <v>309</v>
      </c>
      <c r="T3" s="143" t="s">
        <v>272</v>
      </c>
      <c r="U3" s="144" t="s">
        <v>273</v>
      </c>
      <c r="V3" s="144"/>
      <c r="W3" s="187" t="s">
        <v>274</v>
      </c>
      <c r="X3" s="126" t="s">
        <v>275</v>
      </c>
      <c r="Y3" s="147" t="s">
        <v>197</v>
      </c>
      <c r="Z3" s="148" t="s">
        <v>198</v>
      </c>
      <c r="AA3" s="149" t="s">
        <v>199</v>
      </c>
      <c r="AB3" s="188" t="s">
        <v>200</v>
      </c>
      <c r="AC3" s="189" t="s">
        <v>295</v>
      </c>
      <c r="AD3" s="249" t="s">
        <v>565</v>
      </c>
      <c r="AE3" s="234" t="s">
        <v>394</v>
      </c>
      <c r="AF3" s="227" t="s">
        <v>273</v>
      </c>
      <c r="AG3" s="227"/>
      <c r="AH3" s="217" t="s">
        <v>274</v>
      </c>
      <c r="AI3" s="238"/>
      <c r="AJ3" s="228" t="s">
        <v>275</v>
      </c>
      <c r="AK3" s="238"/>
      <c r="AL3" s="231" t="s">
        <v>197</v>
      </c>
      <c r="AM3" s="232" t="s">
        <v>198</v>
      </c>
      <c r="AN3" s="233" t="s">
        <v>199</v>
      </c>
    </row>
    <row r="4" spans="1:40">
      <c r="A4" t="str">
        <f>H4&amp;G4</f>
        <v>Hosted voipseatNederland BasisVVE nieuwe aanleg</v>
      </c>
      <c r="B4" t="str">
        <f>H4&amp;G4</f>
        <v>Hosted voipseatNederland BasisVVE nieuwe aanleg</v>
      </c>
      <c r="C4" s="199" t="s">
        <v>296</v>
      </c>
      <c r="D4" s="199" t="s">
        <v>281</v>
      </c>
      <c r="E4" s="199" t="s">
        <v>311</v>
      </c>
      <c r="F4" s="199" t="s">
        <v>279</v>
      </c>
      <c r="G4" s="199" t="s">
        <v>297</v>
      </c>
      <c r="H4" s="206" t="str">
        <f>D4&amp;E4&amp;F4</f>
        <v>Hosted voipseatNederland Basis</v>
      </c>
      <c r="J4" t="str">
        <f>INDEX(mapping!F:F,MATCH($H4,mapping!B:B,0),0)</f>
        <v>nvt</v>
      </c>
      <c r="K4" t="str">
        <f>INDEX(mapping!F:F,MATCH($D4&amp;$E4,mapping!B:B,0),0)</f>
        <v>Licentie 1 kosten</v>
      </c>
      <c r="L4">
        <f>MATCH($H4,'Tarieven ZM voice'!B:B,0)</f>
        <v>5</v>
      </c>
      <c r="M4" s="202">
        <f>INDEX('Tarieven ZM voice'!F:F,$L4,0)</f>
        <v>100</v>
      </c>
      <c r="N4" s="202">
        <f>INDEX('Tarieven ZM voice'!G:H,$L4,MATCH($G4,'Tarieven ZM voice'!$G$4:$H$4,0))</f>
        <v>100</v>
      </c>
      <c r="O4" s="202">
        <f>M4+N4/Parameters_VoIP!$B$15</f>
        <v>102.77777777777777</v>
      </c>
      <c r="P4" s="207">
        <f>IF($K4="nvt","nvt",MATCH($K4,Parameters_VoIP!A:A,0))</f>
        <v>35</v>
      </c>
      <c r="Q4" s="208">
        <f>IF($P4="nvt",0,INDEX(Parameters_VoIP!B:B,P4,0))</f>
        <v>0.1</v>
      </c>
      <c r="R4" s="208">
        <f>INDEX(mapping!F:F,MATCH(D4&amp;F4&amp;$R$3,mapping!B:B,0),0)</f>
        <v>1</v>
      </c>
      <c r="S4" s="208">
        <f>Q4*R4</f>
        <v>0.1</v>
      </c>
      <c r="T4" s="202">
        <f>S4*Parameters_VoIP!$B$6</f>
        <v>1E-3</v>
      </c>
      <c r="U4" s="202">
        <f>O4*Parameters_VoIP!$B$17</f>
        <v>0</v>
      </c>
      <c r="V4" s="202"/>
      <c r="W4" s="202">
        <f>SUM(T4:V4)</f>
        <v>1E-3</v>
      </c>
      <c r="X4" s="202">
        <f>S4+W4</f>
        <v>0.10100000000000001</v>
      </c>
      <c r="Y4" s="156">
        <f>O4-X4</f>
        <v>102.67677777777777</v>
      </c>
      <c r="Z4" s="155">
        <f t="shared" ref="Z4" si="0">Y4/O4</f>
        <v>0.99901729729729727</v>
      </c>
      <c r="AA4" s="150" t="b">
        <f>Z4&lt;0</f>
        <v>0</v>
      </c>
      <c r="AB4" t="s">
        <v>277</v>
      </c>
      <c r="AD4" s="440">
        <v>0</v>
      </c>
      <c r="AE4" s="261">
        <f>O4*Parameters_VoIP!$B$13</f>
        <v>10.277777777777779</v>
      </c>
      <c r="AF4" s="262">
        <f>Distributievergoedingen!$F$7*M4</f>
        <v>10</v>
      </c>
      <c r="AH4" s="263">
        <f>SUM(AE4:AG4)</f>
        <v>20.277777777777779</v>
      </c>
      <c r="AI4" s="212"/>
      <c r="AJ4" s="264">
        <f>AD4+AH4</f>
        <v>20.277777777777779</v>
      </c>
      <c r="AK4" s="212"/>
      <c r="AL4" s="261">
        <f t="shared" ref="AL4:AL51" si="1">O4-AJ4</f>
        <v>82.5</v>
      </c>
      <c r="AM4" s="265">
        <f t="shared" ref="AM4:AM51" si="2">AL4/O4</f>
        <v>0.80270270270270272</v>
      </c>
      <c r="AN4" s="266" t="b">
        <f>AM4&lt;0</f>
        <v>0</v>
      </c>
    </row>
    <row r="5" spans="1:40">
      <c r="A5" t="str">
        <f>H5&amp;G5</f>
        <v>Hosted voipseatNederland OnbeperktVVE nieuwe aanleg</v>
      </c>
      <c r="B5" t="str">
        <f>H5&amp;G5</f>
        <v>Hosted voipseatNederland OnbeperktVVE nieuwe aanleg</v>
      </c>
      <c r="C5" s="199" t="s">
        <v>296</v>
      </c>
      <c r="D5" s="199" t="s">
        <v>281</v>
      </c>
      <c r="E5" s="199" t="s">
        <v>311</v>
      </c>
      <c r="F5" s="199" t="s">
        <v>280</v>
      </c>
      <c r="G5" s="199" t="s">
        <v>297</v>
      </c>
      <c r="H5" s="206" t="str">
        <f t="shared" ref="H5:H6" si="3">D5&amp;E5&amp;F5</f>
        <v>Hosted voipseatNederland Onbeperkt</v>
      </c>
      <c r="J5" t="str">
        <f>INDEX(mapping!F:F,MATCH($H5,mapping!B:B,0),0)</f>
        <v>nvt</v>
      </c>
      <c r="K5" t="str">
        <f>INDEX(mapping!F:F,MATCH($D5&amp;$E5,mapping!B:B,0),0)</f>
        <v>Licentie 1 kosten</v>
      </c>
      <c r="L5">
        <f>MATCH($H5,'Tarieven ZM voice'!B:B,0)</f>
        <v>6</v>
      </c>
      <c r="M5" s="202">
        <f>INDEX('Tarieven ZM voice'!F:F,$L5,0)</f>
        <v>100</v>
      </c>
      <c r="N5" s="202">
        <f>INDEX('Tarieven ZM voice'!G:H,$L5,MATCH($G5,'Tarieven ZM voice'!$G$4:$H$4,0))</f>
        <v>100</v>
      </c>
      <c r="O5" s="202">
        <f>M5+N5/Parameters_VoIP!$B$15</f>
        <v>102.77777777777777</v>
      </c>
      <c r="P5" s="207">
        <f>IF($K5="nvt","nvt",MATCH($K5,Parameters_VoIP!A:A,0))</f>
        <v>35</v>
      </c>
      <c r="Q5" s="208">
        <f>IF($P5="nvt",0,INDEX(Parameters_VoIP!B:B,P5,0))</f>
        <v>0.1</v>
      </c>
      <c r="R5" s="208">
        <f>INDEX(mapping!F:F,MATCH(D5&amp;F5&amp;$R$3,mapping!B:B,0),0)</f>
        <v>1</v>
      </c>
      <c r="S5" s="208">
        <f t="shared" ref="S5:S51" si="4">Q5*R5</f>
        <v>0.1</v>
      </c>
      <c r="T5" s="202">
        <f>S5*Parameters_VoIP!$B$6</f>
        <v>1E-3</v>
      </c>
      <c r="U5" s="202">
        <f>O5*Parameters_VoIP!$B$17</f>
        <v>0</v>
      </c>
      <c r="V5" s="202"/>
      <c r="W5" s="202">
        <f t="shared" ref="W5:W6" si="5">SUM(T5:V5)</f>
        <v>1E-3</v>
      </c>
      <c r="X5" s="202">
        <f t="shared" ref="X5:X6" si="6">S5+W5</f>
        <v>0.10100000000000001</v>
      </c>
      <c r="Y5" s="202">
        <f t="shared" ref="Y5:Y6" si="7">O5-X5</f>
        <v>102.67677777777777</v>
      </c>
      <c r="Z5" s="205">
        <f t="shared" ref="Z5:Z6" si="8">Y5/O5</f>
        <v>0.99901729729729727</v>
      </c>
      <c r="AA5" t="b">
        <f t="shared" ref="AA5:AA6" si="9">Z5&lt;0</f>
        <v>0</v>
      </c>
      <c r="AB5" t="s">
        <v>277</v>
      </c>
      <c r="AD5" s="440">
        <v>0</v>
      </c>
      <c r="AE5" s="261">
        <f>O5*Parameters_VoIP!$B$13</f>
        <v>10.277777777777779</v>
      </c>
      <c r="AF5" s="262">
        <f>Distributievergoedingen!$F$7*M5</f>
        <v>10</v>
      </c>
      <c r="AH5" s="263">
        <f>SUM(AE5:AG5)</f>
        <v>20.277777777777779</v>
      </c>
      <c r="AI5" s="212"/>
      <c r="AJ5" s="264">
        <f t="shared" ref="AJ5:AJ51" si="10">AD5+AH5</f>
        <v>20.277777777777779</v>
      </c>
      <c r="AK5" s="212"/>
      <c r="AL5" s="261">
        <f t="shared" si="1"/>
        <v>82.5</v>
      </c>
      <c r="AM5" s="267">
        <f t="shared" si="2"/>
        <v>0.80270270270270272</v>
      </c>
      <c r="AN5" s="263" t="b">
        <f>AM5&lt;0</f>
        <v>0</v>
      </c>
    </row>
    <row r="6" spans="1:40">
      <c r="A6" t="str">
        <f t="shared" ref="A6:A51" si="11">H6&amp;G6</f>
        <v>SIPkanaalBasisVVE nieuwe aanleg</v>
      </c>
      <c r="B6" t="str">
        <f t="shared" ref="B6:B51" si="12">H6&amp;G6</f>
        <v>SIPkanaalBasisVVE nieuwe aanleg</v>
      </c>
      <c r="C6" s="199" t="s">
        <v>296</v>
      </c>
      <c r="D6" s="199" t="s">
        <v>285</v>
      </c>
      <c r="E6" s="199" t="s">
        <v>314</v>
      </c>
      <c r="F6" s="199" t="s">
        <v>315</v>
      </c>
      <c r="G6" s="199" t="s">
        <v>297</v>
      </c>
      <c r="H6" s="206" t="str">
        <f t="shared" si="3"/>
        <v>SIPkanaalBasis</v>
      </c>
      <c r="J6" t="str">
        <f>INDEX(mapping!F:F,MATCH($H6,mapping!B:B,0),0)</f>
        <v>nvt</v>
      </c>
      <c r="K6" t="str">
        <f>INDEX(mapping!F:F,MATCH($D6&amp;$E6,mapping!B:B,0),0)</f>
        <v>licentie 2 kosten</v>
      </c>
      <c r="L6">
        <f>MATCH($H6,'Tarieven ZM voice'!B:B,0)</f>
        <v>8</v>
      </c>
      <c r="M6" s="202">
        <f>INDEX('Tarieven ZM voice'!F:F,$L6,0)</f>
        <v>100</v>
      </c>
      <c r="N6" s="202">
        <f>INDEX('Tarieven ZM voice'!G:H,$L6,MATCH($G6,'Tarieven ZM voice'!$G$4:$H$4,0))</f>
        <v>100</v>
      </c>
      <c r="O6" s="202">
        <f>M6+N6/Parameters_VoIP!$B$15</f>
        <v>102.77777777777777</v>
      </c>
      <c r="P6" s="207">
        <f>IF($K6="nvt","nvt",MATCH($K6,Parameters_VoIP!A:A,0))</f>
        <v>37</v>
      </c>
      <c r="Q6" s="208">
        <f>IF($P6="nvt",0,INDEX(Parameters_VoIP!B:B,P6,0))</f>
        <v>0.1</v>
      </c>
      <c r="R6" s="208">
        <f>INDEX(mapping!F:F,MATCH(D6&amp;F6&amp;$R$3,mapping!B:B,0),0)</f>
        <v>1</v>
      </c>
      <c r="S6" s="208">
        <f t="shared" si="4"/>
        <v>0.1</v>
      </c>
      <c r="T6" s="202">
        <f>S6*Parameters_VoIP!$B$6</f>
        <v>1E-3</v>
      </c>
      <c r="U6" s="202">
        <f>O6*Parameters_VoIP!$B$17</f>
        <v>0</v>
      </c>
      <c r="V6" s="202"/>
      <c r="W6" s="202">
        <f t="shared" si="5"/>
        <v>1E-3</v>
      </c>
      <c r="X6" s="202">
        <f t="shared" si="6"/>
        <v>0.10100000000000001</v>
      </c>
      <c r="Y6" s="202">
        <f t="shared" si="7"/>
        <v>102.67677777777777</v>
      </c>
      <c r="Z6" s="205">
        <f t="shared" si="8"/>
        <v>0.99901729729729727</v>
      </c>
      <c r="AA6" t="b">
        <f t="shared" si="9"/>
        <v>0</v>
      </c>
      <c r="AB6" t="s">
        <v>277</v>
      </c>
      <c r="AD6" s="440">
        <v>0</v>
      </c>
      <c r="AE6" s="261">
        <f>O6*Parameters_VoIP!$B$13</f>
        <v>10.277777777777779</v>
      </c>
      <c r="AF6" s="262">
        <f>Distributievergoedingen!$F$7*M6</f>
        <v>10</v>
      </c>
      <c r="AH6" s="263">
        <f t="shared" ref="AH6:AH51" si="13">SUM(AE6:AG6)</f>
        <v>20.277777777777779</v>
      </c>
      <c r="AI6" s="212"/>
      <c r="AJ6" s="264">
        <f t="shared" si="10"/>
        <v>20.277777777777779</v>
      </c>
      <c r="AK6" s="212"/>
      <c r="AL6" s="261">
        <f t="shared" si="1"/>
        <v>82.5</v>
      </c>
      <c r="AM6" s="267">
        <f t="shared" si="2"/>
        <v>0.80270270270270272</v>
      </c>
      <c r="AN6" s="263" t="b">
        <f t="shared" ref="AN6:AN51" si="14">AM6&lt;0</f>
        <v>0</v>
      </c>
    </row>
    <row r="7" spans="1:40">
      <c r="A7" t="str">
        <f t="shared" si="11"/>
        <v>SIPnummerfaciliteitextra nummerVVE nieuwe aanleg</v>
      </c>
      <c r="B7" t="str">
        <f t="shared" si="12"/>
        <v>SIPnummerfaciliteitextra nummerVVE nieuwe aanleg</v>
      </c>
      <c r="C7" s="199" t="s">
        <v>296</v>
      </c>
      <c r="D7" s="199" t="s">
        <v>285</v>
      </c>
      <c r="E7" s="199" t="s">
        <v>334</v>
      </c>
      <c r="F7" s="199" t="s">
        <v>299</v>
      </c>
      <c r="G7" s="199" t="s">
        <v>297</v>
      </c>
      <c r="H7" s="206" t="str">
        <f t="shared" ref="H7:H9" si="15">D7&amp;E7&amp;F7</f>
        <v>SIPnummerfaciliteitextra nummer</v>
      </c>
      <c r="J7" t="str">
        <f>INDEX(mapping!F:F,MATCH($H7,mapping!B:B,0),0)</f>
        <v>nvt</v>
      </c>
      <c r="K7" t="str">
        <f>INDEX(mapping!F:F,MATCH($D7&amp;$E7,mapping!B:B,0),0)</f>
        <v>SIP nummer</v>
      </c>
      <c r="L7">
        <f>MATCH($H7,'Tarieven ZM voice'!B:B,0)</f>
        <v>9</v>
      </c>
      <c r="M7" s="202">
        <f>INDEX('Tarieven ZM voice'!F:F,$L7,0)</f>
        <v>100</v>
      </c>
      <c r="N7" s="203">
        <f>INDEX('Tarieven ZM voice'!G:H,$L7,MATCH($G7,'Tarieven ZM voice'!$G$4:$H$4,0))</f>
        <v>100</v>
      </c>
      <c r="O7" s="202">
        <f>M7+N7/Parameters_VoIP!$B$15</f>
        <v>102.77777777777777</v>
      </c>
      <c r="P7" s="207">
        <f>IF($K7="nvt","nvt",MATCH($K7,Parameters_VoIP!A:A,0))</f>
        <v>39</v>
      </c>
      <c r="Q7" s="208">
        <f>IF($P7="nvt",0,INDEX(Parameters_VoIP!B:B,P7,0))</f>
        <v>0.1</v>
      </c>
      <c r="R7" s="208">
        <f>INDEX(mapping!F:F,MATCH(D7&amp;F7&amp;$R$3,mapping!B:B,0),0)</f>
        <v>1</v>
      </c>
      <c r="S7" s="208">
        <f t="shared" si="4"/>
        <v>0.1</v>
      </c>
      <c r="T7" s="202">
        <f>S7*Parameters_VoIP!$B$6</f>
        <v>1E-3</v>
      </c>
      <c r="U7" s="202">
        <f>O7*Parameters_VoIP!$B$17</f>
        <v>0</v>
      </c>
      <c r="V7" s="202"/>
      <c r="W7" s="202">
        <f t="shared" ref="W7:W9" si="16">SUM(T7:V7)</f>
        <v>1E-3</v>
      </c>
      <c r="X7" s="202">
        <f t="shared" ref="X7:X9" si="17">S7+W7</f>
        <v>0.10100000000000001</v>
      </c>
      <c r="Y7" s="202">
        <f t="shared" ref="Y7:Y9" si="18">O7-X7</f>
        <v>102.67677777777777</v>
      </c>
      <c r="Z7" s="205">
        <f t="shared" ref="Z7:Z9" si="19">Y7/O7</f>
        <v>0.99901729729729727</v>
      </c>
      <c r="AA7" t="b">
        <f t="shared" ref="AA7:AA9" si="20">Z7&lt;0</f>
        <v>0</v>
      </c>
      <c r="AB7" t="s">
        <v>277</v>
      </c>
      <c r="AD7" s="440">
        <v>0</v>
      </c>
      <c r="AE7" s="261">
        <f>O7*Parameters_VoIP!$B$13</f>
        <v>10.277777777777779</v>
      </c>
      <c r="AF7" s="262">
        <f>Distributievergoedingen!$F$7*M7</f>
        <v>10</v>
      </c>
      <c r="AH7" s="263">
        <f t="shared" si="13"/>
        <v>20.277777777777779</v>
      </c>
      <c r="AI7" s="212"/>
      <c r="AJ7" s="264">
        <f t="shared" si="10"/>
        <v>20.277777777777779</v>
      </c>
      <c r="AK7" s="212"/>
      <c r="AL7" s="261">
        <f t="shared" si="1"/>
        <v>82.5</v>
      </c>
      <c r="AM7" s="267">
        <f t="shared" si="2"/>
        <v>0.80270270270270272</v>
      </c>
      <c r="AN7" s="263" t="b">
        <f t="shared" si="14"/>
        <v>0</v>
      </c>
    </row>
    <row r="8" spans="1:40">
      <c r="A8" t="str">
        <f t="shared" si="11"/>
        <v>SIPnummerfaciliteit10-nummerblokVVE nieuwe aanleg</v>
      </c>
      <c r="B8" t="str">
        <f t="shared" si="12"/>
        <v>SIPnummerfaciliteit10-nummerblokVVE nieuwe aanleg</v>
      </c>
      <c r="C8" s="199" t="s">
        <v>296</v>
      </c>
      <c r="D8" s="199" t="s">
        <v>285</v>
      </c>
      <c r="E8" s="199" t="s">
        <v>334</v>
      </c>
      <c r="F8" s="199" t="s">
        <v>300</v>
      </c>
      <c r="G8" s="199" t="s">
        <v>297</v>
      </c>
      <c r="H8" s="206" t="str">
        <f t="shared" si="15"/>
        <v>SIPnummerfaciliteit10-nummerblok</v>
      </c>
      <c r="J8" t="str">
        <f>INDEX(mapping!F:F,MATCH($H8,mapping!B:B,0),0)</f>
        <v>nvt</v>
      </c>
      <c r="K8" t="str">
        <f>INDEX(mapping!F:F,MATCH($D8&amp;$E8,mapping!B:B,0),0)</f>
        <v>SIP nummer</v>
      </c>
      <c r="L8">
        <f>MATCH($H8,'Tarieven ZM voice'!B:B,0)</f>
        <v>10</v>
      </c>
      <c r="M8" s="202">
        <f>INDEX('Tarieven ZM voice'!F:F,$L8,0)</f>
        <v>100</v>
      </c>
      <c r="N8" s="203">
        <f>INDEX('Tarieven ZM voice'!G:H,$L8,MATCH($G8,'Tarieven ZM voice'!$G$4:$H$4,0))</f>
        <v>100</v>
      </c>
      <c r="O8" s="202">
        <f>M8+N8/Parameters_VoIP!$B$15</f>
        <v>102.77777777777777</v>
      </c>
      <c r="P8" s="207">
        <f>IF($K8="nvt","nvt",MATCH($K8,Parameters_VoIP!A:A,0))</f>
        <v>39</v>
      </c>
      <c r="Q8" s="208">
        <f>IF($P8="nvt",0,INDEX(Parameters_VoIP!B:B,P8,0))</f>
        <v>0.1</v>
      </c>
      <c r="R8" s="208">
        <f>INDEX(mapping!F:F,MATCH(D8&amp;F8&amp;$R$3,mapping!B:B,0),0)</f>
        <v>10</v>
      </c>
      <c r="S8" s="208">
        <f t="shared" si="4"/>
        <v>1</v>
      </c>
      <c r="T8" s="202">
        <f>S8*Parameters_VoIP!$B$6</f>
        <v>0.01</v>
      </c>
      <c r="U8" s="202">
        <f>O8*Parameters_VoIP!$B$17</f>
        <v>0</v>
      </c>
      <c r="V8" s="202"/>
      <c r="W8" s="202">
        <f t="shared" si="16"/>
        <v>0.01</v>
      </c>
      <c r="X8" s="202">
        <f t="shared" si="17"/>
        <v>1.01</v>
      </c>
      <c r="Y8" s="202">
        <f t="shared" si="18"/>
        <v>101.76777777777777</v>
      </c>
      <c r="Z8" s="205">
        <f t="shared" si="19"/>
        <v>0.99017297297297291</v>
      </c>
      <c r="AA8" t="b">
        <f t="shared" si="20"/>
        <v>0</v>
      </c>
      <c r="AB8" t="s">
        <v>277</v>
      </c>
      <c r="AD8" s="440">
        <v>0</v>
      </c>
      <c r="AE8" s="261">
        <f>O8*Parameters_VoIP!$B$13</f>
        <v>10.277777777777779</v>
      </c>
      <c r="AF8" s="262">
        <f>Distributievergoedingen!$F$7*M8</f>
        <v>10</v>
      </c>
      <c r="AH8" s="263">
        <f t="shared" si="13"/>
        <v>20.277777777777779</v>
      </c>
      <c r="AI8" s="212"/>
      <c r="AJ8" s="264">
        <f t="shared" si="10"/>
        <v>20.277777777777779</v>
      </c>
      <c r="AK8" s="212"/>
      <c r="AL8" s="261">
        <f t="shared" si="1"/>
        <v>82.5</v>
      </c>
      <c r="AM8" s="267">
        <f t="shared" si="2"/>
        <v>0.80270270270270272</v>
      </c>
      <c r="AN8" s="263" t="b">
        <f t="shared" si="14"/>
        <v>0</v>
      </c>
    </row>
    <row r="9" spans="1:40">
      <c r="A9" t="str">
        <f t="shared" si="11"/>
        <v>SIPnummerfaciliteit100-nummerblokVVE nieuwe aanleg</v>
      </c>
      <c r="B9" t="str">
        <f t="shared" si="12"/>
        <v>SIPnummerfaciliteit100-nummerblokVVE nieuwe aanleg</v>
      </c>
      <c r="C9" s="199" t="s">
        <v>296</v>
      </c>
      <c r="D9" s="199" t="s">
        <v>285</v>
      </c>
      <c r="E9" s="199" t="s">
        <v>334</v>
      </c>
      <c r="F9" s="199" t="s">
        <v>301</v>
      </c>
      <c r="G9" s="199" t="s">
        <v>297</v>
      </c>
      <c r="H9" s="206" t="str">
        <f t="shared" si="15"/>
        <v>SIPnummerfaciliteit100-nummerblok</v>
      </c>
      <c r="J9" t="str">
        <f>INDEX(mapping!F:F,MATCH($H9,mapping!B:B,0),0)</f>
        <v>nvt</v>
      </c>
      <c r="K9" t="str">
        <f>INDEX(mapping!F:F,MATCH($D9&amp;$E9,mapping!B:B,0),0)</f>
        <v>SIP nummer</v>
      </c>
      <c r="L9">
        <f>MATCH($H9,'Tarieven ZM voice'!B:B,0)</f>
        <v>11</v>
      </c>
      <c r="M9" s="202">
        <f>INDEX('Tarieven ZM voice'!F:F,$L9,0)</f>
        <v>100</v>
      </c>
      <c r="N9" s="203">
        <f>INDEX('Tarieven ZM voice'!G:H,$L9,MATCH($G9,'Tarieven ZM voice'!$G$4:$H$4,0))</f>
        <v>100</v>
      </c>
      <c r="O9" s="202">
        <f>M9+N9/Parameters_VoIP!$B$15</f>
        <v>102.77777777777777</v>
      </c>
      <c r="P9" s="207">
        <f>IF($K9="nvt","nvt",MATCH($K9,Parameters_VoIP!A:A,0))</f>
        <v>39</v>
      </c>
      <c r="Q9" s="208">
        <f>IF($P9="nvt",0,INDEX(Parameters_VoIP!B:B,P9,0))</f>
        <v>0.1</v>
      </c>
      <c r="R9" s="208">
        <f>INDEX(mapping!F:F,MATCH(D9&amp;F9&amp;$R$3,mapping!B:B,0),0)</f>
        <v>100</v>
      </c>
      <c r="S9" s="208">
        <f t="shared" si="4"/>
        <v>10</v>
      </c>
      <c r="T9" s="202">
        <f>S9*Parameters_VoIP!$B$6</f>
        <v>0.1</v>
      </c>
      <c r="U9" s="202">
        <f>O9*Parameters_VoIP!$B$17</f>
        <v>0</v>
      </c>
      <c r="V9" s="202"/>
      <c r="W9" s="202">
        <f t="shared" si="16"/>
        <v>0.1</v>
      </c>
      <c r="X9" s="202">
        <f t="shared" si="17"/>
        <v>10.1</v>
      </c>
      <c r="Y9" s="202">
        <f t="shared" si="18"/>
        <v>92.677777777777777</v>
      </c>
      <c r="Z9" s="205">
        <f t="shared" si="19"/>
        <v>0.90172972972972976</v>
      </c>
      <c r="AA9" t="b">
        <f t="shared" si="20"/>
        <v>0</v>
      </c>
      <c r="AB9" t="s">
        <v>277</v>
      </c>
      <c r="AD9" s="440">
        <v>0</v>
      </c>
      <c r="AE9" s="261">
        <f>O9*Parameters_VoIP!$B$13</f>
        <v>10.277777777777779</v>
      </c>
      <c r="AF9" s="262">
        <f>Distributievergoedingen!$F$7*M9</f>
        <v>10</v>
      </c>
      <c r="AH9" s="263">
        <f t="shared" si="13"/>
        <v>20.277777777777779</v>
      </c>
      <c r="AI9" s="212"/>
      <c r="AJ9" s="264">
        <f t="shared" si="10"/>
        <v>20.277777777777779</v>
      </c>
      <c r="AK9" s="212"/>
      <c r="AL9" s="261">
        <f t="shared" si="1"/>
        <v>82.5</v>
      </c>
      <c r="AM9" s="267">
        <f t="shared" si="2"/>
        <v>0.80270270270270272</v>
      </c>
      <c r="AN9" s="263" t="b">
        <f t="shared" si="14"/>
        <v>0</v>
      </c>
    </row>
    <row r="10" spans="1:40">
      <c r="A10" t="str">
        <f t="shared" si="11"/>
        <v>Hosted voipfaciliteitHosted telefonie Extra 12,50VVE nieuwe aanleg</v>
      </c>
      <c r="B10" t="str">
        <f>H10&amp;G10</f>
        <v>Hosted voipfaciliteitHosted telefonie Extra 12,50VVE nieuwe aanleg</v>
      </c>
      <c r="C10" s="199" t="s">
        <v>296</v>
      </c>
      <c r="D10" s="199" t="s">
        <v>281</v>
      </c>
      <c r="E10" s="199" t="s">
        <v>312</v>
      </c>
      <c r="F10" s="199" t="s">
        <v>322</v>
      </c>
      <c r="G10" s="199" t="s">
        <v>297</v>
      </c>
      <c r="H10" s="206" t="str">
        <f t="shared" ref="H10" si="21">D10&amp;E10&amp;F10</f>
        <v>Hosted voipfaciliteitHosted telefonie Extra 12,50</v>
      </c>
      <c r="J10" t="str">
        <f>INDEX(mapping!F:F,MATCH($H10,mapping!B:B,0),0)</f>
        <v>nvt</v>
      </c>
      <c r="K10" t="str">
        <f>INDEX(mapping!F:F,MATCH($D10&amp;$E10,mapping!B:B,0),0)</f>
        <v>bijkomende kosten</v>
      </c>
      <c r="L10">
        <f>MATCH($H10,'Tarieven ZM voice'!B:B,0)</f>
        <v>25</v>
      </c>
      <c r="M10" s="202">
        <f>INDEX('Tarieven ZM voice'!F:F,$L10,0)</f>
        <v>100</v>
      </c>
      <c r="N10" s="203">
        <f>INDEX('Tarieven ZM voice'!G:H,$L10,MATCH($G10,'Tarieven ZM voice'!$G$4:$H$4,0))</f>
        <v>100</v>
      </c>
      <c r="O10" s="202">
        <f>M10+N10/Parameters_VoIP!$B$15</f>
        <v>102.77777777777777</v>
      </c>
      <c r="P10" s="207">
        <f>IF($K10="nvt","nvt",MATCH($K10,Parameters_VoIP!A:A,0))</f>
        <v>36</v>
      </c>
      <c r="Q10" s="208">
        <f>IF($P10="nvt",0,INDEX(Parameters_VoIP!B:B,P10,0))</f>
        <v>0.1</v>
      </c>
      <c r="R10" s="208">
        <f>INDEX(mapping!F:F,MATCH(D10&amp;F10&amp;$R$3,mapping!B:B,0),0)</f>
        <v>1</v>
      </c>
      <c r="S10" s="208">
        <f t="shared" si="4"/>
        <v>0.1</v>
      </c>
      <c r="T10" s="202">
        <f>S10*Parameters_VoIP!$B$6</f>
        <v>1E-3</v>
      </c>
      <c r="U10" s="202">
        <f>O10*Parameters_VoIP!$B$17</f>
        <v>0</v>
      </c>
      <c r="V10" s="202"/>
      <c r="W10" s="202">
        <f t="shared" ref="W10" si="22">SUM(T10:V10)</f>
        <v>1E-3</v>
      </c>
      <c r="X10" s="202">
        <f t="shared" ref="X10" si="23">S10+W10</f>
        <v>0.10100000000000001</v>
      </c>
      <c r="Y10" s="202">
        <f t="shared" ref="Y10" si="24">O10-X10</f>
        <v>102.67677777777777</v>
      </c>
      <c r="Z10" s="205">
        <f t="shared" ref="Z10" si="25">Y10/O10</f>
        <v>0.99901729729729727</v>
      </c>
      <c r="AA10" t="b">
        <f t="shared" ref="AA10" si="26">Z10&lt;0</f>
        <v>0</v>
      </c>
      <c r="AB10" t="s">
        <v>277</v>
      </c>
      <c r="AD10" s="440">
        <v>0</v>
      </c>
      <c r="AE10" s="261">
        <f>O10*Parameters_VoIP!$B$13</f>
        <v>10.277777777777779</v>
      </c>
      <c r="AF10" s="262">
        <f>Distributievergoedingen!$F$7*M10</f>
        <v>10</v>
      </c>
      <c r="AH10" s="263">
        <f t="shared" si="13"/>
        <v>20.277777777777779</v>
      </c>
      <c r="AI10" s="212"/>
      <c r="AJ10" s="264">
        <f t="shared" si="10"/>
        <v>20.277777777777779</v>
      </c>
      <c r="AK10" s="212"/>
      <c r="AL10" s="261">
        <f t="shared" si="1"/>
        <v>82.5</v>
      </c>
      <c r="AM10" s="267">
        <f t="shared" si="2"/>
        <v>0.80270270270270272</v>
      </c>
      <c r="AN10" s="263" t="b">
        <f t="shared" si="14"/>
        <v>0</v>
      </c>
    </row>
    <row r="11" spans="1:40">
      <c r="A11" t="str">
        <f t="shared" ref="A11:A13" si="27">H11&amp;G11</f>
        <v>Hosted voipfaciliteitExtra telefoonnummerVVE nieuwe aanleg</v>
      </c>
      <c r="B11" t="str">
        <f t="shared" ref="B11:B13" si="28">H11&amp;G11</f>
        <v>Hosted voipfaciliteitExtra telefoonnummerVVE nieuwe aanleg</v>
      </c>
      <c r="C11" s="199" t="s">
        <v>296</v>
      </c>
      <c r="D11" s="199" t="s">
        <v>281</v>
      </c>
      <c r="E11" s="199" t="s">
        <v>312</v>
      </c>
      <c r="F11" s="199" t="s">
        <v>343</v>
      </c>
      <c r="G11" s="199" t="s">
        <v>297</v>
      </c>
      <c r="H11" s="206" t="str">
        <f t="shared" ref="H11:H13" si="29">D11&amp;E11&amp;F11</f>
        <v>Hosted voipfaciliteitExtra telefoonnummer</v>
      </c>
      <c r="J11" t="str">
        <f>INDEX(mapping!F:F,MATCH($H11,mapping!B:B,0),0)</f>
        <v>nvt</v>
      </c>
      <c r="K11" t="str">
        <f>INDEX(mapping!F:F,MATCH($D11&amp;$E11,mapping!B:B,0),0)</f>
        <v>bijkomende kosten</v>
      </c>
      <c r="L11">
        <f>MATCH($H11,'Tarieven ZM voice'!B:B,0)</f>
        <v>18</v>
      </c>
      <c r="M11" s="202">
        <f>INDEX('Tarieven ZM voice'!F:F,$L11,0)</f>
        <v>100</v>
      </c>
      <c r="N11" s="203">
        <f>INDEX('Tarieven ZM voice'!G:H,$L11,MATCH($G11,'Tarieven ZM voice'!$G$4:$H$4,0))</f>
        <v>100</v>
      </c>
      <c r="O11" s="202">
        <f>M11+N11/Parameters_VoIP!$B$15</f>
        <v>102.77777777777777</v>
      </c>
      <c r="P11" s="207">
        <f>IF($K11="nvt","nvt",MATCH($K11,Parameters_VoIP!A:A,0))</f>
        <v>36</v>
      </c>
      <c r="Q11" s="208">
        <f>IF($P11="nvt",0,INDEX(Parameters_VoIP!B:B,P11,0))</f>
        <v>0.1</v>
      </c>
      <c r="R11" s="208">
        <f>INDEX(mapping!F:F,MATCH(D11&amp;F11&amp;$R$3,mapping!B:B,0),0)</f>
        <v>1</v>
      </c>
      <c r="S11" s="208">
        <f t="shared" ref="S11:S13" si="30">Q11*R11</f>
        <v>0.1</v>
      </c>
      <c r="T11" s="202">
        <f>S11*Parameters_VoIP!$B$6</f>
        <v>1E-3</v>
      </c>
      <c r="U11" s="202">
        <f>O11*Parameters_VoIP!$B$17</f>
        <v>0</v>
      </c>
      <c r="V11" s="202"/>
      <c r="W11" s="202">
        <f t="shared" ref="W11:W13" si="31">SUM(T11:V11)</f>
        <v>1E-3</v>
      </c>
      <c r="X11" s="202">
        <f t="shared" ref="X11:X13" si="32">S11+W11</f>
        <v>0.10100000000000001</v>
      </c>
      <c r="Y11" s="202">
        <f t="shared" ref="Y11:Y13" si="33">O11-X11</f>
        <v>102.67677777777777</v>
      </c>
      <c r="Z11" s="205">
        <f t="shared" ref="Z11:Z13" si="34">Y11/O11</f>
        <v>0.99901729729729727</v>
      </c>
      <c r="AA11" t="b">
        <f t="shared" ref="AA11:AA13" si="35">Z11&lt;0</f>
        <v>0</v>
      </c>
      <c r="AB11" t="s">
        <v>277</v>
      </c>
      <c r="AD11" s="440">
        <v>0</v>
      </c>
      <c r="AE11" s="261">
        <f>O11*Parameters_VoIP!$B$13</f>
        <v>10.277777777777779</v>
      </c>
      <c r="AF11" s="262">
        <f>Distributievergoedingen!$F$7*M11</f>
        <v>10</v>
      </c>
      <c r="AH11" s="263">
        <f t="shared" si="13"/>
        <v>20.277777777777779</v>
      </c>
      <c r="AI11" s="212"/>
      <c r="AJ11" s="264">
        <f t="shared" si="10"/>
        <v>20.277777777777779</v>
      </c>
      <c r="AK11" s="212"/>
      <c r="AL11" s="261">
        <f t="shared" si="1"/>
        <v>82.5</v>
      </c>
      <c r="AM11" s="267">
        <f t="shared" si="2"/>
        <v>0.80270270270270272</v>
      </c>
      <c r="AN11" s="263" t="b">
        <f t="shared" si="14"/>
        <v>0</v>
      </c>
    </row>
    <row r="12" spans="1:40">
      <c r="A12" t="str">
        <f t="shared" si="27"/>
        <v>Hosted voipfaciliteit10-nummerblokVVE nieuwe aanleg</v>
      </c>
      <c r="B12" t="str">
        <f t="shared" si="28"/>
        <v>Hosted voipfaciliteit10-nummerblokVVE nieuwe aanleg</v>
      </c>
      <c r="C12" s="199" t="s">
        <v>296</v>
      </c>
      <c r="D12" s="199" t="s">
        <v>281</v>
      </c>
      <c r="E12" s="199" t="s">
        <v>312</v>
      </c>
      <c r="F12" s="199" t="s">
        <v>300</v>
      </c>
      <c r="G12" s="199" t="s">
        <v>297</v>
      </c>
      <c r="H12" s="206" t="str">
        <f t="shared" si="29"/>
        <v>Hosted voipfaciliteit10-nummerblok</v>
      </c>
      <c r="J12" t="str">
        <f>INDEX(mapping!F:F,MATCH($H12,mapping!B:B,0),0)</f>
        <v>nvt</v>
      </c>
      <c r="K12" t="str">
        <f>INDEX(mapping!F:F,MATCH($D12&amp;$E12,mapping!B:B,0),0)</f>
        <v>bijkomende kosten</v>
      </c>
      <c r="L12">
        <f>MATCH($H12,'Tarieven ZM voice'!B:B,0)</f>
        <v>19</v>
      </c>
      <c r="M12" s="202">
        <f>INDEX('Tarieven ZM voice'!F:F,$L12,0)</f>
        <v>100</v>
      </c>
      <c r="N12" s="203">
        <f>INDEX('Tarieven ZM voice'!G:H,$L12,MATCH($G12,'Tarieven ZM voice'!$G$4:$H$4,0))</f>
        <v>100</v>
      </c>
      <c r="O12" s="202">
        <f>M12+N12/Parameters_VoIP!$B$15</f>
        <v>102.77777777777777</v>
      </c>
      <c r="P12" s="207">
        <f>IF($K12="nvt","nvt",MATCH($K12,Parameters_VoIP!A:A,0))</f>
        <v>36</v>
      </c>
      <c r="Q12" s="208">
        <f>IF($P12="nvt",0,INDEX(Parameters_VoIP!B:B,P12,0))</f>
        <v>0.1</v>
      </c>
      <c r="R12" s="208">
        <f>INDEX(mapping!F:F,MATCH(D12&amp;F12&amp;$R$3,mapping!B:B,0),0)</f>
        <v>1</v>
      </c>
      <c r="S12" s="208">
        <f t="shared" si="30"/>
        <v>0.1</v>
      </c>
      <c r="T12" s="202">
        <f>S12*Parameters_VoIP!$B$6</f>
        <v>1E-3</v>
      </c>
      <c r="U12" s="202">
        <f>O12*Parameters_VoIP!$B$17</f>
        <v>0</v>
      </c>
      <c r="V12" s="202"/>
      <c r="W12" s="202">
        <f t="shared" si="31"/>
        <v>1E-3</v>
      </c>
      <c r="X12" s="202">
        <f t="shared" si="32"/>
        <v>0.10100000000000001</v>
      </c>
      <c r="Y12" s="202">
        <f t="shared" si="33"/>
        <v>102.67677777777777</v>
      </c>
      <c r="Z12" s="205">
        <f t="shared" si="34"/>
        <v>0.99901729729729727</v>
      </c>
      <c r="AA12" t="b">
        <f t="shared" si="35"/>
        <v>0</v>
      </c>
      <c r="AB12" t="s">
        <v>277</v>
      </c>
      <c r="AD12" s="440">
        <v>0</v>
      </c>
      <c r="AE12" s="261">
        <f>O12*Parameters_VoIP!$B$13</f>
        <v>10.277777777777779</v>
      </c>
      <c r="AF12" s="262">
        <f>Distributievergoedingen!$F$7*M12</f>
        <v>10</v>
      </c>
      <c r="AH12" s="263">
        <f t="shared" si="13"/>
        <v>20.277777777777779</v>
      </c>
      <c r="AI12" s="212"/>
      <c r="AJ12" s="264">
        <f t="shared" si="10"/>
        <v>20.277777777777779</v>
      </c>
      <c r="AK12" s="212"/>
      <c r="AL12" s="261">
        <f t="shared" si="1"/>
        <v>82.5</v>
      </c>
      <c r="AM12" s="267">
        <f t="shared" si="2"/>
        <v>0.80270270270270272</v>
      </c>
      <c r="AN12" s="263" t="b">
        <f t="shared" si="14"/>
        <v>0</v>
      </c>
    </row>
    <row r="13" spans="1:40">
      <c r="A13" t="str">
        <f t="shared" si="27"/>
        <v>Hosted voipfaciliteit100-nummerblokVVE nieuwe aanleg</v>
      </c>
      <c r="B13" t="str">
        <f t="shared" si="28"/>
        <v>Hosted voipfaciliteit100-nummerblokVVE nieuwe aanleg</v>
      </c>
      <c r="C13" s="199" t="s">
        <v>296</v>
      </c>
      <c r="D13" s="199" t="s">
        <v>281</v>
      </c>
      <c r="E13" s="199" t="s">
        <v>312</v>
      </c>
      <c r="F13" s="199" t="s">
        <v>301</v>
      </c>
      <c r="G13" s="199" t="s">
        <v>297</v>
      </c>
      <c r="H13" s="206" t="str">
        <f t="shared" si="29"/>
        <v>Hosted voipfaciliteit100-nummerblok</v>
      </c>
      <c r="J13" t="str">
        <f>INDEX(mapping!F:F,MATCH($H13,mapping!B:B,0),0)</f>
        <v>nvt</v>
      </c>
      <c r="K13" t="str">
        <f>INDEX(mapping!F:F,MATCH($D13&amp;$E13,mapping!B:B,0),0)</f>
        <v>bijkomende kosten</v>
      </c>
      <c r="L13">
        <f>MATCH($H13,'Tarieven ZM voice'!B:B,0)</f>
        <v>20</v>
      </c>
      <c r="M13" s="202">
        <f>INDEX('Tarieven ZM voice'!F:F,$L13,0)</f>
        <v>100</v>
      </c>
      <c r="N13" s="203">
        <f>INDEX('Tarieven ZM voice'!G:H,$L13,MATCH($G13,'Tarieven ZM voice'!$G$4:$H$4,0))</f>
        <v>100</v>
      </c>
      <c r="O13" s="202">
        <f>M13+N13/Parameters_VoIP!$B$15</f>
        <v>102.77777777777777</v>
      </c>
      <c r="P13" s="207">
        <f>IF($K13="nvt","nvt",MATCH($K13,Parameters_VoIP!A:A,0))</f>
        <v>36</v>
      </c>
      <c r="Q13" s="208">
        <f>IF($P13="nvt",0,INDEX(Parameters_VoIP!B:B,P13,0))</f>
        <v>0.1</v>
      </c>
      <c r="R13" s="208">
        <f>INDEX(mapping!F:F,MATCH(D13&amp;F13&amp;$R$3,mapping!B:B,0),0)</f>
        <v>1</v>
      </c>
      <c r="S13" s="208">
        <f t="shared" si="30"/>
        <v>0.1</v>
      </c>
      <c r="T13" s="202">
        <f>S13*Parameters_VoIP!$B$6</f>
        <v>1E-3</v>
      </c>
      <c r="U13" s="202">
        <f>O13*Parameters_VoIP!$B$17</f>
        <v>0</v>
      </c>
      <c r="V13" s="202"/>
      <c r="W13" s="202">
        <f t="shared" si="31"/>
        <v>1E-3</v>
      </c>
      <c r="X13" s="202">
        <f t="shared" si="32"/>
        <v>0.10100000000000001</v>
      </c>
      <c r="Y13" s="202">
        <f t="shared" si="33"/>
        <v>102.67677777777777</v>
      </c>
      <c r="Z13" s="205">
        <f t="shared" si="34"/>
        <v>0.99901729729729727</v>
      </c>
      <c r="AA13" t="b">
        <f t="shared" si="35"/>
        <v>0</v>
      </c>
      <c r="AB13" t="s">
        <v>277</v>
      </c>
      <c r="AD13" s="440">
        <v>0</v>
      </c>
      <c r="AE13" s="261">
        <f>O13*Parameters_VoIP!$B$13</f>
        <v>10.277777777777779</v>
      </c>
      <c r="AF13" s="262">
        <f>Distributievergoedingen!$F$7*M13</f>
        <v>10</v>
      </c>
      <c r="AH13" s="263">
        <f t="shared" si="13"/>
        <v>20.277777777777779</v>
      </c>
      <c r="AI13" s="212"/>
      <c r="AJ13" s="264">
        <f t="shared" si="10"/>
        <v>20.277777777777779</v>
      </c>
      <c r="AK13" s="212"/>
      <c r="AL13" s="261">
        <f t="shared" si="1"/>
        <v>82.5</v>
      </c>
      <c r="AM13" s="267">
        <f t="shared" si="2"/>
        <v>0.80270270270270272</v>
      </c>
      <c r="AN13" s="263" t="b">
        <f t="shared" si="14"/>
        <v>0</v>
      </c>
    </row>
    <row r="14" spans="1:40">
      <c r="A14" t="str">
        <f t="shared" si="11"/>
        <v>Hosted voipfaciliteitReceptionistVVE nieuwe aanleg</v>
      </c>
      <c r="B14" t="str">
        <f t="shared" si="12"/>
        <v>Hosted voipfaciliteitReceptionistVVE nieuwe aanleg</v>
      </c>
      <c r="C14" s="199" t="s">
        <v>296</v>
      </c>
      <c r="D14" s="199" t="s">
        <v>281</v>
      </c>
      <c r="E14" s="199" t="s">
        <v>312</v>
      </c>
      <c r="F14" s="199" t="s">
        <v>323</v>
      </c>
      <c r="G14" s="199" t="s">
        <v>297</v>
      </c>
      <c r="H14" s="206" t="str">
        <f t="shared" ref="H14:H18" si="36">D14&amp;E14&amp;F14</f>
        <v>Hosted voipfaciliteitReceptionist</v>
      </c>
      <c r="J14" t="str">
        <f>INDEX(mapping!F:F,MATCH($H14,mapping!B:B,0),0)</f>
        <v>nvt</v>
      </c>
      <c r="K14" t="str">
        <f>INDEX(mapping!F:F,MATCH($D14&amp;$E14,mapping!B:B,0),0)</f>
        <v>bijkomende kosten</v>
      </c>
      <c r="L14">
        <f>MATCH($H14,'Tarieven ZM voice'!B:B,0)</f>
        <v>26</v>
      </c>
      <c r="M14" s="202">
        <f>INDEX('Tarieven ZM voice'!F:F,$L14,0)</f>
        <v>100</v>
      </c>
      <c r="N14" s="203">
        <f>INDEX('Tarieven ZM voice'!G:H,$L14,MATCH($G14,'Tarieven ZM voice'!$G$4:$H$4,0))</f>
        <v>100</v>
      </c>
      <c r="O14" s="202">
        <f>M14+N14/Parameters_VoIP!$B$15</f>
        <v>102.77777777777777</v>
      </c>
      <c r="P14" s="207">
        <f>IF($K14="nvt","nvt",MATCH($K14,Parameters_VoIP!A:A,0))</f>
        <v>36</v>
      </c>
      <c r="Q14" s="208">
        <f>IF($P14="nvt",0,INDEX(Parameters_VoIP!B:B,P14,0))</f>
        <v>0.1</v>
      </c>
      <c r="R14" s="208">
        <f>INDEX(mapping!F:F,MATCH(D14&amp;F14&amp;$R$3,mapping!B:B,0),0)</f>
        <v>1</v>
      </c>
      <c r="S14" s="208">
        <f t="shared" si="4"/>
        <v>0.1</v>
      </c>
      <c r="T14" s="202">
        <f>S14*Parameters_VoIP!$B$6</f>
        <v>1E-3</v>
      </c>
      <c r="U14" s="202">
        <f>O14*Parameters_VoIP!$B$17</f>
        <v>0</v>
      </c>
      <c r="V14" s="202"/>
      <c r="W14" s="202">
        <f t="shared" ref="W14:W18" si="37">SUM(T14:V14)</f>
        <v>1E-3</v>
      </c>
      <c r="X14" s="202">
        <f t="shared" ref="X14:X18" si="38">S14+W14</f>
        <v>0.10100000000000001</v>
      </c>
      <c r="Y14" s="202">
        <f t="shared" ref="Y14:Y18" si="39">O14-X14</f>
        <v>102.67677777777777</v>
      </c>
      <c r="Z14" s="205">
        <f t="shared" ref="Z14:Z18" si="40">Y14/O14</f>
        <v>0.99901729729729727</v>
      </c>
      <c r="AA14" t="b">
        <f t="shared" ref="AA14:AA18" si="41">Z14&lt;0</f>
        <v>0</v>
      </c>
      <c r="AB14" t="s">
        <v>277</v>
      </c>
      <c r="AD14" s="440">
        <v>0</v>
      </c>
      <c r="AE14" s="261">
        <f>O14*Parameters_VoIP!$B$13</f>
        <v>10.277777777777779</v>
      </c>
      <c r="AF14" s="262">
        <f>Distributievergoedingen!$F$7*M14</f>
        <v>10</v>
      </c>
      <c r="AH14" s="263">
        <f t="shared" si="13"/>
        <v>20.277777777777779</v>
      </c>
      <c r="AI14" s="212"/>
      <c r="AJ14" s="264">
        <f t="shared" si="10"/>
        <v>20.277777777777779</v>
      </c>
      <c r="AK14" s="212"/>
      <c r="AL14" s="261">
        <f t="shared" si="1"/>
        <v>82.5</v>
      </c>
      <c r="AM14" s="267">
        <f t="shared" si="2"/>
        <v>0.80270270270270272</v>
      </c>
      <c r="AN14" s="263" t="b">
        <f t="shared" si="14"/>
        <v>0</v>
      </c>
    </row>
    <row r="15" spans="1:40">
      <c r="A15" t="str">
        <f t="shared" si="11"/>
        <v>Hosted voipfaciliteitWachtrijmedewerkerVVE nieuwe aanleg</v>
      </c>
      <c r="B15" t="str">
        <f t="shared" si="12"/>
        <v>Hosted voipfaciliteitWachtrijmedewerkerVVE nieuwe aanleg</v>
      </c>
      <c r="C15" s="199" t="s">
        <v>296</v>
      </c>
      <c r="D15" s="199" t="s">
        <v>281</v>
      </c>
      <c r="E15" s="199" t="s">
        <v>312</v>
      </c>
      <c r="F15" s="199" t="s">
        <v>324</v>
      </c>
      <c r="G15" s="199" t="s">
        <v>297</v>
      </c>
      <c r="H15" s="206" t="str">
        <f t="shared" si="36"/>
        <v>Hosted voipfaciliteitWachtrijmedewerker</v>
      </c>
      <c r="J15" t="str">
        <f>INDEX(mapping!F:F,MATCH($H15,mapping!B:B,0),0)</f>
        <v>nvt</v>
      </c>
      <c r="K15" t="str">
        <f>INDEX(mapping!F:F,MATCH($D15&amp;$E15,mapping!B:B,0),0)</f>
        <v>bijkomende kosten</v>
      </c>
      <c r="L15">
        <f>MATCH($H15,'Tarieven ZM voice'!B:B,0)</f>
        <v>27</v>
      </c>
      <c r="M15" s="202">
        <f>INDEX('Tarieven ZM voice'!F:F,$L15,0)</f>
        <v>100</v>
      </c>
      <c r="N15" s="203">
        <f>INDEX('Tarieven ZM voice'!G:H,$L15,MATCH($G15,'Tarieven ZM voice'!$G$4:$H$4,0))</f>
        <v>100</v>
      </c>
      <c r="O15" s="202">
        <f>M15+N15/Parameters_VoIP!$B$15</f>
        <v>102.77777777777777</v>
      </c>
      <c r="P15" s="207">
        <f>IF($K15="nvt","nvt",MATCH($K15,Parameters_VoIP!A:A,0))</f>
        <v>36</v>
      </c>
      <c r="Q15" s="208">
        <f>IF($P15="nvt",0,INDEX(Parameters_VoIP!B:B,P15,0))</f>
        <v>0.1</v>
      </c>
      <c r="R15" s="208">
        <f>INDEX(mapping!F:F,MATCH(D15&amp;F15&amp;$R$3,mapping!B:B,0),0)</f>
        <v>1</v>
      </c>
      <c r="S15" s="208">
        <f t="shared" si="4"/>
        <v>0.1</v>
      </c>
      <c r="T15" s="202">
        <f>S15*Parameters_VoIP!$B$6</f>
        <v>1E-3</v>
      </c>
      <c r="U15" s="202">
        <f>O15*Parameters_VoIP!$B$17</f>
        <v>0</v>
      </c>
      <c r="V15" s="202"/>
      <c r="W15" s="202">
        <f t="shared" si="37"/>
        <v>1E-3</v>
      </c>
      <c r="X15" s="202">
        <f t="shared" si="38"/>
        <v>0.10100000000000001</v>
      </c>
      <c r="Y15" s="202">
        <f t="shared" si="39"/>
        <v>102.67677777777777</v>
      </c>
      <c r="Z15" s="205">
        <f t="shared" si="40"/>
        <v>0.99901729729729727</v>
      </c>
      <c r="AA15" t="b">
        <f t="shared" si="41"/>
        <v>0</v>
      </c>
      <c r="AB15" t="s">
        <v>277</v>
      </c>
      <c r="AD15" s="440">
        <v>0</v>
      </c>
      <c r="AE15" s="261">
        <f>O15*Parameters_VoIP!$B$13</f>
        <v>10.277777777777779</v>
      </c>
      <c r="AF15" s="262">
        <f>Distributievergoedingen!$F$7*M15</f>
        <v>10</v>
      </c>
      <c r="AH15" s="263">
        <f t="shared" si="13"/>
        <v>20.277777777777779</v>
      </c>
      <c r="AI15" s="212"/>
      <c r="AJ15" s="264">
        <f t="shared" si="10"/>
        <v>20.277777777777779</v>
      </c>
      <c r="AK15" s="212"/>
      <c r="AL15" s="261">
        <f t="shared" si="1"/>
        <v>82.5</v>
      </c>
      <c r="AM15" s="267">
        <f t="shared" si="2"/>
        <v>0.80270270270270272</v>
      </c>
      <c r="AN15" s="263" t="b">
        <f t="shared" si="14"/>
        <v>0</v>
      </c>
    </row>
    <row r="16" spans="1:40">
      <c r="A16" t="str">
        <f t="shared" si="11"/>
        <v>Hosted voipfaciliteitSoftware integratieVVE nieuwe aanleg</v>
      </c>
      <c r="B16" t="str">
        <f t="shared" si="12"/>
        <v>Hosted voipfaciliteitSoftware integratieVVE nieuwe aanleg</v>
      </c>
      <c r="C16" s="199" t="s">
        <v>296</v>
      </c>
      <c r="D16" s="199" t="s">
        <v>281</v>
      </c>
      <c r="E16" s="199" t="s">
        <v>312</v>
      </c>
      <c r="F16" s="199" t="s">
        <v>325</v>
      </c>
      <c r="G16" s="199" t="s">
        <v>297</v>
      </c>
      <c r="H16" s="206" t="str">
        <f t="shared" si="36"/>
        <v>Hosted voipfaciliteitSoftware integratie</v>
      </c>
      <c r="J16" t="str">
        <f>INDEX(mapping!F:F,MATCH($H16,mapping!B:B,0),0)</f>
        <v>nvt</v>
      </c>
      <c r="K16" t="str">
        <f>INDEX(mapping!F:F,MATCH($D16&amp;$E16,mapping!B:B,0),0)</f>
        <v>bijkomende kosten</v>
      </c>
      <c r="L16">
        <f>MATCH($H16,'Tarieven ZM voice'!B:B,0)</f>
        <v>28</v>
      </c>
      <c r="M16" s="202">
        <f>INDEX('Tarieven ZM voice'!F:F,$L16,0)</f>
        <v>100</v>
      </c>
      <c r="N16" s="203">
        <f>INDEX('Tarieven ZM voice'!G:H,$L16,MATCH($G16,'Tarieven ZM voice'!$G$4:$H$4,0))</f>
        <v>100</v>
      </c>
      <c r="O16" s="202">
        <f>M16+N16/Parameters_VoIP!$B$15</f>
        <v>102.77777777777777</v>
      </c>
      <c r="P16" s="207">
        <f>IF($K16="nvt","nvt",MATCH($K16,Parameters_VoIP!A:A,0))</f>
        <v>36</v>
      </c>
      <c r="Q16" s="208">
        <f>IF($P16="nvt",0,INDEX(Parameters_VoIP!B:B,P16,0))</f>
        <v>0.1</v>
      </c>
      <c r="R16" s="208">
        <f>INDEX(mapping!F:F,MATCH(D16&amp;F16&amp;$R$3,mapping!B:B,0),0)</f>
        <v>1</v>
      </c>
      <c r="S16" s="208">
        <f t="shared" si="4"/>
        <v>0.1</v>
      </c>
      <c r="T16" s="202">
        <f>S16*Parameters_VoIP!$B$6</f>
        <v>1E-3</v>
      </c>
      <c r="U16" s="202">
        <f>O16*Parameters_VoIP!$B$17</f>
        <v>0</v>
      </c>
      <c r="V16" s="202"/>
      <c r="W16" s="202">
        <f t="shared" si="37"/>
        <v>1E-3</v>
      </c>
      <c r="X16" s="202">
        <f t="shared" si="38"/>
        <v>0.10100000000000001</v>
      </c>
      <c r="Y16" s="202">
        <f t="shared" si="39"/>
        <v>102.67677777777777</v>
      </c>
      <c r="Z16" s="205">
        <f t="shared" si="40"/>
        <v>0.99901729729729727</v>
      </c>
      <c r="AA16" t="b">
        <f t="shared" si="41"/>
        <v>0</v>
      </c>
      <c r="AB16" t="s">
        <v>277</v>
      </c>
      <c r="AD16" s="440">
        <v>0</v>
      </c>
      <c r="AE16" s="261">
        <f>O16*Parameters_VoIP!$B$13</f>
        <v>10.277777777777779</v>
      </c>
      <c r="AF16" s="262">
        <f>Distributievergoedingen!$F$7*M16</f>
        <v>10</v>
      </c>
      <c r="AH16" s="263">
        <f t="shared" si="13"/>
        <v>20.277777777777779</v>
      </c>
      <c r="AI16" s="212"/>
      <c r="AJ16" s="264">
        <f t="shared" si="10"/>
        <v>20.277777777777779</v>
      </c>
      <c r="AK16" s="212"/>
      <c r="AL16" s="261">
        <f t="shared" si="1"/>
        <v>82.5</v>
      </c>
      <c r="AM16" s="267">
        <f t="shared" si="2"/>
        <v>0.80270270270270272</v>
      </c>
      <c r="AN16" s="263" t="b">
        <f t="shared" si="14"/>
        <v>0</v>
      </c>
    </row>
    <row r="17" spans="1:40">
      <c r="A17" t="str">
        <f t="shared" ref="A17" si="42">H17&amp;G17</f>
        <v>Hosted voipfaciliteit5 Extra belgroepenVVE nieuwe aanleg</v>
      </c>
      <c r="B17" t="str">
        <f t="shared" ref="B17" si="43">H17&amp;G17</f>
        <v>Hosted voipfaciliteit5 Extra belgroepenVVE nieuwe aanleg</v>
      </c>
      <c r="C17" s="199" t="s">
        <v>296</v>
      </c>
      <c r="D17" s="199" t="s">
        <v>281</v>
      </c>
      <c r="E17" s="199" t="s">
        <v>312</v>
      </c>
      <c r="F17" s="199" t="s">
        <v>319</v>
      </c>
      <c r="G17" s="199" t="s">
        <v>297</v>
      </c>
      <c r="H17" s="206" t="str">
        <f t="shared" si="36"/>
        <v>Hosted voipfaciliteit5 Extra belgroepen</v>
      </c>
      <c r="J17" t="str">
        <f>INDEX(mapping!F:F,MATCH($H17,mapping!B:B,0),0)</f>
        <v>nvt</v>
      </c>
      <c r="K17" t="str">
        <f>INDEX(mapping!F:F,MATCH($D17&amp;$E17,mapping!B:B,0),0)</f>
        <v>bijkomende kosten</v>
      </c>
      <c r="L17">
        <f>MATCH($H17,'Tarieven ZM voice'!B:B,0)</f>
        <v>16</v>
      </c>
      <c r="M17" s="202">
        <f>INDEX('Tarieven ZM voice'!F:F,$L17,0)</f>
        <v>100</v>
      </c>
      <c r="N17" s="203">
        <f>INDEX('Tarieven ZM voice'!G:H,$L17,MATCH($G17,'Tarieven ZM voice'!$G$4:$H$4,0))</f>
        <v>100</v>
      </c>
      <c r="O17" s="202">
        <f>M17+N17/Parameters_VoIP!$B$15</f>
        <v>102.77777777777777</v>
      </c>
      <c r="P17" s="207">
        <f>IF($K17="nvt","nvt",MATCH($K17,Parameters_VoIP!A:A,0))</f>
        <v>36</v>
      </c>
      <c r="Q17" s="208">
        <f>IF($P17="nvt",0,INDEX(Parameters_VoIP!B:B,P17,0))</f>
        <v>0.1</v>
      </c>
      <c r="R17" s="208">
        <f>INDEX(mapping!F:F,MATCH(D17&amp;F17&amp;$R$3,mapping!B:B,0),0)</f>
        <v>1</v>
      </c>
      <c r="S17" s="208">
        <f t="shared" ref="S17" si="44">Q17*R17</f>
        <v>0.1</v>
      </c>
      <c r="T17" s="202">
        <f>S17*Parameters_VoIP!$B$6</f>
        <v>1E-3</v>
      </c>
      <c r="U17" s="202">
        <f>O17*Parameters_VoIP!$B$17</f>
        <v>0</v>
      </c>
      <c r="V17" s="202"/>
      <c r="W17" s="202">
        <f t="shared" ref="W17" si="45">SUM(T17:V17)</f>
        <v>1E-3</v>
      </c>
      <c r="X17" s="202">
        <f t="shared" ref="X17" si="46">S17+W17</f>
        <v>0.10100000000000001</v>
      </c>
      <c r="Y17" s="202">
        <f t="shared" ref="Y17" si="47">O17-X17</f>
        <v>102.67677777777777</v>
      </c>
      <c r="Z17" s="205">
        <f t="shared" ref="Z17" si="48">Y17/O17</f>
        <v>0.99901729729729727</v>
      </c>
      <c r="AA17" t="b">
        <f t="shared" ref="AA17" si="49">Z17&lt;0</f>
        <v>0</v>
      </c>
      <c r="AB17" t="s">
        <v>277</v>
      </c>
      <c r="AD17" s="440">
        <v>0</v>
      </c>
      <c r="AE17" s="261">
        <f>O17*Parameters_VoIP!$B$13</f>
        <v>10.277777777777779</v>
      </c>
      <c r="AF17" s="262">
        <f>Distributievergoedingen!$F$7*M17</f>
        <v>10</v>
      </c>
      <c r="AH17" s="263">
        <f t="shared" si="13"/>
        <v>20.277777777777779</v>
      </c>
      <c r="AI17" s="212"/>
      <c r="AJ17" s="264">
        <f t="shared" si="10"/>
        <v>20.277777777777779</v>
      </c>
      <c r="AK17" s="212"/>
      <c r="AL17" s="261">
        <f t="shared" si="1"/>
        <v>82.5</v>
      </c>
      <c r="AM17" s="267">
        <f t="shared" si="2"/>
        <v>0.80270270270270272</v>
      </c>
      <c r="AN17" s="263" t="b">
        <f t="shared" si="14"/>
        <v>0</v>
      </c>
    </row>
    <row r="18" spans="1:40">
      <c r="A18" t="str">
        <f t="shared" si="11"/>
        <v>Hosted voipfaciliteitFax naar E-mail (Extra)VVE nieuwe aanleg</v>
      </c>
      <c r="B18" t="str">
        <f t="shared" si="12"/>
        <v>Hosted voipfaciliteitFax naar E-mail (Extra)VVE nieuwe aanleg</v>
      </c>
      <c r="C18" s="199" t="s">
        <v>296</v>
      </c>
      <c r="D18" s="199" t="s">
        <v>281</v>
      </c>
      <c r="E18" s="199" t="s">
        <v>312</v>
      </c>
      <c r="F18" s="199" t="s">
        <v>331</v>
      </c>
      <c r="G18" s="199" t="s">
        <v>297</v>
      </c>
      <c r="H18" s="206" t="str">
        <f t="shared" si="36"/>
        <v>Hosted voipfaciliteitFax naar E-mail (Extra)</v>
      </c>
      <c r="J18" t="str">
        <f>INDEX(mapping!F:F,MATCH($H18,mapping!B:B,0),0)</f>
        <v>nvt</v>
      </c>
      <c r="K18" t="str">
        <f>INDEX(mapping!F:F,MATCH($D18&amp;$E18,mapping!B:B,0),0)</f>
        <v>bijkomende kosten</v>
      </c>
      <c r="L18">
        <f>MATCH($H18,'Tarieven ZM voice'!B:B,0)</f>
        <v>29</v>
      </c>
      <c r="M18" s="202">
        <f>INDEX('Tarieven ZM voice'!F:F,$L18,0)</f>
        <v>100</v>
      </c>
      <c r="N18" s="203">
        <f>INDEX('Tarieven ZM voice'!G:H,$L18,MATCH($G18,'Tarieven ZM voice'!$G$4:$H$4,0))</f>
        <v>100</v>
      </c>
      <c r="O18" s="202">
        <f>M18+N18/Parameters_VoIP!$B$15</f>
        <v>102.77777777777777</v>
      </c>
      <c r="P18" s="207">
        <f>IF($K18="nvt","nvt",MATCH($K18,Parameters_VoIP!A:A,0))</f>
        <v>36</v>
      </c>
      <c r="Q18" s="208">
        <f>IF($P18="nvt",0,INDEX(Parameters_VoIP!B:B,P18,0))</f>
        <v>0.1</v>
      </c>
      <c r="R18" s="208">
        <f>INDEX(mapping!F:F,MATCH(D18&amp;F18&amp;$R$3,mapping!B:B,0),0)</f>
        <v>1</v>
      </c>
      <c r="S18" s="208">
        <f t="shared" si="4"/>
        <v>0.1</v>
      </c>
      <c r="T18" s="202">
        <f>S18*Parameters_VoIP!$B$6</f>
        <v>1E-3</v>
      </c>
      <c r="U18" s="202">
        <f>O18*Parameters_VoIP!$B$17</f>
        <v>0</v>
      </c>
      <c r="V18" s="202"/>
      <c r="W18" s="202">
        <f t="shared" si="37"/>
        <v>1E-3</v>
      </c>
      <c r="X18" s="202">
        <f t="shared" si="38"/>
        <v>0.10100000000000001</v>
      </c>
      <c r="Y18" s="202">
        <f t="shared" si="39"/>
        <v>102.67677777777777</v>
      </c>
      <c r="Z18" s="205">
        <f t="shared" si="40"/>
        <v>0.99901729729729727</v>
      </c>
      <c r="AA18" t="b">
        <f t="shared" si="41"/>
        <v>0</v>
      </c>
      <c r="AB18" t="s">
        <v>277</v>
      </c>
      <c r="AD18" s="440">
        <v>0</v>
      </c>
      <c r="AE18" s="261">
        <f>O18*Parameters_VoIP!$B$13</f>
        <v>10.277777777777779</v>
      </c>
      <c r="AF18" s="262">
        <f>Distributievergoedingen!$F$7*M18</f>
        <v>10</v>
      </c>
      <c r="AH18" s="263">
        <f t="shared" si="13"/>
        <v>20.277777777777779</v>
      </c>
      <c r="AI18" s="212"/>
      <c r="AJ18" s="264">
        <f t="shared" si="10"/>
        <v>20.277777777777779</v>
      </c>
      <c r="AK18" s="212"/>
      <c r="AL18" s="261">
        <f t="shared" si="1"/>
        <v>82.5</v>
      </c>
      <c r="AM18" s="267">
        <f t="shared" si="2"/>
        <v>0.80270270270270272</v>
      </c>
      <c r="AN18" s="263" t="b">
        <f t="shared" si="14"/>
        <v>0</v>
      </c>
    </row>
    <row r="19" spans="1:40">
      <c r="A19" t="str">
        <f t="shared" si="11"/>
        <v>Hosted voipfaciliteitDoorschakelen nachtVVE nieuwe aanleg</v>
      </c>
      <c r="B19" t="str">
        <f t="shared" si="12"/>
        <v>Hosted voipfaciliteitDoorschakelen nachtVVE nieuwe aanleg</v>
      </c>
      <c r="C19" s="199" t="s">
        <v>296</v>
      </c>
      <c r="D19" s="199" t="s">
        <v>281</v>
      </c>
      <c r="E19" s="199" t="s">
        <v>312</v>
      </c>
      <c r="F19" s="199" t="s">
        <v>326</v>
      </c>
      <c r="G19" s="199" t="s">
        <v>297</v>
      </c>
      <c r="H19" s="206" t="str">
        <f t="shared" ref="H19:H23" si="50">D19&amp;E19&amp;F19</f>
        <v>Hosted voipfaciliteitDoorschakelen nacht</v>
      </c>
      <c r="J19" t="str">
        <f>INDEX(mapping!F:F,MATCH($H19,mapping!B:B,0),0)</f>
        <v>nvt</v>
      </c>
      <c r="K19" t="str">
        <f>INDEX(mapping!F:F,MATCH($D19&amp;$E19,mapping!B:B,0),0)</f>
        <v>bijkomende kosten</v>
      </c>
      <c r="L19">
        <f>MATCH($H19,'Tarieven ZM voice'!B:B,0)</f>
        <v>30</v>
      </c>
      <c r="M19" s="202">
        <f>INDEX('Tarieven ZM voice'!F:F,$L19,0)</f>
        <v>100</v>
      </c>
      <c r="N19" s="203">
        <f>INDEX('Tarieven ZM voice'!G:H,$L19,MATCH($G19,'Tarieven ZM voice'!$G$4:$H$4,0))</f>
        <v>100</v>
      </c>
      <c r="O19" s="202">
        <f>M19+N19/Parameters_VoIP!$B$15</f>
        <v>102.77777777777777</v>
      </c>
      <c r="P19" s="207">
        <f>IF($K19="nvt","nvt",MATCH($K19,Parameters_VoIP!A:A,0))</f>
        <v>36</v>
      </c>
      <c r="Q19" s="208">
        <f>IF($P19="nvt",0,INDEX(Parameters_VoIP!B:B,P19,0))</f>
        <v>0.1</v>
      </c>
      <c r="R19" s="208">
        <f>INDEX(mapping!F:F,MATCH(D19&amp;F19&amp;$R$3,mapping!B:B,0),0)</f>
        <v>1</v>
      </c>
      <c r="S19" s="208">
        <f t="shared" si="4"/>
        <v>0.1</v>
      </c>
      <c r="T19" s="202">
        <f>S19*Parameters_VoIP!$B$6</f>
        <v>1E-3</v>
      </c>
      <c r="U19" s="202">
        <f>O19*Parameters_VoIP!$B$17</f>
        <v>0</v>
      </c>
      <c r="V19" s="202"/>
      <c r="W19" s="202">
        <f t="shared" ref="W19:W23" si="51">SUM(T19:V19)</f>
        <v>1E-3</v>
      </c>
      <c r="X19" s="202">
        <f t="shared" ref="X19:X23" si="52">S19+W19</f>
        <v>0.10100000000000001</v>
      </c>
      <c r="Y19" s="202">
        <f t="shared" ref="Y19:Y23" si="53">O19-X19</f>
        <v>102.67677777777777</v>
      </c>
      <c r="Z19" s="205">
        <f t="shared" ref="Z19:Z23" si="54">Y19/O19</f>
        <v>0.99901729729729727</v>
      </c>
      <c r="AA19" t="b">
        <f t="shared" ref="AA19:AA23" si="55">Z19&lt;0</f>
        <v>0</v>
      </c>
      <c r="AB19" t="s">
        <v>277</v>
      </c>
      <c r="AD19" s="440">
        <v>0</v>
      </c>
      <c r="AE19" s="261">
        <f>O19*Parameters_VoIP!$B$13</f>
        <v>10.277777777777779</v>
      </c>
      <c r="AF19" s="262">
        <f>Distributievergoedingen!$F$7*M19</f>
        <v>10</v>
      </c>
      <c r="AH19" s="263">
        <f t="shared" si="13"/>
        <v>20.277777777777779</v>
      </c>
      <c r="AI19" s="212"/>
      <c r="AJ19" s="264">
        <f t="shared" si="10"/>
        <v>20.277777777777779</v>
      </c>
      <c r="AK19" s="212"/>
      <c r="AL19" s="261">
        <f t="shared" si="1"/>
        <v>82.5</v>
      </c>
      <c r="AM19" s="267">
        <f t="shared" si="2"/>
        <v>0.80270270270270272</v>
      </c>
      <c r="AN19" s="263" t="b">
        <f t="shared" si="14"/>
        <v>0</v>
      </c>
    </row>
    <row r="20" spans="1:40">
      <c r="A20" t="str">
        <f t="shared" si="11"/>
        <v>Hosted voipfaciliteitDoorschakelen bij bezetVVE nieuwe aanleg</v>
      </c>
      <c r="B20" t="str">
        <f t="shared" si="12"/>
        <v>Hosted voipfaciliteitDoorschakelen bij bezetVVE nieuwe aanleg</v>
      </c>
      <c r="C20" s="199" t="s">
        <v>296</v>
      </c>
      <c r="D20" s="199" t="s">
        <v>281</v>
      </c>
      <c r="E20" s="199" t="s">
        <v>312</v>
      </c>
      <c r="F20" s="199" t="s">
        <v>327</v>
      </c>
      <c r="G20" s="199" t="s">
        <v>297</v>
      </c>
      <c r="H20" s="206" t="str">
        <f t="shared" si="50"/>
        <v>Hosted voipfaciliteitDoorschakelen bij bezet</v>
      </c>
      <c r="J20" t="str">
        <f>INDEX(mapping!F:F,MATCH($H20,mapping!B:B,0),0)</f>
        <v>nvt</v>
      </c>
      <c r="K20" t="str">
        <f>INDEX(mapping!F:F,MATCH($D20&amp;$E20,mapping!B:B,0),0)</f>
        <v>bijkomende kosten</v>
      </c>
      <c r="L20">
        <f>MATCH($H20,'Tarieven ZM voice'!B:B,0)</f>
        <v>31</v>
      </c>
      <c r="M20" s="202">
        <f>INDEX('Tarieven ZM voice'!F:F,$L20,0)</f>
        <v>100</v>
      </c>
      <c r="N20" s="203">
        <f>INDEX('Tarieven ZM voice'!G:H,$L20,MATCH($G20,'Tarieven ZM voice'!$G$4:$H$4,0))</f>
        <v>100</v>
      </c>
      <c r="O20" s="202">
        <f>M20+N20/Parameters_VoIP!$B$15</f>
        <v>102.77777777777777</v>
      </c>
      <c r="P20" s="207">
        <f>IF($K20="nvt","nvt",MATCH($K20,Parameters_VoIP!A:A,0))</f>
        <v>36</v>
      </c>
      <c r="Q20" s="208">
        <f>IF($P20="nvt",0,INDEX(Parameters_VoIP!B:B,P20,0))</f>
        <v>0.1</v>
      </c>
      <c r="R20" s="208">
        <f>INDEX(mapping!F:F,MATCH(D20&amp;F20&amp;$R$3,mapping!B:B,0),0)</f>
        <v>1</v>
      </c>
      <c r="S20" s="208">
        <f t="shared" si="4"/>
        <v>0.1</v>
      </c>
      <c r="T20" s="202">
        <f>S20*Parameters_VoIP!$B$6</f>
        <v>1E-3</v>
      </c>
      <c r="U20" s="202">
        <f>O20*Parameters_VoIP!$B$17</f>
        <v>0</v>
      </c>
      <c r="V20" s="202"/>
      <c r="W20" s="202">
        <f t="shared" si="51"/>
        <v>1E-3</v>
      </c>
      <c r="X20" s="202">
        <f t="shared" si="52"/>
        <v>0.10100000000000001</v>
      </c>
      <c r="Y20" s="202">
        <f t="shared" si="53"/>
        <v>102.67677777777777</v>
      </c>
      <c r="Z20" s="205">
        <f t="shared" si="54"/>
        <v>0.99901729729729727</v>
      </c>
      <c r="AA20" t="b">
        <f t="shared" si="55"/>
        <v>0</v>
      </c>
      <c r="AB20" t="s">
        <v>277</v>
      </c>
      <c r="AD20" s="440">
        <v>0</v>
      </c>
      <c r="AE20" s="261">
        <f>O20*Parameters_VoIP!$B$13</f>
        <v>10.277777777777779</v>
      </c>
      <c r="AF20" s="262">
        <f>Distributievergoedingen!$F$7*M20</f>
        <v>10</v>
      </c>
      <c r="AH20" s="263">
        <f t="shared" si="13"/>
        <v>20.277777777777779</v>
      </c>
      <c r="AI20" s="212"/>
      <c r="AJ20" s="264">
        <f t="shared" si="10"/>
        <v>20.277777777777779</v>
      </c>
      <c r="AK20" s="212"/>
      <c r="AL20" s="261">
        <f t="shared" si="1"/>
        <v>82.5</v>
      </c>
      <c r="AM20" s="267">
        <f t="shared" si="2"/>
        <v>0.80270270270270272</v>
      </c>
      <c r="AN20" s="263" t="b">
        <f t="shared" si="14"/>
        <v>0</v>
      </c>
    </row>
    <row r="21" spans="1:40">
      <c r="A21" t="str">
        <f t="shared" si="11"/>
        <v>Hosted voipfaciliteitDoorschakelen directVVE nieuwe aanleg</v>
      </c>
      <c r="B21" t="str">
        <f t="shared" si="12"/>
        <v>Hosted voipfaciliteitDoorschakelen directVVE nieuwe aanleg</v>
      </c>
      <c r="C21" s="199" t="s">
        <v>296</v>
      </c>
      <c r="D21" s="199" t="s">
        <v>281</v>
      </c>
      <c r="E21" s="199" t="s">
        <v>312</v>
      </c>
      <c r="F21" s="199" t="s">
        <v>328</v>
      </c>
      <c r="G21" s="199" t="s">
        <v>297</v>
      </c>
      <c r="H21" s="206" t="str">
        <f t="shared" si="50"/>
        <v>Hosted voipfaciliteitDoorschakelen direct</v>
      </c>
      <c r="J21" t="str">
        <f>INDEX(mapping!F:F,MATCH($H21,mapping!B:B,0),0)</f>
        <v>nvt</v>
      </c>
      <c r="K21" t="str">
        <f>INDEX(mapping!F:F,MATCH($D21&amp;$E21,mapping!B:B,0),0)</f>
        <v>bijkomende kosten</v>
      </c>
      <c r="L21">
        <f>MATCH($H21,'Tarieven ZM voice'!B:B,0)</f>
        <v>32</v>
      </c>
      <c r="M21" s="202">
        <f>INDEX('Tarieven ZM voice'!F:F,$L21,0)</f>
        <v>100</v>
      </c>
      <c r="N21" s="203">
        <f>INDEX('Tarieven ZM voice'!G:H,$L21,MATCH($G21,'Tarieven ZM voice'!$G$4:$H$4,0))</f>
        <v>100</v>
      </c>
      <c r="O21" s="202">
        <f>M21+N21/Parameters_VoIP!$B$15</f>
        <v>102.77777777777777</v>
      </c>
      <c r="P21" s="207">
        <f>IF($K21="nvt","nvt",MATCH($K21,Parameters_VoIP!A:A,0))</f>
        <v>36</v>
      </c>
      <c r="Q21" s="208">
        <f>IF($P21="nvt",0,INDEX(Parameters_VoIP!B:B,P21,0))</f>
        <v>0.1</v>
      </c>
      <c r="R21" s="208">
        <f>INDEX(mapping!F:F,MATCH(D21&amp;F21&amp;$R$3,mapping!B:B,0),0)</f>
        <v>1</v>
      </c>
      <c r="S21" s="208">
        <f t="shared" si="4"/>
        <v>0.1</v>
      </c>
      <c r="T21" s="202">
        <f>S21*Parameters_VoIP!$B$6</f>
        <v>1E-3</v>
      </c>
      <c r="U21" s="202">
        <f>O21*Parameters_VoIP!$B$17</f>
        <v>0</v>
      </c>
      <c r="V21" s="202"/>
      <c r="W21" s="202">
        <f t="shared" si="51"/>
        <v>1E-3</v>
      </c>
      <c r="X21" s="202">
        <f t="shared" si="52"/>
        <v>0.10100000000000001</v>
      </c>
      <c r="Y21" s="202">
        <f t="shared" si="53"/>
        <v>102.67677777777777</v>
      </c>
      <c r="Z21" s="205">
        <f t="shared" si="54"/>
        <v>0.99901729729729727</v>
      </c>
      <c r="AA21" t="b">
        <f t="shared" si="55"/>
        <v>0</v>
      </c>
      <c r="AB21" t="s">
        <v>277</v>
      </c>
      <c r="AD21" s="440">
        <v>0</v>
      </c>
      <c r="AE21" s="261">
        <f>O21*Parameters_VoIP!$B$13</f>
        <v>10.277777777777779</v>
      </c>
      <c r="AF21" s="262">
        <f>Distributievergoedingen!$F$7*M21</f>
        <v>10</v>
      </c>
      <c r="AH21" s="263">
        <f t="shared" si="13"/>
        <v>20.277777777777779</v>
      </c>
      <c r="AI21" s="212"/>
      <c r="AJ21" s="264">
        <f t="shared" si="10"/>
        <v>20.277777777777779</v>
      </c>
      <c r="AK21" s="212"/>
      <c r="AL21" s="261">
        <f t="shared" si="1"/>
        <v>82.5</v>
      </c>
      <c r="AM21" s="267">
        <f t="shared" si="2"/>
        <v>0.80270270270270272</v>
      </c>
      <c r="AN21" s="263" t="b">
        <f t="shared" si="14"/>
        <v>0</v>
      </c>
    </row>
    <row r="22" spans="1:40">
      <c r="A22" t="str">
        <f t="shared" si="11"/>
        <v>Hosted voipfaciliteitDoorschakelen bij geen gehoorVVE nieuwe aanleg</v>
      </c>
      <c r="B22" t="str">
        <f t="shared" si="12"/>
        <v>Hosted voipfaciliteitDoorschakelen bij geen gehoorVVE nieuwe aanleg</v>
      </c>
      <c r="C22" s="199" t="s">
        <v>296</v>
      </c>
      <c r="D22" s="199" t="s">
        <v>281</v>
      </c>
      <c r="E22" s="199" t="s">
        <v>312</v>
      </c>
      <c r="F22" s="199" t="s">
        <v>329</v>
      </c>
      <c r="G22" s="199" t="s">
        <v>297</v>
      </c>
      <c r="H22" s="206" t="str">
        <f t="shared" si="50"/>
        <v>Hosted voipfaciliteitDoorschakelen bij geen gehoor</v>
      </c>
      <c r="J22" t="str">
        <f>INDEX(mapping!F:F,MATCH($H22,mapping!B:B,0),0)</f>
        <v>nvt</v>
      </c>
      <c r="K22" t="str">
        <f>INDEX(mapping!F:F,MATCH($D22&amp;$E22,mapping!B:B,0),0)</f>
        <v>bijkomende kosten</v>
      </c>
      <c r="L22">
        <f>MATCH($H22,'Tarieven ZM voice'!B:B,0)</f>
        <v>33</v>
      </c>
      <c r="M22" s="202">
        <f>INDEX('Tarieven ZM voice'!F:F,$L22,0)</f>
        <v>100</v>
      </c>
      <c r="N22" s="203">
        <f>INDEX('Tarieven ZM voice'!G:H,$L22,MATCH($G22,'Tarieven ZM voice'!$G$4:$H$4,0))</f>
        <v>100</v>
      </c>
      <c r="O22" s="202">
        <f>M22+N22/Parameters_VoIP!$B$15</f>
        <v>102.77777777777777</v>
      </c>
      <c r="P22" s="207">
        <f>IF($K22="nvt","nvt",MATCH($K22,Parameters_VoIP!A:A,0))</f>
        <v>36</v>
      </c>
      <c r="Q22" s="208">
        <f>IF($P22="nvt",0,INDEX(Parameters_VoIP!B:B,P22,0))</f>
        <v>0.1</v>
      </c>
      <c r="R22" s="208">
        <f>INDEX(mapping!F:F,MATCH(D22&amp;F22&amp;$R$3,mapping!B:B,0),0)</f>
        <v>1</v>
      </c>
      <c r="S22" s="208">
        <f t="shared" si="4"/>
        <v>0.1</v>
      </c>
      <c r="T22" s="202">
        <f>S22*Parameters_VoIP!$B$6</f>
        <v>1E-3</v>
      </c>
      <c r="U22" s="202">
        <f>O22*Parameters_VoIP!$B$17</f>
        <v>0</v>
      </c>
      <c r="V22" s="202"/>
      <c r="W22" s="202">
        <f t="shared" si="51"/>
        <v>1E-3</v>
      </c>
      <c r="X22" s="202">
        <f t="shared" si="52"/>
        <v>0.10100000000000001</v>
      </c>
      <c r="Y22" s="202">
        <f t="shared" si="53"/>
        <v>102.67677777777777</v>
      </c>
      <c r="Z22" s="205">
        <f t="shared" si="54"/>
        <v>0.99901729729729727</v>
      </c>
      <c r="AA22" t="b">
        <f t="shared" si="55"/>
        <v>0</v>
      </c>
      <c r="AB22" t="s">
        <v>277</v>
      </c>
      <c r="AD22" s="440">
        <v>0</v>
      </c>
      <c r="AE22" s="261">
        <f>O22*Parameters_VoIP!$B$13</f>
        <v>10.277777777777779</v>
      </c>
      <c r="AF22" s="262">
        <f>Distributievergoedingen!$F$7*M22</f>
        <v>10</v>
      </c>
      <c r="AH22" s="263">
        <f t="shared" si="13"/>
        <v>20.277777777777779</v>
      </c>
      <c r="AI22" s="212"/>
      <c r="AJ22" s="264">
        <f t="shared" si="10"/>
        <v>20.277777777777779</v>
      </c>
      <c r="AK22" s="212"/>
      <c r="AL22" s="261">
        <f t="shared" si="1"/>
        <v>82.5</v>
      </c>
      <c r="AM22" s="267">
        <f t="shared" si="2"/>
        <v>0.80270270270270272</v>
      </c>
      <c r="AN22" s="263" t="b">
        <f t="shared" si="14"/>
        <v>0</v>
      </c>
    </row>
    <row r="23" spans="1:40">
      <c r="A23" t="str">
        <f t="shared" si="11"/>
        <v>Hosted voipfaciliteitDoorschakelen selectiefVVE nieuwe aanleg</v>
      </c>
      <c r="B23" t="str">
        <f t="shared" si="12"/>
        <v>Hosted voipfaciliteitDoorschakelen selectiefVVE nieuwe aanleg</v>
      </c>
      <c r="C23" s="199" t="s">
        <v>296</v>
      </c>
      <c r="D23" s="199" t="s">
        <v>281</v>
      </c>
      <c r="E23" s="199" t="s">
        <v>312</v>
      </c>
      <c r="F23" s="199" t="s">
        <v>330</v>
      </c>
      <c r="G23" s="199" t="s">
        <v>297</v>
      </c>
      <c r="H23" s="206" t="str">
        <f t="shared" si="50"/>
        <v>Hosted voipfaciliteitDoorschakelen selectief</v>
      </c>
      <c r="J23" t="str">
        <f>INDEX(mapping!F:F,MATCH($H23,mapping!B:B,0),0)</f>
        <v>nvt</v>
      </c>
      <c r="K23" t="str">
        <f>INDEX(mapping!F:F,MATCH($D23&amp;$E23,mapping!B:B,0),0)</f>
        <v>bijkomende kosten</v>
      </c>
      <c r="L23">
        <f>MATCH($H23,'Tarieven ZM voice'!B:B,0)</f>
        <v>34</v>
      </c>
      <c r="M23" s="202">
        <f>INDEX('Tarieven ZM voice'!F:F,$L23,0)</f>
        <v>100</v>
      </c>
      <c r="N23" s="203">
        <f>INDEX('Tarieven ZM voice'!G:H,$L23,MATCH($G23,'Tarieven ZM voice'!$G$4:$H$4,0))</f>
        <v>100</v>
      </c>
      <c r="O23" s="202">
        <f>M23+N23/Parameters_VoIP!$B$15</f>
        <v>102.77777777777777</v>
      </c>
      <c r="P23" s="207">
        <f>IF($K23="nvt","nvt",MATCH($K23,Parameters_VoIP!A:A,0))</f>
        <v>36</v>
      </c>
      <c r="Q23" s="208">
        <f>IF($P23="nvt",0,INDEX(Parameters_VoIP!B:B,P23,0))</f>
        <v>0.1</v>
      </c>
      <c r="R23" s="208">
        <f>INDEX(mapping!F:F,MATCH(D23&amp;F23&amp;$R$3,mapping!B:B,0),0)</f>
        <v>1</v>
      </c>
      <c r="S23" s="208">
        <f t="shared" si="4"/>
        <v>0.1</v>
      </c>
      <c r="T23" s="202">
        <f>S23*Parameters_VoIP!$B$6</f>
        <v>1E-3</v>
      </c>
      <c r="U23" s="202">
        <f>O23*Parameters_VoIP!$B$17</f>
        <v>0</v>
      </c>
      <c r="V23" s="202"/>
      <c r="W23" s="202">
        <f t="shared" si="51"/>
        <v>1E-3</v>
      </c>
      <c r="X23" s="202">
        <f t="shared" si="52"/>
        <v>0.10100000000000001</v>
      </c>
      <c r="Y23" s="202">
        <f t="shared" si="53"/>
        <v>102.67677777777777</v>
      </c>
      <c r="Z23" s="205">
        <f t="shared" si="54"/>
        <v>0.99901729729729727</v>
      </c>
      <c r="AA23" t="b">
        <f t="shared" si="55"/>
        <v>0</v>
      </c>
      <c r="AB23" t="s">
        <v>277</v>
      </c>
      <c r="AD23" s="440">
        <v>0</v>
      </c>
      <c r="AE23" s="261">
        <f>O23*Parameters_VoIP!$B$13</f>
        <v>10.277777777777779</v>
      </c>
      <c r="AF23" s="262">
        <f>Distributievergoedingen!$F$7*M23</f>
        <v>10</v>
      </c>
      <c r="AH23" s="263">
        <f t="shared" si="13"/>
        <v>20.277777777777779</v>
      </c>
      <c r="AI23" s="212"/>
      <c r="AJ23" s="264">
        <f t="shared" si="10"/>
        <v>20.277777777777779</v>
      </c>
      <c r="AK23" s="212"/>
      <c r="AL23" s="261">
        <f t="shared" si="1"/>
        <v>82.5</v>
      </c>
      <c r="AM23" s="267">
        <f t="shared" si="2"/>
        <v>0.80270270270270272</v>
      </c>
      <c r="AN23" s="263" t="b">
        <f t="shared" si="14"/>
        <v>0</v>
      </c>
    </row>
    <row r="24" spans="1:40" s="277" customFormat="1">
      <c r="A24" s="277" t="str">
        <f t="shared" ref="A24:A26" si="56">H24&amp;G24</f>
        <v>Hosted voipfaciliteitInVerbindingVVE nieuwe aanleg</v>
      </c>
      <c r="B24" s="277" t="str">
        <f t="shared" ref="B24:B26" si="57">H24&amp;G24</f>
        <v>Hosted voipfaciliteitInVerbindingVVE nieuwe aanleg</v>
      </c>
      <c r="C24" s="199" t="s">
        <v>296</v>
      </c>
      <c r="D24" s="199" t="s">
        <v>281</v>
      </c>
      <c r="E24" s="199" t="s">
        <v>312</v>
      </c>
      <c r="F24" s="199" t="s">
        <v>571</v>
      </c>
      <c r="G24" s="199" t="s">
        <v>297</v>
      </c>
      <c r="H24" s="206" t="str">
        <f t="shared" ref="H24:H26" si="58">D24&amp;E24&amp;F24</f>
        <v>Hosted voipfaciliteitInVerbinding</v>
      </c>
      <c r="J24" s="277" t="str">
        <f>INDEX(mapping!F:F,MATCH($H24,mapping!B:B,0),0)</f>
        <v>nvt</v>
      </c>
      <c r="K24" s="277" t="str">
        <f>INDEX(mapping!F:F,MATCH($D24&amp;$E24,mapping!B:B,0),0)</f>
        <v>bijkomende kosten</v>
      </c>
      <c r="L24" s="277">
        <f>MATCH($H24,'Tarieven ZM voice'!B:B,0)</f>
        <v>22</v>
      </c>
      <c r="M24" s="202">
        <f>INDEX('Tarieven ZM voice'!F:F,$L24,0)</f>
        <v>100</v>
      </c>
      <c r="N24" s="203">
        <f>INDEX('Tarieven ZM voice'!G:H,$L24,MATCH($G24,'Tarieven ZM voice'!$G$4:$H$4,0))</f>
        <v>100</v>
      </c>
      <c r="O24" s="202">
        <f>M24+N24/Parameters_VoIP!$B$15</f>
        <v>102.77777777777777</v>
      </c>
      <c r="P24" s="207">
        <f>IF($K24="nvt","nvt",MATCH($K24,Parameters_VoIP!A:A,0))</f>
        <v>36</v>
      </c>
      <c r="Q24" s="208">
        <f>IF($P24="nvt",0,INDEX(Parameters_VoIP!B:B,P24,0))</f>
        <v>0.1</v>
      </c>
      <c r="R24" s="208">
        <f>INDEX(mapping!F:F,MATCH(D24&amp;F24&amp;$R$3,mapping!B:B,0),0)</f>
        <v>1</v>
      </c>
      <c r="S24" s="208">
        <f t="shared" ref="S24:S26" si="59">Q24*R24</f>
        <v>0.1</v>
      </c>
      <c r="T24" s="202">
        <f>S24*Parameters_VoIP!$B$6</f>
        <v>1E-3</v>
      </c>
      <c r="U24" s="202">
        <f>O24*Parameters_VoIP!$B$17</f>
        <v>0</v>
      </c>
      <c r="V24" s="202"/>
      <c r="W24" s="202">
        <f t="shared" ref="W24:W26" si="60">SUM(T24:V24)</f>
        <v>1E-3</v>
      </c>
      <c r="X24" s="202">
        <f t="shared" ref="X24:X26" si="61">S24+W24</f>
        <v>0.10100000000000001</v>
      </c>
      <c r="Y24" s="202">
        <f t="shared" ref="Y24:Y26" si="62">O24-X24</f>
        <v>102.67677777777777</v>
      </c>
      <c r="Z24" s="205">
        <f t="shared" ref="Z24:Z26" si="63">Y24/O24</f>
        <v>0.99901729729729727</v>
      </c>
      <c r="AA24" s="277" t="b">
        <f t="shared" ref="AA24:AA26" si="64">Z24&lt;0</f>
        <v>0</v>
      </c>
      <c r="AB24" s="277" t="s">
        <v>277</v>
      </c>
      <c r="AD24" s="440">
        <v>0</v>
      </c>
      <c r="AE24" s="261">
        <f>O24*Parameters_VoIP!$B$13</f>
        <v>10.277777777777779</v>
      </c>
      <c r="AF24" s="262">
        <f>Distributievergoedingen!$F$7*M24</f>
        <v>10</v>
      </c>
      <c r="AH24" s="263">
        <f t="shared" ref="AH24:AH26" si="65">SUM(AE24:AG24)</f>
        <v>20.277777777777779</v>
      </c>
      <c r="AI24" s="212"/>
      <c r="AJ24" s="264">
        <f t="shared" ref="AJ24:AJ26" si="66">AD24+AH24</f>
        <v>20.277777777777779</v>
      </c>
      <c r="AK24" s="212"/>
      <c r="AL24" s="261">
        <f t="shared" ref="AL24:AL26" si="67">O24-AJ24</f>
        <v>82.5</v>
      </c>
      <c r="AM24" s="267">
        <f t="shared" ref="AM24:AM26" si="68">AL24/O24</f>
        <v>0.80270270270270272</v>
      </c>
      <c r="AN24" s="263" t="b">
        <f t="shared" ref="AN24:AN26" si="69">AM24&lt;0</f>
        <v>0</v>
      </c>
    </row>
    <row r="25" spans="1:40" s="277" customFormat="1">
      <c r="A25" s="277" t="str">
        <f t="shared" si="56"/>
        <v>Hosted voipfaciliteitService en InstallatieVVE nieuwe aanleg</v>
      </c>
      <c r="B25" s="277" t="str">
        <f t="shared" si="57"/>
        <v>Hosted voipfaciliteitService en InstallatieVVE nieuwe aanleg</v>
      </c>
      <c r="C25" s="199" t="s">
        <v>296</v>
      </c>
      <c r="D25" s="199" t="s">
        <v>281</v>
      </c>
      <c r="E25" s="199" t="s">
        <v>312</v>
      </c>
      <c r="F25" s="199" t="s">
        <v>344</v>
      </c>
      <c r="G25" s="199" t="s">
        <v>297</v>
      </c>
      <c r="H25" s="206" t="str">
        <f t="shared" si="58"/>
        <v>Hosted voipfaciliteitService en Installatie</v>
      </c>
      <c r="J25" s="277" t="str">
        <f>INDEX(mapping!F:F,MATCH($H25,mapping!B:B,0),0)</f>
        <v>nvt</v>
      </c>
      <c r="K25" s="277" t="str">
        <f>INDEX(mapping!F:F,MATCH($D25&amp;$E25,mapping!B:B,0),0)</f>
        <v>bijkomende kosten</v>
      </c>
      <c r="L25" s="277">
        <f>MATCH($H25,'Tarieven ZM voice'!B:B,0)</f>
        <v>21</v>
      </c>
      <c r="M25" s="202">
        <f>INDEX('Tarieven ZM voice'!F:F,$L25,0)</f>
        <v>100</v>
      </c>
      <c r="N25" s="203">
        <f>INDEX('Tarieven ZM voice'!G:H,$L25,MATCH($G25,'Tarieven ZM voice'!$G$4:$H$4,0))</f>
        <v>100</v>
      </c>
      <c r="O25" s="202">
        <f>M25+N25/Parameters_VoIP!$B$15</f>
        <v>102.77777777777777</v>
      </c>
      <c r="P25" s="207">
        <f>IF($K25="nvt","nvt",MATCH($K25,Parameters_VoIP!A:A,0))</f>
        <v>36</v>
      </c>
      <c r="Q25" s="208">
        <f>IF($P25="nvt",0,INDEX(Parameters_VoIP!B:B,P25,0))</f>
        <v>0.1</v>
      </c>
      <c r="R25" s="208">
        <f>INDEX(mapping!F:F,MATCH(D25&amp;F25&amp;$R$3,mapping!B:B,0),0)</f>
        <v>1</v>
      </c>
      <c r="S25" s="208">
        <f t="shared" si="59"/>
        <v>0.1</v>
      </c>
      <c r="T25" s="202">
        <f>S25*Parameters_VoIP!$B$6</f>
        <v>1E-3</v>
      </c>
      <c r="U25" s="202">
        <f>O25*Parameters_VoIP!$B$17</f>
        <v>0</v>
      </c>
      <c r="V25" s="202"/>
      <c r="W25" s="202">
        <f t="shared" si="60"/>
        <v>1E-3</v>
      </c>
      <c r="X25" s="202">
        <f t="shared" si="61"/>
        <v>0.10100000000000001</v>
      </c>
      <c r="Y25" s="202">
        <f t="shared" si="62"/>
        <v>102.67677777777777</v>
      </c>
      <c r="Z25" s="205">
        <f t="shared" si="63"/>
        <v>0.99901729729729727</v>
      </c>
      <c r="AA25" s="277" t="b">
        <f t="shared" si="64"/>
        <v>0</v>
      </c>
      <c r="AB25" s="277" t="s">
        <v>277</v>
      </c>
      <c r="AD25" s="440">
        <v>0</v>
      </c>
      <c r="AE25" s="261">
        <f>O25*Parameters_VoIP!$B$13</f>
        <v>10.277777777777779</v>
      </c>
      <c r="AF25" s="262">
        <f>Distributievergoedingen!$F$7*M25</f>
        <v>10</v>
      </c>
      <c r="AH25" s="263">
        <f t="shared" si="65"/>
        <v>20.277777777777779</v>
      </c>
      <c r="AI25" s="212"/>
      <c r="AJ25" s="264">
        <f t="shared" si="66"/>
        <v>20.277777777777779</v>
      </c>
      <c r="AK25" s="212"/>
      <c r="AL25" s="261">
        <f t="shared" si="67"/>
        <v>82.5</v>
      </c>
      <c r="AM25" s="267">
        <f t="shared" si="68"/>
        <v>0.80270270270270272</v>
      </c>
      <c r="AN25" s="263" t="b">
        <f t="shared" si="69"/>
        <v>0</v>
      </c>
    </row>
    <row r="26" spans="1:40" s="277" customFormat="1">
      <c r="A26" s="277" t="str">
        <f t="shared" si="56"/>
        <v>Hosted voipfaciliteitService en Installatie (Extra)VVE nieuwe aanleg</v>
      </c>
      <c r="B26" s="277" t="str">
        <f t="shared" si="57"/>
        <v>Hosted voipfaciliteitService en Installatie (Extra)VVE nieuwe aanleg</v>
      </c>
      <c r="C26" s="199" t="s">
        <v>296</v>
      </c>
      <c r="D26" s="199" t="s">
        <v>281</v>
      </c>
      <c r="E26" s="199" t="s">
        <v>312</v>
      </c>
      <c r="F26" s="199" t="s">
        <v>572</v>
      </c>
      <c r="G26" s="199" t="s">
        <v>297</v>
      </c>
      <c r="H26" s="206" t="str">
        <f t="shared" si="58"/>
        <v>Hosted voipfaciliteitService en Installatie (Extra)</v>
      </c>
      <c r="J26" s="277" t="str">
        <f>INDEX(mapping!F:F,MATCH($H26,mapping!B:B,0),0)</f>
        <v>nvt</v>
      </c>
      <c r="K26" s="277" t="str">
        <f>INDEX(mapping!F:F,MATCH($D26&amp;$E26,mapping!B:B,0),0)</f>
        <v>bijkomende kosten</v>
      </c>
      <c r="L26" s="277">
        <f>MATCH($H26,'Tarieven ZM voice'!B:B,0)</f>
        <v>35</v>
      </c>
      <c r="M26" s="202">
        <f>INDEX('Tarieven ZM voice'!F:F,$L26,0)</f>
        <v>100</v>
      </c>
      <c r="N26" s="203">
        <f>INDEX('Tarieven ZM voice'!G:H,$L26,MATCH($G26,'Tarieven ZM voice'!$G$4:$H$4,0))</f>
        <v>100</v>
      </c>
      <c r="O26" s="202">
        <f>M26+N26/Parameters_VoIP!$B$15</f>
        <v>102.77777777777777</v>
      </c>
      <c r="P26" s="207">
        <f>IF($K26="nvt","nvt",MATCH($K26,Parameters_VoIP!A:A,0))</f>
        <v>36</v>
      </c>
      <c r="Q26" s="208">
        <f>IF($P26="nvt",0,INDEX(Parameters_VoIP!B:B,P26,0))</f>
        <v>0.1</v>
      </c>
      <c r="R26" s="208">
        <f>INDEX(mapping!F:F,MATCH(D26&amp;F26&amp;$R$3,mapping!B:B,0),0)</f>
        <v>1</v>
      </c>
      <c r="S26" s="208">
        <f t="shared" si="59"/>
        <v>0.1</v>
      </c>
      <c r="T26" s="202">
        <f>S26*Parameters_VoIP!$B$6</f>
        <v>1E-3</v>
      </c>
      <c r="U26" s="202">
        <f>O26*Parameters_VoIP!$B$17</f>
        <v>0</v>
      </c>
      <c r="V26" s="202"/>
      <c r="W26" s="202">
        <f t="shared" si="60"/>
        <v>1E-3</v>
      </c>
      <c r="X26" s="202">
        <f t="shared" si="61"/>
        <v>0.10100000000000001</v>
      </c>
      <c r="Y26" s="202">
        <f t="shared" si="62"/>
        <v>102.67677777777777</v>
      </c>
      <c r="Z26" s="205">
        <f t="shared" si="63"/>
        <v>0.99901729729729727</v>
      </c>
      <c r="AA26" s="277" t="b">
        <f t="shared" si="64"/>
        <v>0</v>
      </c>
      <c r="AB26" s="277" t="s">
        <v>277</v>
      </c>
      <c r="AD26" s="440">
        <v>0</v>
      </c>
      <c r="AE26" s="261">
        <f>O26*Parameters_VoIP!$B$13</f>
        <v>10.277777777777779</v>
      </c>
      <c r="AF26" s="262">
        <f>Distributievergoedingen!$F$7*M26</f>
        <v>10</v>
      </c>
      <c r="AH26" s="263">
        <f t="shared" si="65"/>
        <v>20.277777777777779</v>
      </c>
      <c r="AI26" s="212"/>
      <c r="AJ26" s="264">
        <f t="shared" si="66"/>
        <v>20.277777777777779</v>
      </c>
      <c r="AK26" s="212"/>
      <c r="AL26" s="261">
        <f t="shared" si="67"/>
        <v>82.5</v>
      </c>
      <c r="AM26" s="267">
        <f t="shared" si="68"/>
        <v>0.80270270270270272</v>
      </c>
      <c r="AN26" s="263" t="b">
        <f t="shared" si="69"/>
        <v>0</v>
      </c>
    </row>
    <row r="27" spans="1:40">
      <c r="A27" t="str">
        <f t="shared" si="11"/>
        <v>Hosted voipfaciliteitKeuzemenu dag/nachtVVE nieuwe aanleg</v>
      </c>
      <c r="B27" t="str">
        <f t="shared" si="12"/>
        <v>Hosted voipfaciliteitKeuzemenu dag/nachtVVE nieuwe aanleg</v>
      </c>
      <c r="C27" s="199" t="s">
        <v>296</v>
      </c>
      <c r="D27" s="199" t="s">
        <v>281</v>
      </c>
      <c r="E27" s="199" t="s">
        <v>312</v>
      </c>
      <c r="F27" s="199" t="s">
        <v>525</v>
      </c>
      <c r="G27" s="199" t="s">
        <v>297</v>
      </c>
      <c r="H27" s="206" t="str">
        <f t="shared" ref="H27" si="70">D27&amp;E27&amp;F27</f>
        <v>Hosted voipfaciliteitKeuzemenu dag/nacht</v>
      </c>
      <c r="J27" t="str">
        <f>INDEX(mapping!F:F,MATCH($H27,mapping!B:B,0),0)</f>
        <v>nvt</v>
      </c>
      <c r="K27" t="str">
        <f>INDEX(mapping!F:F,MATCH($D27&amp;$E27,mapping!B:B,0),0)</f>
        <v>bijkomende kosten</v>
      </c>
      <c r="L27">
        <f>MATCH($H27,'Tarieven ZM voice'!B:B,0)</f>
        <v>36</v>
      </c>
      <c r="M27" s="202">
        <f>INDEX('Tarieven ZM voice'!F:F,$L27,0)</f>
        <v>100</v>
      </c>
      <c r="N27" s="203">
        <f>INDEX('Tarieven ZM voice'!G:H,$L27,MATCH($G27,'Tarieven ZM voice'!$G$4:$H$4,0))</f>
        <v>100</v>
      </c>
      <c r="O27" s="202">
        <f>M27+N27/Parameters_VoIP!$B$15</f>
        <v>102.77777777777777</v>
      </c>
      <c r="P27" s="207">
        <f>IF($K27="nvt","nvt",MATCH($K27,Parameters_VoIP!A:A,0))</f>
        <v>36</v>
      </c>
      <c r="Q27" s="208">
        <f>IF($P27="nvt",0,INDEX(Parameters_VoIP!B:B,P27,0))</f>
        <v>0.1</v>
      </c>
      <c r="R27" s="208">
        <f>INDEX(mapping!F:F,MATCH(D27&amp;F27&amp;$R$3,mapping!B:B,0),0)</f>
        <v>1</v>
      </c>
      <c r="S27" s="208">
        <f t="shared" si="4"/>
        <v>0.1</v>
      </c>
      <c r="T27" s="202">
        <f>S27*Parameters_VoIP!$B$6</f>
        <v>1E-3</v>
      </c>
      <c r="U27" s="202">
        <f>O27*Parameters_VoIP!$B$17</f>
        <v>0</v>
      </c>
      <c r="V27" s="202"/>
      <c r="W27" s="202">
        <f t="shared" ref="W27" si="71">SUM(T27:V27)</f>
        <v>1E-3</v>
      </c>
      <c r="X27" s="202">
        <f t="shared" ref="X27" si="72">S27+W27</f>
        <v>0.10100000000000001</v>
      </c>
      <c r="Y27" s="202">
        <f t="shared" ref="Y27" si="73">O27-X27</f>
        <v>102.67677777777777</v>
      </c>
      <c r="Z27" s="205">
        <f t="shared" ref="Z27" si="74">Y27/O27</f>
        <v>0.99901729729729727</v>
      </c>
      <c r="AA27" t="b">
        <f t="shared" ref="AA27" si="75">Z27&lt;0</f>
        <v>0</v>
      </c>
      <c r="AB27" t="s">
        <v>277</v>
      </c>
      <c r="AD27" s="440">
        <v>0</v>
      </c>
      <c r="AE27" s="261">
        <f>O27*Parameters_VoIP!$B$13</f>
        <v>10.277777777777779</v>
      </c>
      <c r="AF27" s="262">
        <f>Distributievergoedingen!$F$7*M27</f>
        <v>10</v>
      </c>
      <c r="AH27" s="263">
        <f t="shared" si="13"/>
        <v>20.277777777777779</v>
      </c>
      <c r="AI27" s="212"/>
      <c r="AJ27" s="264">
        <f t="shared" si="10"/>
        <v>20.277777777777779</v>
      </c>
      <c r="AK27" s="212"/>
      <c r="AL27" s="261">
        <f t="shared" si="1"/>
        <v>82.5</v>
      </c>
      <c r="AM27" s="267">
        <f t="shared" si="2"/>
        <v>0.80270270270270272</v>
      </c>
      <c r="AN27" s="263" t="b">
        <f t="shared" si="14"/>
        <v>0</v>
      </c>
    </row>
    <row r="28" spans="1:40">
      <c r="A28" t="str">
        <f t="shared" si="11"/>
        <v>Hosted voipseatNederland BasisVVE overstap</v>
      </c>
      <c r="B28" t="str">
        <f t="shared" si="12"/>
        <v>Hosted voipseatNederland BasisVVE overstap</v>
      </c>
      <c r="C28" s="199" t="s">
        <v>296</v>
      </c>
      <c r="D28" s="199" t="s">
        <v>281</v>
      </c>
      <c r="E28" s="199" t="s">
        <v>311</v>
      </c>
      <c r="F28" s="199" t="s">
        <v>279</v>
      </c>
      <c r="G28" s="199" t="s">
        <v>298</v>
      </c>
      <c r="H28" s="206" t="str">
        <f t="shared" ref="H28:H33" si="76">D28&amp;E28&amp;F28</f>
        <v>Hosted voipseatNederland Basis</v>
      </c>
      <c r="J28" t="str">
        <f>INDEX(mapping!F:F,MATCH($H28,mapping!B:B,0),0)</f>
        <v>nvt</v>
      </c>
      <c r="K28" t="str">
        <f>INDEX(mapping!F:F,MATCH($D28&amp;$E28,mapping!B:B,0),0)</f>
        <v>Licentie 1 kosten</v>
      </c>
      <c r="L28">
        <f>MATCH($H28,'Tarieven ZM voice'!B:B,0)</f>
        <v>5</v>
      </c>
      <c r="M28" s="202">
        <f>INDEX('Tarieven ZM voice'!F:F,$L28,0)</f>
        <v>100</v>
      </c>
      <c r="N28" s="203">
        <f>INDEX('Tarieven ZM voice'!G:H,$L28,MATCH($G28,'Tarieven ZM voice'!$G$4:$H$4,0))</f>
        <v>100</v>
      </c>
      <c r="O28" s="202">
        <f>M28+N28/Parameters_VoIP!$B$15</f>
        <v>102.77777777777777</v>
      </c>
      <c r="P28" s="207">
        <f>IF($K28="nvt","nvt",MATCH($K28,Parameters_VoIP!A:A,0))</f>
        <v>35</v>
      </c>
      <c r="Q28" s="208">
        <f>IF($P28="nvt",0,INDEX(Parameters_VoIP!B:B,P28,0))</f>
        <v>0.1</v>
      </c>
      <c r="R28" s="208">
        <f>INDEX(mapping!F:F,MATCH(D28&amp;F28&amp;$R$3,mapping!B:B,0),0)</f>
        <v>1</v>
      </c>
      <c r="S28" s="208">
        <f t="shared" si="4"/>
        <v>0.1</v>
      </c>
      <c r="T28" s="202">
        <f>S28*Parameters_VoIP!$B$6</f>
        <v>1E-3</v>
      </c>
      <c r="U28" s="202">
        <f>O28*Parameters_VoIP!$B$17</f>
        <v>0</v>
      </c>
      <c r="V28" s="202"/>
      <c r="W28" s="202">
        <f t="shared" ref="W28:W33" si="77">SUM(T28:V28)</f>
        <v>1E-3</v>
      </c>
      <c r="X28" s="202">
        <f t="shared" ref="X28:X33" si="78">S28+W28</f>
        <v>0.10100000000000001</v>
      </c>
      <c r="Y28" s="202">
        <f t="shared" ref="Y28:Y33" si="79">O28-X28</f>
        <v>102.67677777777777</v>
      </c>
      <c r="Z28" s="205">
        <f t="shared" ref="Z28:Z33" si="80">Y28/O28</f>
        <v>0.99901729729729727</v>
      </c>
      <c r="AA28" t="b">
        <f t="shared" ref="AA28:AA33" si="81">Z28&lt;0</f>
        <v>0</v>
      </c>
      <c r="AB28" t="s">
        <v>277</v>
      </c>
      <c r="AD28" s="440">
        <v>0</v>
      </c>
      <c r="AE28" s="261">
        <f>O28*Parameters_VoIP!$B$13</f>
        <v>10.277777777777779</v>
      </c>
      <c r="AF28" s="262">
        <f>Distributievergoedingen!$F$7*M28</f>
        <v>10</v>
      </c>
      <c r="AH28" s="263">
        <f t="shared" si="13"/>
        <v>20.277777777777779</v>
      </c>
      <c r="AI28" s="212"/>
      <c r="AJ28" s="264">
        <f t="shared" si="10"/>
        <v>20.277777777777779</v>
      </c>
      <c r="AK28" s="212"/>
      <c r="AL28" s="261">
        <f t="shared" si="1"/>
        <v>82.5</v>
      </c>
      <c r="AM28" s="267">
        <f t="shared" si="2"/>
        <v>0.80270270270270272</v>
      </c>
      <c r="AN28" s="263" t="b">
        <f t="shared" si="14"/>
        <v>0</v>
      </c>
    </row>
    <row r="29" spans="1:40">
      <c r="A29" t="str">
        <f t="shared" si="11"/>
        <v>Hosted voipseatNederland OnbeperktVVE overstap</v>
      </c>
      <c r="B29" t="str">
        <f t="shared" si="12"/>
        <v>Hosted voipseatNederland OnbeperktVVE overstap</v>
      </c>
      <c r="C29" s="199" t="s">
        <v>296</v>
      </c>
      <c r="D29" s="199" t="s">
        <v>281</v>
      </c>
      <c r="E29" s="199" t="s">
        <v>311</v>
      </c>
      <c r="F29" s="199" t="s">
        <v>280</v>
      </c>
      <c r="G29" s="199" t="s">
        <v>298</v>
      </c>
      <c r="H29" s="206" t="str">
        <f t="shared" si="76"/>
        <v>Hosted voipseatNederland Onbeperkt</v>
      </c>
      <c r="J29" t="str">
        <f>INDEX(mapping!F:F,MATCH($H29,mapping!B:B,0),0)</f>
        <v>nvt</v>
      </c>
      <c r="K29" t="str">
        <f>INDEX(mapping!F:F,MATCH($D29&amp;$E29,mapping!B:B,0),0)</f>
        <v>Licentie 1 kosten</v>
      </c>
      <c r="L29">
        <f>MATCH($H29,'Tarieven ZM voice'!B:B,0)</f>
        <v>6</v>
      </c>
      <c r="M29" s="202">
        <f>INDEX('Tarieven ZM voice'!F:F,$L29,0)</f>
        <v>100</v>
      </c>
      <c r="N29" s="203">
        <f>INDEX('Tarieven ZM voice'!G:H,$L29,MATCH($G29,'Tarieven ZM voice'!$G$4:$H$4,0))</f>
        <v>100</v>
      </c>
      <c r="O29" s="202">
        <f>M29+N29/Parameters_VoIP!$B$15</f>
        <v>102.77777777777777</v>
      </c>
      <c r="P29" s="207">
        <f>IF($K29="nvt","nvt",MATCH($K29,Parameters_VoIP!A:A,0))</f>
        <v>35</v>
      </c>
      <c r="Q29" s="208">
        <f>IF($P29="nvt",0,INDEX(Parameters_VoIP!B:B,P29,0))</f>
        <v>0.1</v>
      </c>
      <c r="R29" s="208">
        <f>INDEX(mapping!F:F,MATCH(D29&amp;F29&amp;$R$3,mapping!B:B,0),0)</f>
        <v>1</v>
      </c>
      <c r="S29" s="208">
        <f t="shared" si="4"/>
        <v>0.1</v>
      </c>
      <c r="T29" s="202">
        <f>S29*Parameters_VoIP!$B$6</f>
        <v>1E-3</v>
      </c>
      <c r="U29" s="202">
        <f>O29*Parameters_VoIP!$B$17</f>
        <v>0</v>
      </c>
      <c r="V29" s="202"/>
      <c r="W29" s="202">
        <f t="shared" si="77"/>
        <v>1E-3</v>
      </c>
      <c r="X29" s="202">
        <f t="shared" si="78"/>
        <v>0.10100000000000001</v>
      </c>
      <c r="Y29" s="202">
        <f t="shared" si="79"/>
        <v>102.67677777777777</v>
      </c>
      <c r="Z29" s="205">
        <f t="shared" si="80"/>
        <v>0.99901729729729727</v>
      </c>
      <c r="AA29" t="b">
        <f t="shared" si="81"/>
        <v>0</v>
      </c>
      <c r="AB29" t="s">
        <v>277</v>
      </c>
      <c r="AD29" s="440">
        <v>0</v>
      </c>
      <c r="AE29" s="261">
        <f>O29*Parameters_VoIP!$B$13</f>
        <v>10.277777777777779</v>
      </c>
      <c r="AF29" s="262">
        <f>Distributievergoedingen!$F$7*M29</f>
        <v>10</v>
      </c>
      <c r="AH29" s="263">
        <f t="shared" si="13"/>
        <v>20.277777777777779</v>
      </c>
      <c r="AI29" s="212"/>
      <c r="AJ29" s="264">
        <f t="shared" si="10"/>
        <v>20.277777777777779</v>
      </c>
      <c r="AK29" s="212"/>
      <c r="AL29" s="261">
        <f t="shared" si="1"/>
        <v>82.5</v>
      </c>
      <c r="AM29" s="267">
        <f t="shared" si="2"/>
        <v>0.80270270270270272</v>
      </c>
      <c r="AN29" s="263" t="b">
        <f t="shared" si="14"/>
        <v>0</v>
      </c>
    </row>
    <row r="30" spans="1:40">
      <c r="A30" t="str">
        <f t="shared" si="11"/>
        <v>SIPkanaalBasisVVE overstap</v>
      </c>
      <c r="B30" t="str">
        <f t="shared" si="12"/>
        <v>SIPkanaalBasisVVE overstap</v>
      </c>
      <c r="C30" s="199" t="s">
        <v>296</v>
      </c>
      <c r="D30" s="199" t="s">
        <v>285</v>
      </c>
      <c r="E30" s="199" t="s">
        <v>314</v>
      </c>
      <c r="F30" s="199" t="s">
        <v>315</v>
      </c>
      <c r="G30" s="199" t="s">
        <v>298</v>
      </c>
      <c r="H30" s="206" t="str">
        <f t="shared" si="76"/>
        <v>SIPkanaalBasis</v>
      </c>
      <c r="J30" t="str">
        <f>INDEX(mapping!F:F,MATCH($H30,mapping!B:B,0),0)</f>
        <v>nvt</v>
      </c>
      <c r="K30" t="str">
        <f>INDEX(mapping!F:F,MATCH($D30&amp;$E30,mapping!B:B,0),0)</f>
        <v>licentie 2 kosten</v>
      </c>
      <c r="L30">
        <f>MATCH($H30,'Tarieven ZM voice'!B:B,0)</f>
        <v>8</v>
      </c>
      <c r="M30" s="202">
        <f>INDEX('Tarieven ZM voice'!F:F,$L30,0)</f>
        <v>100</v>
      </c>
      <c r="N30" s="203">
        <f>INDEX('Tarieven ZM voice'!G:H,$L30,MATCH($G30,'Tarieven ZM voice'!$G$4:$H$4,0))</f>
        <v>100</v>
      </c>
      <c r="O30" s="202">
        <f>M30+N30/Parameters_VoIP!$B$15</f>
        <v>102.77777777777777</v>
      </c>
      <c r="P30" s="207">
        <f>IF($K30="nvt","nvt",MATCH($K30,Parameters_VoIP!A:A,0))</f>
        <v>37</v>
      </c>
      <c r="Q30" s="208">
        <f>IF($P30="nvt",0,INDEX(Parameters_VoIP!B:B,P30,0))</f>
        <v>0.1</v>
      </c>
      <c r="R30" s="208">
        <f>INDEX(mapping!F:F,MATCH(D30&amp;F30&amp;$R$3,mapping!B:B,0),0)</f>
        <v>1</v>
      </c>
      <c r="S30" s="208">
        <f t="shared" si="4"/>
        <v>0.1</v>
      </c>
      <c r="T30" s="202">
        <f>S30*Parameters_VoIP!$B$6</f>
        <v>1E-3</v>
      </c>
      <c r="U30" s="202">
        <f>O30*Parameters_VoIP!$B$17</f>
        <v>0</v>
      </c>
      <c r="V30" s="202"/>
      <c r="W30" s="202">
        <f t="shared" si="77"/>
        <v>1E-3</v>
      </c>
      <c r="X30" s="202">
        <f t="shared" si="78"/>
        <v>0.10100000000000001</v>
      </c>
      <c r="Y30" s="202">
        <f t="shared" si="79"/>
        <v>102.67677777777777</v>
      </c>
      <c r="Z30" s="205">
        <f t="shared" si="80"/>
        <v>0.99901729729729727</v>
      </c>
      <c r="AA30" t="b">
        <f t="shared" si="81"/>
        <v>0</v>
      </c>
      <c r="AB30" t="s">
        <v>277</v>
      </c>
      <c r="AD30" s="440">
        <v>0</v>
      </c>
      <c r="AE30" s="261">
        <f>O30*Parameters_VoIP!$B$13</f>
        <v>10.277777777777779</v>
      </c>
      <c r="AF30" s="262">
        <f>Distributievergoedingen!$F$7*M30</f>
        <v>10</v>
      </c>
      <c r="AH30" s="263">
        <f t="shared" si="13"/>
        <v>20.277777777777779</v>
      </c>
      <c r="AI30" s="212"/>
      <c r="AJ30" s="264">
        <f t="shared" si="10"/>
        <v>20.277777777777779</v>
      </c>
      <c r="AK30" s="212"/>
      <c r="AL30" s="261">
        <f t="shared" si="1"/>
        <v>82.5</v>
      </c>
      <c r="AM30" s="267">
        <f t="shared" si="2"/>
        <v>0.80270270270270272</v>
      </c>
      <c r="AN30" s="263" t="b">
        <f t="shared" si="14"/>
        <v>0</v>
      </c>
    </row>
    <row r="31" spans="1:40">
      <c r="A31" t="str">
        <f t="shared" si="11"/>
        <v>SIPnummerfaciliteitextra nummerVVE overstap</v>
      </c>
      <c r="B31" t="str">
        <f t="shared" si="12"/>
        <v>SIPnummerfaciliteitextra nummerVVE overstap</v>
      </c>
      <c r="C31" s="199" t="s">
        <v>296</v>
      </c>
      <c r="D31" s="199" t="s">
        <v>285</v>
      </c>
      <c r="E31" s="199" t="s">
        <v>334</v>
      </c>
      <c r="F31" s="199" t="s">
        <v>299</v>
      </c>
      <c r="G31" s="199" t="s">
        <v>298</v>
      </c>
      <c r="H31" s="206" t="str">
        <f t="shared" si="76"/>
        <v>SIPnummerfaciliteitextra nummer</v>
      </c>
      <c r="J31" t="str">
        <f>INDEX(mapping!F:F,MATCH($H31,mapping!B:B,0),0)</f>
        <v>nvt</v>
      </c>
      <c r="K31" t="str">
        <f>INDEX(mapping!F:F,MATCH($D31&amp;$E31,mapping!B:B,0),0)</f>
        <v>SIP nummer</v>
      </c>
      <c r="L31">
        <f>MATCH($H31,'Tarieven ZM voice'!B:B,0)</f>
        <v>9</v>
      </c>
      <c r="M31" s="202">
        <f>INDEX('Tarieven ZM voice'!F:F,$L31,0)</f>
        <v>100</v>
      </c>
      <c r="N31" s="203">
        <f>INDEX('Tarieven ZM voice'!G:H,$L31,MATCH($G31,'Tarieven ZM voice'!$G$4:$H$4,0))</f>
        <v>100</v>
      </c>
      <c r="O31" s="202">
        <f>M31+N31/Parameters_VoIP!$B$15</f>
        <v>102.77777777777777</v>
      </c>
      <c r="P31" s="207">
        <f>IF($K31="nvt","nvt",MATCH($K31,Parameters_VoIP!A:A,0))</f>
        <v>39</v>
      </c>
      <c r="Q31" s="208">
        <f>IF($P31="nvt",0,INDEX(Parameters_VoIP!B:B,P31,0))</f>
        <v>0.1</v>
      </c>
      <c r="R31" s="208">
        <f>INDEX(mapping!F:F,MATCH(D31&amp;F31&amp;$R$3,mapping!B:B,0),0)</f>
        <v>1</v>
      </c>
      <c r="S31" s="208">
        <f t="shared" si="4"/>
        <v>0.1</v>
      </c>
      <c r="T31" s="202">
        <f>S31*Parameters_VoIP!$B$6</f>
        <v>1E-3</v>
      </c>
      <c r="U31" s="202">
        <f>O31*Parameters_VoIP!$B$17</f>
        <v>0</v>
      </c>
      <c r="V31" s="202"/>
      <c r="W31" s="202">
        <f t="shared" si="77"/>
        <v>1E-3</v>
      </c>
      <c r="X31" s="202">
        <f t="shared" si="78"/>
        <v>0.10100000000000001</v>
      </c>
      <c r="Y31" s="202">
        <f t="shared" si="79"/>
        <v>102.67677777777777</v>
      </c>
      <c r="Z31" s="205">
        <f t="shared" si="80"/>
        <v>0.99901729729729727</v>
      </c>
      <c r="AA31" t="b">
        <f t="shared" si="81"/>
        <v>0</v>
      </c>
      <c r="AB31" t="s">
        <v>277</v>
      </c>
      <c r="AD31" s="440">
        <v>0</v>
      </c>
      <c r="AE31" s="261">
        <f>O31*Parameters_VoIP!$B$13</f>
        <v>10.277777777777779</v>
      </c>
      <c r="AF31" s="262">
        <f>Distributievergoedingen!$F$7*M31</f>
        <v>10</v>
      </c>
      <c r="AH31" s="263">
        <f t="shared" si="13"/>
        <v>20.277777777777779</v>
      </c>
      <c r="AI31" s="212"/>
      <c r="AJ31" s="264">
        <f t="shared" si="10"/>
        <v>20.277777777777779</v>
      </c>
      <c r="AK31" s="212"/>
      <c r="AL31" s="261">
        <f t="shared" si="1"/>
        <v>82.5</v>
      </c>
      <c r="AM31" s="267">
        <f t="shared" si="2"/>
        <v>0.80270270270270272</v>
      </c>
      <c r="AN31" s="263" t="b">
        <f t="shared" si="14"/>
        <v>0</v>
      </c>
    </row>
    <row r="32" spans="1:40">
      <c r="A32" t="str">
        <f t="shared" si="11"/>
        <v>SIPnummerfaciliteit10-nummerblokVVE overstap</v>
      </c>
      <c r="B32" t="str">
        <f t="shared" si="12"/>
        <v>SIPnummerfaciliteit10-nummerblokVVE overstap</v>
      </c>
      <c r="C32" s="199" t="s">
        <v>296</v>
      </c>
      <c r="D32" s="199" t="s">
        <v>285</v>
      </c>
      <c r="E32" s="199" t="s">
        <v>334</v>
      </c>
      <c r="F32" s="199" t="s">
        <v>300</v>
      </c>
      <c r="G32" s="199" t="s">
        <v>298</v>
      </c>
      <c r="H32" s="206" t="str">
        <f t="shared" si="76"/>
        <v>SIPnummerfaciliteit10-nummerblok</v>
      </c>
      <c r="J32" t="str">
        <f>INDEX(mapping!F:F,MATCH($H32,mapping!B:B,0),0)</f>
        <v>nvt</v>
      </c>
      <c r="K32" t="str">
        <f>INDEX(mapping!F:F,MATCH($D32&amp;$E32,mapping!B:B,0),0)</f>
        <v>SIP nummer</v>
      </c>
      <c r="L32">
        <f>MATCH($H32,'Tarieven ZM voice'!B:B,0)</f>
        <v>10</v>
      </c>
      <c r="M32" s="202">
        <f>INDEX('Tarieven ZM voice'!F:F,$L32,0)</f>
        <v>100</v>
      </c>
      <c r="N32" s="203">
        <f>INDEX('Tarieven ZM voice'!G:H,$L32,MATCH($G32,'Tarieven ZM voice'!$G$4:$H$4,0))</f>
        <v>100</v>
      </c>
      <c r="O32" s="202">
        <f>M32+N32/Parameters_VoIP!$B$15</f>
        <v>102.77777777777777</v>
      </c>
      <c r="P32" s="207">
        <f>IF($K32="nvt","nvt",MATCH($K32,Parameters_VoIP!A:A,0))</f>
        <v>39</v>
      </c>
      <c r="Q32" s="208">
        <f>IF($P32="nvt",0,INDEX(Parameters_VoIP!B:B,P32,0))</f>
        <v>0.1</v>
      </c>
      <c r="R32" s="208">
        <f>INDEX(mapping!F:F,MATCH(D32&amp;F32&amp;$R$3,mapping!B:B,0),0)</f>
        <v>10</v>
      </c>
      <c r="S32" s="208">
        <f t="shared" si="4"/>
        <v>1</v>
      </c>
      <c r="T32" s="202">
        <f>S32*Parameters_VoIP!$B$6</f>
        <v>0.01</v>
      </c>
      <c r="U32" s="202">
        <f>O32*Parameters_VoIP!$B$17</f>
        <v>0</v>
      </c>
      <c r="V32" s="202"/>
      <c r="W32" s="202">
        <f t="shared" si="77"/>
        <v>0.01</v>
      </c>
      <c r="X32" s="202">
        <f t="shared" si="78"/>
        <v>1.01</v>
      </c>
      <c r="Y32" s="202">
        <f t="shared" si="79"/>
        <v>101.76777777777777</v>
      </c>
      <c r="Z32" s="205">
        <f t="shared" si="80"/>
        <v>0.99017297297297291</v>
      </c>
      <c r="AA32" t="b">
        <f t="shared" si="81"/>
        <v>0</v>
      </c>
      <c r="AB32" t="s">
        <v>277</v>
      </c>
      <c r="AD32" s="440">
        <v>0</v>
      </c>
      <c r="AE32" s="261">
        <f>O32*Parameters_VoIP!$B$13</f>
        <v>10.277777777777779</v>
      </c>
      <c r="AF32" s="262">
        <f>Distributievergoedingen!$F$7*M32</f>
        <v>10</v>
      </c>
      <c r="AH32" s="263">
        <f t="shared" si="13"/>
        <v>20.277777777777779</v>
      </c>
      <c r="AI32" s="212"/>
      <c r="AJ32" s="264">
        <f t="shared" si="10"/>
        <v>20.277777777777779</v>
      </c>
      <c r="AK32" s="212"/>
      <c r="AL32" s="261">
        <f t="shared" si="1"/>
        <v>82.5</v>
      </c>
      <c r="AM32" s="267">
        <f t="shared" si="2"/>
        <v>0.80270270270270272</v>
      </c>
      <c r="AN32" s="263" t="b">
        <f t="shared" si="14"/>
        <v>0</v>
      </c>
    </row>
    <row r="33" spans="1:40">
      <c r="A33" t="str">
        <f t="shared" si="11"/>
        <v>SIPnummerfaciliteit100-nummerblokVVE overstap</v>
      </c>
      <c r="B33" t="str">
        <f t="shared" si="12"/>
        <v>SIPnummerfaciliteit100-nummerblokVVE overstap</v>
      </c>
      <c r="C33" s="199" t="s">
        <v>296</v>
      </c>
      <c r="D33" s="199" t="s">
        <v>285</v>
      </c>
      <c r="E33" s="199" t="s">
        <v>334</v>
      </c>
      <c r="F33" s="199" t="s">
        <v>301</v>
      </c>
      <c r="G33" s="199" t="s">
        <v>298</v>
      </c>
      <c r="H33" s="206" t="str">
        <f t="shared" si="76"/>
        <v>SIPnummerfaciliteit100-nummerblok</v>
      </c>
      <c r="J33" t="str">
        <f>INDEX(mapping!F:F,MATCH($H33,mapping!B:B,0),0)</f>
        <v>nvt</v>
      </c>
      <c r="K33" t="str">
        <f>INDEX(mapping!F:F,MATCH($D33&amp;$E33,mapping!B:B,0),0)</f>
        <v>SIP nummer</v>
      </c>
      <c r="L33">
        <f>MATCH($H33,'Tarieven ZM voice'!B:B,0)</f>
        <v>11</v>
      </c>
      <c r="M33" s="202">
        <f>INDEX('Tarieven ZM voice'!F:F,$L33,0)</f>
        <v>100</v>
      </c>
      <c r="N33" s="203">
        <f>INDEX('Tarieven ZM voice'!G:H,$L33,MATCH($G33,'Tarieven ZM voice'!$G$4:$H$4,0))</f>
        <v>100</v>
      </c>
      <c r="O33" s="202">
        <f>M33+N33/Parameters_VoIP!$B$15</f>
        <v>102.77777777777777</v>
      </c>
      <c r="P33" s="207">
        <f>IF($K33="nvt","nvt",MATCH($K33,Parameters_VoIP!A:A,0))</f>
        <v>39</v>
      </c>
      <c r="Q33" s="208">
        <f>IF($P33="nvt",0,INDEX(Parameters_VoIP!B:B,P33,0))</f>
        <v>0.1</v>
      </c>
      <c r="R33" s="208">
        <f>INDEX(mapping!F:F,MATCH(D33&amp;F33&amp;$R$3,mapping!B:B,0),0)</f>
        <v>100</v>
      </c>
      <c r="S33" s="208">
        <f t="shared" si="4"/>
        <v>10</v>
      </c>
      <c r="T33" s="202">
        <f>S33*Parameters_VoIP!$B$6</f>
        <v>0.1</v>
      </c>
      <c r="U33" s="202">
        <f>O33*Parameters_VoIP!$B$17</f>
        <v>0</v>
      </c>
      <c r="V33" s="202"/>
      <c r="W33" s="202">
        <f t="shared" si="77"/>
        <v>0.1</v>
      </c>
      <c r="X33" s="202">
        <f t="shared" si="78"/>
        <v>10.1</v>
      </c>
      <c r="Y33" s="202">
        <f t="shared" si="79"/>
        <v>92.677777777777777</v>
      </c>
      <c r="Z33" s="205">
        <f t="shared" si="80"/>
        <v>0.90172972972972976</v>
      </c>
      <c r="AA33" t="b">
        <f t="shared" si="81"/>
        <v>0</v>
      </c>
      <c r="AB33" t="s">
        <v>277</v>
      </c>
      <c r="AD33" s="440">
        <v>0</v>
      </c>
      <c r="AE33" s="261">
        <f>O33*Parameters_VoIP!$B$13</f>
        <v>10.277777777777779</v>
      </c>
      <c r="AF33" s="262">
        <f>Distributievergoedingen!$F$7*M33</f>
        <v>10</v>
      </c>
      <c r="AH33" s="263">
        <f t="shared" si="13"/>
        <v>20.277777777777779</v>
      </c>
      <c r="AI33" s="212"/>
      <c r="AJ33" s="264">
        <f t="shared" si="10"/>
        <v>20.277777777777779</v>
      </c>
      <c r="AK33" s="212"/>
      <c r="AL33" s="261">
        <f t="shared" si="1"/>
        <v>82.5</v>
      </c>
      <c r="AM33" s="267">
        <f t="shared" si="2"/>
        <v>0.80270270270270272</v>
      </c>
      <c r="AN33" s="263" t="b">
        <f t="shared" si="14"/>
        <v>0</v>
      </c>
    </row>
    <row r="34" spans="1:40">
      <c r="A34" t="str">
        <f t="shared" si="11"/>
        <v>Hosted voipfaciliteitHosted telefonie Extra 12,50VVE overstap</v>
      </c>
      <c r="B34" t="str">
        <f t="shared" si="12"/>
        <v>Hosted voipfaciliteitHosted telefonie Extra 12,50VVE overstap</v>
      </c>
      <c r="C34" s="199" t="s">
        <v>296</v>
      </c>
      <c r="D34" s="199" t="s">
        <v>281</v>
      </c>
      <c r="E34" s="199" t="s">
        <v>312</v>
      </c>
      <c r="F34" s="199" t="s">
        <v>322</v>
      </c>
      <c r="G34" s="199" t="s">
        <v>298</v>
      </c>
      <c r="H34" s="206" t="str">
        <f t="shared" ref="H34:H51" si="82">D34&amp;E34&amp;F34</f>
        <v>Hosted voipfaciliteitHosted telefonie Extra 12,50</v>
      </c>
      <c r="J34" t="str">
        <f>INDEX(mapping!F:F,MATCH($H34,mapping!B:B,0),0)</f>
        <v>nvt</v>
      </c>
      <c r="K34" t="str">
        <f>INDEX(mapping!F:F,MATCH($D34&amp;$E34,mapping!B:B,0),0)</f>
        <v>bijkomende kosten</v>
      </c>
      <c r="L34">
        <f>MATCH($H34,'Tarieven ZM voice'!B:B,0)</f>
        <v>25</v>
      </c>
      <c r="M34" s="202">
        <f>INDEX('Tarieven ZM voice'!F:F,$L34,0)</f>
        <v>100</v>
      </c>
      <c r="N34" s="203">
        <f>INDEX('Tarieven ZM voice'!G:H,$L34,MATCH($G34,'Tarieven ZM voice'!$G$4:$H$4,0))</f>
        <v>100</v>
      </c>
      <c r="O34" s="202">
        <f>M34+N34/Parameters_VoIP!$B$15</f>
        <v>102.77777777777777</v>
      </c>
      <c r="P34" s="207">
        <f>IF($K34="nvt","nvt",MATCH($K34,Parameters_VoIP!A:A,0))</f>
        <v>36</v>
      </c>
      <c r="Q34" s="208">
        <f>IF($P34="nvt",0,INDEX(Parameters_VoIP!B:B,P34,0))</f>
        <v>0.1</v>
      </c>
      <c r="R34" s="208">
        <f>INDEX(mapping!F:F,MATCH(D34&amp;F34&amp;$R$3,mapping!B:B,0),0)</f>
        <v>1</v>
      </c>
      <c r="S34" s="208">
        <f t="shared" si="4"/>
        <v>0.1</v>
      </c>
      <c r="T34" s="202">
        <f>S34*Parameters_VoIP!$B$6</f>
        <v>1E-3</v>
      </c>
      <c r="U34" s="202">
        <f>O34*Parameters_VoIP!$B$17</f>
        <v>0</v>
      </c>
      <c r="V34" s="202"/>
      <c r="W34" s="202">
        <f t="shared" ref="W34:W51" si="83">SUM(T34:V34)</f>
        <v>1E-3</v>
      </c>
      <c r="X34" s="202">
        <f t="shared" ref="X34:X51" si="84">S34+W34</f>
        <v>0.10100000000000001</v>
      </c>
      <c r="Y34" s="202">
        <f t="shared" ref="Y34:Y51" si="85">O34-X34</f>
        <v>102.67677777777777</v>
      </c>
      <c r="Z34" s="205">
        <f t="shared" ref="Z34:Z51" si="86">Y34/O34</f>
        <v>0.99901729729729727</v>
      </c>
      <c r="AA34" t="b">
        <f t="shared" ref="AA34:AA51" si="87">Z34&lt;0</f>
        <v>0</v>
      </c>
      <c r="AB34" t="s">
        <v>277</v>
      </c>
      <c r="AD34" s="440">
        <v>0</v>
      </c>
      <c r="AE34" s="261">
        <f>O34*Parameters_VoIP!$B$13</f>
        <v>10.277777777777779</v>
      </c>
      <c r="AF34" s="262">
        <f>Distributievergoedingen!$F$7*M34</f>
        <v>10</v>
      </c>
      <c r="AH34" s="263">
        <f t="shared" si="13"/>
        <v>20.277777777777779</v>
      </c>
      <c r="AI34" s="212"/>
      <c r="AJ34" s="264">
        <f t="shared" si="10"/>
        <v>20.277777777777779</v>
      </c>
      <c r="AK34" s="212"/>
      <c r="AL34" s="261">
        <f t="shared" si="1"/>
        <v>82.5</v>
      </c>
      <c r="AM34" s="267">
        <f t="shared" si="2"/>
        <v>0.80270270270270272</v>
      </c>
      <c r="AN34" s="263" t="b">
        <f t="shared" si="14"/>
        <v>0</v>
      </c>
    </row>
    <row r="35" spans="1:40">
      <c r="A35" t="str">
        <f t="shared" si="11"/>
        <v>Hosted voipfaciliteitReceptionistVVE overstap</v>
      </c>
      <c r="B35" t="str">
        <f t="shared" si="12"/>
        <v>Hosted voipfaciliteitReceptionistVVE overstap</v>
      </c>
      <c r="C35" s="199" t="s">
        <v>296</v>
      </c>
      <c r="D35" s="199" t="s">
        <v>281</v>
      </c>
      <c r="E35" s="199" t="s">
        <v>312</v>
      </c>
      <c r="F35" s="199" t="s">
        <v>323</v>
      </c>
      <c r="G35" s="199" t="s">
        <v>298</v>
      </c>
      <c r="H35" s="206" t="str">
        <f t="shared" si="82"/>
        <v>Hosted voipfaciliteitReceptionist</v>
      </c>
      <c r="J35" t="str">
        <f>INDEX(mapping!F:F,MATCH($H35,mapping!B:B,0),0)</f>
        <v>nvt</v>
      </c>
      <c r="K35" t="str">
        <f>INDEX(mapping!F:F,MATCH($D35&amp;$E35,mapping!B:B,0),0)</f>
        <v>bijkomende kosten</v>
      </c>
      <c r="L35">
        <f>MATCH($H35,'Tarieven ZM voice'!B:B,0)</f>
        <v>26</v>
      </c>
      <c r="M35" s="202">
        <f>INDEX('Tarieven ZM voice'!F:F,$L35,0)</f>
        <v>100</v>
      </c>
      <c r="N35" s="203">
        <f>INDEX('Tarieven ZM voice'!G:H,$L35,MATCH($G35,'Tarieven ZM voice'!$G$4:$H$4,0))</f>
        <v>100</v>
      </c>
      <c r="O35" s="202">
        <f>M35+N35/Parameters_VoIP!$B$15</f>
        <v>102.77777777777777</v>
      </c>
      <c r="P35" s="207">
        <f>IF($K35="nvt","nvt",MATCH($K35,Parameters_VoIP!A:A,0))</f>
        <v>36</v>
      </c>
      <c r="Q35" s="208">
        <f>IF($P35="nvt",0,INDEX(Parameters_VoIP!B:B,P35,0))</f>
        <v>0.1</v>
      </c>
      <c r="R35" s="208">
        <f>INDEX(mapping!F:F,MATCH(D35&amp;F35&amp;$R$3,mapping!B:B,0),0)</f>
        <v>1</v>
      </c>
      <c r="S35" s="208">
        <f t="shared" si="4"/>
        <v>0.1</v>
      </c>
      <c r="T35" s="202">
        <f>S35*Parameters_VoIP!$B$6</f>
        <v>1E-3</v>
      </c>
      <c r="U35" s="202">
        <f>O35*Parameters_VoIP!$B$17</f>
        <v>0</v>
      </c>
      <c r="V35" s="202"/>
      <c r="W35" s="202">
        <f t="shared" si="83"/>
        <v>1E-3</v>
      </c>
      <c r="X35" s="202">
        <f t="shared" si="84"/>
        <v>0.10100000000000001</v>
      </c>
      <c r="Y35" s="202">
        <f t="shared" si="85"/>
        <v>102.67677777777777</v>
      </c>
      <c r="Z35" s="205">
        <f t="shared" si="86"/>
        <v>0.99901729729729727</v>
      </c>
      <c r="AA35" t="b">
        <f t="shared" si="87"/>
        <v>0</v>
      </c>
      <c r="AB35" t="s">
        <v>277</v>
      </c>
      <c r="AD35" s="440">
        <v>0</v>
      </c>
      <c r="AE35" s="261">
        <f>O35*Parameters_VoIP!$B$13</f>
        <v>10.277777777777779</v>
      </c>
      <c r="AF35" s="262">
        <f>Distributievergoedingen!$F$7*M35</f>
        <v>10</v>
      </c>
      <c r="AH35" s="263">
        <f t="shared" si="13"/>
        <v>20.277777777777779</v>
      </c>
      <c r="AI35" s="212"/>
      <c r="AJ35" s="264">
        <f t="shared" si="10"/>
        <v>20.277777777777779</v>
      </c>
      <c r="AK35" s="212"/>
      <c r="AL35" s="261">
        <f t="shared" si="1"/>
        <v>82.5</v>
      </c>
      <c r="AM35" s="267">
        <f t="shared" si="2"/>
        <v>0.80270270270270272</v>
      </c>
      <c r="AN35" s="263" t="b">
        <f t="shared" si="14"/>
        <v>0</v>
      </c>
    </row>
    <row r="36" spans="1:40">
      <c r="A36" t="str">
        <f t="shared" ref="A36:A38" si="88">H36&amp;G36</f>
        <v>Hosted voipfaciliteitExtra telefoonnummerVVE overstap</v>
      </c>
      <c r="B36" t="str">
        <f t="shared" ref="B36:B38" si="89">H36&amp;G36</f>
        <v>Hosted voipfaciliteitExtra telefoonnummerVVE overstap</v>
      </c>
      <c r="C36" s="199" t="s">
        <v>296</v>
      </c>
      <c r="D36" s="199" t="s">
        <v>281</v>
      </c>
      <c r="E36" s="199" t="s">
        <v>312</v>
      </c>
      <c r="F36" s="199" t="s">
        <v>343</v>
      </c>
      <c r="G36" s="199" t="s">
        <v>298</v>
      </c>
      <c r="H36" s="206" t="str">
        <f t="shared" ref="H36:H38" si="90">D36&amp;E36&amp;F36</f>
        <v>Hosted voipfaciliteitExtra telefoonnummer</v>
      </c>
      <c r="J36" t="str">
        <f>INDEX(mapping!F:F,MATCH($H36,mapping!B:B,0),0)</f>
        <v>nvt</v>
      </c>
      <c r="K36" t="str">
        <f>INDEX(mapping!F:F,MATCH($D36&amp;$E36,mapping!B:B,0),0)</f>
        <v>bijkomende kosten</v>
      </c>
      <c r="L36">
        <f>MATCH($H36,'Tarieven ZM voice'!B:B,0)</f>
        <v>18</v>
      </c>
      <c r="M36" s="202">
        <f>INDEX('Tarieven ZM voice'!F:F,$L36,0)</f>
        <v>100</v>
      </c>
      <c r="N36" s="203">
        <f>INDEX('Tarieven ZM voice'!G:H,$L36,MATCH($G36,'Tarieven ZM voice'!$G$4:$H$4,0))</f>
        <v>100</v>
      </c>
      <c r="O36" s="202">
        <f>M36+N36/Parameters_VoIP!$B$15</f>
        <v>102.77777777777777</v>
      </c>
      <c r="P36" s="207">
        <f>IF($K36="nvt","nvt",MATCH($K36,Parameters_VoIP!A:A,0))</f>
        <v>36</v>
      </c>
      <c r="Q36" s="208">
        <f>IF($P36="nvt",0,INDEX(Parameters_VoIP!B:B,P36,0))</f>
        <v>0.1</v>
      </c>
      <c r="R36" s="208">
        <f>INDEX(mapping!F:F,MATCH(D36&amp;F36&amp;$R$3,mapping!B:B,0),0)</f>
        <v>1</v>
      </c>
      <c r="S36" s="208">
        <f t="shared" ref="S36:S38" si="91">Q36*R36</f>
        <v>0.1</v>
      </c>
      <c r="T36" s="202">
        <f>S36*Parameters_VoIP!$B$6</f>
        <v>1E-3</v>
      </c>
      <c r="U36" s="202">
        <f>O36*Parameters_VoIP!$B$17</f>
        <v>0</v>
      </c>
      <c r="V36" s="202"/>
      <c r="W36" s="202">
        <f t="shared" ref="W36:W38" si="92">SUM(T36:V36)</f>
        <v>1E-3</v>
      </c>
      <c r="X36" s="202">
        <f t="shared" ref="X36:X38" si="93">S36+W36</f>
        <v>0.10100000000000001</v>
      </c>
      <c r="Y36" s="202">
        <f t="shared" ref="Y36:Y38" si="94">O36-X36</f>
        <v>102.67677777777777</v>
      </c>
      <c r="Z36" s="205">
        <f t="shared" ref="Z36:Z38" si="95">Y36/O36</f>
        <v>0.99901729729729727</v>
      </c>
      <c r="AA36" t="b">
        <f t="shared" ref="AA36:AA38" si="96">Z36&lt;0</f>
        <v>0</v>
      </c>
      <c r="AB36" t="s">
        <v>277</v>
      </c>
      <c r="AD36" s="440">
        <v>0</v>
      </c>
      <c r="AE36" s="261">
        <f>O36*Parameters_VoIP!$B$13</f>
        <v>10.277777777777779</v>
      </c>
      <c r="AF36" s="262">
        <f>Distributievergoedingen!$F$7*M36</f>
        <v>10</v>
      </c>
      <c r="AH36" s="263">
        <f t="shared" si="13"/>
        <v>20.277777777777779</v>
      </c>
      <c r="AI36" s="212"/>
      <c r="AJ36" s="264">
        <f t="shared" si="10"/>
        <v>20.277777777777779</v>
      </c>
      <c r="AK36" s="212"/>
      <c r="AL36" s="261">
        <f t="shared" si="1"/>
        <v>82.5</v>
      </c>
      <c r="AM36" s="267">
        <f t="shared" si="2"/>
        <v>0.80270270270270272</v>
      </c>
      <c r="AN36" s="263" t="b">
        <f t="shared" si="14"/>
        <v>0</v>
      </c>
    </row>
    <row r="37" spans="1:40">
      <c r="A37" t="str">
        <f t="shared" si="88"/>
        <v>Hosted voipfaciliteit10-nummerblokVVE overstap</v>
      </c>
      <c r="B37" t="str">
        <f t="shared" si="89"/>
        <v>Hosted voipfaciliteit10-nummerblokVVE overstap</v>
      </c>
      <c r="C37" s="199" t="s">
        <v>296</v>
      </c>
      <c r="D37" s="199" t="s">
        <v>281</v>
      </c>
      <c r="E37" s="199" t="s">
        <v>312</v>
      </c>
      <c r="F37" s="199" t="s">
        <v>300</v>
      </c>
      <c r="G37" s="199" t="s">
        <v>298</v>
      </c>
      <c r="H37" s="206" t="str">
        <f t="shared" si="90"/>
        <v>Hosted voipfaciliteit10-nummerblok</v>
      </c>
      <c r="J37" t="str">
        <f>INDEX(mapping!F:F,MATCH($H37,mapping!B:B,0),0)</f>
        <v>nvt</v>
      </c>
      <c r="K37" t="str">
        <f>INDEX(mapping!F:F,MATCH($D37&amp;$E37,mapping!B:B,0),0)</f>
        <v>bijkomende kosten</v>
      </c>
      <c r="L37">
        <f>MATCH($H37,'Tarieven ZM voice'!B:B,0)</f>
        <v>19</v>
      </c>
      <c r="M37" s="202">
        <f>INDEX('Tarieven ZM voice'!F:F,$L37,0)</f>
        <v>100</v>
      </c>
      <c r="N37" s="203">
        <f>INDEX('Tarieven ZM voice'!G:H,$L37,MATCH($G37,'Tarieven ZM voice'!$G$4:$H$4,0))</f>
        <v>100</v>
      </c>
      <c r="O37" s="202">
        <f>M37+N37/Parameters_VoIP!$B$15</f>
        <v>102.77777777777777</v>
      </c>
      <c r="P37" s="207">
        <f>IF($K37="nvt","nvt",MATCH($K37,Parameters_VoIP!A:A,0))</f>
        <v>36</v>
      </c>
      <c r="Q37" s="208">
        <f>IF($P37="nvt",0,INDEX(Parameters_VoIP!B:B,P37,0))</f>
        <v>0.1</v>
      </c>
      <c r="R37" s="208">
        <f>INDEX(mapping!F:F,MATCH(D37&amp;F37&amp;$R$3,mapping!B:B,0),0)</f>
        <v>1</v>
      </c>
      <c r="S37" s="208">
        <f t="shared" si="91"/>
        <v>0.1</v>
      </c>
      <c r="T37" s="202">
        <f>S37*Parameters_VoIP!$B$6</f>
        <v>1E-3</v>
      </c>
      <c r="U37" s="202">
        <f>O37*Parameters_VoIP!$B$17</f>
        <v>0</v>
      </c>
      <c r="V37" s="202"/>
      <c r="W37" s="202">
        <f t="shared" si="92"/>
        <v>1E-3</v>
      </c>
      <c r="X37" s="202">
        <f t="shared" si="93"/>
        <v>0.10100000000000001</v>
      </c>
      <c r="Y37" s="202">
        <f t="shared" si="94"/>
        <v>102.67677777777777</v>
      </c>
      <c r="Z37" s="205">
        <f t="shared" si="95"/>
        <v>0.99901729729729727</v>
      </c>
      <c r="AA37" t="b">
        <f t="shared" si="96"/>
        <v>0</v>
      </c>
      <c r="AB37" t="s">
        <v>277</v>
      </c>
      <c r="AD37" s="440">
        <v>0</v>
      </c>
      <c r="AE37" s="261">
        <f>O37*Parameters_VoIP!$B$13</f>
        <v>10.277777777777779</v>
      </c>
      <c r="AF37" s="262">
        <f>Distributievergoedingen!$F$7*M37</f>
        <v>10</v>
      </c>
      <c r="AH37" s="263">
        <f t="shared" si="13"/>
        <v>20.277777777777779</v>
      </c>
      <c r="AI37" s="212"/>
      <c r="AJ37" s="264">
        <f t="shared" si="10"/>
        <v>20.277777777777779</v>
      </c>
      <c r="AK37" s="212"/>
      <c r="AL37" s="261">
        <f t="shared" si="1"/>
        <v>82.5</v>
      </c>
      <c r="AM37" s="267">
        <f t="shared" si="2"/>
        <v>0.80270270270270272</v>
      </c>
      <c r="AN37" s="263" t="b">
        <f t="shared" si="14"/>
        <v>0</v>
      </c>
    </row>
    <row r="38" spans="1:40">
      <c r="A38" t="str">
        <f t="shared" si="88"/>
        <v>Hosted voipfaciliteit100-nummerblokVVE overstap</v>
      </c>
      <c r="B38" t="str">
        <f t="shared" si="89"/>
        <v>Hosted voipfaciliteit100-nummerblokVVE overstap</v>
      </c>
      <c r="C38" s="199" t="s">
        <v>296</v>
      </c>
      <c r="D38" s="199" t="s">
        <v>281</v>
      </c>
      <c r="E38" s="199" t="s">
        <v>312</v>
      </c>
      <c r="F38" s="199" t="s">
        <v>301</v>
      </c>
      <c r="G38" s="199" t="s">
        <v>298</v>
      </c>
      <c r="H38" s="206" t="str">
        <f t="shared" si="90"/>
        <v>Hosted voipfaciliteit100-nummerblok</v>
      </c>
      <c r="J38" t="str">
        <f>INDEX(mapping!F:F,MATCH($H38,mapping!B:B,0),0)</f>
        <v>nvt</v>
      </c>
      <c r="K38" t="str">
        <f>INDEX(mapping!F:F,MATCH($D38&amp;$E38,mapping!B:B,0),0)</f>
        <v>bijkomende kosten</v>
      </c>
      <c r="L38">
        <f>MATCH($H38,'Tarieven ZM voice'!B:B,0)</f>
        <v>20</v>
      </c>
      <c r="M38" s="202">
        <f>INDEX('Tarieven ZM voice'!F:F,$L38,0)</f>
        <v>100</v>
      </c>
      <c r="N38" s="203">
        <f>INDEX('Tarieven ZM voice'!G:H,$L38,MATCH($G38,'Tarieven ZM voice'!$G$4:$H$4,0))</f>
        <v>100</v>
      </c>
      <c r="O38" s="202">
        <f>M38+N38/Parameters_VoIP!$B$15</f>
        <v>102.77777777777777</v>
      </c>
      <c r="P38" s="207">
        <f>IF($K38="nvt","nvt",MATCH($K38,Parameters_VoIP!A:A,0))</f>
        <v>36</v>
      </c>
      <c r="Q38" s="208">
        <f>IF($P38="nvt",0,INDEX(Parameters_VoIP!B:B,P38,0))</f>
        <v>0.1</v>
      </c>
      <c r="R38" s="208">
        <f>INDEX(mapping!F:F,MATCH(D38&amp;F38&amp;$R$3,mapping!B:B,0),0)</f>
        <v>1</v>
      </c>
      <c r="S38" s="208">
        <f t="shared" si="91"/>
        <v>0.1</v>
      </c>
      <c r="T38" s="202">
        <f>S38*Parameters_VoIP!$B$6</f>
        <v>1E-3</v>
      </c>
      <c r="U38" s="202">
        <f>O38*Parameters_VoIP!$B$17</f>
        <v>0</v>
      </c>
      <c r="V38" s="202"/>
      <c r="W38" s="202">
        <f t="shared" si="92"/>
        <v>1E-3</v>
      </c>
      <c r="X38" s="202">
        <f t="shared" si="93"/>
        <v>0.10100000000000001</v>
      </c>
      <c r="Y38" s="202">
        <f t="shared" si="94"/>
        <v>102.67677777777777</v>
      </c>
      <c r="Z38" s="205">
        <f t="shared" si="95"/>
        <v>0.99901729729729727</v>
      </c>
      <c r="AA38" t="b">
        <f t="shared" si="96"/>
        <v>0</v>
      </c>
      <c r="AB38" t="s">
        <v>277</v>
      </c>
      <c r="AD38" s="440">
        <v>0</v>
      </c>
      <c r="AE38" s="261">
        <f>O38*Parameters_VoIP!$B$13</f>
        <v>10.277777777777779</v>
      </c>
      <c r="AF38" s="262">
        <f>Distributievergoedingen!$F$7*M38</f>
        <v>10</v>
      </c>
      <c r="AH38" s="263">
        <f t="shared" si="13"/>
        <v>20.277777777777779</v>
      </c>
      <c r="AI38" s="212"/>
      <c r="AJ38" s="264">
        <f t="shared" si="10"/>
        <v>20.277777777777779</v>
      </c>
      <c r="AK38" s="212"/>
      <c r="AL38" s="261">
        <f t="shared" si="1"/>
        <v>82.5</v>
      </c>
      <c r="AM38" s="267">
        <f t="shared" si="2"/>
        <v>0.80270270270270272</v>
      </c>
      <c r="AN38" s="263" t="b">
        <f t="shared" si="14"/>
        <v>0</v>
      </c>
    </row>
    <row r="39" spans="1:40">
      <c r="A39" t="str">
        <f t="shared" si="11"/>
        <v>Hosted voipfaciliteitWachtrijmedewerkerVVE overstap</v>
      </c>
      <c r="B39" t="str">
        <f t="shared" si="12"/>
        <v>Hosted voipfaciliteitWachtrijmedewerkerVVE overstap</v>
      </c>
      <c r="C39" s="199" t="s">
        <v>296</v>
      </c>
      <c r="D39" s="199" t="s">
        <v>281</v>
      </c>
      <c r="E39" s="199" t="s">
        <v>312</v>
      </c>
      <c r="F39" s="199" t="s">
        <v>324</v>
      </c>
      <c r="G39" s="199" t="s">
        <v>298</v>
      </c>
      <c r="H39" s="206" t="str">
        <f t="shared" si="82"/>
        <v>Hosted voipfaciliteitWachtrijmedewerker</v>
      </c>
      <c r="J39" t="str">
        <f>INDEX(mapping!F:F,MATCH($H39,mapping!B:B,0),0)</f>
        <v>nvt</v>
      </c>
      <c r="K39" t="str">
        <f>INDEX(mapping!F:F,MATCH($D39&amp;$E39,mapping!B:B,0),0)</f>
        <v>bijkomende kosten</v>
      </c>
      <c r="L39">
        <f>MATCH($H39,'Tarieven ZM voice'!B:B,0)</f>
        <v>27</v>
      </c>
      <c r="M39" s="202">
        <f>INDEX('Tarieven ZM voice'!F:F,$L39,0)</f>
        <v>100</v>
      </c>
      <c r="N39" s="203">
        <f>INDEX('Tarieven ZM voice'!G:H,$L39,MATCH($G39,'Tarieven ZM voice'!$G$4:$H$4,0))</f>
        <v>100</v>
      </c>
      <c r="O39" s="202">
        <f>M39+N39/Parameters_VoIP!$B$15</f>
        <v>102.77777777777777</v>
      </c>
      <c r="P39" s="207">
        <f>IF($K39="nvt","nvt",MATCH($K39,Parameters_VoIP!A:A,0))</f>
        <v>36</v>
      </c>
      <c r="Q39" s="208">
        <f>IF($P39="nvt",0,INDEX(Parameters_VoIP!B:B,P39,0))</f>
        <v>0.1</v>
      </c>
      <c r="R39" s="208">
        <f>INDEX(mapping!F:F,MATCH(D39&amp;F39&amp;$R$3,mapping!B:B,0),0)</f>
        <v>1</v>
      </c>
      <c r="S39" s="208">
        <f t="shared" si="4"/>
        <v>0.1</v>
      </c>
      <c r="T39" s="202">
        <f>S39*Parameters_VoIP!$B$6</f>
        <v>1E-3</v>
      </c>
      <c r="U39" s="202">
        <f>O39*Parameters_VoIP!$B$17</f>
        <v>0</v>
      </c>
      <c r="V39" s="202"/>
      <c r="W39" s="202">
        <f t="shared" si="83"/>
        <v>1E-3</v>
      </c>
      <c r="X39" s="202">
        <f t="shared" si="84"/>
        <v>0.10100000000000001</v>
      </c>
      <c r="Y39" s="202">
        <f t="shared" si="85"/>
        <v>102.67677777777777</v>
      </c>
      <c r="Z39" s="205">
        <f t="shared" si="86"/>
        <v>0.99901729729729727</v>
      </c>
      <c r="AA39" t="b">
        <f t="shared" si="87"/>
        <v>0</v>
      </c>
      <c r="AB39" t="s">
        <v>277</v>
      </c>
      <c r="AD39" s="440">
        <v>0</v>
      </c>
      <c r="AE39" s="261">
        <f>O39*Parameters_VoIP!$B$13</f>
        <v>10.277777777777779</v>
      </c>
      <c r="AF39" s="262">
        <f>Distributievergoedingen!$F$7*M39</f>
        <v>10</v>
      </c>
      <c r="AH39" s="263">
        <f t="shared" si="13"/>
        <v>20.277777777777779</v>
      </c>
      <c r="AI39" s="212"/>
      <c r="AJ39" s="264">
        <f t="shared" si="10"/>
        <v>20.277777777777779</v>
      </c>
      <c r="AK39" s="212"/>
      <c r="AL39" s="261">
        <f t="shared" si="1"/>
        <v>82.5</v>
      </c>
      <c r="AM39" s="267">
        <f t="shared" si="2"/>
        <v>0.80270270270270272</v>
      </c>
      <c r="AN39" s="263" t="b">
        <f t="shared" si="14"/>
        <v>0</v>
      </c>
    </row>
    <row r="40" spans="1:40">
      <c r="A40" t="str">
        <f t="shared" si="11"/>
        <v>Hosted voipfaciliteitSoftware integratieVVE overstap</v>
      </c>
      <c r="B40" t="str">
        <f t="shared" si="12"/>
        <v>Hosted voipfaciliteitSoftware integratieVVE overstap</v>
      </c>
      <c r="C40" s="199" t="s">
        <v>296</v>
      </c>
      <c r="D40" s="199" t="s">
        <v>281</v>
      </c>
      <c r="E40" s="199" t="s">
        <v>312</v>
      </c>
      <c r="F40" s="199" t="s">
        <v>325</v>
      </c>
      <c r="G40" s="199" t="s">
        <v>298</v>
      </c>
      <c r="H40" s="206" t="str">
        <f t="shared" si="82"/>
        <v>Hosted voipfaciliteitSoftware integratie</v>
      </c>
      <c r="J40" t="str">
        <f>INDEX(mapping!F:F,MATCH($H40,mapping!B:B,0),0)</f>
        <v>nvt</v>
      </c>
      <c r="K40" t="str">
        <f>INDEX(mapping!F:F,MATCH($D40&amp;$E40,mapping!B:B,0),0)</f>
        <v>bijkomende kosten</v>
      </c>
      <c r="L40">
        <f>MATCH($H40,'Tarieven ZM voice'!B:B,0)</f>
        <v>28</v>
      </c>
      <c r="M40" s="202">
        <f>INDEX('Tarieven ZM voice'!F:F,$L40,0)</f>
        <v>100</v>
      </c>
      <c r="N40" s="203">
        <f>INDEX('Tarieven ZM voice'!G:H,$L40,MATCH($G40,'Tarieven ZM voice'!$G$4:$H$4,0))</f>
        <v>100</v>
      </c>
      <c r="O40" s="202">
        <f>M40+N40/Parameters_VoIP!$B$15</f>
        <v>102.77777777777777</v>
      </c>
      <c r="P40" s="207">
        <f>IF($K40="nvt","nvt",MATCH($K40,Parameters_VoIP!A:A,0))</f>
        <v>36</v>
      </c>
      <c r="Q40" s="208">
        <f>IF($P40="nvt",0,INDEX(Parameters_VoIP!B:B,P40,0))</f>
        <v>0.1</v>
      </c>
      <c r="R40" s="208">
        <f>INDEX(mapping!F:F,MATCH(D40&amp;F40&amp;$R$3,mapping!B:B,0),0)</f>
        <v>1</v>
      </c>
      <c r="S40" s="208">
        <f t="shared" si="4"/>
        <v>0.1</v>
      </c>
      <c r="T40" s="202">
        <f>S40*Parameters_VoIP!$B$6</f>
        <v>1E-3</v>
      </c>
      <c r="U40" s="202">
        <f>O40*Parameters_VoIP!$B$17</f>
        <v>0</v>
      </c>
      <c r="V40" s="202"/>
      <c r="W40" s="202">
        <f t="shared" si="83"/>
        <v>1E-3</v>
      </c>
      <c r="X40" s="202">
        <f t="shared" si="84"/>
        <v>0.10100000000000001</v>
      </c>
      <c r="Y40" s="202">
        <f t="shared" si="85"/>
        <v>102.67677777777777</v>
      </c>
      <c r="Z40" s="205">
        <f t="shared" si="86"/>
        <v>0.99901729729729727</v>
      </c>
      <c r="AA40" t="b">
        <f t="shared" si="87"/>
        <v>0</v>
      </c>
      <c r="AB40" t="s">
        <v>277</v>
      </c>
      <c r="AD40" s="440">
        <v>0</v>
      </c>
      <c r="AE40" s="261">
        <f>O40*Parameters_VoIP!$B$13</f>
        <v>10.277777777777779</v>
      </c>
      <c r="AF40" s="262">
        <f>Distributievergoedingen!$F$7*M40</f>
        <v>10</v>
      </c>
      <c r="AH40" s="263">
        <f t="shared" si="13"/>
        <v>20.277777777777779</v>
      </c>
      <c r="AI40" s="212"/>
      <c r="AJ40" s="264">
        <f t="shared" si="10"/>
        <v>20.277777777777779</v>
      </c>
      <c r="AK40" s="212"/>
      <c r="AL40" s="261">
        <f t="shared" si="1"/>
        <v>82.5</v>
      </c>
      <c r="AM40" s="267">
        <f t="shared" si="2"/>
        <v>0.80270270270270272</v>
      </c>
      <c r="AN40" s="263" t="b">
        <f t="shared" si="14"/>
        <v>0</v>
      </c>
    </row>
    <row r="41" spans="1:40">
      <c r="A41" t="str">
        <f t="shared" ref="A41" si="97">H41&amp;G41</f>
        <v>Hosted voipfaciliteit5 Extra belgroepenVVE overstap</v>
      </c>
      <c r="B41" t="str">
        <f t="shared" ref="B41" si="98">H41&amp;G41</f>
        <v>Hosted voipfaciliteit5 Extra belgroepenVVE overstap</v>
      </c>
      <c r="C41" s="199" t="s">
        <v>296</v>
      </c>
      <c r="D41" s="199" t="s">
        <v>281</v>
      </c>
      <c r="E41" s="199" t="s">
        <v>312</v>
      </c>
      <c r="F41" s="199" t="s">
        <v>319</v>
      </c>
      <c r="G41" s="199" t="s">
        <v>298</v>
      </c>
      <c r="H41" s="206" t="str">
        <f t="shared" ref="H41" si="99">D41&amp;E41&amp;F41</f>
        <v>Hosted voipfaciliteit5 Extra belgroepen</v>
      </c>
      <c r="J41" t="str">
        <f>INDEX(mapping!F:F,MATCH($H41,mapping!B:B,0),0)</f>
        <v>nvt</v>
      </c>
      <c r="K41" t="str">
        <f>INDEX(mapping!F:F,MATCH($D41&amp;$E41,mapping!B:B,0),0)</f>
        <v>bijkomende kosten</v>
      </c>
      <c r="L41">
        <f>MATCH($H41,'Tarieven ZM voice'!B:B,0)</f>
        <v>16</v>
      </c>
      <c r="M41" s="202">
        <f>INDEX('Tarieven ZM voice'!F:F,$L41,0)</f>
        <v>100</v>
      </c>
      <c r="N41" s="203">
        <f>INDEX('Tarieven ZM voice'!G:H,$L41,MATCH($G41,'Tarieven ZM voice'!$G$4:$H$4,0))</f>
        <v>100</v>
      </c>
      <c r="O41" s="202">
        <f>M41+N41/Parameters_VoIP!$B$15</f>
        <v>102.77777777777777</v>
      </c>
      <c r="P41" s="207">
        <f>IF($K41="nvt","nvt",MATCH($K41,Parameters_VoIP!A:A,0))</f>
        <v>36</v>
      </c>
      <c r="Q41" s="208">
        <f>IF($P41="nvt",0,INDEX(Parameters_VoIP!B:B,P41,0))</f>
        <v>0.1</v>
      </c>
      <c r="R41" s="208">
        <f>INDEX(mapping!F:F,MATCH(D41&amp;F41&amp;$R$3,mapping!B:B,0),0)</f>
        <v>1</v>
      </c>
      <c r="S41" s="208">
        <f t="shared" ref="S41" si="100">Q41*R41</f>
        <v>0.1</v>
      </c>
      <c r="T41" s="202">
        <f>S41*Parameters_VoIP!$B$6</f>
        <v>1E-3</v>
      </c>
      <c r="U41" s="202">
        <f>O41*Parameters_VoIP!$B$17</f>
        <v>0</v>
      </c>
      <c r="V41" s="202"/>
      <c r="W41" s="202">
        <f t="shared" ref="W41" si="101">SUM(T41:V41)</f>
        <v>1E-3</v>
      </c>
      <c r="X41" s="202">
        <f t="shared" ref="X41" si="102">S41+W41</f>
        <v>0.10100000000000001</v>
      </c>
      <c r="Y41" s="202">
        <f t="shared" ref="Y41" si="103">O41-X41</f>
        <v>102.67677777777777</v>
      </c>
      <c r="Z41" s="205">
        <f t="shared" ref="Z41" si="104">Y41/O41</f>
        <v>0.99901729729729727</v>
      </c>
      <c r="AA41" t="b">
        <f t="shared" ref="AA41" si="105">Z41&lt;0</f>
        <v>0</v>
      </c>
      <c r="AB41" t="s">
        <v>277</v>
      </c>
      <c r="AD41" s="440">
        <v>0</v>
      </c>
      <c r="AE41" s="261">
        <f>O41*Parameters_VoIP!$B$13</f>
        <v>10.277777777777779</v>
      </c>
      <c r="AF41" s="262">
        <f>Distributievergoedingen!$F$7*M41</f>
        <v>10</v>
      </c>
      <c r="AH41" s="263">
        <f t="shared" si="13"/>
        <v>20.277777777777779</v>
      </c>
      <c r="AI41" s="212"/>
      <c r="AJ41" s="264">
        <f t="shared" si="10"/>
        <v>20.277777777777779</v>
      </c>
      <c r="AK41" s="212"/>
      <c r="AL41" s="261">
        <f t="shared" si="1"/>
        <v>82.5</v>
      </c>
      <c r="AM41" s="267">
        <f t="shared" si="2"/>
        <v>0.80270270270270272</v>
      </c>
      <c r="AN41" s="263" t="b">
        <f t="shared" si="14"/>
        <v>0</v>
      </c>
    </row>
    <row r="42" spans="1:40">
      <c r="A42" t="str">
        <f t="shared" si="11"/>
        <v>Hosted voipfaciliteitFax naar E-mail (Extra)VVE overstap</v>
      </c>
      <c r="B42" t="str">
        <f t="shared" si="12"/>
        <v>Hosted voipfaciliteitFax naar E-mail (Extra)VVE overstap</v>
      </c>
      <c r="C42" s="199" t="s">
        <v>296</v>
      </c>
      <c r="D42" s="199" t="s">
        <v>281</v>
      </c>
      <c r="E42" s="199" t="s">
        <v>312</v>
      </c>
      <c r="F42" s="199" t="s">
        <v>331</v>
      </c>
      <c r="G42" s="199" t="s">
        <v>298</v>
      </c>
      <c r="H42" s="206" t="str">
        <f t="shared" si="82"/>
        <v>Hosted voipfaciliteitFax naar E-mail (Extra)</v>
      </c>
      <c r="J42" t="str">
        <f>INDEX(mapping!F:F,MATCH($H42,mapping!B:B,0),0)</f>
        <v>nvt</v>
      </c>
      <c r="K42" t="str">
        <f>INDEX(mapping!F:F,MATCH($D42&amp;$E42,mapping!B:B,0),0)</f>
        <v>bijkomende kosten</v>
      </c>
      <c r="L42">
        <f>MATCH($H42,'Tarieven ZM voice'!B:B,0)</f>
        <v>29</v>
      </c>
      <c r="M42" s="202">
        <f>INDEX('Tarieven ZM voice'!F:F,$L42,0)</f>
        <v>100</v>
      </c>
      <c r="N42" s="203">
        <f>INDEX('Tarieven ZM voice'!G:H,$L42,MATCH($G42,'Tarieven ZM voice'!$G$4:$H$4,0))</f>
        <v>100</v>
      </c>
      <c r="O42" s="202">
        <f>M42+N42/Parameters_VoIP!$B$15</f>
        <v>102.77777777777777</v>
      </c>
      <c r="P42" s="207">
        <f>IF($K42="nvt","nvt",MATCH($K42,Parameters_VoIP!A:A,0))</f>
        <v>36</v>
      </c>
      <c r="Q42" s="208">
        <f>IF($P42="nvt",0,INDEX(Parameters_VoIP!B:B,P42,0))</f>
        <v>0.1</v>
      </c>
      <c r="R42" s="208">
        <f>INDEX(mapping!F:F,MATCH(D42&amp;F42&amp;$R$3,mapping!B:B,0),0)</f>
        <v>1</v>
      </c>
      <c r="S42" s="208">
        <f t="shared" si="4"/>
        <v>0.1</v>
      </c>
      <c r="T42" s="202">
        <f>S42*Parameters_VoIP!$B$6</f>
        <v>1E-3</v>
      </c>
      <c r="U42" s="202">
        <f>O42*Parameters_VoIP!$B$17</f>
        <v>0</v>
      </c>
      <c r="V42" s="202"/>
      <c r="W42" s="202">
        <f t="shared" si="83"/>
        <v>1E-3</v>
      </c>
      <c r="X42" s="202">
        <f t="shared" si="84"/>
        <v>0.10100000000000001</v>
      </c>
      <c r="Y42" s="202">
        <f t="shared" si="85"/>
        <v>102.67677777777777</v>
      </c>
      <c r="Z42" s="205">
        <f t="shared" si="86"/>
        <v>0.99901729729729727</v>
      </c>
      <c r="AA42" t="b">
        <f t="shared" si="87"/>
        <v>0</v>
      </c>
      <c r="AB42" t="s">
        <v>277</v>
      </c>
      <c r="AD42" s="440">
        <v>0</v>
      </c>
      <c r="AE42" s="261">
        <f>O42*Parameters_VoIP!$B$13</f>
        <v>10.277777777777779</v>
      </c>
      <c r="AF42" s="262">
        <f>Distributievergoedingen!$F$7*M42</f>
        <v>10</v>
      </c>
      <c r="AH42" s="263">
        <f t="shared" si="13"/>
        <v>20.277777777777779</v>
      </c>
      <c r="AI42" s="212"/>
      <c r="AJ42" s="264">
        <f t="shared" si="10"/>
        <v>20.277777777777779</v>
      </c>
      <c r="AK42" s="212"/>
      <c r="AL42" s="261">
        <f t="shared" si="1"/>
        <v>82.5</v>
      </c>
      <c r="AM42" s="267">
        <f t="shared" si="2"/>
        <v>0.80270270270270272</v>
      </c>
      <c r="AN42" s="263" t="b">
        <f t="shared" si="14"/>
        <v>0</v>
      </c>
    </row>
    <row r="43" spans="1:40">
      <c r="A43" t="str">
        <f t="shared" si="11"/>
        <v>Hosted voipfaciliteitDoorschakelen nachtVVE overstap</v>
      </c>
      <c r="B43" t="str">
        <f t="shared" si="12"/>
        <v>Hosted voipfaciliteitDoorschakelen nachtVVE overstap</v>
      </c>
      <c r="C43" s="199" t="s">
        <v>296</v>
      </c>
      <c r="D43" s="199" t="s">
        <v>281</v>
      </c>
      <c r="E43" s="199" t="s">
        <v>312</v>
      </c>
      <c r="F43" s="199" t="s">
        <v>326</v>
      </c>
      <c r="G43" s="199" t="s">
        <v>298</v>
      </c>
      <c r="H43" s="206" t="str">
        <f t="shared" si="82"/>
        <v>Hosted voipfaciliteitDoorschakelen nacht</v>
      </c>
      <c r="J43" t="str">
        <f>INDEX(mapping!F:F,MATCH($H43,mapping!B:B,0),0)</f>
        <v>nvt</v>
      </c>
      <c r="K43" t="str">
        <f>INDEX(mapping!F:F,MATCH($D43&amp;$E43,mapping!B:B,0),0)</f>
        <v>bijkomende kosten</v>
      </c>
      <c r="L43">
        <f>MATCH($H43,'Tarieven ZM voice'!B:B,0)</f>
        <v>30</v>
      </c>
      <c r="M43" s="202">
        <f>INDEX('Tarieven ZM voice'!F:F,$L43,0)</f>
        <v>100</v>
      </c>
      <c r="N43" s="203">
        <f>INDEX('Tarieven ZM voice'!G:H,$L43,MATCH($G43,'Tarieven ZM voice'!$G$4:$H$4,0))</f>
        <v>100</v>
      </c>
      <c r="O43" s="202">
        <f>M43+N43/Parameters_VoIP!$B$15</f>
        <v>102.77777777777777</v>
      </c>
      <c r="P43" s="207">
        <f>IF($K43="nvt","nvt",MATCH($K43,Parameters_VoIP!A:A,0))</f>
        <v>36</v>
      </c>
      <c r="Q43" s="208">
        <f>IF($P43="nvt",0,INDEX(Parameters_VoIP!B:B,P43,0))</f>
        <v>0.1</v>
      </c>
      <c r="R43" s="208">
        <f>INDEX(mapping!F:F,MATCH(D43&amp;F43&amp;$R$3,mapping!B:B,0),0)</f>
        <v>1</v>
      </c>
      <c r="S43" s="208">
        <f t="shared" si="4"/>
        <v>0.1</v>
      </c>
      <c r="T43" s="202">
        <f>S43*Parameters_VoIP!$B$6</f>
        <v>1E-3</v>
      </c>
      <c r="U43" s="202">
        <f>O43*Parameters_VoIP!$B$17</f>
        <v>0</v>
      </c>
      <c r="V43" s="202"/>
      <c r="W43" s="202">
        <f t="shared" si="83"/>
        <v>1E-3</v>
      </c>
      <c r="X43" s="202">
        <f t="shared" si="84"/>
        <v>0.10100000000000001</v>
      </c>
      <c r="Y43" s="202">
        <f t="shared" si="85"/>
        <v>102.67677777777777</v>
      </c>
      <c r="Z43" s="205">
        <f t="shared" si="86"/>
        <v>0.99901729729729727</v>
      </c>
      <c r="AA43" t="b">
        <f t="shared" si="87"/>
        <v>0</v>
      </c>
      <c r="AB43" t="s">
        <v>277</v>
      </c>
      <c r="AD43" s="440">
        <v>0</v>
      </c>
      <c r="AE43" s="261">
        <f>O43*Parameters_VoIP!$B$13</f>
        <v>10.277777777777779</v>
      </c>
      <c r="AF43" s="262">
        <f>Distributievergoedingen!$F$7*M43</f>
        <v>10</v>
      </c>
      <c r="AH43" s="263">
        <f t="shared" si="13"/>
        <v>20.277777777777779</v>
      </c>
      <c r="AI43" s="212"/>
      <c r="AJ43" s="264">
        <f t="shared" si="10"/>
        <v>20.277777777777779</v>
      </c>
      <c r="AK43" s="212"/>
      <c r="AL43" s="261">
        <f t="shared" si="1"/>
        <v>82.5</v>
      </c>
      <c r="AM43" s="267">
        <f t="shared" si="2"/>
        <v>0.80270270270270272</v>
      </c>
      <c r="AN43" s="263" t="b">
        <f t="shared" si="14"/>
        <v>0</v>
      </c>
    </row>
    <row r="44" spans="1:40">
      <c r="A44" t="str">
        <f t="shared" si="11"/>
        <v>Hosted voipfaciliteitDoorschakelen bij bezetVVE overstap</v>
      </c>
      <c r="B44" t="str">
        <f t="shared" si="12"/>
        <v>Hosted voipfaciliteitDoorschakelen bij bezetVVE overstap</v>
      </c>
      <c r="C44" s="199" t="s">
        <v>296</v>
      </c>
      <c r="D44" s="199" t="s">
        <v>281</v>
      </c>
      <c r="E44" s="199" t="s">
        <v>312</v>
      </c>
      <c r="F44" s="199" t="s">
        <v>327</v>
      </c>
      <c r="G44" s="199" t="s">
        <v>298</v>
      </c>
      <c r="H44" s="206" t="str">
        <f t="shared" si="82"/>
        <v>Hosted voipfaciliteitDoorschakelen bij bezet</v>
      </c>
      <c r="J44" t="str">
        <f>INDEX(mapping!F:F,MATCH($H44,mapping!B:B,0),0)</f>
        <v>nvt</v>
      </c>
      <c r="K44" t="str">
        <f>INDEX(mapping!F:F,MATCH($D44&amp;$E44,mapping!B:B,0),0)</f>
        <v>bijkomende kosten</v>
      </c>
      <c r="L44">
        <f>MATCH($H44,'Tarieven ZM voice'!B:B,0)</f>
        <v>31</v>
      </c>
      <c r="M44" s="202">
        <f>INDEX('Tarieven ZM voice'!F:F,$L44,0)</f>
        <v>100</v>
      </c>
      <c r="N44" s="203">
        <f>INDEX('Tarieven ZM voice'!G:H,$L44,MATCH($G44,'Tarieven ZM voice'!$G$4:$H$4,0))</f>
        <v>100</v>
      </c>
      <c r="O44" s="202">
        <f>M44+N44/Parameters_VoIP!$B$15</f>
        <v>102.77777777777777</v>
      </c>
      <c r="P44" s="207">
        <f>IF($K44="nvt","nvt",MATCH($K44,Parameters_VoIP!A:A,0))</f>
        <v>36</v>
      </c>
      <c r="Q44" s="208">
        <f>IF($P44="nvt",0,INDEX(Parameters_VoIP!B:B,P44,0))</f>
        <v>0.1</v>
      </c>
      <c r="R44" s="208">
        <f>INDEX(mapping!F:F,MATCH(D44&amp;F44&amp;$R$3,mapping!B:B,0),0)</f>
        <v>1</v>
      </c>
      <c r="S44" s="208">
        <f t="shared" si="4"/>
        <v>0.1</v>
      </c>
      <c r="T44" s="202">
        <f>S44*Parameters_VoIP!$B$6</f>
        <v>1E-3</v>
      </c>
      <c r="U44" s="202">
        <f>O44*Parameters_VoIP!$B$17</f>
        <v>0</v>
      </c>
      <c r="V44" s="202"/>
      <c r="W44" s="202">
        <f t="shared" si="83"/>
        <v>1E-3</v>
      </c>
      <c r="X44" s="202">
        <f t="shared" si="84"/>
        <v>0.10100000000000001</v>
      </c>
      <c r="Y44" s="202">
        <f t="shared" si="85"/>
        <v>102.67677777777777</v>
      </c>
      <c r="Z44" s="205">
        <f t="shared" si="86"/>
        <v>0.99901729729729727</v>
      </c>
      <c r="AA44" t="b">
        <f t="shared" si="87"/>
        <v>0</v>
      </c>
      <c r="AB44" t="s">
        <v>277</v>
      </c>
      <c r="AD44" s="440">
        <v>0</v>
      </c>
      <c r="AE44" s="261">
        <f>O44*Parameters_VoIP!$B$13</f>
        <v>10.277777777777779</v>
      </c>
      <c r="AF44" s="262">
        <f>Distributievergoedingen!$F$7*M44</f>
        <v>10</v>
      </c>
      <c r="AH44" s="263">
        <f t="shared" si="13"/>
        <v>20.277777777777779</v>
      </c>
      <c r="AI44" s="212"/>
      <c r="AJ44" s="264">
        <f t="shared" si="10"/>
        <v>20.277777777777779</v>
      </c>
      <c r="AK44" s="212"/>
      <c r="AL44" s="261">
        <f t="shared" si="1"/>
        <v>82.5</v>
      </c>
      <c r="AM44" s="267">
        <f t="shared" si="2"/>
        <v>0.80270270270270272</v>
      </c>
      <c r="AN44" s="263" t="b">
        <f t="shared" si="14"/>
        <v>0</v>
      </c>
    </row>
    <row r="45" spans="1:40">
      <c r="A45" t="str">
        <f t="shared" si="11"/>
        <v>Hosted voipfaciliteitDoorschakelen directVVE overstap</v>
      </c>
      <c r="B45" t="str">
        <f t="shared" si="12"/>
        <v>Hosted voipfaciliteitDoorschakelen directVVE overstap</v>
      </c>
      <c r="C45" s="199" t="s">
        <v>296</v>
      </c>
      <c r="D45" s="199" t="s">
        <v>281</v>
      </c>
      <c r="E45" s="199" t="s">
        <v>312</v>
      </c>
      <c r="F45" s="199" t="s">
        <v>328</v>
      </c>
      <c r="G45" s="199" t="s">
        <v>298</v>
      </c>
      <c r="H45" s="206" t="str">
        <f t="shared" si="82"/>
        <v>Hosted voipfaciliteitDoorschakelen direct</v>
      </c>
      <c r="J45" t="str">
        <f>INDEX(mapping!F:F,MATCH($H45,mapping!B:B,0),0)</f>
        <v>nvt</v>
      </c>
      <c r="K45" t="str">
        <f>INDEX(mapping!F:F,MATCH($D45&amp;$E45,mapping!B:B,0),0)</f>
        <v>bijkomende kosten</v>
      </c>
      <c r="L45">
        <f>MATCH($H45,'Tarieven ZM voice'!B:B,0)</f>
        <v>32</v>
      </c>
      <c r="M45" s="202">
        <f>INDEX('Tarieven ZM voice'!F:F,$L45,0)</f>
        <v>100</v>
      </c>
      <c r="N45" s="203">
        <f>INDEX('Tarieven ZM voice'!G:H,$L45,MATCH($G45,'Tarieven ZM voice'!$G$4:$H$4,0))</f>
        <v>100</v>
      </c>
      <c r="O45" s="202">
        <f>M45+N45/Parameters_VoIP!$B$15</f>
        <v>102.77777777777777</v>
      </c>
      <c r="P45" s="207">
        <f>IF($K45="nvt","nvt",MATCH($K45,Parameters_VoIP!A:A,0))</f>
        <v>36</v>
      </c>
      <c r="Q45" s="208">
        <f>IF($P45="nvt",0,INDEX(Parameters_VoIP!B:B,P45,0))</f>
        <v>0.1</v>
      </c>
      <c r="R45" s="208">
        <f>INDEX(mapping!F:F,MATCH(D45&amp;F45&amp;$R$3,mapping!B:B,0),0)</f>
        <v>1</v>
      </c>
      <c r="S45" s="208">
        <f t="shared" si="4"/>
        <v>0.1</v>
      </c>
      <c r="T45" s="202">
        <f>S45*Parameters_VoIP!$B$6</f>
        <v>1E-3</v>
      </c>
      <c r="U45" s="202">
        <f>O45*Parameters_VoIP!$B$17</f>
        <v>0</v>
      </c>
      <c r="V45" s="202"/>
      <c r="W45" s="202">
        <f t="shared" si="83"/>
        <v>1E-3</v>
      </c>
      <c r="X45" s="202">
        <f t="shared" si="84"/>
        <v>0.10100000000000001</v>
      </c>
      <c r="Y45" s="202">
        <f t="shared" si="85"/>
        <v>102.67677777777777</v>
      </c>
      <c r="Z45" s="205">
        <f t="shared" si="86"/>
        <v>0.99901729729729727</v>
      </c>
      <c r="AA45" t="b">
        <f t="shared" si="87"/>
        <v>0</v>
      </c>
      <c r="AB45" t="s">
        <v>277</v>
      </c>
      <c r="AD45" s="440">
        <v>0</v>
      </c>
      <c r="AE45" s="261">
        <f>O45*Parameters_VoIP!$B$13</f>
        <v>10.277777777777779</v>
      </c>
      <c r="AF45" s="262">
        <f>Distributievergoedingen!$F$7*M45</f>
        <v>10</v>
      </c>
      <c r="AH45" s="263">
        <f t="shared" si="13"/>
        <v>20.277777777777779</v>
      </c>
      <c r="AI45" s="212"/>
      <c r="AJ45" s="264">
        <f t="shared" si="10"/>
        <v>20.277777777777779</v>
      </c>
      <c r="AK45" s="212"/>
      <c r="AL45" s="261">
        <f t="shared" si="1"/>
        <v>82.5</v>
      </c>
      <c r="AM45" s="267">
        <f t="shared" si="2"/>
        <v>0.80270270270270272</v>
      </c>
      <c r="AN45" s="263" t="b">
        <f t="shared" si="14"/>
        <v>0</v>
      </c>
    </row>
    <row r="46" spans="1:40">
      <c r="A46" t="str">
        <f t="shared" si="11"/>
        <v>Hosted voipfaciliteitDoorschakelen bij geen gehoorVVE overstap</v>
      </c>
      <c r="B46" t="str">
        <f t="shared" si="12"/>
        <v>Hosted voipfaciliteitDoorschakelen bij geen gehoorVVE overstap</v>
      </c>
      <c r="C46" s="199" t="s">
        <v>296</v>
      </c>
      <c r="D46" s="199" t="s">
        <v>281</v>
      </c>
      <c r="E46" s="199" t="s">
        <v>312</v>
      </c>
      <c r="F46" s="199" t="s">
        <v>329</v>
      </c>
      <c r="G46" s="199" t="s">
        <v>298</v>
      </c>
      <c r="H46" s="206" t="str">
        <f t="shared" si="82"/>
        <v>Hosted voipfaciliteitDoorschakelen bij geen gehoor</v>
      </c>
      <c r="J46" t="str">
        <f>INDEX(mapping!F:F,MATCH($H46,mapping!B:B,0),0)</f>
        <v>nvt</v>
      </c>
      <c r="K46" t="str">
        <f>INDEX(mapping!F:F,MATCH($D46&amp;$E46,mapping!B:B,0),0)</f>
        <v>bijkomende kosten</v>
      </c>
      <c r="L46">
        <f>MATCH($H46,'Tarieven ZM voice'!B:B,0)</f>
        <v>33</v>
      </c>
      <c r="M46" s="202">
        <f>INDEX('Tarieven ZM voice'!F:F,$L46,0)</f>
        <v>100</v>
      </c>
      <c r="N46" s="203">
        <f>INDEX('Tarieven ZM voice'!G:H,$L46,MATCH($G46,'Tarieven ZM voice'!$G$4:$H$4,0))</f>
        <v>100</v>
      </c>
      <c r="O46" s="202">
        <f>M46+N46/Parameters_VoIP!$B$15</f>
        <v>102.77777777777777</v>
      </c>
      <c r="P46" s="207">
        <f>IF($K46="nvt","nvt",MATCH($K46,Parameters_VoIP!A:A,0))</f>
        <v>36</v>
      </c>
      <c r="Q46" s="208">
        <f>IF($P46="nvt",0,INDEX(Parameters_VoIP!B:B,P46,0))</f>
        <v>0.1</v>
      </c>
      <c r="R46" s="208">
        <f>INDEX(mapping!F:F,MATCH(D46&amp;F46&amp;$R$3,mapping!B:B,0),0)</f>
        <v>1</v>
      </c>
      <c r="S46" s="208">
        <f t="shared" si="4"/>
        <v>0.1</v>
      </c>
      <c r="T46" s="202">
        <f>S46*Parameters_VoIP!$B$6</f>
        <v>1E-3</v>
      </c>
      <c r="U46" s="202">
        <f>O46*Parameters_VoIP!$B$17</f>
        <v>0</v>
      </c>
      <c r="V46" s="202"/>
      <c r="W46" s="202">
        <f t="shared" si="83"/>
        <v>1E-3</v>
      </c>
      <c r="X46" s="202">
        <f t="shared" si="84"/>
        <v>0.10100000000000001</v>
      </c>
      <c r="Y46" s="202">
        <f t="shared" si="85"/>
        <v>102.67677777777777</v>
      </c>
      <c r="Z46" s="205">
        <f t="shared" si="86"/>
        <v>0.99901729729729727</v>
      </c>
      <c r="AA46" t="b">
        <f t="shared" si="87"/>
        <v>0</v>
      </c>
      <c r="AB46" t="s">
        <v>277</v>
      </c>
      <c r="AD46" s="440">
        <v>0</v>
      </c>
      <c r="AE46" s="261">
        <f>O46*Parameters_VoIP!$B$13</f>
        <v>10.277777777777779</v>
      </c>
      <c r="AF46" s="262">
        <f>Distributievergoedingen!$F$7*M46</f>
        <v>10</v>
      </c>
      <c r="AH46" s="263">
        <f t="shared" si="13"/>
        <v>20.277777777777779</v>
      </c>
      <c r="AI46" s="212"/>
      <c r="AJ46" s="264">
        <f t="shared" si="10"/>
        <v>20.277777777777779</v>
      </c>
      <c r="AK46" s="212"/>
      <c r="AL46" s="261">
        <f t="shared" si="1"/>
        <v>82.5</v>
      </c>
      <c r="AM46" s="267">
        <f t="shared" si="2"/>
        <v>0.80270270270270272</v>
      </c>
      <c r="AN46" s="263" t="b">
        <f t="shared" si="14"/>
        <v>0</v>
      </c>
    </row>
    <row r="47" spans="1:40">
      <c r="A47" t="str">
        <f t="shared" si="11"/>
        <v>Hosted voipfaciliteitDoorschakelen selectiefVVE overstap</v>
      </c>
      <c r="B47" t="str">
        <f t="shared" si="12"/>
        <v>Hosted voipfaciliteitDoorschakelen selectiefVVE overstap</v>
      </c>
      <c r="C47" s="199" t="s">
        <v>296</v>
      </c>
      <c r="D47" s="199" t="s">
        <v>281</v>
      </c>
      <c r="E47" s="199" t="s">
        <v>312</v>
      </c>
      <c r="F47" s="199" t="s">
        <v>330</v>
      </c>
      <c r="G47" s="199" t="s">
        <v>298</v>
      </c>
      <c r="H47" s="206" t="str">
        <f t="shared" si="82"/>
        <v>Hosted voipfaciliteitDoorschakelen selectief</v>
      </c>
      <c r="J47" t="str">
        <f>INDEX(mapping!F:F,MATCH($H47,mapping!B:B,0),0)</f>
        <v>nvt</v>
      </c>
      <c r="K47" t="str">
        <f>INDEX(mapping!F:F,MATCH($D47&amp;$E47,mapping!B:B,0),0)</f>
        <v>bijkomende kosten</v>
      </c>
      <c r="L47">
        <f>MATCH($H47,'Tarieven ZM voice'!B:B,0)</f>
        <v>34</v>
      </c>
      <c r="M47" s="202">
        <f>INDEX('Tarieven ZM voice'!F:F,$L47,0)</f>
        <v>100</v>
      </c>
      <c r="N47" s="203">
        <f>INDEX('Tarieven ZM voice'!G:H,$L47,MATCH($G47,'Tarieven ZM voice'!$G$4:$H$4,0))</f>
        <v>100</v>
      </c>
      <c r="O47" s="202">
        <f>M47+N47/Parameters_VoIP!$B$15</f>
        <v>102.77777777777777</v>
      </c>
      <c r="P47" s="207">
        <f>IF($K47="nvt","nvt",MATCH($K47,Parameters_VoIP!A:A,0))</f>
        <v>36</v>
      </c>
      <c r="Q47" s="208">
        <f>IF($P47="nvt",0,INDEX(Parameters_VoIP!B:B,P47,0))</f>
        <v>0.1</v>
      </c>
      <c r="R47" s="208">
        <f>INDEX(mapping!F:F,MATCH(D47&amp;F47&amp;$R$3,mapping!B:B,0),0)</f>
        <v>1</v>
      </c>
      <c r="S47" s="208">
        <f t="shared" si="4"/>
        <v>0.1</v>
      </c>
      <c r="T47" s="202">
        <f>S47*Parameters_VoIP!$B$6</f>
        <v>1E-3</v>
      </c>
      <c r="U47" s="202">
        <f>O47*Parameters_VoIP!$B$17</f>
        <v>0</v>
      </c>
      <c r="V47" s="202"/>
      <c r="W47" s="202">
        <f t="shared" si="83"/>
        <v>1E-3</v>
      </c>
      <c r="X47" s="202">
        <f t="shared" si="84"/>
        <v>0.10100000000000001</v>
      </c>
      <c r="Y47" s="202">
        <f t="shared" si="85"/>
        <v>102.67677777777777</v>
      </c>
      <c r="Z47" s="205">
        <f t="shared" si="86"/>
        <v>0.99901729729729727</v>
      </c>
      <c r="AA47" t="b">
        <f t="shared" si="87"/>
        <v>0</v>
      </c>
      <c r="AB47" t="s">
        <v>277</v>
      </c>
      <c r="AD47" s="440">
        <v>0</v>
      </c>
      <c r="AE47" s="261">
        <f>O47*Parameters_VoIP!$B$13</f>
        <v>10.277777777777779</v>
      </c>
      <c r="AF47" s="262">
        <f>Distributievergoedingen!$F$7*M47</f>
        <v>10</v>
      </c>
      <c r="AH47" s="263">
        <f t="shared" si="13"/>
        <v>20.277777777777779</v>
      </c>
      <c r="AI47" s="212"/>
      <c r="AJ47" s="264">
        <f t="shared" si="10"/>
        <v>20.277777777777779</v>
      </c>
      <c r="AK47" s="212"/>
      <c r="AL47" s="261">
        <f t="shared" si="1"/>
        <v>82.5</v>
      </c>
      <c r="AM47" s="267">
        <f t="shared" si="2"/>
        <v>0.80270270270270272</v>
      </c>
      <c r="AN47" s="263" t="b">
        <f t="shared" si="14"/>
        <v>0</v>
      </c>
    </row>
    <row r="48" spans="1:40" s="277" customFormat="1">
      <c r="A48" s="277" t="str">
        <f t="shared" ref="A48:A50" si="106">H48&amp;G48</f>
        <v>Hosted voipfaciliteitInVerbindingVVE overstap</v>
      </c>
      <c r="B48" s="277" t="str">
        <f t="shared" ref="B48:B50" si="107">H48&amp;G48</f>
        <v>Hosted voipfaciliteitInVerbindingVVE overstap</v>
      </c>
      <c r="C48" s="199" t="s">
        <v>296</v>
      </c>
      <c r="D48" s="199" t="s">
        <v>281</v>
      </c>
      <c r="E48" s="199" t="s">
        <v>312</v>
      </c>
      <c r="F48" s="199" t="s">
        <v>571</v>
      </c>
      <c r="G48" s="199" t="s">
        <v>298</v>
      </c>
      <c r="H48" s="206" t="str">
        <f t="shared" ref="H48:H50" si="108">D48&amp;E48&amp;F48</f>
        <v>Hosted voipfaciliteitInVerbinding</v>
      </c>
      <c r="J48" s="277" t="str">
        <f>INDEX(mapping!F:F,MATCH($H48,mapping!B:B,0),0)</f>
        <v>nvt</v>
      </c>
      <c r="K48" s="277" t="str">
        <f>INDEX(mapping!F:F,MATCH($D48&amp;$E48,mapping!B:B,0),0)</f>
        <v>bijkomende kosten</v>
      </c>
      <c r="L48" s="277">
        <f>MATCH($H48,'Tarieven ZM voice'!B:B,0)</f>
        <v>22</v>
      </c>
      <c r="M48" s="202">
        <f>INDEX('Tarieven ZM voice'!F:F,$L48,0)</f>
        <v>100</v>
      </c>
      <c r="N48" s="203">
        <f>INDEX('Tarieven ZM voice'!G:H,$L48,MATCH($G48,'Tarieven ZM voice'!$G$4:$H$4,0))</f>
        <v>100</v>
      </c>
      <c r="O48" s="202">
        <f>M48+N48/Parameters_VoIP!$B$15</f>
        <v>102.77777777777777</v>
      </c>
      <c r="P48" s="207">
        <f>IF($K48="nvt","nvt",MATCH($K48,Parameters_VoIP!A:A,0))</f>
        <v>36</v>
      </c>
      <c r="Q48" s="208">
        <f>IF($P48="nvt",0,INDEX(Parameters_VoIP!B:B,P48,0))</f>
        <v>0.1</v>
      </c>
      <c r="R48" s="208">
        <f>INDEX(mapping!F:F,MATCH(D48&amp;F48&amp;$R$3,mapping!B:B,0),0)</f>
        <v>1</v>
      </c>
      <c r="S48" s="208">
        <f t="shared" ref="S48:S50" si="109">Q48*R48</f>
        <v>0.1</v>
      </c>
      <c r="T48" s="202">
        <f>S48*Parameters_VoIP!$B$6</f>
        <v>1E-3</v>
      </c>
      <c r="U48" s="202">
        <f>O48*Parameters_VoIP!$B$17</f>
        <v>0</v>
      </c>
      <c r="V48" s="202"/>
      <c r="W48" s="202">
        <f t="shared" ref="W48:W50" si="110">SUM(T48:V48)</f>
        <v>1E-3</v>
      </c>
      <c r="X48" s="202">
        <f t="shared" ref="X48:X50" si="111">S48+W48</f>
        <v>0.10100000000000001</v>
      </c>
      <c r="Y48" s="202">
        <f t="shared" ref="Y48:Y50" si="112">O48-X48</f>
        <v>102.67677777777777</v>
      </c>
      <c r="Z48" s="205">
        <f t="shared" ref="Z48:Z50" si="113">Y48/O48</f>
        <v>0.99901729729729727</v>
      </c>
      <c r="AA48" s="277" t="b">
        <f t="shared" ref="AA48:AA50" si="114">Z48&lt;0</f>
        <v>0</v>
      </c>
      <c r="AB48" s="277" t="s">
        <v>277</v>
      </c>
      <c r="AD48" s="440">
        <v>0</v>
      </c>
      <c r="AE48" s="261">
        <f>O48*Parameters_VoIP!$B$13</f>
        <v>10.277777777777779</v>
      </c>
      <c r="AF48" s="262">
        <f>Distributievergoedingen!$F$7*M48</f>
        <v>10</v>
      </c>
      <c r="AH48" s="263">
        <f t="shared" ref="AH48:AH50" si="115">SUM(AE48:AG48)</f>
        <v>20.277777777777779</v>
      </c>
      <c r="AI48" s="212"/>
      <c r="AJ48" s="264">
        <f t="shared" ref="AJ48:AJ50" si="116">AD48+AH48</f>
        <v>20.277777777777779</v>
      </c>
      <c r="AK48" s="212"/>
      <c r="AL48" s="261">
        <f t="shared" ref="AL48:AL50" si="117">O48-AJ48</f>
        <v>82.5</v>
      </c>
      <c r="AM48" s="267">
        <f t="shared" ref="AM48:AM50" si="118">AL48/O48</f>
        <v>0.80270270270270272</v>
      </c>
      <c r="AN48" s="263" t="b">
        <f t="shared" ref="AN48:AN50" si="119">AM48&lt;0</f>
        <v>0</v>
      </c>
    </row>
    <row r="49" spans="1:40" s="277" customFormat="1">
      <c r="A49" s="277" t="str">
        <f t="shared" si="106"/>
        <v>Hosted voipfaciliteitService en InstallatieVVE overstap</v>
      </c>
      <c r="B49" s="277" t="str">
        <f t="shared" si="107"/>
        <v>Hosted voipfaciliteitService en InstallatieVVE overstap</v>
      </c>
      <c r="C49" s="199" t="s">
        <v>296</v>
      </c>
      <c r="D49" s="199" t="s">
        <v>281</v>
      </c>
      <c r="E49" s="199" t="s">
        <v>312</v>
      </c>
      <c r="F49" s="199" t="s">
        <v>344</v>
      </c>
      <c r="G49" s="199" t="s">
        <v>298</v>
      </c>
      <c r="H49" s="206" t="str">
        <f t="shared" si="108"/>
        <v>Hosted voipfaciliteitService en Installatie</v>
      </c>
      <c r="J49" s="277" t="str">
        <f>INDEX(mapping!F:F,MATCH($H49,mapping!B:B,0),0)</f>
        <v>nvt</v>
      </c>
      <c r="K49" s="277" t="str">
        <f>INDEX(mapping!F:F,MATCH($D49&amp;$E49,mapping!B:B,0),0)</f>
        <v>bijkomende kosten</v>
      </c>
      <c r="L49" s="277">
        <f>MATCH($H49,'Tarieven ZM voice'!B:B,0)</f>
        <v>21</v>
      </c>
      <c r="M49" s="202">
        <f>INDEX('Tarieven ZM voice'!F:F,$L49,0)</f>
        <v>100</v>
      </c>
      <c r="N49" s="203">
        <f>INDEX('Tarieven ZM voice'!G:H,$L49,MATCH($G49,'Tarieven ZM voice'!$G$4:$H$4,0))</f>
        <v>100</v>
      </c>
      <c r="O49" s="202">
        <f>M49+N49/Parameters_VoIP!$B$15</f>
        <v>102.77777777777777</v>
      </c>
      <c r="P49" s="207">
        <f>IF($K49="nvt","nvt",MATCH($K49,Parameters_VoIP!A:A,0))</f>
        <v>36</v>
      </c>
      <c r="Q49" s="208">
        <f>IF($P49="nvt",0,INDEX(Parameters_VoIP!B:B,P49,0))</f>
        <v>0.1</v>
      </c>
      <c r="R49" s="208">
        <f>INDEX(mapping!F:F,MATCH(D49&amp;F49&amp;$R$3,mapping!B:B,0),0)</f>
        <v>1</v>
      </c>
      <c r="S49" s="208">
        <f t="shared" si="109"/>
        <v>0.1</v>
      </c>
      <c r="T49" s="202">
        <f>S49*Parameters_VoIP!$B$6</f>
        <v>1E-3</v>
      </c>
      <c r="U49" s="202">
        <f>O49*Parameters_VoIP!$B$17</f>
        <v>0</v>
      </c>
      <c r="V49" s="202"/>
      <c r="W49" s="202">
        <f t="shared" si="110"/>
        <v>1E-3</v>
      </c>
      <c r="X49" s="202">
        <f t="shared" si="111"/>
        <v>0.10100000000000001</v>
      </c>
      <c r="Y49" s="202">
        <f t="shared" si="112"/>
        <v>102.67677777777777</v>
      </c>
      <c r="Z49" s="205">
        <f t="shared" si="113"/>
        <v>0.99901729729729727</v>
      </c>
      <c r="AA49" s="277" t="b">
        <f t="shared" si="114"/>
        <v>0</v>
      </c>
      <c r="AB49" s="277" t="s">
        <v>277</v>
      </c>
      <c r="AD49" s="440">
        <v>0</v>
      </c>
      <c r="AE49" s="261">
        <f>O49*Parameters_VoIP!$B$13</f>
        <v>10.277777777777779</v>
      </c>
      <c r="AF49" s="262">
        <f>Distributievergoedingen!$F$7*M49</f>
        <v>10</v>
      </c>
      <c r="AH49" s="263">
        <f t="shared" si="115"/>
        <v>20.277777777777779</v>
      </c>
      <c r="AI49" s="212"/>
      <c r="AJ49" s="264">
        <f t="shared" si="116"/>
        <v>20.277777777777779</v>
      </c>
      <c r="AK49" s="212"/>
      <c r="AL49" s="261">
        <f t="shared" si="117"/>
        <v>82.5</v>
      </c>
      <c r="AM49" s="267">
        <f t="shared" si="118"/>
        <v>0.80270270270270272</v>
      </c>
      <c r="AN49" s="263" t="b">
        <f t="shared" si="119"/>
        <v>0</v>
      </c>
    </row>
    <row r="50" spans="1:40" s="277" customFormat="1">
      <c r="A50" s="277" t="str">
        <f t="shared" si="106"/>
        <v>Hosted voipfaciliteitService en Installatie (Extra)VVE overstap</v>
      </c>
      <c r="B50" s="277" t="str">
        <f t="shared" si="107"/>
        <v>Hosted voipfaciliteitService en Installatie (Extra)VVE overstap</v>
      </c>
      <c r="C50" s="199" t="s">
        <v>296</v>
      </c>
      <c r="D50" s="199" t="s">
        <v>281</v>
      </c>
      <c r="E50" s="199" t="s">
        <v>312</v>
      </c>
      <c r="F50" s="199" t="s">
        <v>572</v>
      </c>
      <c r="G50" s="199" t="s">
        <v>298</v>
      </c>
      <c r="H50" s="206" t="str">
        <f t="shared" si="108"/>
        <v>Hosted voipfaciliteitService en Installatie (Extra)</v>
      </c>
      <c r="J50" s="277" t="str">
        <f>INDEX(mapping!F:F,MATCH($H50,mapping!B:B,0),0)</f>
        <v>nvt</v>
      </c>
      <c r="K50" s="277" t="str">
        <f>INDEX(mapping!F:F,MATCH($D50&amp;$E50,mapping!B:B,0),0)</f>
        <v>bijkomende kosten</v>
      </c>
      <c r="L50" s="277">
        <f>MATCH($H50,'Tarieven ZM voice'!B:B,0)</f>
        <v>35</v>
      </c>
      <c r="M50" s="202">
        <f>INDEX('Tarieven ZM voice'!F:F,$L50,0)</f>
        <v>100</v>
      </c>
      <c r="N50" s="203">
        <f>INDEX('Tarieven ZM voice'!G:H,$L50,MATCH($G50,'Tarieven ZM voice'!$G$4:$H$4,0))</f>
        <v>100</v>
      </c>
      <c r="O50" s="202">
        <f>M50+N50/Parameters_VoIP!$B$15</f>
        <v>102.77777777777777</v>
      </c>
      <c r="P50" s="207">
        <f>IF($K50="nvt","nvt",MATCH($K50,Parameters_VoIP!A:A,0))</f>
        <v>36</v>
      </c>
      <c r="Q50" s="208">
        <f>IF($P50="nvt",0,INDEX(Parameters_VoIP!B:B,P50,0))</f>
        <v>0.1</v>
      </c>
      <c r="R50" s="208">
        <f>INDEX(mapping!F:F,MATCH(D50&amp;F50&amp;$R$3,mapping!B:B,0),0)</f>
        <v>1</v>
      </c>
      <c r="S50" s="208">
        <f t="shared" si="109"/>
        <v>0.1</v>
      </c>
      <c r="T50" s="202">
        <f>S50*Parameters_VoIP!$B$6</f>
        <v>1E-3</v>
      </c>
      <c r="U50" s="202">
        <f>O50*Parameters_VoIP!$B$17</f>
        <v>0</v>
      </c>
      <c r="V50" s="202"/>
      <c r="W50" s="202">
        <f t="shared" si="110"/>
        <v>1E-3</v>
      </c>
      <c r="X50" s="202">
        <f t="shared" si="111"/>
        <v>0.10100000000000001</v>
      </c>
      <c r="Y50" s="202">
        <f t="shared" si="112"/>
        <v>102.67677777777777</v>
      </c>
      <c r="Z50" s="205">
        <f t="shared" si="113"/>
        <v>0.99901729729729727</v>
      </c>
      <c r="AA50" s="277" t="b">
        <f t="shared" si="114"/>
        <v>0</v>
      </c>
      <c r="AB50" s="277" t="s">
        <v>277</v>
      </c>
      <c r="AD50" s="440">
        <v>0</v>
      </c>
      <c r="AE50" s="261">
        <f>O50*Parameters_VoIP!$B$13</f>
        <v>10.277777777777779</v>
      </c>
      <c r="AF50" s="262">
        <f>Distributievergoedingen!$F$7*M50</f>
        <v>10</v>
      </c>
      <c r="AH50" s="263">
        <f t="shared" si="115"/>
        <v>20.277777777777779</v>
      </c>
      <c r="AI50" s="212"/>
      <c r="AJ50" s="264">
        <f t="shared" si="116"/>
        <v>20.277777777777779</v>
      </c>
      <c r="AK50" s="212"/>
      <c r="AL50" s="261">
        <f t="shared" si="117"/>
        <v>82.5</v>
      </c>
      <c r="AM50" s="267">
        <f t="shared" si="118"/>
        <v>0.80270270270270272</v>
      </c>
      <c r="AN50" s="263" t="b">
        <f t="shared" si="119"/>
        <v>0</v>
      </c>
    </row>
    <row r="51" spans="1:40">
      <c r="A51" t="str">
        <f t="shared" si="11"/>
        <v>Hosted voipfaciliteitKeuzemenu dag/nachtVVE overstap</v>
      </c>
      <c r="B51" t="str">
        <f t="shared" si="12"/>
        <v>Hosted voipfaciliteitKeuzemenu dag/nachtVVE overstap</v>
      </c>
      <c r="C51" s="199" t="s">
        <v>296</v>
      </c>
      <c r="D51" s="199" t="s">
        <v>281</v>
      </c>
      <c r="E51" s="199" t="s">
        <v>312</v>
      </c>
      <c r="F51" s="199" t="s">
        <v>525</v>
      </c>
      <c r="G51" s="199" t="s">
        <v>298</v>
      </c>
      <c r="H51" s="206" t="str">
        <f t="shared" si="82"/>
        <v>Hosted voipfaciliteitKeuzemenu dag/nacht</v>
      </c>
      <c r="J51" t="str">
        <f>INDEX(mapping!F:F,MATCH($H51,mapping!B:B,0),0)</f>
        <v>nvt</v>
      </c>
      <c r="K51" t="str">
        <f>INDEX(mapping!F:F,MATCH($D51&amp;$E51,mapping!B:B,0),0)</f>
        <v>bijkomende kosten</v>
      </c>
      <c r="L51">
        <f>MATCH($H51,'Tarieven ZM voice'!B:B,0)</f>
        <v>36</v>
      </c>
      <c r="M51" s="202">
        <f>INDEX('Tarieven ZM voice'!F:F,$L51,0)</f>
        <v>100</v>
      </c>
      <c r="N51" s="203">
        <f>INDEX('Tarieven ZM voice'!G:H,$L51,MATCH($G51,'Tarieven ZM voice'!$G$4:$H$4,0))</f>
        <v>100</v>
      </c>
      <c r="O51" s="202">
        <f>M51+N51/Parameters_VoIP!$B$15</f>
        <v>102.77777777777777</v>
      </c>
      <c r="P51" s="207">
        <f>IF($K51="nvt","nvt",MATCH($K51,Parameters_VoIP!A:A,0))</f>
        <v>36</v>
      </c>
      <c r="Q51" s="208">
        <f>IF($P51="nvt",0,INDEX(Parameters_VoIP!B:B,P51,0))</f>
        <v>0.1</v>
      </c>
      <c r="R51" s="208">
        <f>INDEX(mapping!F:F,MATCH(D51&amp;F51&amp;$R$3,mapping!B:B,0),0)</f>
        <v>1</v>
      </c>
      <c r="S51" s="208">
        <f t="shared" si="4"/>
        <v>0.1</v>
      </c>
      <c r="T51" s="202">
        <f>S51*Parameters_VoIP!$B$6</f>
        <v>1E-3</v>
      </c>
      <c r="U51" s="202">
        <f>O51*Parameters_VoIP!$B$17</f>
        <v>0</v>
      </c>
      <c r="V51" s="202"/>
      <c r="W51" s="202">
        <f t="shared" si="83"/>
        <v>1E-3</v>
      </c>
      <c r="X51" s="202">
        <f t="shared" si="84"/>
        <v>0.10100000000000001</v>
      </c>
      <c r="Y51" s="202">
        <f t="shared" si="85"/>
        <v>102.67677777777777</v>
      </c>
      <c r="Z51" s="205">
        <f t="shared" si="86"/>
        <v>0.99901729729729727</v>
      </c>
      <c r="AA51" t="b">
        <f t="shared" si="87"/>
        <v>0</v>
      </c>
      <c r="AB51" t="s">
        <v>277</v>
      </c>
      <c r="AD51" s="440">
        <v>0</v>
      </c>
      <c r="AE51" s="261">
        <f>O51*Parameters_VoIP!$B$13</f>
        <v>10.277777777777779</v>
      </c>
      <c r="AF51" s="262">
        <f>Distributievergoedingen!$F$7*M51</f>
        <v>10</v>
      </c>
      <c r="AH51" s="263">
        <f t="shared" si="13"/>
        <v>20.277777777777779</v>
      </c>
      <c r="AI51" s="212"/>
      <c r="AJ51" s="264">
        <f t="shared" si="10"/>
        <v>20.277777777777779</v>
      </c>
      <c r="AK51" s="212"/>
      <c r="AL51" s="261">
        <f t="shared" si="1"/>
        <v>82.5</v>
      </c>
      <c r="AM51" s="267">
        <f t="shared" si="2"/>
        <v>0.80270270270270272</v>
      </c>
      <c r="AN51" s="263" t="b">
        <f t="shared" si="14"/>
        <v>0</v>
      </c>
    </row>
  </sheetData>
  <mergeCells count="1">
    <mergeCell ref="Y1:AA1"/>
  </mergeCells>
  <pageMargins left="0.7" right="0.7" top="0.75" bottom="0.75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BK768"/>
  <sheetViews>
    <sheetView topLeftCell="AQ1" workbookViewId="0">
      <selection activeCell="AT15" sqref="AT15"/>
    </sheetView>
  </sheetViews>
  <sheetFormatPr defaultColWidth="10.5703125" defaultRowHeight="12"/>
  <cols>
    <col min="1" max="2" width="28.5703125" style="89" bestFit="1" customWidth="1"/>
    <col min="3" max="3" width="14.5703125" style="89" customWidth="1"/>
    <col min="4" max="4" width="20" style="89" customWidth="1"/>
    <col min="5" max="5" width="12.140625" style="89" customWidth="1"/>
    <col min="6" max="7" width="11.140625" style="89" customWidth="1"/>
    <col min="8" max="8" width="30.85546875" style="89" customWidth="1"/>
    <col min="9" max="9" width="9.140625" style="89" bestFit="1" customWidth="1"/>
    <col min="10" max="10" width="12" style="89" bestFit="1" customWidth="1"/>
    <col min="11" max="11" width="10.5703125" style="89"/>
    <col min="12" max="12" width="12.140625" style="89" customWidth="1"/>
    <col min="13" max="13" width="10.5703125" style="89"/>
    <col min="14" max="14" width="12" style="89" customWidth="1"/>
    <col min="15" max="21" width="10.5703125" style="89"/>
    <col min="22" max="22" width="9.7109375" style="89" customWidth="1"/>
    <col min="23" max="23" width="10.5703125" style="89"/>
    <col min="24" max="24" width="9.28515625" style="89" customWidth="1"/>
    <col min="25" max="25" width="9" style="89" customWidth="1"/>
    <col min="26" max="29" width="10.5703125" style="89"/>
    <col min="30" max="30" width="15.7109375" style="89" bestFit="1" customWidth="1"/>
    <col min="31" max="34" width="10.5703125" style="89"/>
    <col min="35" max="35" width="15.7109375" style="89" bestFit="1" customWidth="1"/>
    <col min="36" max="37" width="10.5703125" style="89"/>
    <col min="38" max="38" width="3.42578125" style="89" customWidth="1"/>
    <col min="39" max="39" width="14.28515625" style="89" bestFit="1" customWidth="1"/>
    <col min="40" max="40" width="15.85546875" style="89" bestFit="1" customWidth="1"/>
    <col min="41" max="43" width="10.5703125" style="89"/>
    <col min="44" max="44" width="4.5703125" style="89" customWidth="1"/>
    <col min="45" max="45" width="21" style="89" customWidth="1"/>
    <col min="46" max="46" width="27.140625" style="89" customWidth="1"/>
    <col min="47" max="47" width="4" style="239" customWidth="1"/>
    <col min="48" max="52" width="8.28515625" style="239" customWidth="1"/>
    <col min="53" max="53" width="3.7109375" style="239" customWidth="1"/>
    <col min="54" max="55" width="7" style="89" customWidth="1"/>
    <col min="56" max="56" width="2.140625" style="89" customWidth="1"/>
    <col min="57" max="57" width="7" style="89" customWidth="1"/>
    <col min="58" max="58" width="3.42578125" style="89" customWidth="1"/>
    <col min="59" max="59" width="10.5703125" style="89"/>
    <col min="60" max="60" width="2.140625" style="89" customWidth="1"/>
    <col min="61" max="16384" width="10.5703125" style="89"/>
  </cols>
  <sheetData>
    <row r="1" spans="1:63" ht="15">
      <c r="Q1" s="453" t="s">
        <v>261</v>
      </c>
      <c r="R1" s="454"/>
      <c r="S1" s="454"/>
      <c r="T1" s="454"/>
      <c r="U1" s="454"/>
      <c r="V1" s="454"/>
      <c r="W1" s="454"/>
      <c r="X1" s="454"/>
      <c r="Y1" s="454"/>
      <c r="Z1" s="454"/>
      <c r="AA1" s="454"/>
      <c r="AB1" s="454"/>
      <c r="AC1" s="454"/>
      <c r="AD1" s="455"/>
      <c r="AE1" s="456" t="s">
        <v>192</v>
      </c>
      <c r="AF1" s="457"/>
      <c r="AG1" s="457"/>
      <c r="AH1" s="457"/>
      <c r="AI1" s="458"/>
      <c r="AJ1" s="450" t="s">
        <v>262</v>
      </c>
      <c r="AK1" s="451"/>
      <c r="AL1" s="451"/>
      <c r="AM1" s="452"/>
      <c r="AN1" s="125" t="s">
        <v>263</v>
      </c>
      <c r="AO1" s="446" t="s">
        <v>193</v>
      </c>
      <c r="AP1" s="447"/>
      <c r="AQ1" s="448"/>
      <c r="AS1" s="171" t="s">
        <v>194</v>
      </c>
      <c r="AT1" s="172"/>
      <c r="AV1" s="449" t="s">
        <v>503</v>
      </c>
      <c r="AW1" s="449"/>
      <c r="AX1" s="449"/>
      <c r="AY1" s="449"/>
      <c r="AZ1" s="449"/>
      <c r="BA1" s="243"/>
      <c r="BB1" s="238" t="s">
        <v>393</v>
      </c>
      <c r="BC1" s="238"/>
      <c r="BD1" s="238"/>
      <c r="BE1" s="238"/>
      <c r="BF1" s="238"/>
      <c r="BG1" s="238"/>
      <c r="BH1" s="239"/>
      <c r="BI1" s="218" t="s">
        <v>193</v>
      </c>
      <c r="BJ1" s="219"/>
      <c r="BK1" s="220"/>
    </row>
    <row r="2" spans="1:63" ht="15">
      <c r="C2" s="459" t="s">
        <v>195</v>
      </c>
      <c r="D2" s="460"/>
      <c r="E2" s="460"/>
      <c r="F2" s="461"/>
      <c r="G2" s="461"/>
      <c r="H2" s="461"/>
      <c r="I2" s="462" t="s">
        <v>264</v>
      </c>
      <c r="J2" s="463"/>
      <c r="K2" s="463"/>
      <c r="L2" s="463"/>
      <c r="M2" s="463"/>
      <c r="N2" s="463"/>
      <c r="O2" s="463"/>
      <c r="P2" s="463"/>
      <c r="Q2" s="464" t="s">
        <v>265</v>
      </c>
      <c r="R2" s="465"/>
      <c r="S2" s="465"/>
      <c r="T2" s="465"/>
      <c r="U2" s="466"/>
      <c r="V2" s="464" t="s">
        <v>266</v>
      </c>
      <c r="W2" s="465"/>
      <c r="X2" s="465"/>
      <c r="Y2" s="466"/>
      <c r="Z2" s="467" t="s">
        <v>267</v>
      </c>
      <c r="AA2" s="463"/>
      <c r="AB2" s="463"/>
      <c r="AC2" s="463"/>
      <c r="AD2" s="468"/>
      <c r="AE2" s="456"/>
      <c r="AF2" s="457"/>
      <c r="AG2" s="457"/>
      <c r="AH2" s="457"/>
      <c r="AI2" s="458"/>
      <c r="AJ2" s="450"/>
      <c r="AK2" s="451"/>
      <c r="AL2" s="451"/>
      <c r="AM2" s="452"/>
      <c r="AN2" s="126"/>
      <c r="AO2" s="127"/>
      <c r="AP2" s="128"/>
      <c r="AQ2" s="129"/>
      <c r="AS2" s="173"/>
      <c r="AT2" s="174"/>
      <c r="AV2" s="246"/>
      <c r="AW2" s="246"/>
      <c r="AX2" s="246"/>
      <c r="AY2" s="246"/>
      <c r="AZ2" s="246"/>
      <c r="BA2" s="243"/>
      <c r="BB2" s="226" t="s">
        <v>262</v>
      </c>
      <c r="BC2" s="224"/>
      <c r="BD2" s="224"/>
      <c r="BE2" s="225"/>
      <c r="BF2" s="238"/>
      <c r="BG2" s="230" t="s">
        <v>376</v>
      </c>
      <c r="BH2" s="238"/>
      <c r="BI2" s="221"/>
      <c r="BJ2" s="222"/>
      <c r="BK2" s="223"/>
    </row>
    <row r="3" spans="1:63" ht="45">
      <c r="A3" s="130" t="s">
        <v>338</v>
      </c>
      <c r="B3" s="131" t="s">
        <v>196</v>
      </c>
      <c r="C3" s="132" t="s">
        <v>220</v>
      </c>
      <c r="D3" s="133" t="s">
        <v>228</v>
      </c>
      <c r="E3" s="133" t="s">
        <v>283</v>
      </c>
      <c r="F3" s="133" t="s">
        <v>221</v>
      </c>
      <c r="G3" s="133" t="s">
        <v>276</v>
      </c>
      <c r="H3" s="133" t="s">
        <v>268</v>
      </c>
      <c r="I3" s="134" t="s">
        <v>253</v>
      </c>
      <c r="J3" s="134" t="s">
        <v>254</v>
      </c>
      <c r="K3" s="134" t="s">
        <v>255</v>
      </c>
      <c r="L3" s="134" t="s">
        <v>256</v>
      </c>
      <c r="M3" s="134" t="s">
        <v>257</v>
      </c>
      <c r="N3" s="134" t="s">
        <v>258</v>
      </c>
      <c r="O3" s="134" t="s">
        <v>259</v>
      </c>
      <c r="P3" s="134" t="s">
        <v>260</v>
      </c>
      <c r="Q3" s="135" t="s">
        <v>205</v>
      </c>
      <c r="R3" s="136" t="s">
        <v>207</v>
      </c>
      <c r="S3" s="136" t="s">
        <v>208</v>
      </c>
      <c r="T3" s="136" t="s">
        <v>209</v>
      </c>
      <c r="U3" s="137" t="s">
        <v>269</v>
      </c>
      <c r="V3" s="138" t="s">
        <v>205</v>
      </c>
      <c r="W3" s="139" t="s">
        <v>207</v>
      </c>
      <c r="X3" s="139" t="s">
        <v>208</v>
      </c>
      <c r="Y3" s="140" t="s">
        <v>209</v>
      </c>
      <c r="Z3" s="139" t="s">
        <v>205</v>
      </c>
      <c r="AA3" s="139" t="s">
        <v>207</v>
      </c>
      <c r="AB3" s="139" t="s">
        <v>208</v>
      </c>
      <c r="AC3" s="139" t="s">
        <v>209</v>
      </c>
      <c r="AD3" s="140" t="s">
        <v>270</v>
      </c>
      <c r="AE3" s="141" t="s">
        <v>205</v>
      </c>
      <c r="AF3" s="141" t="s">
        <v>207</v>
      </c>
      <c r="AG3" s="141" t="s">
        <v>208</v>
      </c>
      <c r="AH3" s="141" t="s">
        <v>209</v>
      </c>
      <c r="AI3" s="142" t="s">
        <v>271</v>
      </c>
      <c r="AJ3" s="143" t="s">
        <v>272</v>
      </c>
      <c r="AK3" s="144" t="s">
        <v>273</v>
      </c>
      <c r="AL3" s="144"/>
      <c r="AM3" s="145" t="s">
        <v>274</v>
      </c>
      <c r="AN3" s="146" t="s">
        <v>275</v>
      </c>
      <c r="AO3" s="147" t="s">
        <v>197</v>
      </c>
      <c r="AP3" s="148" t="s">
        <v>198</v>
      </c>
      <c r="AQ3" s="149" t="s">
        <v>199</v>
      </c>
      <c r="AS3" s="175" t="s">
        <v>200</v>
      </c>
      <c r="AT3" s="176" t="s">
        <v>201</v>
      </c>
      <c r="AV3" s="247" t="s">
        <v>205</v>
      </c>
      <c r="AW3" s="247" t="s">
        <v>207</v>
      </c>
      <c r="AX3" s="247" t="s">
        <v>208</v>
      </c>
      <c r="AY3" s="247" t="s">
        <v>209</v>
      </c>
      <c r="AZ3" s="247" t="s">
        <v>504</v>
      </c>
      <c r="BA3" s="244"/>
      <c r="BB3" s="234" t="s">
        <v>394</v>
      </c>
      <c r="BC3" s="227" t="s">
        <v>273</v>
      </c>
      <c r="BD3" s="227"/>
      <c r="BE3" s="217" t="s">
        <v>274</v>
      </c>
      <c r="BF3" s="238"/>
      <c r="BG3" s="228" t="s">
        <v>275</v>
      </c>
      <c r="BH3" s="238"/>
      <c r="BI3" s="237" t="s">
        <v>197</v>
      </c>
      <c r="BJ3" s="236" t="s">
        <v>198</v>
      </c>
      <c r="BK3" s="235" t="s">
        <v>199</v>
      </c>
    </row>
    <row r="4" spans="1:63" s="239" customFormat="1" ht="14.25" customHeight="1">
      <c r="A4" s="158" t="str">
        <f>C4&amp;D4&amp;E4</f>
        <v>Hosted voipNederland Basis0</v>
      </c>
      <c r="B4" s="158" t="str">
        <f>C4&amp;D4&amp;E4</f>
        <v>Hosted voipNederland Basis0</v>
      </c>
      <c r="C4" s="214" t="s">
        <v>281</v>
      </c>
      <c r="D4" s="215" t="s">
        <v>279</v>
      </c>
      <c r="E4" s="215">
        <v>0</v>
      </c>
      <c r="F4" s="152"/>
      <c r="G4" s="152"/>
      <c r="H4" s="152" t="str">
        <f t="shared" ref="H4:H11" si="0">C4&amp;D4</f>
        <v>Hosted voipNederland Basis</v>
      </c>
      <c r="I4" s="159">
        <f>INDEX(Verkeersprofielen!$B:$B,MATCH($H4,Verkeersprofielen!$A:$A,0))</f>
        <v>1000</v>
      </c>
      <c r="J4" s="159">
        <f>INDEX(Verkeersprofielen!$C:$C,MATCH($H4,Verkeersprofielen!$A:$A,0))</f>
        <v>1000</v>
      </c>
      <c r="K4" s="159">
        <f>INDEX(Verkeersprofielen!$D:$D,MATCH($H4,Verkeersprofielen!$A:$A,0))</f>
        <v>1000</v>
      </c>
      <c r="L4" s="159">
        <f>INDEX(Verkeersprofielen!$E:$E,MATCH($H4,Verkeersprofielen!$A:$A,0))</f>
        <v>1000</v>
      </c>
      <c r="M4" s="159">
        <f>INDEX(Verkeersprofielen!$F:$F,MATCH($H4,Verkeersprofielen!$A:$A,0))</f>
        <v>1000</v>
      </c>
      <c r="N4" s="159">
        <f>INDEX(Verkeersprofielen!$G:$G,MATCH($H4,Verkeersprofielen!$A:$A,0))</f>
        <v>1000</v>
      </c>
      <c r="O4" s="159">
        <f>INDEX(Verkeersprofielen!$H:$H,MATCH($H4,Verkeersprofielen!$A:$A,0))</f>
        <v>1000</v>
      </c>
      <c r="P4" s="159">
        <f>INDEX(Verkeersprofielen!$I:$I,MATCH($H4,Verkeersprofielen!$A:$A,0))</f>
        <v>1000</v>
      </c>
      <c r="Q4" s="441">
        <f>INDEX('Tarieven ZM voice'!$F:$F,MATCH($H4&amp;Q$3,'Tarieven ZM voice'!$B:$B,0))*I4+J4*INDEX('Tarieven ZM voice'!$G:$G,MATCH($H4&amp;Q$3,'Tarieven ZM voice'!$B:$B,0))</f>
        <v>200</v>
      </c>
      <c r="R4" s="381">
        <f>INDEX('Tarieven ZM voice'!$F:$F,MATCH($H4&amp;R$3,'Tarieven ZM voice'!$B:$B,0))*K4+L4*INDEX('Tarieven ZM voice'!$G:$G,MATCH($H4&amp;R$3,'Tarieven ZM voice'!$B:$B,0))</f>
        <v>200</v>
      </c>
      <c r="S4" s="381">
        <f>INDEX('Tarieven ZM voice'!$F:$F,MATCH($H4&amp;S$3,'Tarieven ZM voice'!$B:$B,0))*M4+N4*INDEX('Tarieven ZM voice'!$G:$G,MATCH($H4&amp;S$3,'Tarieven ZM voice'!$B:$B,0))</f>
        <v>200</v>
      </c>
      <c r="T4" s="381">
        <f>INDEX('Tarieven ZM voice'!$F:$F,MATCH($H4&amp;T$3,'Tarieven ZM voice'!$B:$B,0))*O4+P4*INDEX('Tarieven ZM voice'!$G:$G,MATCH($H4&amp;T$3,'Tarieven ZM voice'!$B:$B,0))</f>
        <v>200</v>
      </c>
      <c r="U4" s="160">
        <f>SUM(Q4:T4)</f>
        <v>800</v>
      </c>
      <c r="V4" s="442">
        <f>IF(ISNA(MATCH($C4&amp;$E4,'Tarieven ZM voice'!$B:$B,0)),0,INDEX('Tarieven ZM voice'!$F:$I,MATCH($C4&amp;$E4,'Tarieven ZM voice'!$B:$B,0),MATCH(V$3,'Tarieven ZM voice'!$F$58:$I$58,0)))</f>
        <v>0</v>
      </c>
      <c r="W4" s="93">
        <f>IF(ISNA(MATCH($C4&amp;$E4,'Tarieven ZM voice'!$B:$B,0)),0,INDEX('Tarieven ZM voice'!$F:$I,MATCH($C4&amp;$E4,'Tarieven ZM voice'!$B:$B,0),MATCH(W$3,'Tarieven ZM voice'!$F$58:$I$58,0)))</f>
        <v>0</v>
      </c>
      <c r="X4" s="93">
        <f>IF(ISNA(MATCH($C4&amp;$E4,'Tarieven ZM voice'!$B:$B,0)),0,INDEX('Tarieven ZM voice'!$F:$I,MATCH($C4&amp;$E4,'Tarieven ZM voice'!$B:$B,0),MATCH(X$3,'Tarieven ZM voice'!$F$58:$I$58,0)))</f>
        <v>0</v>
      </c>
      <c r="Y4" s="183">
        <f>IF(ISNA(MATCH($C4&amp;$E4,'Tarieven ZM voice'!$B:$B,0)),0,INDEX('Tarieven ZM voice'!$F:$I,MATCH($C4&amp;$E4,'Tarieven ZM voice'!$B:$B,0),MATCH(Y$3,'Tarieven ZM voice'!$F$58:$I$58,0)))</f>
        <v>0</v>
      </c>
      <c r="Z4" s="443">
        <f t="shared" ref="Z4" si="1">Q4*(1-V4)</f>
        <v>200</v>
      </c>
      <c r="AA4" s="165">
        <f t="shared" ref="AA4" si="2">R4*(1-W4)</f>
        <v>200</v>
      </c>
      <c r="AB4" s="165">
        <f t="shared" ref="AB4" si="3">S4*(1-X4)</f>
        <v>200</v>
      </c>
      <c r="AC4" s="165">
        <f t="shared" ref="AC4" si="4">T4*(1-Y4)</f>
        <v>200</v>
      </c>
      <c r="AD4" s="166">
        <f>SUM(Z4:AC4)</f>
        <v>800</v>
      </c>
      <c r="AE4" s="444">
        <f>INDEX('Hulpblad verkeer'!$K:$K,MATCH($AE$3,'Hulpblad verkeer'!A:A,0))*J4</f>
        <v>13.084</v>
      </c>
      <c r="AF4" s="165">
        <f>INDEX('Hulpblad verkeer'!$K:$K,MATCH('Rekenblad Verkeer'!$AF$3,'Hulpblad verkeer'!A:A,0))*L4</f>
        <v>13.084</v>
      </c>
      <c r="AG4" s="165">
        <f>INDEX('Hulpblad verkeer'!K:K,MATCH('Rekenblad Verkeer'!$AG$3,'Hulpblad verkeer'!A:A,0))*N4</f>
        <v>28.674000000000003</v>
      </c>
      <c r="AH4" s="165">
        <f>INDEX('Hulpblad verkeer'!K:K,MATCH('Rekenblad Verkeer'!$AH$3,'Hulpblad verkeer'!A:A,0))*P4</f>
        <v>100.06400000000001</v>
      </c>
      <c r="AI4" s="166">
        <f>SUM(AE4:AH4)</f>
        <v>154.90600000000001</v>
      </c>
      <c r="AJ4" s="441">
        <f>AI4*Parameters_VoIP!$B$6</f>
        <v>1.5490600000000001</v>
      </c>
      <c r="AK4" s="152"/>
      <c r="AL4" s="152"/>
      <c r="AM4" s="160">
        <f>SUM(AJ4:AL4)</f>
        <v>1.5490600000000001</v>
      </c>
      <c r="AN4" s="445">
        <f>AI4+AM4</f>
        <v>156.45506</v>
      </c>
      <c r="AO4" s="444">
        <f>AD4-AN4</f>
        <v>643.54494</v>
      </c>
      <c r="AP4" s="162">
        <f>AO4/AD4</f>
        <v>0.80443117499999994</v>
      </c>
      <c r="AQ4" s="158" t="b">
        <f>AP4&lt;0</f>
        <v>0</v>
      </c>
      <c r="AS4" s="178" t="s">
        <v>277</v>
      </c>
      <c r="AT4" s="177"/>
      <c r="AV4" s="268">
        <f>INDEX('Hulpblad verkeer'!$L:$L,MATCH(AV$3&amp;"-ULL",'Hulpblad verkeer'!$A:$A,0))*J4</f>
        <v>23.084</v>
      </c>
      <c r="AW4" s="268">
        <f>INDEX('Hulpblad verkeer'!$L:$L,MATCH(AW$3&amp;"-ULL",'Hulpblad verkeer'!$A:$A,0))*L4</f>
        <v>23.084</v>
      </c>
      <c r="AX4" s="268">
        <f>INDEX('Hulpblad verkeer'!$L:$L,MATCH(AX$3&amp;"-ULL",'Hulpblad verkeer'!$A:$A,0))*N4</f>
        <v>38.674000000000007</v>
      </c>
      <c r="AY4" s="268">
        <f>INDEX('Hulpblad verkeer'!$L:$L,MATCH(AY$3&amp;"-ULL",'Hulpblad verkeer'!$A:$A,0))*P4</f>
        <v>110.06399999999999</v>
      </c>
      <c r="AZ4" s="213">
        <f>SUM(AV4:AY4)</f>
        <v>194.90600000000001</v>
      </c>
      <c r="BA4" s="269"/>
      <c r="BB4" s="261">
        <f>AD4*Parameters_VoIP!$B$13</f>
        <v>80</v>
      </c>
      <c r="BC4" s="262">
        <f>Distributievergoedingen!$F$7*AD4+Distributievergoedingen!$R$7/Parameters_VoIP!$B$15</f>
        <v>80.277777777777771</v>
      </c>
      <c r="BD4" s="277"/>
      <c r="BE4" s="263">
        <f>SUM(BB4:BD4)</f>
        <v>160.27777777777777</v>
      </c>
      <c r="BF4" s="212"/>
      <c r="BG4" s="264">
        <f>AZ4+BE4</f>
        <v>355.18377777777778</v>
      </c>
      <c r="BH4" s="212"/>
      <c r="BI4" s="261">
        <f>AD4-BG4</f>
        <v>444.81622222222222</v>
      </c>
      <c r="BJ4" s="267">
        <f>BI4/AD4</f>
        <v>0.55602027777777774</v>
      </c>
      <c r="BK4" s="263" t="b">
        <f>BJ4&lt;0</f>
        <v>0</v>
      </c>
    </row>
    <row r="5" spans="1:63" ht="14.25" customHeight="1">
      <c r="A5" s="158" t="str">
        <f>C5&amp;D5&amp;E5</f>
        <v>Hosted voipNederland Basis1</v>
      </c>
      <c r="B5" s="158" t="str">
        <f>C5&amp;D5&amp;E5</f>
        <v>Hosted voipNederland Basis1</v>
      </c>
      <c r="C5" s="214" t="s">
        <v>281</v>
      </c>
      <c r="D5" s="215" t="s">
        <v>279</v>
      </c>
      <c r="E5" s="215">
        <v>1</v>
      </c>
      <c r="F5" s="152"/>
      <c r="G5" s="152"/>
      <c r="H5" s="152" t="str">
        <f t="shared" si="0"/>
        <v>Hosted voipNederland Basis</v>
      </c>
      <c r="I5" s="159">
        <f>INDEX(Verkeersprofielen!$B:$B,MATCH($H5,Verkeersprofielen!$A:$A,0))</f>
        <v>1000</v>
      </c>
      <c r="J5" s="159">
        <f>INDEX(Verkeersprofielen!$C:$C,MATCH($H5,Verkeersprofielen!$A:$A,0))</f>
        <v>1000</v>
      </c>
      <c r="K5" s="159">
        <f>INDEX(Verkeersprofielen!$D:$D,MATCH($H5,Verkeersprofielen!$A:$A,0))</f>
        <v>1000</v>
      </c>
      <c r="L5" s="159">
        <f>INDEX(Verkeersprofielen!$E:$E,MATCH($H5,Verkeersprofielen!$A:$A,0))</f>
        <v>1000</v>
      </c>
      <c r="M5" s="159">
        <f>INDEX(Verkeersprofielen!$F:$F,MATCH($H5,Verkeersprofielen!$A:$A,0))</f>
        <v>1000</v>
      </c>
      <c r="N5" s="159">
        <f>INDEX(Verkeersprofielen!$G:$G,MATCH($H5,Verkeersprofielen!$A:$A,0))</f>
        <v>1000</v>
      </c>
      <c r="O5" s="159">
        <f>INDEX(Verkeersprofielen!$H:$H,MATCH($H5,Verkeersprofielen!$A:$A,0))</f>
        <v>1000</v>
      </c>
      <c r="P5" s="159">
        <f>INDEX(Verkeersprofielen!$I:$I,MATCH($H5,Verkeersprofielen!$A:$A,0))</f>
        <v>1000</v>
      </c>
      <c r="Q5" s="441">
        <f>INDEX('Tarieven ZM voice'!$F:$F,MATCH($H5&amp;Q$3,'Tarieven ZM voice'!$B:$B,0))*I5+J5*INDEX('Tarieven ZM voice'!$G:$G,MATCH($H5&amp;Q$3,'Tarieven ZM voice'!$B:$B,0))</f>
        <v>200</v>
      </c>
      <c r="R5" s="381">
        <f>INDEX('Tarieven ZM voice'!$F:$F,MATCH($H5&amp;R$3,'Tarieven ZM voice'!$B:$B,0))*K5+L5*INDEX('Tarieven ZM voice'!$G:$G,MATCH($H5&amp;R$3,'Tarieven ZM voice'!$B:$B,0))</f>
        <v>200</v>
      </c>
      <c r="S5" s="381">
        <f>INDEX('Tarieven ZM voice'!$F:$F,MATCH($H5&amp;S$3,'Tarieven ZM voice'!$B:$B,0))*M5+N5*INDEX('Tarieven ZM voice'!$G:$G,MATCH($H5&amp;S$3,'Tarieven ZM voice'!$B:$B,0))</f>
        <v>200</v>
      </c>
      <c r="T5" s="381">
        <f>INDEX('Tarieven ZM voice'!$F:$F,MATCH($H5&amp;T$3,'Tarieven ZM voice'!$B:$B,0))*O5+P5*INDEX('Tarieven ZM voice'!$G:$G,MATCH($H5&amp;T$3,'Tarieven ZM voice'!$B:$B,0))</f>
        <v>200</v>
      </c>
      <c r="U5" s="160">
        <f>SUM(Q5:T5)</f>
        <v>800</v>
      </c>
      <c r="V5" s="442">
        <f>IF(ISNA(MATCH($C5&amp;$E5,'Tarieven ZM voice'!$B:$B,0)),0,INDEX('Tarieven ZM voice'!$F:$I,MATCH($C5&amp;$E5,'Tarieven ZM voice'!$B:$B,0),MATCH(V$3,'Tarieven ZM voice'!$F$58:$I$58,0)))</f>
        <v>0</v>
      </c>
      <c r="W5" s="93">
        <f>IF(ISNA(MATCH($C5&amp;$E5,'Tarieven ZM voice'!$B:$B,0)),0,INDEX('Tarieven ZM voice'!$F:$I,MATCH($C5&amp;$E5,'Tarieven ZM voice'!$B:$B,0),MATCH(W$3,'Tarieven ZM voice'!$F$58:$I$58,0)))</f>
        <v>0</v>
      </c>
      <c r="X5" s="93">
        <f>IF(ISNA(MATCH($C5&amp;$E5,'Tarieven ZM voice'!$B:$B,0)),0,INDEX('Tarieven ZM voice'!$F:$I,MATCH($C5&amp;$E5,'Tarieven ZM voice'!$B:$B,0),MATCH(X$3,'Tarieven ZM voice'!$F$58:$I$58,0)))</f>
        <v>0</v>
      </c>
      <c r="Y5" s="183">
        <f>IF(ISNA(MATCH($C5&amp;$E5,'Tarieven ZM voice'!$B:$B,0)),0,INDEX('Tarieven ZM voice'!$F:$I,MATCH($C5&amp;$E5,'Tarieven ZM voice'!$B:$B,0),MATCH(Y$3,'Tarieven ZM voice'!$F$58:$I$58,0)))</f>
        <v>0</v>
      </c>
      <c r="Z5" s="443">
        <f t="shared" ref="Z5:AC5" si="5">Q5*(1-V5)</f>
        <v>200</v>
      </c>
      <c r="AA5" s="165">
        <f t="shared" si="5"/>
        <v>200</v>
      </c>
      <c r="AB5" s="165">
        <f t="shared" si="5"/>
        <v>200</v>
      </c>
      <c r="AC5" s="165">
        <f t="shared" si="5"/>
        <v>200</v>
      </c>
      <c r="AD5" s="166">
        <f>SUM(Z5:AC5)</f>
        <v>800</v>
      </c>
      <c r="AE5" s="444">
        <f>INDEX('Hulpblad verkeer'!$K:$K,MATCH($AE$3,'Hulpblad verkeer'!A:A,0))*J5</f>
        <v>13.084</v>
      </c>
      <c r="AF5" s="165">
        <f>INDEX('Hulpblad verkeer'!$K:$K,MATCH('Rekenblad Verkeer'!$AF$3,'Hulpblad verkeer'!A:A,0))*L5</f>
        <v>13.084</v>
      </c>
      <c r="AG5" s="165">
        <f>INDEX('Hulpblad verkeer'!K:K,MATCH('Rekenblad Verkeer'!$AG$3,'Hulpblad verkeer'!A:A,0))*N5</f>
        <v>28.674000000000003</v>
      </c>
      <c r="AH5" s="165">
        <f>INDEX('Hulpblad verkeer'!K:K,MATCH('Rekenblad Verkeer'!$AH$3,'Hulpblad verkeer'!A:A,0))*P5</f>
        <v>100.06400000000001</v>
      </c>
      <c r="AI5" s="166">
        <f>SUM(AE5:AH5)</f>
        <v>154.90600000000001</v>
      </c>
      <c r="AJ5" s="441">
        <f>AI5*Parameters_VoIP!$B$6</f>
        <v>1.5490600000000001</v>
      </c>
      <c r="AK5" s="152"/>
      <c r="AL5" s="152"/>
      <c r="AM5" s="160">
        <f>SUM(AJ5:AL5)</f>
        <v>1.5490600000000001</v>
      </c>
      <c r="AN5" s="445">
        <f>AI5+AM5</f>
        <v>156.45506</v>
      </c>
      <c r="AO5" s="444">
        <f>AD5-AN5</f>
        <v>643.54494</v>
      </c>
      <c r="AP5" s="162">
        <f>AO5/AD5</f>
        <v>0.80443117499999994</v>
      </c>
      <c r="AQ5" s="158" t="b">
        <f>AP5&lt;0</f>
        <v>0</v>
      </c>
      <c r="AS5" s="178" t="s">
        <v>277</v>
      </c>
      <c r="AT5" s="177"/>
      <c r="AV5" s="268">
        <f>INDEX('Hulpblad verkeer'!$L:$L,MATCH(AV$3&amp;"-ULL",'Hulpblad verkeer'!$A:$A,0))*J5</f>
        <v>23.084</v>
      </c>
      <c r="AW5" s="268">
        <f>INDEX('Hulpblad verkeer'!$L:$L,MATCH(AW$3&amp;"-ULL",'Hulpblad verkeer'!$A:$A,0))*L5</f>
        <v>23.084</v>
      </c>
      <c r="AX5" s="268">
        <f>INDEX('Hulpblad verkeer'!$L:$L,MATCH(AX$3&amp;"-ULL",'Hulpblad verkeer'!$A:$A,0))*N5</f>
        <v>38.674000000000007</v>
      </c>
      <c r="AY5" s="268">
        <f>INDEX('Hulpblad verkeer'!$L:$L,MATCH(AY$3&amp;"-ULL",'Hulpblad verkeer'!$A:$A,0))*P5</f>
        <v>110.06399999999999</v>
      </c>
      <c r="AZ5" s="213">
        <f>SUM(AV5:AY5)</f>
        <v>194.90600000000001</v>
      </c>
      <c r="BA5" s="269"/>
      <c r="BB5" s="261">
        <f>AD5*Parameters_VoIP!$B$13</f>
        <v>80</v>
      </c>
      <c r="BC5" s="262">
        <f>Distributievergoedingen!$F$7*AD5+Distributievergoedingen!$R$7/Parameters_VoIP!$B$15</f>
        <v>80.277777777777771</v>
      </c>
      <c r="BD5"/>
      <c r="BE5" s="263">
        <f>SUM(BB5:BD5)</f>
        <v>160.27777777777777</v>
      </c>
      <c r="BF5" s="212"/>
      <c r="BG5" s="264">
        <f>AZ5+BE5</f>
        <v>355.18377777777778</v>
      </c>
      <c r="BH5" s="212"/>
      <c r="BI5" s="261">
        <f>AD5-BG5</f>
        <v>444.81622222222222</v>
      </c>
      <c r="BJ5" s="267">
        <f>BI5/AD5</f>
        <v>0.55602027777777774</v>
      </c>
      <c r="BK5" s="263" t="b">
        <f>BJ5&lt;0</f>
        <v>0</v>
      </c>
    </row>
    <row r="6" spans="1:63" s="239" customFormat="1" ht="14.25" customHeight="1">
      <c r="A6" s="158" t="str">
        <f t="shared" ref="A6:A15" si="6">C6&amp;D6&amp;E6</f>
        <v>Hosted voipNederland Basis2</v>
      </c>
      <c r="B6" s="158" t="str">
        <f t="shared" ref="B6:B15" si="7">C6&amp;D6&amp;E6</f>
        <v>Hosted voipNederland Basis2</v>
      </c>
      <c r="C6" s="214" t="s">
        <v>281</v>
      </c>
      <c r="D6" s="215" t="s">
        <v>279</v>
      </c>
      <c r="E6" s="215">
        <v>2</v>
      </c>
      <c r="F6" s="152"/>
      <c r="G6" s="152"/>
      <c r="H6" s="152" t="str">
        <f t="shared" si="0"/>
        <v>Hosted voipNederland Basis</v>
      </c>
      <c r="I6" s="159">
        <f>INDEX(Verkeersprofielen!$B:$B,MATCH($H6,Verkeersprofielen!$A:$A,0))</f>
        <v>1000</v>
      </c>
      <c r="J6" s="159">
        <f>INDEX(Verkeersprofielen!$C:$C,MATCH($H6,Verkeersprofielen!$A:$A,0))</f>
        <v>1000</v>
      </c>
      <c r="K6" s="159">
        <f>INDEX(Verkeersprofielen!$D:$D,MATCH($H6,Verkeersprofielen!$A:$A,0))</f>
        <v>1000</v>
      </c>
      <c r="L6" s="159">
        <f>INDEX(Verkeersprofielen!$E:$E,MATCH($H6,Verkeersprofielen!$A:$A,0))</f>
        <v>1000</v>
      </c>
      <c r="M6" s="159">
        <f>INDEX(Verkeersprofielen!$F:$F,MATCH($H6,Verkeersprofielen!$A:$A,0))</f>
        <v>1000</v>
      </c>
      <c r="N6" s="159">
        <f>INDEX(Verkeersprofielen!$G:$G,MATCH($H6,Verkeersprofielen!$A:$A,0))</f>
        <v>1000</v>
      </c>
      <c r="O6" s="159">
        <f>INDEX(Verkeersprofielen!$H:$H,MATCH($H6,Verkeersprofielen!$A:$A,0))</f>
        <v>1000</v>
      </c>
      <c r="P6" s="159">
        <f>INDEX(Verkeersprofielen!$I:$I,MATCH($H6,Verkeersprofielen!$A:$A,0))</f>
        <v>1000</v>
      </c>
      <c r="Q6" s="441">
        <f>INDEX('Tarieven ZM voice'!$F:$F,MATCH($H6&amp;Q$3,'Tarieven ZM voice'!$B:$B,0))*I6+J6*INDEX('Tarieven ZM voice'!$G:$G,MATCH($H6&amp;Q$3,'Tarieven ZM voice'!$B:$B,0))</f>
        <v>200</v>
      </c>
      <c r="R6" s="381">
        <f>INDEX('Tarieven ZM voice'!$F:$F,MATCH($H6&amp;R$3,'Tarieven ZM voice'!$B:$B,0))*K6+L6*INDEX('Tarieven ZM voice'!$G:$G,MATCH($H6&amp;R$3,'Tarieven ZM voice'!$B:$B,0))</f>
        <v>200</v>
      </c>
      <c r="S6" s="381">
        <f>INDEX('Tarieven ZM voice'!$F:$F,MATCH($H6&amp;S$3,'Tarieven ZM voice'!$B:$B,0))*M6+N6*INDEX('Tarieven ZM voice'!$G:$G,MATCH($H6&amp;S$3,'Tarieven ZM voice'!$B:$B,0))</f>
        <v>200</v>
      </c>
      <c r="T6" s="381">
        <f>INDEX('Tarieven ZM voice'!$F:$F,MATCH($H6&amp;T$3,'Tarieven ZM voice'!$B:$B,0))*O6+P6*INDEX('Tarieven ZM voice'!$G:$G,MATCH($H6&amp;T$3,'Tarieven ZM voice'!$B:$B,0))</f>
        <v>200</v>
      </c>
      <c r="U6" s="160">
        <f t="shared" ref="U6:U11" si="8">SUM(Q6:T6)</f>
        <v>800</v>
      </c>
      <c r="V6" s="442">
        <f>IF(ISNA(MATCH($C6&amp;$E6,'Tarieven ZM voice'!$B:$B,0)),0,INDEX('Tarieven ZM voice'!$F:$I,MATCH($C6&amp;$E6,'Tarieven ZM voice'!$B:$B,0),MATCH(V$3,'Tarieven ZM voice'!$F$58:$I$58,0)))</f>
        <v>0</v>
      </c>
      <c r="W6" s="93">
        <f>IF(ISNA(MATCH($C6&amp;$E6,'Tarieven ZM voice'!$B:$B,0)),0,INDEX('Tarieven ZM voice'!$F:$I,MATCH($C6&amp;$E6,'Tarieven ZM voice'!$B:$B,0),MATCH(W$3,'Tarieven ZM voice'!$F$58:$I$58,0)))</f>
        <v>0</v>
      </c>
      <c r="X6" s="93">
        <f>IF(ISNA(MATCH($C6&amp;$E6,'Tarieven ZM voice'!$B:$B,0)),0,INDEX('Tarieven ZM voice'!$F:$I,MATCH($C6&amp;$E6,'Tarieven ZM voice'!$B:$B,0),MATCH(X$3,'Tarieven ZM voice'!$F$58:$I$58,0)))</f>
        <v>0</v>
      </c>
      <c r="Y6" s="183">
        <f>IF(ISNA(MATCH($C6&amp;$E6,'Tarieven ZM voice'!$B:$B,0)),0,INDEX('Tarieven ZM voice'!$F:$I,MATCH($C6&amp;$E6,'Tarieven ZM voice'!$B:$B,0),MATCH(Y$3,'Tarieven ZM voice'!$F$58:$I$58,0)))</f>
        <v>0</v>
      </c>
      <c r="Z6" s="443">
        <f t="shared" ref="Z6:Z11" si="9">Q6*(1-V6)</f>
        <v>200</v>
      </c>
      <c r="AA6" s="165">
        <f t="shared" ref="AA6:AA11" si="10">R6*(1-W6)</f>
        <v>200</v>
      </c>
      <c r="AB6" s="165">
        <f t="shared" ref="AB6:AB11" si="11">S6*(1-X6)</f>
        <v>200</v>
      </c>
      <c r="AC6" s="165">
        <f t="shared" ref="AC6:AC11" si="12">T6*(1-Y6)</f>
        <v>200</v>
      </c>
      <c r="AD6" s="166">
        <f t="shared" ref="AD6:AD11" si="13">SUM(Z6:AC6)</f>
        <v>800</v>
      </c>
      <c r="AE6" s="444">
        <f>INDEX('Hulpblad verkeer'!$K:$K,MATCH($AE$3,'Hulpblad verkeer'!A:A,0))*J6</f>
        <v>13.084</v>
      </c>
      <c r="AF6" s="165">
        <f>INDEX('Hulpblad verkeer'!$K:$K,MATCH('Rekenblad Verkeer'!$AF$3,'Hulpblad verkeer'!A:A,0))*L6</f>
        <v>13.084</v>
      </c>
      <c r="AG6" s="165">
        <f>INDEX('Hulpblad verkeer'!K:K,MATCH('Rekenblad Verkeer'!$AG$3,'Hulpblad verkeer'!A:A,0))*N6</f>
        <v>28.674000000000003</v>
      </c>
      <c r="AH6" s="165">
        <f>INDEX('Hulpblad verkeer'!K:K,MATCH('Rekenblad Verkeer'!$AH$3,'Hulpblad verkeer'!A:A,0))*P6</f>
        <v>100.06400000000001</v>
      </c>
      <c r="AI6" s="166">
        <f t="shared" ref="AI6:AI11" si="14">SUM(AE6:AH6)</f>
        <v>154.90600000000001</v>
      </c>
      <c r="AJ6" s="441">
        <f>AI6*Parameters_VoIP!$B$6</f>
        <v>1.5490600000000001</v>
      </c>
      <c r="AK6" s="152"/>
      <c r="AL6" s="152"/>
      <c r="AM6" s="160">
        <f t="shared" ref="AM6:AM11" si="15">SUM(AJ6:AL6)</f>
        <v>1.5490600000000001</v>
      </c>
      <c r="AN6" s="445">
        <f t="shared" ref="AN6:AN11" si="16">AI6+AM6</f>
        <v>156.45506</v>
      </c>
      <c r="AO6" s="444">
        <f t="shared" ref="AO6:AO11" si="17">AD6-AN6</f>
        <v>643.54494</v>
      </c>
      <c r="AP6" s="162">
        <f t="shared" ref="AP6:AP11" si="18">AO6/AD6</f>
        <v>0.80443117499999994</v>
      </c>
      <c r="AQ6" s="158" t="b">
        <f t="shared" ref="AQ6:AQ11" si="19">AP6&lt;0</f>
        <v>0</v>
      </c>
      <c r="AS6" s="178" t="s">
        <v>277</v>
      </c>
      <c r="AT6" s="177"/>
      <c r="AV6" s="268">
        <f>INDEX('Hulpblad verkeer'!$L:$L,MATCH(AV$3&amp;"-ULL",'Hulpblad verkeer'!$A:$A,0))*J6</f>
        <v>23.084</v>
      </c>
      <c r="AW6" s="268">
        <f>INDEX('Hulpblad verkeer'!$L:$L,MATCH(AW$3&amp;"-ULL",'Hulpblad verkeer'!$A:$A,0))*L6</f>
        <v>23.084</v>
      </c>
      <c r="AX6" s="268">
        <f>INDEX('Hulpblad verkeer'!$L:$L,MATCH(AX$3&amp;"-ULL",'Hulpblad verkeer'!$A:$A,0))*N6</f>
        <v>38.674000000000007</v>
      </c>
      <c r="AY6" s="268">
        <f>INDEX('Hulpblad verkeer'!$L:$L,MATCH(AY$3&amp;"-ULL",'Hulpblad verkeer'!$A:$A,0))*P6</f>
        <v>110.06399999999999</v>
      </c>
      <c r="AZ6" s="213">
        <f t="shared" ref="AZ6:AZ15" si="20">SUM(AV6:AY6)</f>
        <v>194.90600000000001</v>
      </c>
      <c r="BA6" s="269"/>
      <c r="BB6" s="261">
        <f>AD6*Parameters_VoIP!$B$13</f>
        <v>80</v>
      </c>
      <c r="BC6" s="262">
        <f>Distributievergoedingen!$F$7*AD6+Distributievergoedingen!$R$7/Parameters_VoIP!$B$15</f>
        <v>80.277777777777771</v>
      </c>
      <c r="BD6" s="277"/>
      <c r="BE6" s="263">
        <f t="shared" ref="BE6:BE15" si="21">SUM(BB6:BD6)</f>
        <v>160.27777777777777</v>
      </c>
      <c r="BF6" s="212"/>
      <c r="BG6" s="264">
        <f t="shared" ref="BG6:BG15" si="22">AZ6+BE6</f>
        <v>355.18377777777778</v>
      </c>
      <c r="BH6" s="212"/>
      <c r="BI6" s="261">
        <f t="shared" ref="BI6:BI15" si="23">AD6-BG6</f>
        <v>444.81622222222222</v>
      </c>
      <c r="BJ6" s="267">
        <f t="shared" ref="BJ6:BJ15" si="24">BI6/AD6</f>
        <v>0.55602027777777774</v>
      </c>
      <c r="BK6" s="263" t="b">
        <f t="shared" ref="BK6:BK15" si="25">BJ6&lt;0</f>
        <v>0</v>
      </c>
    </row>
    <row r="7" spans="1:63" s="239" customFormat="1" ht="14.25" customHeight="1">
      <c r="A7" s="158" t="str">
        <f t="shared" si="6"/>
        <v>Hosted voipNederland Basis3</v>
      </c>
      <c r="B7" s="158" t="str">
        <f t="shared" si="7"/>
        <v>Hosted voipNederland Basis3</v>
      </c>
      <c r="C7" s="214" t="s">
        <v>281</v>
      </c>
      <c r="D7" s="215" t="s">
        <v>279</v>
      </c>
      <c r="E7" s="215">
        <v>3</v>
      </c>
      <c r="F7" s="152"/>
      <c r="G7" s="152"/>
      <c r="H7" s="152" t="str">
        <f t="shared" si="0"/>
        <v>Hosted voipNederland Basis</v>
      </c>
      <c r="I7" s="159">
        <f>INDEX(Verkeersprofielen!$B:$B,MATCH($H7,Verkeersprofielen!$A:$A,0))</f>
        <v>1000</v>
      </c>
      <c r="J7" s="159">
        <f>INDEX(Verkeersprofielen!$C:$C,MATCH($H7,Verkeersprofielen!$A:$A,0))</f>
        <v>1000</v>
      </c>
      <c r="K7" s="159">
        <f>INDEX(Verkeersprofielen!$D:$D,MATCH($H7,Verkeersprofielen!$A:$A,0))</f>
        <v>1000</v>
      </c>
      <c r="L7" s="159">
        <f>INDEX(Verkeersprofielen!$E:$E,MATCH($H7,Verkeersprofielen!$A:$A,0))</f>
        <v>1000</v>
      </c>
      <c r="M7" s="159">
        <f>INDEX(Verkeersprofielen!$F:$F,MATCH($H7,Verkeersprofielen!$A:$A,0))</f>
        <v>1000</v>
      </c>
      <c r="N7" s="159">
        <f>INDEX(Verkeersprofielen!$G:$G,MATCH($H7,Verkeersprofielen!$A:$A,0))</f>
        <v>1000</v>
      </c>
      <c r="O7" s="159">
        <f>INDEX(Verkeersprofielen!$H:$H,MATCH($H7,Verkeersprofielen!$A:$A,0))</f>
        <v>1000</v>
      </c>
      <c r="P7" s="159">
        <f>INDEX(Verkeersprofielen!$I:$I,MATCH($H7,Verkeersprofielen!$A:$A,0))</f>
        <v>1000</v>
      </c>
      <c r="Q7" s="441">
        <f>INDEX('Tarieven ZM voice'!$F:$F,MATCH($H7&amp;Q$3,'Tarieven ZM voice'!$B:$B,0))*I7+J7*INDEX('Tarieven ZM voice'!$G:$G,MATCH($H7&amp;Q$3,'Tarieven ZM voice'!$B:$B,0))</f>
        <v>200</v>
      </c>
      <c r="R7" s="381">
        <f>INDEX('Tarieven ZM voice'!$F:$F,MATCH($H7&amp;R$3,'Tarieven ZM voice'!$B:$B,0))*K7+L7*INDEX('Tarieven ZM voice'!$G:$G,MATCH($H7&amp;R$3,'Tarieven ZM voice'!$B:$B,0))</f>
        <v>200</v>
      </c>
      <c r="S7" s="381">
        <f>INDEX('Tarieven ZM voice'!$F:$F,MATCH($H7&amp;S$3,'Tarieven ZM voice'!$B:$B,0))*M7+N7*INDEX('Tarieven ZM voice'!$G:$G,MATCH($H7&amp;S$3,'Tarieven ZM voice'!$B:$B,0))</f>
        <v>200</v>
      </c>
      <c r="T7" s="381">
        <f>INDEX('Tarieven ZM voice'!$F:$F,MATCH($H7&amp;T$3,'Tarieven ZM voice'!$B:$B,0))*O7+P7*INDEX('Tarieven ZM voice'!$G:$G,MATCH($H7&amp;T$3,'Tarieven ZM voice'!$B:$B,0))</f>
        <v>200</v>
      </c>
      <c r="U7" s="160">
        <f t="shared" si="8"/>
        <v>800</v>
      </c>
      <c r="V7" s="442">
        <f>IF(ISNA(MATCH($C7&amp;$E7,'Tarieven ZM voice'!$B:$B,0)),0,INDEX('Tarieven ZM voice'!$F:$I,MATCH($C7&amp;$E7,'Tarieven ZM voice'!$B:$B,0),MATCH(V$3,'Tarieven ZM voice'!$F$58:$I$58,0)))</f>
        <v>0</v>
      </c>
      <c r="W7" s="93">
        <f>IF(ISNA(MATCH($C7&amp;$E7,'Tarieven ZM voice'!$B:$B,0)),0,INDEX('Tarieven ZM voice'!$F:$I,MATCH($C7&amp;$E7,'Tarieven ZM voice'!$B:$B,0),MATCH(W$3,'Tarieven ZM voice'!$F$58:$I$58,0)))</f>
        <v>0</v>
      </c>
      <c r="X7" s="93">
        <f>IF(ISNA(MATCH($C7&amp;$E7,'Tarieven ZM voice'!$B:$B,0)),0,INDEX('Tarieven ZM voice'!$F:$I,MATCH($C7&amp;$E7,'Tarieven ZM voice'!$B:$B,0),MATCH(X$3,'Tarieven ZM voice'!$F$58:$I$58,0)))</f>
        <v>0</v>
      </c>
      <c r="Y7" s="183">
        <f>IF(ISNA(MATCH($C7&amp;$E7,'Tarieven ZM voice'!$B:$B,0)),0,INDEX('Tarieven ZM voice'!$F:$I,MATCH($C7&amp;$E7,'Tarieven ZM voice'!$B:$B,0),MATCH(Y$3,'Tarieven ZM voice'!$F$58:$I$58,0)))</f>
        <v>0</v>
      </c>
      <c r="Z7" s="443">
        <f t="shared" si="9"/>
        <v>200</v>
      </c>
      <c r="AA7" s="165">
        <f t="shared" si="10"/>
        <v>200</v>
      </c>
      <c r="AB7" s="165">
        <f t="shared" si="11"/>
        <v>200</v>
      </c>
      <c r="AC7" s="165">
        <f t="shared" si="12"/>
        <v>200</v>
      </c>
      <c r="AD7" s="166">
        <f t="shared" si="13"/>
        <v>800</v>
      </c>
      <c r="AE7" s="444">
        <f>INDEX('Hulpblad verkeer'!$K:$K,MATCH($AE$3,'Hulpblad verkeer'!A:A,0))*J7</f>
        <v>13.084</v>
      </c>
      <c r="AF7" s="165">
        <f>INDEX('Hulpblad verkeer'!$K:$K,MATCH('Rekenblad Verkeer'!$AF$3,'Hulpblad verkeer'!A:A,0))*L7</f>
        <v>13.084</v>
      </c>
      <c r="AG7" s="165">
        <f>INDEX('Hulpblad verkeer'!K:K,MATCH('Rekenblad Verkeer'!$AG$3,'Hulpblad verkeer'!A:A,0))*N7</f>
        <v>28.674000000000003</v>
      </c>
      <c r="AH7" s="165">
        <f>INDEX('Hulpblad verkeer'!K:K,MATCH('Rekenblad Verkeer'!$AH$3,'Hulpblad verkeer'!A:A,0))*P7</f>
        <v>100.06400000000001</v>
      </c>
      <c r="AI7" s="166">
        <f t="shared" si="14"/>
        <v>154.90600000000001</v>
      </c>
      <c r="AJ7" s="441">
        <f>AI7*Parameters_VoIP!$B$6</f>
        <v>1.5490600000000001</v>
      </c>
      <c r="AK7" s="152"/>
      <c r="AL7" s="152"/>
      <c r="AM7" s="160">
        <f t="shared" si="15"/>
        <v>1.5490600000000001</v>
      </c>
      <c r="AN7" s="445">
        <f t="shared" si="16"/>
        <v>156.45506</v>
      </c>
      <c r="AO7" s="444">
        <f t="shared" si="17"/>
        <v>643.54494</v>
      </c>
      <c r="AP7" s="162">
        <f t="shared" si="18"/>
        <v>0.80443117499999994</v>
      </c>
      <c r="AQ7" s="158" t="b">
        <f t="shared" si="19"/>
        <v>0</v>
      </c>
      <c r="AS7" s="178" t="s">
        <v>277</v>
      </c>
      <c r="AT7" s="177"/>
      <c r="AV7" s="268">
        <f>INDEX('Hulpblad verkeer'!$L:$L,MATCH(AV$3&amp;"-ULL",'Hulpblad verkeer'!$A:$A,0))*J7</f>
        <v>23.084</v>
      </c>
      <c r="AW7" s="268">
        <f>INDEX('Hulpblad verkeer'!$L:$L,MATCH(AW$3&amp;"-ULL",'Hulpblad verkeer'!$A:$A,0))*L7</f>
        <v>23.084</v>
      </c>
      <c r="AX7" s="268">
        <f>INDEX('Hulpblad verkeer'!$L:$L,MATCH(AX$3&amp;"-ULL",'Hulpblad verkeer'!$A:$A,0))*N7</f>
        <v>38.674000000000007</v>
      </c>
      <c r="AY7" s="268">
        <f>INDEX('Hulpblad verkeer'!$L:$L,MATCH(AY$3&amp;"-ULL",'Hulpblad verkeer'!$A:$A,0))*P7</f>
        <v>110.06399999999999</v>
      </c>
      <c r="AZ7" s="213">
        <f t="shared" si="20"/>
        <v>194.90600000000001</v>
      </c>
      <c r="BA7" s="269"/>
      <c r="BB7" s="261">
        <f>AD7*Parameters_VoIP!$B$13</f>
        <v>80</v>
      </c>
      <c r="BC7" s="262">
        <f>Distributievergoedingen!$F$7*AD7+Distributievergoedingen!$R$7/Parameters_VoIP!$B$15</f>
        <v>80.277777777777771</v>
      </c>
      <c r="BD7" s="277"/>
      <c r="BE7" s="263">
        <f t="shared" si="21"/>
        <v>160.27777777777777</v>
      </c>
      <c r="BF7" s="212"/>
      <c r="BG7" s="264">
        <f t="shared" si="22"/>
        <v>355.18377777777778</v>
      </c>
      <c r="BH7" s="212"/>
      <c r="BI7" s="261">
        <f t="shared" si="23"/>
        <v>444.81622222222222</v>
      </c>
      <c r="BJ7" s="267">
        <f t="shared" si="24"/>
        <v>0.55602027777777774</v>
      </c>
      <c r="BK7" s="263" t="b">
        <f t="shared" si="25"/>
        <v>0</v>
      </c>
    </row>
    <row r="8" spans="1:63" s="239" customFormat="1" ht="14.25" customHeight="1">
      <c r="A8" s="158" t="str">
        <f t="shared" ref="A8" si="26">C8&amp;D8&amp;E8</f>
        <v>Hosted voipNederland Onbeperkt0</v>
      </c>
      <c r="B8" s="158" t="str">
        <f t="shared" ref="B8" si="27">C8&amp;D8&amp;E8</f>
        <v>Hosted voipNederland Onbeperkt0</v>
      </c>
      <c r="C8" s="214" t="s">
        <v>281</v>
      </c>
      <c r="D8" s="215" t="s">
        <v>280</v>
      </c>
      <c r="E8" s="215">
        <v>0</v>
      </c>
      <c r="F8" s="152"/>
      <c r="G8" s="152"/>
      <c r="H8" s="152" t="str">
        <f t="shared" ref="H8" si="28">C8&amp;D8</f>
        <v>Hosted voipNederland Onbeperkt</v>
      </c>
      <c r="I8" s="159">
        <f>INDEX(Verkeersprofielen!$B:$B,MATCH($H8,Verkeersprofielen!$A:$A,0))</f>
        <v>1000</v>
      </c>
      <c r="J8" s="159">
        <f>INDEX(Verkeersprofielen!$C:$C,MATCH($H8,Verkeersprofielen!$A:$A,0))</f>
        <v>1000</v>
      </c>
      <c r="K8" s="159">
        <f>INDEX(Verkeersprofielen!$D:$D,MATCH($H8,Verkeersprofielen!$A:$A,0))</f>
        <v>1000</v>
      </c>
      <c r="L8" s="159">
        <f>INDEX(Verkeersprofielen!$E:$E,MATCH($H8,Verkeersprofielen!$A:$A,0))</f>
        <v>1000</v>
      </c>
      <c r="M8" s="159">
        <f>INDEX(Verkeersprofielen!$F:$F,MATCH($H8,Verkeersprofielen!$A:$A,0))</f>
        <v>1000</v>
      </c>
      <c r="N8" s="159">
        <f>INDEX(Verkeersprofielen!$G:$G,MATCH($H8,Verkeersprofielen!$A:$A,0))</f>
        <v>1000</v>
      </c>
      <c r="O8" s="159">
        <f>INDEX(Verkeersprofielen!$H:$H,MATCH($H8,Verkeersprofielen!$A:$A,0))</f>
        <v>1000</v>
      </c>
      <c r="P8" s="159">
        <f>INDEX(Verkeersprofielen!$I:$I,MATCH($H8,Verkeersprofielen!$A:$A,0))</f>
        <v>1000</v>
      </c>
      <c r="Q8" s="441">
        <f>INDEX('Tarieven ZM voice'!$F:$F,MATCH($H8&amp;Q$3,'Tarieven ZM voice'!$B:$B,0))*I8+J8*INDEX('Tarieven ZM voice'!$G:$G,MATCH($H8&amp;Q$3,'Tarieven ZM voice'!$B:$B,0))</f>
        <v>200</v>
      </c>
      <c r="R8" s="381">
        <f>INDEX('Tarieven ZM voice'!$F:$F,MATCH($H8&amp;R$3,'Tarieven ZM voice'!$B:$B,0))*K8+L8*INDEX('Tarieven ZM voice'!$G:$G,MATCH($H8&amp;R$3,'Tarieven ZM voice'!$B:$B,0))</f>
        <v>200</v>
      </c>
      <c r="S8" s="381">
        <f>INDEX('Tarieven ZM voice'!$F:$F,MATCH($H8&amp;S$3,'Tarieven ZM voice'!$B:$B,0))*M8+N8*INDEX('Tarieven ZM voice'!$G:$G,MATCH($H8&amp;S$3,'Tarieven ZM voice'!$B:$B,0))</f>
        <v>200</v>
      </c>
      <c r="T8" s="381">
        <f>INDEX('Tarieven ZM voice'!$F:$F,MATCH($H8&amp;T$3,'Tarieven ZM voice'!$B:$B,0))*O8+P8*INDEX('Tarieven ZM voice'!$G:$G,MATCH($H8&amp;T$3,'Tarieven ZM voice'!$B:$B,0))</f>
        <v>200</v>
      </c>
      <c r="U8" s="160">
        <f t="shared" ref="U8" si="29">SUM(Q8:T8)</f>
        <v>800</v>
      </c>
      <c r="V8" s="442">
        <f>IF(ISNA(MATCH($C8&amp;$E8,'Tarieven ZM voice'!$B:$B,0)),0,INDEX('Tarieven ZM voice'!$F:$I,MATCH($C8&amp;$E8,'Tarieven ZM voice'!$B:$B,0),MATCH(V$3,'Tarieven ZM voice'!$F$58:$I$58,0)))</f>
        <v>0</v>
      </c>
      <c r="W8" s="93">
        <f>IF(ISNA(MATCH($C8&amp;$E8,'Tarieven ZM voice'!$B:$B,0)),0,INDEX('Tarieven ZM voice'!$F:$I,MATCH($C8&amp;$E8,'Tarieven ZM voice'!$B:$B,0),MATCH(W$3,'Tarieven ZM voice'!$F$58:$I$58,0)))</f>
        <v>0</v>
      </c>
      <c r="X8" s="93">
        <f>IF(ISNA(MATCH($C8&amp;$E8,'Tarieven ZM voice'!$B:$B,0)),0,INDEX('Tarieven ZM voice'!$F:$I,MATCH($C8&amp;$E8,'Tarieven ZM voice'!$B:$B,0),MATCH(X$3,'Tarieven ZM voice'!$F$58:$I$58,0)))</f>
        <v>0</v>
      </c>
      <c r="Y8" s="183">
        <f>IF(ISNA(MATCH($C8&amp;$E8,'Tarieven ZM voice'!$B:$B,0)),0,INDEX('Tarieven ZM voice'!$F:$I,MATCH($C8&amp;$E8,'Tarieven ZM voice'!$B:$B,0),MATCH(Y$3,'Tarieven ZM voice'!$F$58:$I$58,0)))</f>
        <v>0</v>
      </c>
      <c r="Z8" s="443">
        <f t="shared" ref="Z8" si="30">Q8*(1-V8)</f>
        <v>200</v>
      </c>
      <c r="AA8" s="165">
        <f t="shared" ref="AA8" si="31">R8*(1-W8)</f>
        <v>200</v>
      </c>
      <c r="AB8" s="165">
        <f t="shared" ref="AB8" si="32">S8*(1-X8)</f>
        <v>200</v>
      </c>
      <c r="AC8" s="165">
        <f t="shared" ref="AC8" si="33">T8*(1-Y8)</f>
        <v>200</v>
      </c>
      <c r="AD8" s="166">
        <f t="shared" ref="AD8" si="34">SUM(Z8:AC8)</f>
        <v>800</v>
      </c>
      <c r="AE8" s="444">
        <f>INDEX('Hulpblad verkeer'!$K:$K,MATCH($AE$3,'Hulpblad verkeer'!A:A,0))*J8</f>
        <v>13.084</v>
      </c>
      <c r="AF8" s="165">
        <f>INDEX('Hulpblad verkeer'!$K:$K,MATCH('Rekenblad Verkeer'!$AF$3,'Hulpblad verkeer'!A:A,0))*L8</f>
        <v>13.084</v>
      </c>
      <c r="AG8" s="165">
        <f>INDEX('Hulpblad verkeer'!K:K,MATCH('Rekenblad Verkeer'!$AG$3,'Hulpblad verkeer'!A:A,0))*N8</f>
        <v>28.674000000000003</v>
      </c>
      <c r="AH8" s="165">
        <f>INDEX('Hulpblad verkeer'!K:K,MATCH('Rekenblad Verkeer'!$AH$3,'Hulpblad verkeer'!A:A,0))*P8</f>
        <v>100.06400000000001</v>
      </c>
      <c r="AI8" s="166">
        <f t="shared" ref="AI8" si="35">SUM(AE8:AH8)</f>
        <v>154.90600000000001</v>
      </c>
      <c r="AJ8" s="441">
        <f>AI8*Parameters_VoIP!$B$6</f>
        <v>1.5490600000000001</v>
      </c>
      <c r="AK8" s="152"/>
      <c r="AL8" s="152"/>
      <c r="AM8" s="160">
        <f t="shared" ref="AM8" si="36">SUM(AJ8:AL8)</f>
        <v>1.5490600000000001</v>
      </c>
      <c r="AN8" s="445">
        <f t="shared" ref="AN8" si="37">AI8+AM8</f>
        <v>156.45506</v>
      </c>
      <c r="AO8" s="444">
        <f t="shared" ref="AO8" si="38">AD8-AN8</f>
        <v>643.54494</v>
      </c>
      <c r="AP8" s="162">
        <f t="shared" ref="AP8" si="39">AO8/AD8</f>
        <v>0.80443117499999994</v>
      </c>
      <c r="AQ8" s="158" t="b">
        <f t="shared" ref="AQ8" si="40">AP8&lt;0</f>
        <v>0</v>
      </c>
      <c r="AS8" s="178" t="s">
        <v>277</v>
      </c>
      <c r="AT8" s="177"/>
      <c r="AV8" s="268">
        <f>INDEX('Hulpblad verkeer'!$L:$L,MATCH(AV$3&amp;"-ULL",'Hulpblad verkeer'!$A:$A,0))*J8</f>
        <v>23.084</v>
      </c>
      <c r="AW8" s="268">
        <f>INDEX('Hulpblad verkeer'!$L:$L,MATCH(AW$3&amp;"-ULL",'Hulpblad verkeer'!$A:$A,0))*L8</f>
        <v>23.084</v>
      </c>
      <c r="AX8" s="268">
        <f>INDEX('Hulpblad verkeer'!$L:$L,MATCH(AX$3&amp;"-ULL",'Hulpblad verkeer'!$A:$A,0))*N8</f>
        <v>38.674000000000007</v>
      </c>
      <c r="AY8" s="268">
        <f>INDEX('Hulpblad verkeer'!$L:$L,MATCH(AY$3&amp;"-ULL",'Hulpblad verkeer'!$A:$A,0))*P8</f>
        <v>110.06399999999999</v>
      </c>
      <c r="AZ8" s="213">
        <f t="shared" ref="AZ8" si="41">SUM(AV8:AY8)</f>
        <v>194.90600000000001</v>
      </c>
      <c r="BA8" s="269"/>
      <c r="BB8" s="261">
        <f>AD8*Parameters_VoIP!$B$13</f>
        <v>80</v>
      </c>
      <c r="BC8" s="262">
        <f>Distributievergoedingen!$F$7*AD8+Distributievergoedingen!$R$7/Parameters_VoIP!$B$15</f>
        <v>80.277777777777771</v>
      </c>
      <c r="BD8" s="277"/>
      <c r="BE8" s="263">
        <f t="shared" ref="BE8" si="42">SUM(BB8:BD8)</f>
        <v>160.27777777777777</v>
      </c>
      <c r="BF8" s="212"/>
      <c r="BG8" s="264">
        <f t="shared" ref="BG8" si="43">AZ8+BE8</f>
        <v>355.18377777777778</v>
      </c>
      <c r="BH8" s="212"/>
      <c r="BI8" s="261">
        <f t="shared" ref="BI8" si="44">AD8-BG8</f>
        <v>444.81622222222222</v>
      </c>
      <c r="BJ8" s="267">
        <f t="shared" ref="BJ8" si="45">BI8/AD8</f>
        <v>0.55602027777777774</v>
      </c>
      <c r="BK8" s="263" t="b">
        <f t="shared" ref="BK8" si="46">BJ8&lt;0</f>
        <v>0</v>
      </c>
    </row>
    <row r="9" spans="1:63" s="239" customFormat="1" ht="14.25" customHeight="1">
      <c r="A9" s="158" t="str">
        <f t="shared" si="6"/>
        <v>Hosted voipNederland Onbeperkt1</v>
      </c>
      <c r="B9" s="158" t="str">
        <f t="shared" si="7"/>
        <v>Hosted voipNederland Onbeperkt1</v>
      </c>
      <c r="C9" s="214" t="s">
        <v>281</v>
      </c>
      <c r="D9" s="215" t="s">
        <v>280</v>
      </c>
      <c r="E9" s="215">
        <v>1</v>
      </c>
      <c r="F9" s="152"/>
      <c r="G9" s="152"/>
      <c r="H9" s="152" t="str">
        <f t="shared" si="0"/>
        <v>Hosted voipNederland Onbeperkt</v>
      </c>
      <c r="I9" s="159">
        <f>INDEX(Verkeersprofielen!$B:$B,MATCH($H9,Verkeersprofielen!$A:$A,0))</f>
        <v>1000</v>
      </c>
      <c r="J9" s="159">
        <f>INDEX(Verkeersprofielen!$C:$C,MATCH($H9,Verkeersprofielen!$A:$A,0))</f>
        <v>1000</v>
      </c>
      <c r="K9" s="159">
        <f>INDEX(Verkeersprofielen!$D:$D,MATCH($H9,Verkeersprofielen!$A:$A,0))</f>
        <v>1000</v>
      </c>
      <c r="L9" s="159">
        <f>INDEX(Verkeersprofielen!$E:$E,MATCH($H9,Verkeersprofielen!$A:$A,0))</f>
        <v>1000</v>
      </c>
      <c r="M9" s="159">
        <f>INDEX(Verkeersprofielen!$F:$F,MATCH($H9,Verkeersprofielen!$A:$A,0))</f>
        <v>1000</v>
      </c>
      <c r="N9" s="159">
        <f>INDEX(Verkeersprofielen!$G:$G,MATCH($H9,Verkeersprofielen!$A:$A,0))</f>
        <v>1000</v>
      </c>
      <c r="O9" s="159">
        <f>INDEX(Verkeersprofielen!$H:$H,MATCH($H9,Verkeersprofielen!$A:$A,0))</f>
        <v>1000</v>
      </c>
      <c r="P9" s="159">
        <f>INDEX(Verkeersprofielen!$I:$I,MATCH($H9,Verkeersprofielen!$A:$A,0))</f>
        <v>1000</v>
      </c>
      <c r="Q9" s="441">
        <f>INDEX('Tarieven ZM voice'!$F:$F,MATCH($H9&amp;Q$3,'Tarieven ZM voice'!$B:$B,0))*I9+J9*INDEX('Tarieven ZM voice'!$G:$G,MATCH($H9&amp;Q$3,'Tarieven ZM voice'!$B:$B,0))</f>
        <v>200</v>
      </c>
      <c r="R9" s="381">
        <f>INDEX('Tarieven ZM voice'!$F:$F,MATCH($H9&amp;R$3,'Tarieven ZM voice'!$B:$B,0))*K9+L9*INDEX('Tarieven ZM voice'!$G:$G,MATCH($H9&amp;R$3,'Tarieven ZM voice'!$B:$B,0))</f>
        <v>200</v>
      </c>
      <c r="S9" s="381">
        <f>INDEX('Tarieven ZM voice'!$F:$F,MATCH($H9&amp;S$3,'Tarieven ZM voice'!$B:$B,0))*M9+N9*INDEX('Tarieven ZM voice'!$G:$G,MATCH($H9&amp;S$3,'Tarieven ZM voice'!$B:$B,0))</f>
        <v>200</v>
      </c>
      <c r="T9" s="381">
        <f>INDEX('Tarieven ZM voice'!$F:$F,MATCH($H9&amp;T$3,'Tarieven ZM voice'!$B:$B,0))*O9+P9*INDEX('Tarieven ZM voice'!$G:$G,MATCH($H9&amp;T$3,'Tarieven ZM voice'!$B:$B,0))</f>
        <v>200</v>
      </c>
      <c r="U9" s="160">
        <f t="shared" si="8"/>
        <v>800</v>
      </c>
      <c r="V9" s="442">
        <f>IF(ISNA(MATCH($C9&amp;$E9,'Tarieven ZM voice'!$B:$B,0)),0,INDEX('Tarieven ZM voice'!$F:$I,MATCH($C9&amp;$E9,'Tarieven ZM voice'!$B:$B,0),MATCH(V$3,'Tarieven ZM voice'!$F$58:$I$58,0)))</f>
        <v>0</v>
      </c>
      <c r="W9" s="93">
        <f>IF(ISNA(MATCH($C9&amp;$E9,'Tarieven ZM voice'!$B:$B,0)),0,INDEX('Tarieven ZM voice'!$F:$I,MATCH($C9&amp;$E9,'Tarieven ZM voice'!$B:$B,0),MATCH(W$3,'Tarieven ZM voice'!$F$58:$I$58,0)))</f>
        <v>0</v>
      </c>
      <c r="X9" s="93">
        <f>IF(ISNA(MATCH($C9&amp;$E9,'Tarieven ZM voice'!$B:$B,0)),0,INDEX('Tarieven ZM voice'!$F:$I,MATCH($C9&amp;$E9,'Tarieven ZM voice'!$B:$B,0),MATCH(X$3,'Tarieven ZM voice'!$F$58:$I$58,0)))</f>
        <v>0</v>
      </c>
      <c r="Y9" s="183">
        <f>IF(ISNA(MATCH($C9&amp;$E9,'Tarieven ZM voice'!$B:$B,0)),0,INDEX('Tarieven ZM voice'!$F:$I,MATCH($C9&amp;$E9,'Tarieven ZM voice'!$B:$B,0),MATCH(Y$3,'Tarieven ZM voice'!$F$58:$I$58,0)))</f>
        <v>0</v>
      </c>
      <c r="Z9" s="443">
        <f t="shared" si="9"/>
        <v>200</v>
      </c>
      <c r="AA9" s="165">
        <f t="shared" si="10"/>
        <v>200</v>
      </c>
      <c r="AB9" s="165">
        <f t="shared" si="11"/>
        <v>200</v>
      </c>
      <c r="AC9" s="165">
        <f t="shared" si="12"/>
        <v>200</v>
      </c>
      <c r="AD9" s="166">
        <f t="shared" si="13"/>
        <v>800</v>
      </c>
      <c r="AE9" s="444">
        <f>INDEX('Hulpblad verkeer'!$K:$K,MATCH($AE$3,'Hulpblad verkeer'!A:A,0))*J9</f>
        <v>13.084</v>
      </c>
      <c r="AF9" s="165">
        <f>INDEX('Hulpblad verkeer'!$K:$K,MATCH('Rekenblad Verkeer'!$AF$3,'Hulpblad verkeer'!A:A,0))*L9</f>
        <v>13.084</v>
      </c>
      <c r="AG9" s="165">
        <f>INDEX('Hulpblad verkeer'!K:K,MATCH('Rekenblad Verkeer'!$AG$3,'Hulpblad verkeer'!A:A,0))*N9</f>
        <v>28.674000000000003</v>
      </c>
      <c r="AH9" s="165">
        <f>INDEX('Hulpblad verkeer'!K:K,MATCH('Rekenblad Verkeer'!$AH$3,'Hulpblad verkeer'!A:A,0))*P9</f>
        <v>100.06400000000001</v>
      </c>
      <c r="AI9" s="166">
        <f t="shared" si="14"/>
        <v>154.90600000000001</v>
      </c>
      <c r="AJ9" s="441">
        <f>AI9*Parameters_VoIP!$B$6</f>
        <v>1.5490600000000001</v>
      </c>
      <c r="AK9" s="152"/>
      <c r="AL9" s="152"/>
      <c r="AM9" s="160">
        <f t="shared" si="15"/>
        <v>1.5490600000000001</v>
      </c>
      <c r="AN9" s="445">
        <f t="shared" si="16"/>
        <v>156.45506</v>
      </c>
      <c r="AO9" s="444">
        <f t="shared" si="17"/>
        <v>643.54494</v>
      </c>
      <c r="AP9" s="162">
        <f t="shared" si="18"/>
        <v>0.80443117499999994</v>
      </c>
      <c r="AQ9" s="158" t="b">
        <f t="shared" si="19"/>
        <v>0</v>
      </c>
      <c r="AS9" s="178" t="s">
        <v>277</v>
      </c>
      <c r="AT9" s="177"/>
      <c r="AV9" s="268">
        <f>INDEX('Hulpblad verkeer'!$L:$L,MATCH(AV$3&amp;"-ULL",'Hulpblad verkeer'!$A:$A,0))*J9</f>
        <v>23.084</v>
      </c>
      <c r="AW9" s="268">
        <f>INDEX('Hulpblad verkeer'!$L:$L,MATCH(AW$3&amp;"-ULL",'Hulpblad verkeer'!$A:$A,0))*L9</f>
        <v>23.084</v>
      </c>
      <c r="AX9" s="268">
        <f>INDEX('Hulpblad verkeer'!$L:$L,MATCH(AX$3&amp;"-ULL",'Hulpblad verkeer'!$A:$A,0))*N9</f>
        <v>38.674000000000007</v>
      </c>
      <c r="AY9" s="268">
        <f>INDEX('Hulpblad verkeer'!$L:$L,MATCH(AY$3&amp;"-ULL",'Hulpblad verkeer'!$A:$A,0))*P9</f>
        <v>110.06399999999999</v>
      </c>
      <c r="AZ9" s="213">
        <f t="shared" si="20"/>
        <v>194.90600000000001</v>
      </c>
      <c r="BA9" s="269"/>
      <c r="BB9" s="261">
        <f>AD9*Parameters_VoIP!$B$13</f>
        <v>80</v>
      </c>
      <c r="BC9" s="262">
        <f>Distributievergoedingen!$F$7*AD9+Distributievergoedingen!$R$7/Parameters_VoIP!$B$15</f>
        <v>80.277777777777771</v>
      </c>
      <c r="BD9" s="277"/>
      <c r="BE9" s="263">
        <f t="shared" si="21"/>
        <v>160.27777777777777</v>
      </c>
      <c r="BF9" s="212"/>
      <c r="BG9" s="264">
        <f t="shared" si="22"/>
        <v>355.18377777777778</v>
      </c>
      <c r="BH9" s="212"/>
      <c r="BI9" s="261">
        <f t="shared" si="23"/>
        <v>444.81622222222222</v>
      </c>
      <c r="BJ9" s="267">
        <f t="shared" si="24"/>
        <v>0.55602027777777774</v>
      </c>
      <c r="BK9" s="263" t="b">
        <f t="shared" si="25"/>
        <v>0</v>
      </c>
    </row>
    <row r="10" spans="1:63" s="239" customFormat="1" ht="14.25" customHeight="1">
      <c r="A10" s="158" t="str">
        <f t="shared" si="6"/>
        <v>Hosted voipNederland Onbeperkt2</v>
      </c>
      <c r="B10" s="158" t="str">
        <f t="shared" si="7"/>
        <v>Hosted voipNederland Onbeperkt2</v>
      </c>
      <c r="C10" s="214" t="s">
        <v>281</v>
      </c>
      <c r="D10" s="215" t="s">
        <v>280</v>
      </c>
      <c r="E10" s="215">
        <v>2</v>
      </c>
      <c r="F10" s="152"/>
      <c r="G10" s="152"/>
      <c r="H10" s="152" t="str">
        <f t="shared" si="0"/>
        <v>Hosted voipNederland Onbeperkt</v>
      </c>
      <c r="I10" s="159">
        <f>INDEX(Verkeersprofielen!$B:$B,MATCH($H10,Verkeersprofielen!$A:$A,0))</f>
        <v>1000</v>
      </c>
      <c r="J10" s="159">
        <f>INDEX(Verkeersprofielen!$C:$C,MATCH($H10,Verkeersprofielen!$A:$A,0))</f>
        <v>1000</v>
      </c>
      <c r="K10" s="159">
        <f>INDEX(Verkeersprofielen!$D:$D,MATCH($H10,Verkeersprofielen!$A:$A,0))</f>
        <v>1000</v>
      </c>
      <c r="L10" s="159">
        <f>INDEX(Verkeersprofielen!$E:$E,MATCH($H10,Verkeersprofielen!$A:$A,0))</f>
        <v>1000</v>
      </c>
      <c r="M10" s="159">
        <f>INDEX(Verkeersprofielen!$F:$F,MATCH($H10,Verkeersprofielen!$A:$A,0))</f>
        <v>1000</v>
      </c>
      <c r="N10" s="159">
        <f>INDEX(Verkeersprofielen!$G:$G,MATCH($H10,Verkeersprofielen!$A:$A,0))</f>
        <v>1000</v>
      </c>
      <c r="O10" s="159">
        <f>INDEX(Verkeersprofielen!$H:$H,MATCH($H10,Verkeersprofielen!$A:$A,0))</f>
        <v>1000</v>
      </c>
      <c r="P10" s="159">
        <f>INDEX(Verkeersprofielen!$I:$I,MATCH($H10,Verkeersprofielen!$A:$A,0))</f>
        <v>1000</v>
      </c>
      <c r="Q10" s="441">
        <f>INDEX('Tarieven ZM voice'!$F:$F,MATCH($H10&amp;Q$3,'Tarieven ZM voice'!$B:$B,0))*I10+J10*INDEX('Tarieven ZM voice'!$G:$G,MATCH($H10&amp;Q$3,'Tarieven ZM voice'!$B:$B,0))</f>
        <v>200</v>
      </c>
      <c r="R10" s="381">
        <f>INDEX('Tarieven ZM voice'!$F:$F,MATCH($H10&amp;R$3,'Tarieven ZM voice'!$B:$B,0))*K10+L10*INDEX('Tarieven ZM voice'!$G:$G,MATCH($H10&amp;R$3,'Tarieven ZM voice'!$B:$B,0))</f>
        <v>200</v>
      </c>
      <c r="S10" s="381">
        <f>INDEX('Tarieven ZM voice'!$F:$F,MATCH($H10&amp;S$3,'Tarieven ZM voice'!$B:$B,0))*M10+N10*INDEX('Tarieven ZM voice'!$G:$G,MATCH($H10&amp;S$3,'Tarieven ZM voice'!$B:$B,0))</f>
        <v>200</v>
      </c>
      <c r="T10" s="381">
        <f>INDEX('Tarieven ZM voice'!$F:$F,MATCH($H10&amp;T$3,'Tarieven ZM voice'!$B:$B,0))*O10+P10*INDEX('Tarieven ZM voice'!$G:$G,MATCH($H10&amp;T$3,'Tarieven ZM voice'!$B:$B,0))</f>
        <v>200</v>
      </c>
      <c r="U10" s="160">
        <f t="shared" si="8"/>
        <v>800</v>
      </c>
      <c r="V10" s="442">
        <f>IF(ISNA(MATCH($C10&amp;$E10,'Tarieven ZM voice'!$B:$B,0)),0,INDEX('Tarieven ZM voice'!$F:$I,MATCH($C10&amp;$E10,'Tarieven ZM voice'!$B:$B,0),MATCH(V$3,'Tarieven ZM voice'!$F$58:$I$58,0)))</f>
        <v>0</v>
      </c>
      <c r="W10" s="93">
        <f>IF(ISNA(MATCH($C10&amp;$E10,'Tarieven ZM voice'!$B:$B,0)),0,INDEX('Tarieven ZM voice'!$F:$I,MATCH($C10&amp;$E10,'Tarieven ZM voice'!$B:$B,0),MATCH(W$3,'Tarieven ZM voice'!$F$58:$I$58,0)))</f>
        <v>0</v>
      </c>
      <c r="X10" s="93">
        <f>IF(ISNA(MATCH($C10&amp;$E10,'Tarieven ZM voice'!$B:$B,0)),0,INDEX('Tarieven ZM voice'!$F:$I,MATCH($C10&amp;$E10,'Tarieven ZM voice'!$B:$B,0),MATCH(X$3,'Tarieven ZM voice'!$F$58:$I$58,0)))</f>
        <v>0</v>
      </c>
      <c r="Y10" s="183">
        <f>IF(ISNA(MATCH($C10&amp;$E10,'Tarieven ZM voice'!$B:$B,0)),0,INDEX('Tarieven ZM voice'!$F:$I,MATCH($C10&amp;$E10,'Tarieven ZM voice'!$B:$B,0),MATCH(Y$3,'Tarieven ZM voice'!$F$58:$I$58,0)))</f>
        <v>0</v>
      </c>
      <c r="Z10" s="443">
        <f t="shared" si="9"/>
        <v>200</v>
      </c>
      <c r="AA10" s="165">
        <f t="shared" si="10"/>
        <v>200</v>
      </c>
      <c r="AB10" s="165">
        <f t="shared" si="11"/>
        <v>200</v>
      </c>
      <c r="AC10" s="165">
        <f t="shared" si="12"/>
        <v>200</v>
      </c>
      <c r="AD10" s="166">
        <f t="shared" si="13"/>
        <v>800</v>
      </c>
      <c r="AE10" s="444">
        <f>INDEX('Hulpblad verkeer'!$K:$K,MATCH($AE$3,'Hulpblad verkeer'!A:A,0))*J10</f>
        <v>13.084</v>
      </c>
      <c r="AF10" s="165">
        <f>INDEX('Hulpblad verkeer'!$K:$K,MATCH('Rekenblad Verkeer'!$AF$3,'Hulpblad verkeer'!A:A,0))*L10</f>
        <v>13.084</v>
      </c>
      <c r="AG10" s="165">
        <f>INDEX('Hulpblad verkeer'!K:K,MATCH('Rekenblad Verkeer'!$AG$3,'Hulpblad verkeer'!A:A,0))*N10</f>
        <v>28.674000000000003</v>
      </c>
      <c r="AH10" s="165">
        <f>INDEX('Hulpblad verkeer'!K:K,MATCH('Rekenblad Verkeer'!$AH$3,'Hulpblad verkeer'!A:A,0))*P10</f>
        <v>100.06400000000001</v>
      </c>
      <c r="AI10" s="166">
        <f t="shared" si="14"/>
        <v>154.90600000000001</v>
      </c>
      <c r="AJ10" s="441">
        <f>AI10*Parameters_VoIP!$B$6</f>
        <v>1.5490600000000001</v>
      </c>
      <c r="AK10" s="152"/>
      <c r="AL10" s="152"/>
      <c r="AM10" s="160">
        <f t="shared" si="15"/>
        <v>1.5490600000000001</v>
      </c>
      <c r="AN10" s="445">
        <f t="shared" si="16"/>
        <v>156.45506</v>
      </c>
      <c r="AO10" s="444">
        <f t="shared" si="17"/>
        <v>643.54494</v>
      </c>
      <c r="AP10" s="162">
        <f t="shared" si="18"/>
        <v>0.80443117499999994</v>
      </c>
      <c r="AQ10" s="158" t="b">
        <f t="shared" si="19"/>
        <v>0</v>
      </c>
      <c r="AS10" s="178" t="s">
        <v>277</v>
      </c>
      <c r="AT10" s="177"/>
      <c r="AV10" s="268">
        <f>INDEX('Hulpblad verkeer'!$L:$L,MATCH(AV$3&amp;"-ULL",'Hulpblad verkeer'!$A:$A,0))*J10</f>
        <v>23.084</v>
      </c>
      <c r="AW10" s="268">
        <f>INDEX('Hulpblad verkeer'!$L:$L,MATCH(AW$3&amp;"-ULL",'Hulpblad verkeer'!$A:$A,0))*L10</f>
        <v>23.084</v>
      </c>
      <c r="AX10" s="268">
        <f>INDEX('Hulpblad verkeer'!$L:$L,MATCH(AX$3&amp;"-ULL",'Hulpblad verkeer'!$A:$A,0))*N10</f>
        <v>38.674000000000007</v>
      </c>
      <c r="AY10" s="268">
        <f>INDEX('Hulpblad verkeer'!$L:$L,MATCH(AY$3&amp;"-ULL",'Hulpblad verkeer'!$A:$A,0))*P10</f>
        <v>110.06399999999999</v>
      </c>
      <c r="AZ10" s="213">
        <f t="shared" si="20"/>
        <v>194.90600000000001</v>
      </c>
      <c r="BA10" s="269"/>
      <c r="BB10" s="261">
        <f>AD10*Parameters_VoIP!$B$13</f>
        <v>80</v>
      </c>
      <c r="BC10" s="262">
        <f>Distributievergoedingen!$F$7*AD10+Distributievergoedingen!$R$7/Parameters_VoIP!$B$15</f>
        <v>80.277777777777771</v>
      </c>
      <c r="BD10" s="277"/>
      <c r="BE10" s="263">
        <f t="shared" si="21"/>
        <v>160.27777777777777</v>
      </c>
      <c r="BF10" s="212"/>
      <c r="BG10" s="264">
        <f t="shared" si="22"/>
        <v>355.18377777777778</v>
      </c>
      <c r="BH10" s="212"/>
      <c r="BI10" s="261">
        <f t="shared" si="23"/>
        <v>444.81622222222222</v>
      </c>
      <c r="BJ10" s="267">
        <f t="shared" si="24"/>
        <v>0.55602027777777774</v>
      </c>
      <c r="BK10" s="263" t="b">
        <f t="shared" si="25"/>
        <v>0</v>
      </c>
    </row>
    <row r="11" spans="1:63" s="239" customFormat="1" ht="14.25" customHeight="1">
      <c r="A11" s="158" t="str">
        <f t="shared" si="6"/>
        <v>Hosted voipNederland Onbeperkt3</v>
      </c>
      <c r="B11" s="158" t="str">
        <f t="shared" si="7"/>
        <v>Hosted voipNederland Onbeperkt3</v>
      </c>
      <c r="C11" s="214" t="s">
        <v>281</v>
      </c>
      <c r="D11" s="215" t="s">
        <v>280</v>
      </c>
      <c r="E11" s="215">
        <v>3</v>
      </c>
      <c r="F11" s="152"/>
      <c r="G11" s="152"/>
      <c r="H11" s="152" t="str">
        <f t="shared" si="0"/>
        <v>Hosted voipNederland Onbeperkt</v>
      </c>
      <c r="I11" s="159">
        <f>INDEX(Verkeersprofielen!$B:$B,MATCH($H11,Verkeersprofielen!$A:$A,0))</f>
        <v>1000</v>
      </c>
      <c r="J11" s="159">
        <f>INDEX(Verkeersprofielen!$C:$C,MATCH($H11,Verkeersprofielen!$A:$A,0))</f>
        <v>1000</v>
      </c>
      <c r="K11" s="159">
        <f>INDEX(Verkeersprofielen!$D:$D,MATCH($H11,Verkeersprofielen!$A:$A,0))</f>
        <v>1000</v>
      </c>
      <c r="L11" s="159">
        <f>INDEX(Verkeersprofielen!$E:$E,MATCH($H11,Verkeersprofielen!$A:$A,0))</f>
        <v>1000</v>
      </c>
      <c r="M11" s="159">
        <f>INDEX(Verkeersprofielen!$F:$F,MATCH($H11,Verkeersprofielen!$A:$A,0))</f>
        <v>1000</v>
      </c>
      <c r="N11" s="159">
        <f>INDEX(Verkeersprofielen!$G:$G,MATCH($H11,Verkeersprofielen!$A:$A,0))</f>
        <v>1000</v>
      </c>
      <c r="O11" s="159">
        <f>INDEX(Verkeersprofielen!$H:$H,MATCH($H11,Verkeersprofielen!$A:$A,0))</f>
        <v>1000</v>
      </c>
      <c r="P11" s="159">
        <f>INDEX(Verkeersprofielen!$I:$I,MATCH($H11,Verkeersprofielen!$A:$A,0))</f>
        <v>1000</v>
      </c>
      <c r="Q11" s="441">
        <f>INDEX('Tarieven ZM voice'!$F:$F,MATCH($H11&amp;Q$3,'Tarieven ZM voice'!$B:$B,0))*I11+J11*INDEX('Tarieven ZM voice'!$G:$G,MATCH($H11&amp;Q$3,'Tarieven ZM voice'!$B:$B,0))</f>
        <v>200</v>
      </c>
      <c r="R11" s="381">
        <f>INDEX('Tarieven ZM voice'!$F:$F,MATCH($H11&amp;R$3,'Tarieven ZM voice'!$B:$B,0))*K11+L11*INDEX('Tarieven ZM voice'!$G:$G,MATCH($H11&amp;R$3,'Tarieven ZM voice'!$B:$B,0))</f>
        <v>200</v>
      </c>
      <c r="S11" s="381">
        <f>INDEX('Tarieven ZM voice'!$F:$F,MATCH($H11&amp;S$3,'Tarieven ZM voice'!$B:$B,0))*M11+N11*INDEX('Tarieven ZM voice'!$G:$G,MATCH($H11&amp;S$3,'Tarieven ZM voice'!$B:$B,0))</f>
        <v>200</v>
      </c>
      <c r="T11" s="381">
        <f>INDEX('Tarieven ZM voice'!$F:$F,MATCH($H11&amp;T$3,'Tarieven ZM voice'!$B:$B,0))*O11+P11*INDEX('Tarieven ZM voice'!$G:$G,MATCH($H11&amp;T$3,'Tarieven ZM voice'!$B:$B,0))</f>
        <v>200</v>
      </c>
      <c r="U11" s="160">
        <f t="shared" si="8"/>
        <v>800</v>
      </c>
      <c r="V11" s="442">
        <f>IF(ISNA(MATCH($C11&amp;$E11,'Tarieven ZM voice'!$B:$B,0)),0,INDEX('Tarieven ZM voice'!$F:$I,MATCH($C11&amp;$E11,'Tarieven ZM voice'!$B:$B,0),MATCH(V$3,'Tarieven ZM voice'!$F$58:$I$58,0)))</f>
        <v>0</v>
      </c>
      <c r="W11" s="93">
        <f>IF(ISNA(MATCH($C11&amp;$E11,'Tarieven ZM voice'!$B:$B,0)),0,INDEX('Tarieven ZM voice'!$F:$I,MATCH($C11&amp;$E11,'Tarieven ZM voice'!$B:$B,0),MATCH(W$3,'Tarieven ZM voice'!$F$58:$I$58,0)))</f>
        <v>0</v>
      </c>
      <c r="X11" s="93">
        <f>IF(ISNA(MATCH($C11&amp;$E11,'Tarieven ZM voice'!$B:$B,0)),0,INDEX('Tarieven ZM voice'!$F:$I,MATCH($C11&amp;$E11,'Tarieven ZM voice'!$B:$B,0),MATCH(X$3,'Tarieven ZM voice'!$F$58:$I$58,0)))</f>
        <v>0</v>
      </c>
      <c r="Y11" s="183">
        <f>IF(ISNA(MATCH($C11&amp;$E11,'Tarieven ZM voice'!$B:$B,0)),0,INDEX('Tarieven ZM voice'!$F:$I,MATCH($C11&amp;$E11,'Tarieven ZM voice'!$B:$B,0),MATCH(Y$3,'Tarieven ZM voice'!$F$58:$I$58,0)))</f>
        <v>0</v>
      </c>
      <c r="Z11" s="443">
        <f t="shared" si="9"/>
        <v>200</v>
      </c>
      <c r="AA11" s="165">
        <f t="shared" si="10"/>
        <v>200</v>
      </c>
      <c r="AB11" s="165">
        <f t="shared" si="11"/>
        <v>200</v>
      </c>
      <c r="AC11" s="165">
        <f t="shared" si="12"/>
        <v>200</v>
      </c>
      <c r="AD11" s="166">
        <f t="shared" si="13"/>
        <v>800</v>
      </c>
      <c r="AE11" s="444">
        <f>INDEX('Hulpblad verkeer'!$K:$K,MATCH($AE$3,'Hulpblad verkeer'!A:A,0))*J11</f>
        <v>13.084</v>
      </c>
      <c r="AF11" s="165">
        <f>INDEX('Hulpblad verkeer'!$K:$K,MATCH('Rekenblad Verkeer'!$AF$3,'Hulpblad verkeer'!A:A,0))*L11</f>
        <v>13.084</v>
      </c>
      <c r="AG11" s="165">
        <f>INDEX('Hulpblad verkeer'!K:K,MATCH('Rekenblad Verkeer'!$AG$3,'Hulpblad verkeer'!A:A,0))*N11</f>
        <v>28.674000000000003</v>
      </c>
      <c r="AH11" s="165">
        <f>INDEX('Hulpblad verkeer'!K:K,MATCH('Rekenblad Verkeer'!$AH$3,'Hulpblad verkeer'!A:A,0))*P11</f>
        <v>100.06400000000001</v>
      </c>
      <c r="AI11" s="166">
        <f t="shared" si="14"/>
        <v>154.90600000000001</v>
      </c>
      <c r="AJ11" s="441">
        <f>AI11*Parameters_VoIP!$B$6</f>
        <v>1.5490600000000001</v>
      </c>
      <c r="AK11" s="152"/>
      <c r="AL11" s="152"/>
      <c r="AM11" s="160">
        <f t="shared" si="15"/>
        <v>1.5490600000000001</v>
      </c>
      <c r="AN11" s="445">
        <f t="shared" si="16"/>
        <v>156.45506</v>
      </c>
      <c r="AO11" s="444">
        <f t="shared" si="17"/>
        <v>643.54494</v>
      </c>
      <c r="AP11" s="162">
        <f t="shared" si="18"/>
        <v>0.80443117499999994</v>
      </c>
      <c r="AQ11" s="158" t="b">
        <f t="shared" si="19"/>
        <v>0</v>
      </c>
      <c r="AS11" s="178" t="s">
        <v>277</v>
      </c>
      <c r="AT11" s="177"/>
      <c r="AV11" s="268">
        <f>INDEX('Hulpblad verkeer'!$L:$L,MATCH(AV$3&amp;"-ULL",'Hulpblad verkeer'!$A:$A,0))*J11</f>
        <v>23.084</v>
      </c>
      <c r="AW11" s="268">
        <f>INDEX('Hulpblad verkeer'!$L:$L,MATCH(AW$3&amp;"-ULL",'Hulpblad verkeer'!$A:$A,0))*L11</f>
        <v>23.084</v>
      </c>
      <c r="AX11" s="268">
        <f>INDEX('Hulpblad verkeer'!$L:$L,MATCH(AX$3&amp;"-ULL",'Hulpblad verkeer'!$A:$A,0))*N11</f>
        <v>38.674000000000007</v>
      </c>
      <c r="AY11" s="268">
        <f>INDEX('Hulpblad verkeer'!$L:$L,MATCH(AY$3&amp;"-ULL",'Hulpblad verkeer'!$A:$A,0))*P11</f>
        <v>110.06399999999999</v>
      </c>
      <c r="AZ11" s="213">
        <f t="shared" si="20"/>
        <v>194.90600000000001</v>
      </c>
      <c r="BA11" s="269"/>
      <c r="BB11" s="261">
        <f>AD11*Parameters_VoIP!$B$13</f>
        <v>80</v>
      </c>
      <c r="BC11" s="262">
        <f>Distributievergoedingen!$F$7*AD11+Distributievergoedingen!$R$7/Parameters_VoIP!$B$15</f>
        <v>80.277777777777771</v>
      </c>
      <c r="BD11" s="277"/>
      <c r="BE11" s="263">
        <f t="shared" si="21"/>
        <v>160.27777777777777</v>
      </c>
      <c r="BF11" s="212"/>
      <c r="BG11" s="264">
        <f t="shared" si="22"/>
        <v>355.18377777777778</v>
      </c>
      <c r="BH11" s="212"/>
      <c r="BI11" s="261">
        <f t="shared" si="23"/>
        <v>444.81622222222222</v>
      </c>
      <c r="BJ11" s="267">
        <f t="shared" si="24"/>
        <v>0.55602027777777774</v>
      </c>
      <c r="BK11" s="263" t="b">
        <f t="shared" si="25"/>
        <v>0</v>
      </c>
    </row>
    <row r="12" spans="1:63" s="239" customFormat="1" ht="14.25" customHeight="1">
      <c r="A12" s="158" t="str">
        <f t="shared" ref="A12" si="47">C12&amp;D12&amp;E12</f>
        <v>SIPBasis0</v>
      </c>
      <c r="B12" s="158" t="str">
        <f t="shared" ref="B12" si="48">C12&amp;D12&amp;E12</f>
        <v>SIPBasis0</v>
      </c>
      <c r="C12" s="214" t="s">
        <v>285</v>
      </c>
      <c r="D12" s="215" t="s">
        <v>315</v>
      </c>
      <c r="E12" s="215">
        <v>0</v>
      </c>
      <c r="F12" s="152"/>
      <c r="G12" s="152"/>
      <c r="H12" s="152" t="str">
        <f t="shared" ref="H12" si="49">C12&amp;D12</f>
        <v>SIPBasis</v>
      </c>
      <c r="I12" s="159">
        <f>INDEX(Verkeersprofielen!$B:$B,MATCH($H12,Verkeersprofielen!$A:$A,0))</f>
        <v>1000</v>
      </c>
      <c r="J12" s="159">
        <f>INDEX(Verkeersprofielen!$C:$C,MATCH($H12,Verkeersprofielen!$A:$A,0))</f>
        <v>1000</v>
      </c>
      <c r="K12" s="159">
        <f>INDEX(Verkeersprofielen!$D:$D,MATCH($H12,Verkeersprofielen!$A:$A,0))</f>
        <v>1000</v>
      </c>
      <c r="L12" s="159">
        <f>INDEX(Verkeersprofielen!$E:$E,MATCH($H12,Verkeersprofielen!$A:$A,0))</f>
        <v>1000</v>
      </c>
      <c r="M12" s="159">
        <f>INDEX(Verkeersprofielen!$F:$F,MATCH($H12,Verkeersprofielen!$A:$A,0))</f>
        <v>1000</v>
      </c>
      <c r="N12" s="159">
        <f>INDEX(Verkeersprofielen!$G:$G,MATCH($H12,Verkeersprofielen!$A:$A,0))</f>
        <v>1000</v>
      </c>
      <c r="O12" s="159">
        <f>INDEX(Verkeersprofielen!$H:$H,MATCH($H12,Verkeersprofielen!$A:$A,0))</f>
        <v>1000</v>
      </c>
      <c r="P12" s="159">
        <f>INDEX(Verkeersprofielen!$I:$I,MATCH($H12,Verkeersprofielen!$A:$A,0))</f>
        <v>1000</v>
      </c>
      <c r="Q12" s="441">
        <f>INDEX('Tarieven ZM voice'!$F:$F,MATCH($H12&amp;Q$3,'Tarieven ZM voice'!$B:$B,0))*I12+J12*INDEX('Tarieven ZM voice'!$G:$G,MATCH($H12&amp;Q$3,'Tarieven ZM voice'!$B:$B,0))</f>
        <v>200</v>
      </c>
      <c r="R12" s="381">
        <f>INDEX('Tarieven ZM voice'!$F:$F,MATCH($H12&amp;R$3,'Tarieven ZM voice'!$B:$B,0))*K12+L12*INDEX('Tarieven ZM voice'!$G:$G,MATCH($H12&amp;R$3,'Tarieven ZM voice'!$B:$B,0))</f>
        <v>200</v>
      </c>
      <c r="S12" s="381">
        <f>INDEX('Tarieven ZM voice'!$F:$F,MATCH($H12&amp;S$3,'Tarieven ZM voice'!$B:$B,0))*M12+N12*INDEX('Tarieven ZM voice'!$G:$G,MATCH($H12&amp;S$3,'Tarieven ZM voice'!$B:$B,0))</f>
        <v>200</v>
      </c>
      <c r="T12" s="381">
        <f>INDEX('Tarieven ZM voice'!$F:$F,MATCH($H12&amp;T$3,'Tarieven ZM voice'!$B:$B,0))*O12+P12*INDEX('Tarieven ZM voice'!$G:$G,MATCH($H12&amp;T$3,'Tarieven ZM voice'!$B:$B,0))</f>
        <v>200</v>
      </c>
      <c r="U12" s="160">
        <f t="shared" ref="U12" si="50">SUM(Q12:T12)</f>
        <v>800</v>
      </c>
      <c r="V12" s="442">
        <f>IF(ISNA(MATCH($C12&amp;$E12,'Tarieven ZM voice'!$B:$B,0)),0,INDEX('Tarieven ZM voice'!$F:$I,MATCH($C12&amp;$E12,'Tarieven ZM voice'!$B:$B,0),MATCH(V$3,'Tarieven ZM voice'!$F$58:$I$58,0)))</f>
        <v>0</v>
      </c>
      <c r="W12" s="93">
        <f>IF(ISNA(MATCH($C12&amp;$E12,'Tarieven ZM voice'!$B:$B,0)),0,INDEX('Tarieven ZM voice'!$F:$I,MATCH($C12&amp;$E12,'Tarieven ZM voice'!$B:$B,0),MATCH(W$3,'Tarieven ZM voice'!$F$58:$I$58,0)))</f>
        <v>0</v>
      </c>
      <c r="X12" s="93">
        <f>IF(ISNA(MATCH($C12&amp;$E12,'Tarieven ZM voice'!$B:$B,0)),0,INDEX('Tarieven ZM voice'!$F:$I,MATCH($C12&amp;$E12,'Tarieven ZM voice'!$B:$B,0),MATCH(X$3,'Tarieven ZM voice'!$F$58:$I$58,0)))</f>
        <v>0</v>
      </c>
      <c r="Y12" s="183">
        <f>IF(ISNA(MATCH($C12&amp;$E12,'Tarieven ZM voice'!$B:$B,0)),0,INDEX('Tarieven ZM voice'!$F:$I,MATCH($C12&amp;$E12,'Tarieven ZM voice'!$B:$B,0),MATCH(Y$3,'Tarieven ZM voice'!$F$58:$I$58,0)))</f>
        <v>0</v>
      </c>
      <c r="Z12" s="443">
        <f t="shared" ref="Z12" si="51">Q12*(1-V12)</f>
        <v>200</v>
      </c>
      <c r="AA12" s="165">
        <f t="shared" ref="AA12" si="52">R12*(1-W12)</f>
        <v>200</v>
      </c>
      <c r="AB12" s="165">
        <f t="shared" ref="AB12" si="53">S12*(1-X12)</f>
        <v>200</v>
      </c>
      <c r="AC12" s="165">
        <f t="shared" ref="AC12" si="54">T12*(1-Y12)</f>
        <v>200</v>
      </c>
      <c r="AD12" s="166">
        <f t="shared" ref="AD12" si="55">SUM(Z12:AC12)</f>
        <v>800</v>
      </c>
      <c r="AE12" s="444">
        <f>INDEX('Hulpblad verkeer'!$K:$K,MATCH($AE$3,'Hulpblad verkeer'!A:A,0))*J12</f>
        <v>13.084</v>
      </c>
      <c r="AF12" s="165">
        <f>INDEX('Hulpblad verkeer'!$K:$K,MATCH('Rekenblad Verkeer'!$AF$3,'Hulpblad verkeer'!A:A,0))*L12</f>
        <v>13.084</v>
      </c>
      <c r="AG12" s="165">
        <f>INDEX('Hulpblad verkeer'!K:K,MATCH('Rekenblad Verkeer'!$AG$3,'Hulpblad verkeer'!A:A,0))*N12</f>
        <v>28.674000000000003</v>
      </c>
      <c r="AH12" s="165">
        <f>INDEX('Hulpblad verkeer'!K:K,MATCH('Rekenblad Verkeer'!$AH$3,'Hulpblad verkeer'!A:A,0))*P12</f>
        <v>100.06400000000001</v>
      </c>
      <c r="AI12" s="166">
        <f t="shared" ref="AI12" si="56">SUM(AE12:AH12)</f>
        <v>154.90600000000001</v>
      </c>
      <c r="AJ12" s="441">
        <f>AI12*Parameters_VoIP!$B$6</f>
        <v>1.5490600000000001</v>
      </c>
      <c r="AK12" s="152"/>
      <c r="AL12" s="152"/>
      <c r="AM12" s="160">
        <f t="shared" ref="AM12" si="57">SUM(AJ12:AL12)</f>
        <v>1.5490600000000001</v>
      </c>
      <c r="AN12" s="445">
        <f t="shared" ref="AN12" si="58">AI12+AM12</f>
        <v>156.45506</v>
      </c>
      <c r="AO12" s="444">
        <f t="shared" ref="AO12" si="59">AD12-AN12</f>
        <v>643.54494</v>
      </c>
      <c r="AP12" s="162">
        <f t="shared" ref="AP12" si="60">AO12/AD12</f>
        <v>0.80443117499999994</v>
      </c>
      <c r="AQ12" s="158" t="b">
        <f t="shared" ref="AQ12" si="61">AP12&lt;0</f>
        <v>0</v>
      </c>
      <c r="AS12" s="178" t="s">
        <v>277</v>
      </c>
      <c r="AT12" s="177"/>
      <c r="AV12" s="268">
        <f>INDEX('Hulpblad verkeer'!$L:$L,MATCH(AV$3&amp;"-ULL",'Hulpblad verkeer'!$A:$A,0))*J12</f>
        <v>23.084</v>
      </c>
      <c r="AW12" s="268">
        <f>INDEX('Hulpblad verkeer'!$L:$L,MATCH(AW$3&amp;"-ULL",'Hulpblad verkeer'!$A:$A,0))*L12</f>
        <v>23.084</v>
      </c>
      <c r="AX12" s="268">
        <f>INDEX('Hulpblad verkeer'!$L:$L,MATCH(AX$3&amp;"-ULL",'Hulpblad verkeer'!$A:$A,0))*N12</f>
        <v>38.674000000000007</v>
      </c>
      <c r="AY12" s="268">
        <f>INDEX('Hulpblad verkeer'!$L:$L,MATCH(AY$3&amp;"-ULL",'Hulpblad verkeer'!$A:$A,0))*P12</f>
        <v>110.06399999999999</v>
      </c>
      <c r="AZ12" s="213">
        <f t="shared" ref="AZ12" si="62">SUM(AV12:AY12)</f>
        <v>194.90600000000001</v>
      </c>
      <c r="BA12" s="269"/>
      <c r="BB12" s="261">
        <f>AD12*Parameters_VoIP!$B$13</f>
        <v>80</v>
      </c>
      <c r="BC12" s="262">
        <f>Distributievergoedingen!$F$7*AD12+Distributievergoedingen!$R$7/Parameters_VoIP!$B$15</f>
        <v>80.277777777777771</v>
      </c>
      <c r="BD12" s="277"/>
      <c r="BE12" s="263">
        <f t="shared" ref="BE12" si="63">SUM(BB12:BD12)</f>
        <v>160.27777777777777</v>
      </c>
      <c r="BF12" s="212"/>
      <c r="BG12" s="264">
        <f t="shared" ref="BG12" si="64">AZ12+BE12</f>
        <v>355.18377777777778</v>
      </c>
      <c r="BH12" s="212"/>
      <c r="BI12" s="261">
        <f t="shared" ref="BI12" si="65">AD12-BG12</f>
        <v>444.81622222222222</v>
      </c>
      <c r="BJ12" s="267">
        <f t="shared" ref="BJ12" si="66">BI12/AD12</f>
        <v>0.55602027777777774</v>
      </c>
      <c r="BK12" s="263" t="b">
        <f t="shared" ref="BK12" si="67">BJ12&lt;0</f>
        <v>0</v>
      </c>
    </row>
    <row r="13" spans="1:63" s="239" customFormat="1" ht="14.25" customHeight="1">
      <c r="A13" s="158" t="str">
        <f t="shared" si="6"/>
        <v>SIPBasis1</v>
      </c>
      <c r="B13" s="158" t="str">
        <f t="shared" si="7"/>
        <v>SIPBasis1</v>
      </c>
      <c r="C13" s="214" t="s">
        <v>285</v>
      </c>
      <c r="D13" s="215" t="s">
        <v>315</v>
      </c>
      <c r="E13" s="215">
        <v>1</v>
      </c>
      <c r="F13" s="152"/>
      <c r="G13" s="152"/>
      <c r="H13" s="152" t="str">
        <f>C13&amp;D13</f>
        <v>SIPBasis</v>
      </c>
      <c r="I13" s="159">
        <f>INDEX(Verkeersprofielen!$B:$B,MATCH($H13,Verkeersprofielen!$A:$A,0))</f>
        <v>1000</v>
      </c>
      <c r="J13" s="159">
        <f>INDEX(Verkeersprofielen!$C:$C,MATCH($H13,Verkeersprofielen!$A:$A,0))</f>
        <v>1000</v>
      </c>
      <c r="K13" s="159">
        <f>INDEX(Verkeersprofielen!$D:$D,MATCH($H13,Verkeersprofielen!$A:$A,0))</f>
        <v>1000</v>
      </c>
      <c r="L13" s="159">
        <f>INDEX(Verkeersprofielen!$E:$E,MATCH($H13,Verkeersprofielen!$A:$A,0))</f>
        <v>1000</v>
      </c>
      <c r="M13" s="159">
        <f>INDEX(Verkeersprofielen!$F:$F,MATCH($H13,Verkeersprofielen!$A:$A,0))</f>
        <v>1000</v>
      </c>
      <c r="N13" s="159">
        <f>INDEX(Verkeersprofielen!$G:$G,MATCH($H13,Verkeersprofielen!$A:$A,0))</f>
        <v>1000</v>
      </c>
      <c r="O13" s="159">
        <f>INDEX(Verkeersprofielen!$H:$H,MATCH($H13,Verkeersprofielen!$A:$A,0))</f>
        <v>1000</v>
      </c>
      <c r="P13" s="159">
        <f>INDEX(Verkeersprofielen!$I:$I,MATCH($H13,Verkeersprofielen!$A:$A,0))</f>
        <v>1000</v>
      </c>
      <c r="Q13" s="441">
        <f>INDEX('Tarieven ZM voice'!$F:$F,MATCH($H13&amp;Q$3,'Tarieven ZM voice'!$B:$B,0))*I13+J13*INDEX('Tarieven ZM voice'!$G:$G,MATCH($H13&amp;Q$3,'Tarieven ZM voice'!$B:$B,0))</f>
        <v>200</v>
      </c>
      <c r="R13" s="381">
        <f>INDEX('Tarieven ZM voice'!$F:$F,MATCH($H13&amp;R$3,'Tarieven ZM voice'!$B:$B,0))*K13+L13*INDEX('Tarieven ZM voice'!$G:$G,MATCH($H13&amp;R$3,'Tarieven ZM voice'!$B:$B,0))</f>
        <v>200</v>
      </c>
      <c r="S13" s="381">
        <f>INDEX('Tarieven ZM voice'!$F:$F,MATCH($H13&amp;S$3,'Tarieven ZM voice'!$B:$B,0))*M13+N13*INDEX('Tarieven ZM voice'!$G:$G,MATCH($H13&amp;S$3,'Tarieven ZM voice'!$B:$B,0))</f>
        <v>200</v>
      </c>
      <c r="T13" s="381">
        <f>INDEX('Tarieven ZM voice'!$F:$F,MATCH($H13&amp;T$3,'Tarieven ZM voice'!$B:$B,0))*O13+P13*INDEX('Tarieven ZM voice'!$G:$G,MATCH($H13&amp;T$3,'Tarieven ZM voice'!$B:$B,0))</f>
        <v>200</v>
      </c>
      <c r="U13" s="160">
        <f t="shared" ref="U13:U15" si="68">SUM(Q13:T13)</f>
        <v>800</v>
      </c>
      <c r="V13" s="442">
        <f>IF(ISNA(MATCH($C13&amp;$E13,'Tarieven ZM voice'!$B:$B,0)),0,INDEX('Tarieven ZM voice'!$F:$I,MATCH($C13&amp;$E13,'Tarieven ZM voice'!$B:$B,0),MATCH(V$3,'Tarieven ZM voice'!$F$58:$I$58,0)))</f>
        <v>0</v>
      </c>
      <c r="W13" s="93">
        <f>IF(ISNA(MATCH($C13&amp;$E13,'Tarieven ZM voice'!$B:$B,0)),0,INDEX('Tarieven ZM voice'!$F:$I,MATCH($C13&amp;$E13,'Tarieven ZM voice'!$B:$B,0),MATCH(W$3,'Tarieven ZM voice'!$F$58:$I$58,0)))</f>
        <v>0</v>
      </c>
      <c r="X13" s="93">
        <f>IF(ISNA(MATCH($C13&amp;$E13,'Tarieven ZM voice'!$B:$B,0)),0,INDEX('Tarieven ZM voice'!$F:$I,MATCH($C13&amp;$E13,'Tarieven ZM voice'!$B:$B,0),MATCH(X$3,'Tarieven ZM voice'!$F$58:$I$58,0)))</f>
        <v>0</v>
      </c>
      <c r="Y13" s="183">
        <f>IF(ISNA(MATCH($C13&amp;$E13,'Tarieven ZM voice'!$B:$B,0)),0,INDEX('Tarieven ZM voice'!$F:$I,MATCH($C13&amp;$E13,'Tarieven ZM voice'!$B:$B,0),MATCH(Y$3,'Tarieven ZM voice'!$F$58:$I$58,0)))</f>
        <v>0</v>
      </c>
      <c r="Z13" s="443">
        <f t="shared" ref="Z13:Z15" si="69">Q13*(1-V13)</f>
        <v>200</v>
      </c>
      <c r="AA13" s="165">
        <f t="shared" ref="AA13:AA15" si="70">R13*(1-W13)</f>
        <v>200</v>
      </c>
      <c r="AB13" s="165">
        <f t="shared" ref="AB13:AB15" si="71">S13*(1-X13)</f>
        <v>200</v>
      </c>
      <c r="AC13" s="165">
        <f t="shared" ref="AC13:AC15" si="72">T13*(1-Y13)</f>
        <v>200</v>
      </c>
      <c r="AD13" s="166">
        <f t="shared" ref="AD13:AD15" si="73">SUM(Z13:AC13)</f>
        <v>800</v>
      </c>
      <c r="AE13" s="444">
        <f>INDEX('Hulpblad verkeer'!$K:$K,MATCH($AE$3,'Hulpblad verkeer'!A:A,0))*J13</f>
        <v>13.084</v>
      </c>
      <c r="AF13" s="165">
        <f>INDEX('Hulpblad verkeer'!$K:$K,MATCH('Rekenblad Verkeer'!$AF$3,'Hulpblad verkeer'!A:A,0))*L13</f>
        <v>13.084</v>
      </c>
      <c r="AG13" s="165">
        <f>INDEX('Hulpblad verkeer'!K:K,MATCH('Rekenblad Verkeer'!$AG$3,'Hulpblad verkeer'!A:A,0))*N13</f>
        <v>28.674000000000003</v>
      </c>
      <c r="AH13" s="165">
        <f>INDEX('Hulpblad verkeer'!K:K,MATCH('Rekenblad Verkeer'!$AH$3,'Hulpblad verkeer'!A:A,0))*P13</f>
        <v>100.06400000000001</v>
      </c>
      <c r="AI13" s="166">
        <f t="shared" ref="AI13:AI15" si="74">SUM(AE13:AH13)</f>
        <v>154.90600000000001</v>
      </c>
      <c r="AJ13" s="441">
        <f>AI13*Parameters_VoIP!$B$6</f>
        <v>1.5490600000000001</v>
      </c>
      <c r="AK13" s="152"/>
      <c r="AL13" s="152"/>
      <c r="AM13" s="160">
        <f t="shared" ref="AM13:AM15" si="75">SUM(AJ13:AL13)</f>
        <v>1.5490600000000001</v>
      </c>
      <c r="AN13" s="445">
        <f t="shared" ref="AN13:AN15" si="76">AI13+AM13</f>
        <v>156.45506</v>
      </c>
      <c r="AO13" s="444">
        <f t="shared" ref="AO13:AO15" si="77">AD13-AN13</f>
        <v>643.54494</v>
      </c>
      <c r="AP13" s="162">
        <f t="shared" ref="AP13:AP15" si="78">AO13/AD13</f>
        <v>0.80443117499999994</v>
      </c>
      <c r="AQ13" s="158" t="b">
        <f t="shared" ref="AQ13:AQ15" si="79">AP13&lt;0</f>
        <v>0</v>
      </c>
      <c r="AS13" s="178" t="s">
        <v>277</v>
      </c>
      <c r="AT13" s="177"/>
      <c r="AV13" s="268">
        <f>INDEX('Hulpblad verkeer'!$L:$L,MATCH(AV$3&amp;"-ULL",'Hulpblad verkeer'!$A:$A,0))*J13</f>
        <v>23.084</v>
      </c>
      <c r="AW13" s="268">
        <f>INDEX('Hulpblad verkeer'!$L:$L,MATCH(AW$3&amp;"-ULL",'Hulpblad verkeer'!$A:$A,0))*L13</f>
        <v>23.084</v>
      </c>
      <c r="AX13" s="268">
        <f>INDEX('Hulpblad verkeer'!$L:$L,MATCH(AX$3&amp;"-ULL",'Hulpblad verkeer'!$A:$A,0))*N13</f>
        <v>38.674000000000007</v>
      </c>
      <c r="AY13" s="268">
        <f>INDEX('Hulpblad verkeer'!$L:$L,MATCH(AY$3&amp;"-ULL",'Hulpblad verkeer'!$A:$A,0))*P13</f>
        <v>110.06399999999999</v>
      </c>
      <c r="AZ13" s="213">
        <f t="shared" si="20"/>
        <v>194.90600000000001</v>
      </c>
      <c r="BA13" s="269"/>
      <c r="BB13" s="261">
        <f>AD13*Parameters_VoIP!$B$13</f>
        <v>80</v>
      </c>
      <c r="BC13" s="262">
        <f>Distributievergoedingen!$F$7*AD13+Distributievergoedingen!$R$7/Parameters_VoIP!$B$15</f>
        <v>80.277777777777771</v>
      </c>
      <c r="BD13" s="277"/>
      <c r="BE13" s="263">
        <f t="shared" si="21"/>
        <v>160.27777777777777</v>
      </c>
      <c r="BF13" s="212"/>
      <c r="BG13" s="264">
        <f t="shared" si="22"/>
        <v>355.18377777777778</v>
      </c>
      <c r="BH13" s="212"/>
      <c r="BI13" s="261">
        <f t="shared" si="23"/>
        <v>444.81622222222222</v>
      </c>
      <c r="BJ13" s="267">
        <f t="shared" si="24"/>
        <v>0.55602027777777774</v>
      </c>
      <c r="BK13" s="263" t="b">
        <f t="shared" si="25"/>
        <v>0</v>
      </c>
    </row>
    <row r="14" spans="1:63" s="239" customFormat="1" ht="14.25" customHeight="1">
      <c r="A14" s="158" t="str">
        <f t="shared" si="6"/>
        <v>SIPBasis2</v>
      </c>
      <c r="B14" s="158" t="str">
        <f t="shared" si="7"/>
        <v>SIPBasis2</v>
      </c>
      <c r="C14" s="214" t="s">
        <v>285</v>
      </c>
      <c r="D14" s="215" t="s">
        <v>315</v>
      </c>
      <c r="E14" s="215">
        <v>2</v>
      </c>
      <c r="F14" s="152"/>
      <c r="G14" s="152"/>
      <c r="H14" s="152" t="str">
        <f t="shared" ref="H14:H15" si="80">C14&amp;D14</f>
        <v>SIPBasis</v>
      </c>
      <c r="I14" s="159">
        <f>INDEX(Verkeersprofielen!$B:$B,MATCH($H14,Verkeersprofielen!$A:$A,0))</f>
        <v>1000</v>
      </c>
      <c r="J14" s="159">
        <f>INDEX(Verkeersprofielen!$C:$C,MATCH($H14,Verkeersprofielen!$A:$A,0))</f>
        <v>1000</v>
      </c>
      <c r="K14" s="159">
        <f>INDEX(Verkeersprofielen!$D:$D,MATCH($H14,Verkeersprofielen!$A:$A,0))</f>
        <v>1000</v>
      </c>
      <c r="L14" s="159">
        <f>INDEX(Verkeersprofielen!$E:$E,MATCH($H14,Verkeersprofielen!$A:$A,0))</f>
        <v>1000</v>
      </c>
      <c r="M14" s="159">
        <f>INDEX(Verkeersprofielen!$F:$F,MATCH($H14,Verkeersprofielen!$A:$A,0))</f>
        <v>1000</v>
      </c>
      <c r="N14" s="159">
        <f>INDEX(Verkeersprofielen!$G:$G,MATCH($H14,Verkeersprofielen!$A:$A,0))</f>
        <v>1000</v>
      </c>
      <c r="O14" s="159">
        <f>INDEX(Verkeersprofielen!$H:$H,MATCH($H14,Verkeersprofielen!$A:$A,0))</f>
        <v>1000</v>
      </c>
      <c r="P14" s="159">
        <f>INDEX(Verkeersprofielen!$I:$I,MATCH($H14,Verkeersprofielen!$A:$A,0))</f>
        <v>1000</v>
      </c>
      <c r="Q14" s="441">
        <f>INDEX('Tarieven ZM voice'!$F:$F,MATCH($H14&amp;Q$3,'Tarieven ZM voice'!$B:$B,0))*I14+J14*INDEX('Tarieven ZM voice'!$G:$G,MATCH($H14&amp;Q$3,'Tarieven ZM voice'!$B:$B,0))</f>
        <v>200</v>
      </c>
      <c r="R14" s="381">
        <f>INDEX('Tarieven ZM voice'!$F:$F,MATCH($H14&amp;R$3,'Tarieven ZM voice'!$B:$B,0))*K14+L14*INDEX('Tarieven ZM voice'!$G:$G,MATCH($H14&amp;R$3,'Tarieven ZM voice'!$B:$B,0))</f>
        <v>200</v>
      </c>
      <c r="S14" s="381">
        <f>INDEX('Tarieven ZM voice'!$F:$F,MATCH($H14&amp;S$3,'Tarieven ZM voice'!$B:$B,0))*M14+N14*INDEX('Tarieven ZM voice'!$G:$G,MATCH($H14&amp;S$3,'Tarieven ZM voice'!$B:$B,0))</f>
        <v>200</v>
      </c>
      <c r="T14" s="381">
        <f>INDEX('Tarieven ZM voice'!$F:$F,MATCH($H14&amp;T$3,'Tarieven ZM voice'!$B:$B,0))*O14+P14*INDEX('Tarieven ZM voice'!$G:$G,MATCH($H14&amp;T$3,'Tarieven ZM voice'!$B:$B,0))</f>
        <v>200</v>
      </c>
      <c r="U14" s="160">
        <f t="shared" si="68"/>
        <v>800</v>
      </c>
      <c r="V14" s="442">
        <f>IF(ISNA(MATCH($C14&amp;$E14,'Tarieven ZM voice'!$B:$B,0)),0,INDEX('Tarieven ZM voice'!$F:$I,MATCH($C14&amp;$E14,'Tarieven ZM voice'!$B:$B,0),MATCH(V$3,'Tarieven ZM voice'!$F$58:$I$58,0)))</f>
        <v>0</v>
      </c>
      <c r="W14" s="93">
        <f>IF(ISNA(MATCH($C14&amp;$E14,'Tarieven ZM voice'!$B:$B,0)),0,INDEX('Tarieven ZM voice'!$F:$I,MATCH($C14&amp;$E14,'Tarieven ZM voice'!$B:$B,0),MATCH(W$3,'Tarieven ZM voice'!$F$58:$I$58,0)))</f>
        <v>0</v>
      </c>
      <c r="X14" s="93">
        <f>IF(ISNA(MATCH($C14&amp;$E14,'Tarieven ZM voice'!$B:$B,0)),0,INDEX('Tarieven ZM voice'!$F:$I,MATCH($C14&amp;$E14,'Tarieven ZM voice'!$B:$B,0),MATCH(X$3,'Tarieven ZM voice'!$F$58:$I$58,0)))</f>
        <v>0</v>
      </c>
      <c r="Y14" s="183">
        <f>IF(ISNA(MATCH($C14&amp;$E14,'Tarieven ZM voice'!$B:$B,0)),0,INDEX('Tarieven ZM voice'!$F:$I,MATCH($C14&amp;$E14,'Tarieven ZM voice'!$B:$B,0),MATCH(Y$3,'Tarieven ZM voice'!$F$58:$I$58,0)))</f>
        <v>0</v>
      </c>
      <c r="Z14" s="443">
        <f t="shared" si="69"/>
        <v>200</v>
      </c>
      <c r="AA14" s="165">
        <f t="shared" si="70"/>
        <v>200</v>
      </c>
      <c r="AB14" s="165">
        <f t="shared" si="71"/>
        <v>200</v>
      </c>
      <c r="AC14" s="165">
        <f t="shared" si="72"/>
        <v>200</v>
      </c>
      <c r="AD14" s="166">
        <f t="shared" si="73"/>
        <v>800</v>
      </c>
      <c r="AE14" s="444">
        <f>INDEX('Hulpblad verkeer'!$K:$K,MATCH($AE$3,'Hulpblad verkeer'!A:A,0))*J14</f>
        <v>13.084</v>
      </c>
      <c r="AF14" s="165">
        <f>INDEX('Hulpblad verkeer'!$K:$K,MATCH('Rekenblad Verkeer'!$AF$3,'Hulpblad verkeer'!A:A,0))*L14</f>
        <v>13.084</v>
      </c>
      <c r="AG14" s="165">
        <f>INDEX('Hulpblad verkeer'!K:K,MATCH('Rekenblad Verkeer'!$AG$3,'Hulpblad verkeer'!A:A,0))*N14</f>
        <v>28.674000000000003</v>
      </c>
      <c r="AH14" s="165">
        <f>INDEX('Hulpblad verkeer'!K:K,MATCH('Rekenblad Verkeer'!$AH$3,'Hulpblad verkeer'!A:A,0))*P14</f>
        <v>100.06400000000001</v>
      </c>
      <c r="AI14" s="166">
        <f t="shared" si="74"/>
        <v>154.90600000000001</v>
      </c>
      <c r="AJ14" s="441">
        <f>AI14*Parameters_VoIP!$B$6</f>
        <v>1.5490600000000001</v>
      </c>
      <c r="AK14" s="152"/>
      <c r="AL14" s="152"/>
      <c r="AM14" s="160">
        <f t="shared" si="75"/>
        <v>1.5490600000000001</v>
      </c>
      <c r="AN14" s="445">
        <f t="shared" si="76"/>
        <v>156.45506</v>
      </c>
      <c r="AO14" s="444">
        <f t="shared" si="77"/>
        <v>643.54494</v>
      </c>
      <c r="AP14" s="162">
        <f t="shared" si="78"/>
        <v>0.80443117499999994</v>
      </c>
      <c r="AQ14" s="158" t="b">
        <f t="shared" si="79"/>
        <v>0</v>
      </c>
      <c r="AS14" s="178" t="s">
        <v>277</v>
      </c>
      <c r="AT14" s="177"/>
      <c r="AV14" s="268">
        <f>INDEX('Hulpblad verkeer'!$L:$L,MATCH(AV$3&amp;"-ULL",'Hulpblad verkeer'!$A:$A,0))*J14</f>
        <v>23.084</v>
      </c>
      <c r="AW14" s="268">
        <f>INDEX('Hulpblad verkeer'!$L:$L,MATCH(AW$3&amp;"-ULL",'Hulpblad verkeer'!$A:$A,0))*L14</f>
        <v>23.084</v>
      </c>
      <c r="AX14" s="268">
        <f>INDEX('Hulpblad verkeer'!$L:$L,MATCH(AX$3&amp;"-ULL",'Hulpblad verkeer'!$A:$A,0))*N14</f>
        <v>38.674000000000007</v>
      </c>
      <c r="AY14" s="268">
        <f>INDEX('Hulpblad verkeer'!$L:$L,MATCH(AY$3&amp;"-ULL",'Hulpblad verkeer'!$A:$A,0))*P14</f>
        <v>110.06399999999999</v>
      </c>
      <c r="AZ14" s="213">
        <f t="shared" si="20"/>
        <v>194.90600000000001</v>
      </c>
      <c r="BA14" s="269"/>
      <c r="BB14" s="261">
        <f>AD14*Parameters_VoIP!$B$13</f>
        <v>80</v>
      </c>
      <c r="BC14" s="262">
        <f>Distributievergoedingen!$F$7*AD14+Distributievergoedingen!$R$7/Parameters_VoIP!$B$15</f>
        <v>80.277777777777771</v>
      </c>
      <c r="BD14" s="277"/>
      <c r="BE14" s="263">
        <f t="shared" si="21"/>
        <v>160.27777777777777</v>
      </c>
      <c r="BF14" s="212"/>
      <c r="BG14" s="264">
        <f t="shared" si="22"/>
        <v>355.18377777777778</v>
      </c>
      <c r="BH14" s="212"/>
      <c r="BI14" s="261">
        <f t="shared" si="23"/>
        <v>444.81622222222222</v>
      </c>
      <c r="BJ14" s="267">
        <f t="shared" si="24"/>
        <v>0.55602027777777774</v>
      </c>
      <c r="BK14" s="263" t="b">
        <f t="shared" si="25"/>
        <v>0</v>
      </c>
    </row>
    <row r="15" spans="1:63" s="239" customFormat="1" ht="14.25" customHeight="1">
      <c r="A15" s="158" t="str">
        <f t="shared" si="6"/>
        <v>SIPBasis3</v>
      </c>
      <c r="B15" s="158" t="str">
        <f t="shared" si="7"/>
        <v>SIPBasis3</v>
      </c>
      <c r="C15" s="214" t="s">
        <v>285</v>
      </c>
      <c r="D15" s="215" t="s">
        <v>315</v>
      </c>
      <c r="E15" s="215">
        <v>3</v>
      </c>
      <c r="F15" s="152"/>
      <c r="G15" s="152"/>
      <c r="H15" s="152" t="str">
        <f t="shared" si="80"/>
        <v>SIPBasis</v>
      </c>
      <c r="I15" s="159">
        <f>INDEX(Verkeersprofielen!$B:$B,MATCH($H15,Verkeersprofielen!$A:$A,0))</f>
        <v>1000</v>
      </c>
      <c r="J15" s="159">
        <f>INDEX(Verkeersprofielen!$C:$C,MATCH($H15,Verkeersprofielen!$A:$A,0))</f>
        <v>1000</v>
      </c>
      <c r="K15" s="159">
        <f>INDEX(Verkeersprofielen!$D:$D,MATCH($H15,Verkeersprofielen!$A:$A,0))</f>
        <v>1000</v>
      </c>
      <c r="L15" s="159">
        <f>INDEX(Verkeersprofielen!$E:$E,MATCH($H15,Verkeersprofielen!$A:$A,0))</f>
        <v>1000</v>
      </c>
      <c r="M15" s="159">
        <f>INDEX(Verkeersprofielen!$F:$F,MATCH($H15,Verkeersprofielen!$A:$A,0))</f>
        <v>1000</v>
      </c>
      <c r="N15" s="159">
        <f>INDEX(Verkeersprofielen!$G:$G,MATCH($H15,Verkeersprofielen!$A:$A,0))</f>
        <v>1000</v>
      </c>
      <c r="O15" s="159">
        <f>INDEX(Verkeersprofielen!$H:$H,MATCH($H15,Verkeersprofielen!$A:$A,0))</f>
        <v>1000</v>
      </c>
      <c r="P15" s="159">
        <f>INDEX(Verkeersprofielen!$I:$I,MATCH($H15,Verkeersprofielen!$A:$A,0))</f>
        <v>1000</v>
      </c>
      <c r="Q15" s="441">
        <f>INDEX('Tarieven ZM voice'!$F:$F,MATCH($H15&amp;Q$3,'Tarieven ZM voice'!$B:$B,0))*I15+J15*INDEX('Tarieven ZM voice'!$G:$G,MATCH($H15&amp;Q$3,'Tarieven ZM voice'!$B:$B,0))</f>
        <v>200</v>
      </c>
      <c r="R15" s="381">
        <f>INDEX('Tarieven ZM voice'!$F:$F,MATCH($H15&amp;R$3,'Tarieven ZM voice'!$B:$B,0))*K15+L15*INDEX('Tarieven ZM voice'!$G:$G,MATCH($H15&amp;R$3,'Tarieven ZM voice'!$B:$B,0))</f>
        <v>200</v>
      </c>
      <c r="S15" s="381">
        <f>INDEX('Tarieven ZM voice'!$F:$F,MATCH($H15&amp;S$3,'Tarieven ZM voice'!$B:$B,0))*M15+N15*INDEX('Tarieven ZM voice'!$G:$G,MATCH($H15&amp;S$3,'Tarieven ZM voice'!$B:$B,0))</f>
        <v>200</v>
      </c>
      <c r="T15" s="381">
        <f>INDEX('Tarieven ZM voice'!$F:$F,MATCH($H15&amp;T$3,'Tarieven ZM voice'!$B:$B,0))*O15+P15*INDEX('Tarieven ZM voice'!$G:$G,MATCH($H15&amp;T$3,'Tarieven ZM voice'!$B:$B,0))</f>
        <v>200</v>
      </c>
      <c r="U15" s="160">
        <f t="shared" si="68"/>
        <v>800</v>
      </c>
      <c r="V15" s="442">
        <f>IF(ISNA(MATCH($C15&amp;$E15,'Tarieven ZM voice'!$B:$B,0)),0,INDEX('Tarieven ZM voice'!$F:$I,MATCH($C15&amp;$E15,'Tarieven ZM voice'!$B:$B,0),MATCH(V$3,'Tarieven ZM voice'!$F$58:$I$58,0)))</f>
        <v>0</v>
      </c>
      <c r="W15" s="93">
        <f>IF(ISNA(MATCH($C15&amp;$E15,'Tarieven ZM voice'!$B:$B,0)),0,INDEX('Tarieven ZM voice'!$F:$I,MATCH($C15&amp;$E15,'Tarieven ZM voice'!$B:$B,0),MATCH(W$3,'Tarieven ZM voice'!$F$58:$I$58,0)))</f>
        <v>0</v>
      </c>
      <c r="X15" s="93">
        <f>IF(ISNA(MATCH($C15&amp;$E15,'Tarieven ZM voice'!$B:$B,0)),0,INDEX('Tarieven ZM voice'!$F:$I,MATCH($C15&amp;$E15,'Tarieven ZM voice'!$B:$B,0),MATCH(X$3,'Tarieven ZM voice'!$F$58:$I$58,0)))</f>
        <v>0</v>
      </c>
      <c r="Y15" s="183">
        <f>IF(ISNA(MATCH($C15&amp;$E15,'Tarieven ZM voice'!$B:$B,0)),0,INDEX('Tarieven ZM voice'!$F:$I,MATCH($C15&amp;$E15,'Tarieven ZM voice'!$B:$B,0),MATCH(Y$3,'Tarieven ZM voice'!$F$58:$I$58,0)))</f>
        <v>0</v>
      </c>
      <c r="Z15" s="443">
        <f t="shared" si="69"/>
        <v>200</v>
      </c>
      <c r="AA15" s="165">
        <f t="shared" si="70"/>
        <v>200</v>
      </c>
      <c r="AB15" s="165">
        <f t="shared" si="71"/>
        <v>200</v>
      </c>
      <c r="AC15" s="165">
        <f t="shared" si="72"/>
        <v>200</v>
      </c>
      <c r="AD15" s="166">
        <f t="shared" si="73"/>
        <v>800</v>
      </c>
      <c r="AE15" s="444">
        <f>INDEX('Hulpblad verkeer'!$K:$K,MATCH($AE$3,'Hulpblad verkeer'!A:A,0))*J15</f>
        <v>13.084</v>
      </c>
      <c r="AF15" s="165">
        <f>INDEX('Hulpblad verkeer'!$K:$K,MATCH('Rekenblad Verkeer'!$AF$3,'Hulpblad verkeer'!A:A,0))*L15</f>
        <v>13.084</v>
      </c>
      <c r="AG15" s="165">
        <f>INDEX('Hulpblad verkeer'!K:K,MATCH('Rekenblad Verkeer'!$AG$3,'Hulpblad verkeer'!A:A,0))*N15</f>
        <v>28.674000000000003</v>
      </c>
      <c r="AH15" s="165">
        <f>INDEX('Hulpblad verkeer'!K:K,MATCH('Rekenblad Verkeer'!$AH$3,'Hulpblad verkeer'!A:A,0))*P15</f>
        <v>100.06400000000001</v>
      </c>
      <c r="AI15" s="166">
        <f t="shared" si="74"/>
        <v>154.90600000000001</v>
      </c>
      <c r="AJ15" s="441">
        <f>AI15*Parameters_VoIP!$B$6</f>
        <v>1.5490600000000001</v>
      </c>
      <c r="AK15" s="152"/>
      <c r="AL15" s="152"/>
      <c r="AM15" s="160">
        <f t="shared" si="75"/>
        <v>1.5490600000000001</v>
      </c>
      <c r="AN15" s="445">
        <f t="shared" si="76"/>
        <v>156.45506</v>
      </c>
      <c r="AO15" s="444">
        <f t="shared" si="77"/>
        <v>643.54494</v>
      </c>
      <c r="AP15" s="162">
        <f t="shared" si="78"/>
        <v>0.80443117499999994</v>
      </c>
      <c r="AQ15" s="158" t="b">
        <f t="shared" si="79"/>
        <v>0</v>
      </c>
      <c r="AS15" s="178" t="s">
        <v>277</v>
      </c>
      <c r="AT15" s="177"/>
      <c r="AV15" s="268">
        <f>INDEX('Hulpblad verkeer'!$L:$L,MATCH(AV$3&amp;"-ULL",'Hulpblad verkeer'!$A:$A,0))*J15</f>
        <v>23.084</v>
      </c>
      <c r="AW15" s="268">
        <f>INDEX('Hulpblad verkeer'!$L:$L,MATCH(AW$3&amp;"-ULL",'Hulpblad verkeer'!$A:$A,0))*L15</f>
        <v>23.084</v>
      </c>
      <c r="AX15" s="268">
        <f>INDEX('Hulpblad verkeer'!$L:$L,MATCH(AX$3&amp;"-ULL",'Hulpblad verkeer'!$A:$A,0))*N15</f>
        <v>38.674000000000007</v>
      </c>
      <c r="AY15" s="268">
        <f>INDEX('Hulpblad verkeer'!$L:$L,MATCH(AY$3&amp;"-ULL",'Hulpblad verkeer'!$A:$A,0))*P15</f>
        <v>110.06399999999999</v>
      </c>
      <c r="AZ15" s="213">
        <f t="shared" si="20"/>
        <v>194.90600000000001</v>
      </c>
      <c r="BA15" s="269"/>
      <c r="BB15" s="261">
        <f>AD15*Parameters_VoIP!$B$13</f>
        <v>80</v>
      </c>
      <c r="BC15" s="262">
        <f>Distributievergoedingen!$F$7*AD15+Distributievergoedingen!$R$7/Parameters_VoIP!$B$15</f>
        <v>80.277777777777771</v>
      </c>
      <c r="BD15" s="277"/>
      <c r="BE15" s="263">
        <f t="shared" si="21"/>
        <v>160.27777777777777</v>
      </c>
      <c r="BF15" s="212"/>
      <c r="BG15" s="264">
        <f t="shared" si="22"/>
        <v>355.18377777777778</v>
      </c>
      <c r="BH15" s="212"/>
      <c r="BI15" s="261">
        <f t="shared" si="23"/>
        <v>444.81622222222222</v>
      </c>
      <c r="BJ15" s="267">
        <f t="shared" si="24"/>
        <v>0.55602027777777774</v>
      </c>
      <c r="BK15" s="263" t="b">
        <f t="shared" si="25"/>
        <v>0</v>
      </c>
    </row>
    <row r="16" spans="1:63" ht="15">
      <c r="A16" s="157"/>
      <c r="B16" s="158"/>
      <c r="C16" s="151"/>
      <c r="D16" s="152"/>
      <c r="E16" s="152"/>
      <c r="F16" s="152"/>
      <c r="G16" s="152"/>
      <c r="H16" s="152"/>
      <c r="I16" s="159"/>
      <c r="J16" s="159"/>
      <c r="K16" s="159"/>
      <c r="L16" s="159"/>
      <c r="M16" s="159"/>
      <c r="N16" s="159"/>
      <c r="O16" s="159"/>
      <c r="P16" s="159"/>
      <c r="Q16" s="153"/>
      <c r="R16" s="154"/>
      <c r="S16" s="154"/>
      <c r="T16" s="154"/>
      <c r="U16" s="160"/>
      <c r="V16" s="161"/>
      <c r="W16" s="162"/>
      <c r="X16" s="162"/>
      <c r="Y16" s="163"/>
      <c r="Z16" s="164"/>
      <c r="AA16" s="165"/>
      <c r="AB16" s="165"/>
      <c r="AC16" s="165"/>
      <c r="AD16" s="166"/>
      <c r="AE16" s="167"/>
      <c r="AF16" s="165"/>
      <c r="AG16" s="165"/>
      <c r="AH16" s="165"/>
      <c r="AI16" s="166"/>
      <c r="AJ16" s="153"/>
      <c r="AK16" s="152"/>
      <c r="AL16" s="152"/>
      <c r="AM16" s="160"/>
      <c r="AN16" s="168"/>
      <c r="AO16" s="167"/>
      <c r="AP16" s="162"/>
      <c r="AQ16" s="158"/>
      <c r="AS16" s="178"/>
    </row>
    <row r="17" spans="1:43">
      <c r="A17" s="157"/>
      <c r="B17" s="158"/>
      <c r="C17" s="151"/>
      <c r="D17" s="152"/>
      <c r="E17" s="152"/>
      <c r="F17" s="152"/>
      <c r="G17" s="152"/>
      <c r="H17" s="152"/>
      <c r="I17" s="159"/>
      <c r="J17" s="159"/>
      <c r="K17" s="159"/>
      <c r="L17" s="159"/>
      <c r="M17" s="159"/>
      <c r="N17" s="159"/>
      <c r="O17" s="159"/>
      <c r="P17" s="159"/>
      <c r="Q17" s="153"/>
      <c r="R17" s="154"/>
      <c r="S17" s="154"/>
      <c r="T17" s="154"/>
      <c r="U17" s="160"/>
      <c r="V17" s="161"/>
      <c r="W17" s="162"/>
      <c r="X17" s="162"/>
      <c r="Y17" s="163"/>
      <c r="Z17" s="164"/>
      <c r="AA17" s="165"/>
      <c r="AB17" s="165"/>
      <c r="AC17" s="165"/>
      <c r="AD17" s="166"/>
      <c r="AE17" s="167"/>
      <c r="AF17" s="165"/>
      <c r="AG17" s="165"/>
      <c r="AH17" s="165"/>
      <c r="AI17" s="166"/>
      <c r="AJ17" s="153"/>
      <c r="AK17" s="152"/>
      <c r="AL17" s="152"/>
      <c r="AM17" s="160"/>
      <c r="AN17" s="168"/>
      <c r="AO17" s="167"/>
      <c r="AP17" s="162"/>
      <c r="AQ17" s="158"/>
    </row>
    <row r="18" spans="1:43">
      <c r="A18" s="157"/>
      <c r="B18" s="158"/>
      <c r="C18" s="151"/>
      <c r="D18" s="152"/>
      <c r="E18" s="152"/>
      <c r="F18" s="152"/>
      <c r="G18" s="152"/>
      <c r="H18" s="152"/>
      <c r="I18" s="159"/>
      <c r="J18" s="159"/>
      <c r="K18" s="159"/>
      <c r="L18" s="159"/>
      <c r="M18" s="159"/>
      <c r="N18" s="159"/>
      <c r="O18" s="159"/>
      <c r="P18" s="159"/>
      <c r="Q18" s="153"/>
      <c r="R18" s="154"/>
      <c r="S18" s="154"/>
      <c r="T18" s="154"/>
      <c r="U18" s="160"/>
      <c r="V18" s="161"/>
      <c r="W18" s="162"/>
      <c r="X18" s="162"/>
      <c r="Y18" s="163"/>
      <c r="Z18" s="164"/>
      <c r="AA18" s="165"/>
      <c r="AB18" s="165"/>
      <c r="AC18" s="165"/>
      <c r="AD18" s="166"/>
      <c r="AE18" s="167"/>
      <c r="AF18" s="165"/>
      <c r="AG18" s="165"/>
      <c r="AH18" s="165"/>
      <c r="AI18" s="166"/>
      <c r="AJ18" s="153"/>
      <c r="AK18" s="152"/>
      <c r="AL18" s="152"/>
      <c r="AM18" s="160"/>
      <c r="AN18" s="168"/>
      <c r="AO18" s="167"/>
      <c r="AP18" s="162"/>
      <c r="AQ18" s="158"/>
    </row>
    <row r="19" spans="1:43">
      <c r="A19" s="157"/>
      <c r="B19" s="158"/>
      <c r="C19" s="151"/>
      <c r="D19" s="152"/>
      <c r="E19" s="152"/>
      <c r="F19" s="152"/>
      <c r="G19" s="152"/>
      <c r="H19" s="152"/>
      <c r="I19" s="159"/>
      <c r="J19" s="159"/>
      <c r="K19" s="159"/>
      <c r="L19" s="159"/>
      <c r="M19" s="159"/>
      <c r="N19" s="159"/>
      <c r="O19" s="159"/>
      <c r="P19" s="159"/>
      <c r="Q19" s="153"/>
      <c r="R19" s="154"/>
      <c r="S19" s="154"/>
      <c r="T19" s="154"/>
      <c r="U19" s="160"/>
      <c r="V19" s="161"/>
      <c r="W19" s="162"/>
      <c r="X19" s="162"/>
      <c r="Y19" s="163"/>
      <c r="Z19" s="164"/>
      <c r="AA19" s="165"/>
      <c r="AB19" s="165"/>
      <c r="AC19" s="165"/>
      <c r="AD19" s="166"/>
      <c r="AE19" s="167"/>
      <c r="AF19" s="165"/>
      <c r="AG19" s="165"/>
      <c r="AH19" s="165"/>
      <c r="AI19" s="166"/>
      <c r="AJ19" s="153"/>
      <c r="AK19" s="152"/>
      <c r="AL19" s="152"/>
      <c r="AM19" s="160"/>
      <c r="AN19" s="168"/>
      <c r="AO19" s="167"/>
      <c r="AP19" s="162"/>
      <c r="AQ19" s="158"/>
    </row>
    <row r="20" spans="1:43">
      <c r="A20" s="157"/>
      <c r="B20" s="158"/>
      <c r="C20" s="151"/>
      <c r="D20" s="152"/>
      <c r="E20" s="152"/>
      <c r="F20" s="152"/>
      <c r="G20" s="152"/>
      <c r="H20" s="152"/>
      <c r="I20" s="159"/>
      <c r="J20" s="159"/>
      <c r="K20" s="159"/>
      <c r="L20" s="159"/>
      <c r="M20" s="159"/>
      <c r="N20" s="159"/>
      <c r="O20" s="159"/>
      <c r="P20" s="159"/>
      <c r="Q20" s="153"/>
      <c r="R20" s="154"/>
      <c r="S20" s="154"/>
      <c r="T20" s="154"/>
      <c r="U20" s="160"/>
      <c r="V20" s="161"/>
      <c r="W20" s="162"/>
      <c r="X20" s="162"/>
      <c r="Y20" s="163"/>
      <c r="Z20" s="164"/>
      <c r="AA20" s="165"/>
      <c r="AB20" s="165"/>
      <c r="AC20" s="165"/>
      <c r="AD20" s="166"/>
      <c r="AE20" s="167"/>
      <c r="AF20" s="165"/>
      <c r="AG20" s="165"/>
      <c r="AH20" s="165"/>
      <c r="AI20" s="166"/>
      <c r="AJ20" s="153"/>
      <c r="AK20" s="152"/>
      <c r="AL20" s="152"/>
      <c r="AM20" s="160"/>
      <c r="AN20" s="168"/>
      <c r="AO20" s="167"/>
      <c r="AP20" s="162"/>
      <c r="AQ20" s="158"/>
    </row>
    <row r="21" spans="1:43">
      <c r="A21" s="157"/>
      <c r="B21" s="158"/>
      <c r="C21" s="151"/>
      <c r="D21" s="152"/>
      <c r="E21" s="152"/>
      <c r="F21" s="152"/>
      <c r="G21" s="152"/>
      <c r="H21" s="152"/>
      <c r="I21" s="159"/>
      <c r="J21" s="159"/>
      <c r="K21" s="159"/>
      <c r="L21" s="159"/>
      <c r="M21" s="159"/>
      <c r="N21" s="159"/>
      <c r="O21" s="159"/>
      <c r="P21" s="159"/>
      <c r="Q21" s="153"/>
      <c r="R21" s="154"/>
      <c r="S21" s="154"/>
      <c r="T21" s="154"/>
      <c r="U21" s="160"/>
      <c r="V21" s="161"/>
      <c r="W21" s="162"/>
      <c r="X21" s="162"/>
      <c r="Y21" s="163"/>
      <c r="Z21" s="164"/>
      <c r="AA21" s="165"/>
      <c r="AB21" s="165"/>
      <c r="AC21" s="165"/>
      <c r="AD21" s="166"/>
      <c r="AE21" s="167"/>
      <c r="AF21" s="165"/>
      <c r="AG21" s="165"/>
      <c r="AH21" s="165"/>
      <c r="AI21" s="166"/>
      <c r="AJ21" s="153"/>
      <c r="AK21" s="152"/>
      <c r="AL21" s="152"/>
      <c r="AM21" s="160"/>
      <c r="AN21" s="168"/>
      <c r="AO21" s="167"/>
      <c r="AP21" s="162"/>
      <c r="AQ21" s="158"/>
    </row>
    <row r="22" spans="1:43">
      <c r="A22" s="157"/>
      <c r="B22" s="158"/>
      <c r="C22" s="151"/>
      <c r="D22" s="152"/>
      <c r="E22" s="152"/>
      <c r="F22" s="152"/>
      <c r="G22" s="152"/>
      <c r="H22" s="152"/>
      <c r="I22" s="159"/>
      <c r="J22" s="159"/>
      <c r="K22" s="159"/>
      <c r="L22" s="159"/>
      <c r="M22" s="159"/>
      <c r="N22" s="159"/>
      <c r="O22" s="159"/>
      <c r="P22" s="159"/>
      <c r="Q22" s="153"/>
      <c r="R22" s="154"/>
      <c r="S22" s="154"/>
      <c r="T22" s="154"/>
      <c r="U22" s="160"/>
      <c r="V22" s="161"/>
      <c r="W22" s="162"/>
      <c r="X22" s="162"/>
      <c r="Y22" s="163"/>
      <c r="Z22" s="164"/>
      <c r="AA22" s="165"/>
      <c r="AB22" s="165"/>
      <c r="AC22" s="165"/>
      <c r="AD22" s="166"/>
      <c r="AE22" s="167"/>
      <c r="AF22" s="165"/>
      <c r="AG22" s="165"/>
      <c r="AH22" s="165"/>
      <c r="AI22" s="166"/>
      <c r="AJ22" s="153"/>
      <c r="AK22" s="152"/>
      <c r="AL22" s="152"/>
      <c r="AM22" s="160"/>
      <c r="AN22" s="168"/>
      <c r="AO22" s="167"/>
      <c r="AP22" s="162"/>
      <c r="AQ22" s="158"/>
    </row>
    <row r="23" spans="1:43">
      <c r="A23" s="157"/>
      <c r="B23" s="158"/>
      <c r="C23" s="151"/>
      <c r="D23" s="152"/>
      <c r="E23" s="152"/>
      <c r="F23" s="152"/>
      <c r="G23" s="152"/>
      <c r="H23" s="152"/>
      <c r="I23" s="159"/>
      <c r="J23" s="159"/>
      <c r="K23" s="159"/>
      <c r="L23" s="159"/>
      <c r="M23" s="159"/>
      <c r="N23" s="159"/>
      <c r="O23" s="159"/>
      <c r="P23" s="159"/>
      <c r="Q23" s="153"/>
      <c r="R23" s="154"/>
      <c r="S23" s="154"/>
      <c r="T23" s="154"/>
      <c r="U23" s="160"/>
      <c r="V23" s="161"/>
      <c r="W23" s="162"/>
      <c r="X23" s="162"/>
      <c r="Y23" s="163"/>
      <c r="Z23" s="164"/>
      <c r="AA23" s="165"/>
      <c r="AB23" s="165"/>
      <c r="AC23" s="165"/>
      <c r="AD23" s="166"/>
      <c r="AE23" s="167"/>
      <c r="AF23" s="165"/>
      <c r="AG23" s="165"/>
      <c r="AH23" s="165"/>
      <c r="AI23" s="166"/>
      <c r="AJ23" s="153"/>
      <c r="AK23" s="152"/>
      <c r="AL23" s="152"/>
      <c r="AM23" s="160"/>
      <c r="AN23" s="168"/>
      <c r="AO23" s="167"/>
      <c r="AP23" s="162"/>
      <c r="AQ23" s="158"/>
    </row>
    <row r="24" spans="1:43">
      <c r="A24" s="157"/>
      <c r="B24" s="158"/>
      <c r="C24" s="151"/>
      <c r="D24" s="152"/>
      <c r="E24" s="152"/>
      <c r="F24" s="152"/>
      <c r="G24" s="152"/>
      <c r="H24" s="152"/>
      <c r="I24" s="159"/>
      <c r="J24" s="159"/>
      <c r="K24" s="159"/>
      <c r="L24" s="159"/>
      <c r="M24" s="159"/>
      <c r="N24" s="159"/>
      <c r="O24" s="159"/>
      <c r="P24" s="159"/>
      <c r="Q24" s="153"/>
      <c r="R24" s="154"/>
      <c r="S24" s="154"/>
      <c r="T24" s="154"/>
      <c r="U24" s="160"/>
      <c r="V24" s="161"/>
      <c r="W24" s="162"/>
      <c r="X24" s="162"/>
      <c r="Y24" s="163"/>
      <c r="Z24" s="164"/>
      <c r="AA24" s="165"/>
      <c r="AB24" s="165"/>
      <c r="AC24" s="165"/>
      <c r="AD24" s="166"/>
      <c r="AE24" s="167"/>
      <c r="AF24" s="165"/>
      <c r="AG24" s="165"/>
      <c r="AH24" s="165"/>
      <c r="AI24" s="166"/>
      <c r="AJ24" s="153"/>
      <c r="AK24" s="152"/>
      <c r="AL24" s="152"/>
      <c r="AM24" s="160"/>
      <c r="AN24" s="168"/>
      <c r="AO24" s="167"/>
      <c r="AP24" s="162"/>
      <c r="AQ24" s="158"/>
    </row>
    <row r="25" spans="1:43">
      <c r="A25" s="157"/>
      <c r="B25" s="158"/>
      <c r="C25" s="151"/>
      <c r="D25" s="152"/>
      <c r="E25" s="152"/>
      <c r="F25" s="152"/>
      <c r="G25" s="152"/>
      <c r="H25" s="152"/>
      <c r="I25" s="159"/>
      <c r="J25" s="159"/>
      <c r="K25" s="159"/>
      <c r="L25" s="159"/>
      <c r="M25" s="159"/>
      <c r="N25" s="159"/>
      <c r="O25" s="159"/>
      <c r="P25" s="159"/>
      <c r="Q25" s="153"/>
      <c r="R25" s="154"/>
      <c r="S25" s="154"/>
      <c r="T25" s="154"/>
      <c r="U25" s="160"/>
      <c r="V25" s="161"/>
      <c r="W25" s="162"/>
      <c r="X25" s="162"/>
      <c r="Y25" s="163"/>
      <c r="Z25" s="164"/>
      <c r="AA25" s="165"/>
      <c r="AB25" s="165"/>
      <c r="AC25" s="165"/>
      <c r="AD25" s="166"/>
      <c r="AE25" s="167"/>
      <c r="AF25" s="165"/>
      <c r="AG25" s="165"/>
      <c r="AH25" s="165"/>
      <c r="AI25" s="166"/>
      <c r="AJ25" s="153"/>
      <c r="AK25" s="152"/>
      <c r="AL25" s="152"/>
      <c r="AM25" s="160"/>
      <c r="AN25" s="168"/>
      <c r="AO25" s="167"/>
      <c r="AP25" s="162"/>
      <c r="AQ25" s="158"/>
    </row>
    <row r="26" spans="1:43">
      <c r="A26" s="157"/>
      <c r="B26" s="158"/>
      <c r="C26" s="151"/>
      <c r="D26" s="152"/>
      <c r="E26" s="152"/>
      <c r="F26" s="152"/>
      <c r="G26" s="152"/>
      <c r="H26" s="152"/>
      <c r="I26" s="159"/>
      <c r="J26" s="159"/>
      <c r="K26" s="159"/>
      <c r="L26" s="159"/>
      <c r="M26" s="159"/>
      <c r="N26" s="159"/>
      <c r="O26" s="159"/>
      <c r="P26" s="159"/>
      <c r="Q26" s="153"/>
      <c r="R26" s="154"/>
      <c r="S26" s="154"/>
      <c r="T26" s="154"/>
      <c r="U26" s="160"/>
      <c r="V26" s="161"/>
      <c r="W26" s="162"/>
      <c r="X26" s="162"/>
      <c r="Y26" s="163"/>
      <c r="Z26" s="164"/>
      <c r="AA26" s="165"/>
      <c r="AB26" s="165"/>
      <c r="AC26" s="165"/>
      <c r="AD26" s="166"/>
      <c r="AE26" s="167"/>
      <c r="AF26" s="165"/>
      <c r="AG26" s="165"/>
      <c r="AH26" s="165"/>
      <c r="AI26" s="166"/>
      <c r="AJ26" s="153"/>
      <c r="AK26" s="152"/>
      <c r="AL26" s="152"/>
      <c r="AM26" s="160"/>
      <c r="AN26" s="168"/>
      <c r="AO26" s="167"/>
      <c r="AP26" s="162"/>
      <c r="AQ26" s="158"/>
    </row>
    <row r="27" spans="1:43">
      <c r="A27" s="157"/>
      <c r="B27" s="158"/>
      <c r="C27" s="151"/>
      <c r="D27" s="152"/>
      <c r="E27" s="152"/>
      <c r="F27" s="152"/>
      <c r="G27" s="152"/>
      <c r="H27" s="152"/>
      <c r="I27" s="159"/>
      <c r="J27" s="159"/>
      <c r="K27" s="159"/>
      <c r="L27" s="159"/>
      <c r="M27" s="159"/>
      <c r="N27" s="159"/>
      <c r="O27" s="159"/>
      <c r="P27" s="159"/>
      <c r="Q27" s="153"/>
      <c r="R27" s="154"/>
      <c r="S27" s="154"/>
      <c r="T27" s="154"/>
      <c r="U27" s="160"/>
      <c r="V27" s="161"/>
      <c r="W27" s="162"/>
      <c r="X27" s="162"/>
      <c r="Y27" s="163"/>
      <c r="Z27" s="164"/>
      <c r="AA27" s="165"/>
      <c r="AB27" s="165"/>
      <c r="AC27" s="165"/>
      <c r="AD27" s="166"/>
      <c r="AE27" s="167"/>
      <c r="AF27" s="165"/>
      <c r="AG27" s="165"/>
      <c r="AH27" s="165"/>
      <c r="AI27" s="166"/>
      <c r="AJ27" s="153"/>
      <c r="AK27" s="152"/>
      <c r="AL27" s="152"/>
      <c r="AM27" s="160"/>
      <c r="AN27" s="168"/>
      <c r="AO27" s="167"/>
      <c r="AP27" s="162"/>
      <c r="AQ27" s="158"/>
    </row>
    <row r="28" spans="1:43">
      <c r="A28" s="157"/>
      <c r="B28" s="158"/>
      <c r="C28" s="151"/>
      <c r="D28" s="152"/>
      <c r="E28" s="152"/>
      <c r="F28" s="152"/>
      <c r="G28" s="152"/>
      <c r="H28" s="152"/>
      <c r="I28" s="159"/>
      <c r="J28" s="159"/>
      <c r="K28" s="159"/>
      <c r="L28" s="159"/>
      <c r="M28" s="159"/>
      <c r="N28" s="159"/>
      <c r="O28" s="159"/>
      <c r="P28" s="159"/>
      <c r="Q28" s="153"/>
      <c r="R28" s="154"/>
      <c r="S28" s="154"/>
      <c r="T28" s="154"/>
      <c r="U28" s="160"/>
      <c r="V28" s="161"/>
      <c r="W28" s="162"/>
      <c r="X28" s="162"/>
      <c r="Y28" s="163"/>
      <c r="Z28" s="164"/>
      <c r="AA28" s="165"/>
      <c r="AB28" s="165"/>
      <c r="AC28" s="165"/>
      <c r="AD28" s="166"/>
      <c r="AE28" s="167"/>
      <c r="AF28" s="165"/>
      <c r="AG28" s="165"/>
      <c r="AH28" s="165"/>
      <c r="AI28" s="166"/>
      <c r="AJ28" s="153"/>
      <c r="AK28" s="152"/>
      <c r="AL28" s="152"/>
      <c r="AM28" s="160"/>
      <c r="AN28" s="168"/>
      <c r="AO28" s="167"/>
      <c r="AP28" s="162"/>
      <c r="AQ28" s="158"/>
    </row>
    <row r="29" spans="1:43">
      <c r="A29" s="157"/>
      <c r="B29" s="158"/>
      <c r="C29" s="151"/>
      <c r="D29" s="152"/>
      <c r="E29" s="152"/>
      <c r="F29" s="152"/>
      <c r="G29" s="152"/>
      <c r="H29" s="152"/>
      <c r="I29" s="159"/>
      <c r="J29" s="159"/>
      <c r="K29" s="159"/>
      <c r="L29" s="159"/>
      <c r="M29" s="159"/>
      <c r="N29" s="159"/>
      <c r="O29" s="159"/>
      <c r="P29" s="159"/>
      <c r="Q29" s="153"/>
      <c r="R29" s="154"/>
      <c r="S29" s="154"/>
      <c r="T29" s="154"/>
      <c r="U29" s="160"/>
      <c r="V29" s="161"/>
      <c r="W29" s="162"/>
      <c r="X29" s="162"/>
      <c r="Y29" s="163"/>
      <c r="Z29" s="164"/>
      <c r="AA29" s="165"/>
      <c r="AB29" s="165"/>
      <c r="AC29" s="165"/>
      <c r="AD29" s="166"/>
      <c r="AE29" s="167"/>
      <c r="AF29" s="165"/>
      <c r="AG29" s="165"/>
      <c r="AH29" s="165"/>
      <c r="AI29" s="166"/>
      <c r="AJ29" s="153"/>
      <c r="AK29" s="152"/>
      <c r="AL29" s="152"/>
      <c r="AM29" s="160"/>
      <c r="AN29" s="168"/>
      <c r="AO29" s="167"/>
      <c r="AP29" s="162"/>
      <c r="AQ29" s="158"/>
    </row>
    <row r="30" spans="1:43">
      <c r="A30" s="157"/>
      <c r="B30" s="158"/>
      <c r="C30" s="151"/>
      <c r="D30" s="152"/>
      <c r="E30" s="152"/>
      <c r="F30" s="152"/>
      <c r="G30" s="152"/>
      <c r="H30" s="152"/>
      <c r="I30" s="159"/>
      <c r="J30" s="159"/>
      <c r="K30" s="159"/>
      <c r="L30" s="159"/>
      <c r="M30" s="159"/>
      <c r="N30" s="159"/>
      <c r="O30" s="159"/>
      <c r="P30" s="159"/>
      <c r="Q30" s="153"/>
      <c r="R30" s="154"/>
      <c r="S30" s="154"/>
      <c r="T30" s="154"/>
      <c r="U30" s="160"/>
      <c r="V30" s="161"/>
      <c r="W30" s="162"/>
      <c r="X30" s="162"/>
      <c r="Y30" s="163"/>
      <c r="Z30" s="164"/>
      <c r="AA30" s="165"/>
      <c r="AB30" s="165"/>
      <c r="AC30" s="165"/>
      <c r="AD30" s="166"/>
      <c r="AE30" s="167"/>
      <c r="AF30" s="165"/>
      <c r="AG30" s="165"/>
      <c r="AH30" s="165"/>
      <c r="AI30" s="166"/>
      <c r="AJ30" s="153"/>
      <c r="AK30" s="152"/>
      <c r="AL30" s="152"/>
      <c r="AM30" s="160"/>
      <c r="AN30" s="168"/>
      <c r="AO30" s="167"/>
      <c r="AP30" s="162"/>
      <c r="AQ30" s="158"/>
    </row>
    <row r="31" spans="1:43">
      <c r="A31" s="157"/>
      <c r="B31" s="158"/>
      <c r="C31" s="151"/>
      <c r="D31" s="152"/>
      <c r="E31" s="152"/>
      <c r="F31" s="152"/>
      <c r="G31" s="152"/>
      <c r="H31" s="152"/>
      <c r="I31" s="159"/>
      <c r="J31" s="159"/>
      <c r="K31" s="159"/>
      <c r="L31" s="159"/>
      <c r="M31" s="159"/>
      <c r="N31" s="159"/>
      <c r="O31" s="159"/>
      <c r="P31" s="159"/>
      <c r="Q31" s="153"/>
      <c r="R31" s="154"/>
      <c r="S31" s="154"/>
      <c r="T31" s="154"/>
      <c r="U31" s="160"/>
      <c r="V31" s="161"/>
      <c r="W31" s="162"/>
      <c r="X31" s="162"/>
      <c r="Y31" s="163"/>
      <c r="Z31" s="164"/>
      <c r="AA31" s="165"/>
      <c r="AB31" s="165"/>
      <c r="AC31" s="165"/>
      <c r="AD31" s="166"/>
      <c r="AE31" s="167"/>
      <c r="AF31" s="165"/>
      <c r="AG31" s="165"/>
      <c r="AH31" s="165"/>
      <c r="AI31" s="166"/>
      <c r="AJ31" s="153"/>
      <c r="AK31" s="152"/>
      <c r="AL31" s="152"/>
      <c r="AM31" s="160"/>
      <c r="AN31" s="168"/>
      <c r="AO31" s="167"/>
      <c r="AP31" s="162"/>
      <c r="AQ31" s="158"/>
    </row>
    <row r="32" spans="1:43">
      <c r="A32" s="157"/>
      <c r="B32" s="158"/>
      <c r="C32" s="151"/>
      <c r="D32" s="152"/>
      <c r="E32" s="152"/>
      <c r="F32" s="152"/>
      <c r="G32" s="152"/>
      <c r="H32" s="152"/>
      <c r="I32" s="159"/>
      <c r="J32" s="159"/>
      <c r="K32" s="159"/>
      <c r="L32" s="159"/>
      <c r="M32" s="159"/>
      <c r="N32" s="159"/>
      <c r="O32" s="159"/>
      <c r="P32" s="159"/>
      <c r="Q32" s="153"/>
      <c r="R32" s="154"/>
      <c r="S32" s="154"/>
      <c r="T32" s="154"/>
      <c r="U32" s="160"/>
      <c r="V32" s="161"/>
      <c r="W32" s="162"/>
      <c r="X32" s="162"/>
      <c r="Y32" s="163"/>
      <c r="Z32" s="164"/>
      <c r="AA32" s="165"/>
      <c r="AB32" s="165"/>
      <c r="AC32" s="165"/>
      <c r="AD32" s="166"/>
      <c r="AE32" s="167"/>
      <c r="AF32" s="165"/>
      <c r="AG32" s="165"/>
      <c r="AH32" s="165"/>
      <c r="AI32" s="166"/>
      <c r="AJ32" s="153"/>
      <c r="AK32" s="152"/>
      <c r="AL32" s="152"/>
      <c r="AM32" s="160"/>
      <c r="AN32" s="168"/>
      <c r="AO32" s="167"/>
      <c r="AP32" s="162"/>
      <c r="AQ32" s="158"/>
    </row>
    <row r="33" spans="1:43">
      <c r="A33" s="157"/>
      <c r="B33" s="158"/>
      <c r="C33" s="151"/>
      <c r="D33" s="152"/>
      <c r="E33" s="152"/>
      <c r="F33" s="152"/>
      <c r="G33" s="152"/>
      <c r="H33" s="152"/>
      <c r="I33" s="159"/>
      <c r="J33" s="159"/>
      <c r="K33" s="159"/>
      <c r="L33" s="159"/>
      <c r="M33" s="159"/>
      <c r="N33" s="159"/>
      <c r="O33" s="159"/>
      <c r="P33" s="159"/>
      <c r="Q33" s="153"/>
      <c r="R33" s="154"/>
      <c r="S33" s="154"/>
      <c r="T33" s="154"/>
      <c r="U33" s="160"/>
      <c r="V33" s="161"/>
      <c r="W33" s="162"/>
      <c r="X33" s="162"/>
      <c r="Y33" s="163"/>
      <c r="Z33" s="164"/>
      <c r="AA33" s="165"/>
      <c r="AB33" s="165"/>
      <c r="AC33" s="165"/>
      <c r="AD33" s="166"/>
      <c r="AE33" s="167"/>
      <c r="AF33" s="165"/>
      <c r="AG33" s="165"/>
      <c r="AH33" s="165"/>
      <c r="AI33" s="166"/>
      <c r="AJ33" s="153"/>
      <c r="AK33" s="152"/>
      <c r="AL33" s="152"/>
      <c r="AM33" s="160"/>
      <c r="AN33" s="168"/>
      <c r="AO33" s="167"/>
      <c r="AP33" s="162"/>
      <c r="AQ33" s="158"/>
    </row>
    <row r="34" spans="1:43">
      <c r="A34" s="157"/>
      <c r="B34" s="158"/>
      <c r="C34" s="151"/>
      <c r="D34" s="152"/>
      <c r="E34" s="152"/>
      <c r="F34" s="152"/>
      <c r="G34" s="152"/>
      <c r="H34" s="152"/>
      <c r="I34" s="159"/>
      <c r="J34" s="159"/>
      <c r="K34" s="159"/>
      <c r="L34" s="159"/>
      <c r="M34" s="159"/>
      <c r="N34" s="159"/>
      <c r="O34" s="159"/>
      <c r="P34" s="159"/>
      <c r="Q34" s="153"/>
      <c r="R34" s="154"/>
      <c r="S34" s="154"/>
      <c r="T34" s="154"/>
      <c r="U34" s="160"/>
      <c r="V34" s="161"/>
      <c r="W34" s="162"/>
      <c r="X34" s="162"/>
      <c r="Y34" s="163"/>
      <c r="Z34" s="164"/>
      <c r="AA34" s="165"/>
      <c r="AB34" s="165"/>
      <c r="AC34" s="165"/>
      <c r="AD34" s="166"/>
      <c r="AE34" s="167"/>
      <c r="AF34" s="165"/>
      <c r="AG34" s="165"/>
      <c r="AH34" s="165"/>
      <c r="AI34" s="166"/>
      <c r="AJ34" s="153"/>
      <c r="AK34" s="152"/>
      <c r="AL34" s="152"/>
      <c r="AM34" s="160"/>
      <c r="AN34" s="168"/>
      <c r="AO34" s="167"/>
      <c r="AP34" s="162"/>
      <c r="AQ34" s="158"/>
    </row>
    <row r="35" spans="1:43">
      <c r="A35" s="157"/>
      <c r="B35" s="158"/>
      <c r="C35" s="151"/>
      <c r="D35" s="152"/>
      <c r="E35" s="152"/>
      <c r="F35" s="152"/>
      <c r="G35" s="152"/>
      <c r="H35" s="152"/>
      <c r="I35" s="159"/>
      <c r="J35" s="159"/>
      <c r="K35" s="159"/>
      <c r="L35" s="159"/>
      <c r="M35" s="159"/>
      <c r="N35" s="159"/>
      <c r="O35" s="159"/>
      <c r="P35" s="159"/>
      <c r="Q35" s="153"/>
      <c r="R35" s="154"/>
      <c r="S35" s="154"/>
      <c r="T35" s="154"/>
      <c r="U35" s="160"/>
      <c r="V35" s="161"/>
      <c r="W35" s="162"/>
      <c r="X35" s="162"/>
      <c r="Y35" s="163"/>
      <c r="Z35" s="164"/>
      <c r="AA35" s="165"/>
      <c r="AB35" s="165"/>
      <c r="AC35" s="165"/>
      <c r="AD35" s="166"/>
      <c r="AE35" s="167"/>
      <c r="AF35" s="165"/>
      <c r="AG35" s="165"/>
      <c r="AH35" s="165"/>
      <c r="AI35" s="166"/>
      <c r="AJ35" s="153"/>
      <c r="AK35" s="152"/>
      <c r="AL35" s="152"/>
      <c r="AM35" s="160"/>
      <c r="AN35" s="168"/>
      <c r="AO35" s="167"/>
      <c r="AP35" s="162"/>
      <c r="AQ35" s="158"/>
    </row>
    <row r="36" spans="1:43">
      <c r="A36" s="157"/>
      <c r="B36" s="158"/>
      <c r="C36" s="151"/>
      <c r="D36" s="152"/>
      <c r="E36" s="152"/>
      <c r="F36" s="152"/>
      <c r="G36" s="152"/>
      <c r="H36" s="152"/>
      <c r="I36" s="159"/>
      <c r="J36" s="159"/>
      <c r="K36" s="159"/>
      <c r="L36" s="159"/>
      <c r="M36" s="159"/>
      <c r="N36" s="159"/>
      <c r="O36" s="159"/>
      <c r="P36" s="159"/>
      <c r="Q36" s="153"/>
      <c r="R36" s="154"/>
      <c r="S36" s="154"/>
      <c r="T36" s="154"/>
      <c r="U36" s="160"/>
      <c r="V36" s="161"/>
      <c r="W36" s="162"/>
      <c r="X36" s="162"/>
      <c r="Y36" s="163"/>
      <c r="Z36" s="164"/>
      <c r="AA36" s="165"/>
      <c r="AB36" s="165"/>
      <c r="AC36" s="165"/>
      <c r="AD36" s="166"/>
      <c r="AE36" s="167"/>
      <c r="AF36" s="165"/>
      <c r="AG36" s="165"/>
      <c r="AH36" s="165"/>
      <c r="AI36" s="166"/>
      <c r="AJ36" s="153"/>
      <c r="AK36" s="152"/>
      <c r="AL36" s="152"/>
      <c r="AM36" s="160"/>
      <c r="AN36" s="168"/>
      <c r="AO36" s="167"/>
      <c r="AP36" s="162"/>
      <c r="AQ36" s="158"/>
    </row>
    <row r="37" spans="1:43">
      <c r="A37" s="157"/>
      <c r="B37" s="158"/>
      <c r="C37" s="151"/>
      <c r="D37" s="152"/>
      <c r="E37" s="152"/>
      <c r="F37" s="152"/>
      <c r="G37" s="152"/>
      <c r="H37" s="152"/>
      <c r="I37" s="159"/>
      <c r="J37" s="159"/>
      <c r="K37" s="159"/>
      <c r="L37" s="159"/>
      <c r="M37" s="159"/>
      <c r="N37" s="159"/>
      <c r="O37" s="159"/>
      <c r="P37" s="159"/>
      <c r="Q37" s="153"/>
      <c r="R37" s="154"/>
      <c r="S37" s="154"/>
      <c r="T37" s="154"/>
      <c r="U37" s="160"/>
      <c r="V37" s="161"/>
      <c r="W37" s="162"/>
      <c r="X37" s="162"/>
      <c r="Y37" s="163"/>
      <c r="Z37" s="164"/>
      <c r="AA37" s="165"/>
      <c r="AB37" s="165"/>
      <c r="AC37" s="165"/>
      <c r="AD37" s="166"/>
      <c r="AE37" s="167"/>
      <c r="AF37" s="165"/>
      <c r="AG37" s="165"/>
      <c r="AH37" s="165"/>
      <c r="AI37" s="166"/>
      <c r="AJ37" s="153"/>
      <c r="AK37" s="152"/>
      <c r="AL37" s="152"/>
      <c r="AM37" s="160"/>
      <c r="AN37" s="168"/>
      <c r="AO37" s="167"/>
      <c r="AP37" s="162"/>
      <c r="AQ37" s="158"/>
    </row>
    <row r="38" spans="1:43">
      <c r="A38" s="157"/>
      <c r="B38" s="158"/>
      <c r="C38" s="151"/>
      <c r="D38" s="152"/>
      <c r="E38" s="152"/>
      <c r="F38" s="152"/>
      <c r="G38" s="152"/>
      <c r="H38" s="152"/>
      <c r="I38" s="159"/>
      <c r="J38" s="159"/>
      <c r="K38" s="159"/>
      <c r="L38" s="159"/>
      <c r="M38" s="159"/>
      <c r="N38" s="159"/>
      <c r="O38" s="159"/>
      <c r="P38" s="159"/>
      <c r="Q38" s="153"/>
      <c r="R38" s="154"/>
      <c r="S38" s="154"/>
      <c r="T38" s="154"/>
      <c r="U38" s="160"/>
      <c r="V38" s="161"/>
      <c r="W38" s="162"/>
      <c r="X38" s="162"/>
      <c r="Y38" s="163"/>
      <c r="Z38" s="164"/>
      <c r="AA38" s="165"/>
      <c r="AB38" s="165"/>
      <c r="AC38" s="165"/>
      <c r="AD38" s="166"/>
      <c r="AE38" s="167"/>
      <c r="AF38" s="165"/>
      <c r="AG38" s="165"/>
      <c r="AH38" s="165"/>
      <c r="AI38" s="166"/>
      <c r="AJ38" s="153"/>
      <c r="AK38" s="152"/>
      <c r="AL38" s="152"/>
      <c r="AM38" s="160"/>
      <c r="AN38" s="168"/>
      <c r="AO38" s="167"/>
      <c r="AP38" s="162"/>
      <c r="AQ38" s="158"/>
    </row>
    <row r="39" spans="1:43">
      <c r="A39" s="157"/>
      <c r="B39" s="158"/>
      <c r="C39" s="151"/>
      <c r="D39" s="152"/>
      <c r="E39" s="152"/>
      <c r="F39" s="152"/>
      <c r="G39" s="152"/>
      <c r="H39" s="152"/>
      <c r="I39" s="159"/>
      <c r="J39" s="159"/>
      <c r="K39" s="159"/>
      <c r="L39" s="159"/>
      <c r="M39" s="159"/>
      <c r="N39" s="159"/>
      <c r="O39" s="159"/>
      <c r="P39" s="159"/>
      <c r="Q39" s="153"/>
      <c r="R39" s="154"/>
      <c r="S39" s="154"/>
      <c r="T39" s="154"/>
      <c r="U39" s="160"/>
      <c r="V39" s="161"/>
      <c r="W39" s="162"/>
      <c r="X39" s="162"/>
      <c r="Y39" s="163"/>
      <c r="Z39" s="164"/>
      <c r="AA39" s="165"/>
      <c r="AB39" s="165"/>
      <c r="AC39" s="165"/>
      <c r="AD39" s="166"/>
      <c r="AE39" s="167"/>
      <c r="AF39" s="165"/>
      <c r="AG39" s="165"/>
      <c r="AH39" s="165"/>
      <c r="AI39" s="166"/>
      <c r="AJ39" s="153"/>
      <c r="AK39" s="152"/>
      <c r="AL39" s="152"/>
      <c r="AM39" s="160"/>
      <c r="AN39" s="168"/>
      <c r="AO39" s="167"/>
      <c r="AP39" s="162"/>
      <c r="AQ39" s="158"/>
    </row>
    <row r="40" spans="1:43">
      <c r="A40" s="157"/>
      <c r="B40" s="158"/>
      <c r="C40" s="151"/>
      <c r="D40" s="152"/>
      <c r="E40" s="152"/>
      <c r="F40" s="152"/>
      <c r="G40" s="152"/>
      <c r="H40" s="152"/>
      <c r="I40" s="159"/>
      <c r="J40" s="159"/>
      <c r="K40" s="159"/>
      <c r="L40" s="159"/>
      <c r="M40" s="159"/>
      <c r="N40" s="159"/>
      <c r="O40" s="159"/>
      <c r="P40" s="159"/>
      <c r="Q40" s="153"/>
      <c r="R40" s="154"/>
      <c r="S40" s="154"/>
      <c r="T40" s="154"/>
      <c r="U40" s="160"/>
      <c r="V40" s="161"/>
      <c r="W40" s="162"/>
      <c r="X40" s="162"/>
      <c r="Y40" s="163"/>
      <c r="Z40" s="164"/>
      <c r="AA40" s="165"/>
      <c r="AB40" s="165"/>
      <c r="AC40" s="165"/>
      <c r="AD40" s="166"/>
      <c r="AE40" s="167"/>
      <c r="AF40" s="165"/>
      <c r="AG40" s="165"/>
      <c r="AH40" s="165"/>
      <c r="AI40" s="166"/>
      <c r="AJ40" s="153"/>
      <c r="AK40" s="152"/>
      <c r="AL40" s="152"/>
      <c r="AM40" s="160"/>
      <c r="AN40" s="168"/>
      <c r="AO40" s="167"/>
      <c r="AP40" s="162"/>
      <c r="AQ40" s="158"/>
    </row>
    <row r="41" spans="1:43">
      <c r="A41" s="157"/>
      <c r="B41" s="158"/>
      <c r="C41" s="151"/>
      <c r="D41" s="152"/>
      <c r="E41" s="152"/>
      <c r="F41" s="152"/>
      <c r="G41" s="152"/>
      <c r="H41" s="152"/>
      <c r="I41" s="159"/>
      <c r="J41" s="159"/>
      <c r="K41" s="159"/>
      <c r="L41" s="159"/>
      <c r="M41" s="159"/>
      <c r="N41" s="159"/>
      <c r="O41" s="159"/>
      <c r="P41" s="159"/>
      <c r="Q41" s="153"/>
      <c r="R41" s="154"/>
      <c r="S41" s="154"/>
      <c r="T41" s="154"/>
      <c r="U41" s="160"/>
      <c r="V41" s="161"/>
      <c r="W41" s="162"/>
      <c r="X41" s="162"/>
      <c r="Y41" s="163"/>
      <c r="Z41" s="164"/>
      <c r="AA41" s="165"/>
      <c r="AB41" s="165"/>
      <c r="AC41" s="165"/>
      <c r="AD41" s="166"/>
      <c r="AE41" s="167"/>
      <c r="AF41" s="165"/>
      <c r="AG41" s="165"/>
      <c r="AH41" s="165"/>
      <c r="AI41" s="166"/>
      <c r="AJ41" s="153"/>
      <c r="AK41" s="152"/>
      <c r="AL41" s="152"/>
      <c r="AM41" s="160"/>
      <c r="AN41" s="168"/>
      <c r="AO41" s="167"/>
      <c r="AP41" s="162"/>
      <c r="AQ41" s="158"/>
    </row>
    <row r="42" spans="1:43">
      <c r="A42" s="157"/>
      <c r="B42" s="158"/>
      <c r="C42" s="151"/>
      <c r="D42" s="152"/>
      <c r="E42" s="152"/>
      <c r="F42" s="152"/>
      <c r="G42" s="152"/>
      <c r="H42" s="152"/>
      <c r="I42" s="159"/>
      <c r="J42" s="159"/>
      <c r="K42" s="159"/>
      <c r="L42" s="159"/>
      <c r="M42" s="159"/>
      <c r="N42" s="159"/>
      <c r="O42" s="159"/>
      <c r="P42" s="159"/>
      <c r="Q42" s="153"/>
      <c r="R42" s="154"/>
      <c r="S42" s="154"/>
      <c r="T42" s="154"/>
      <c r="U42" s="160"/>
      <c r="V42" s="161"/>
      <c r="W42" s="162"/>
      <c r="X42" s="162"/>
      <c r="Y42" s="163"/>
      <c r="Z42" s="164"/>
      <c r="AA42" s="165"/>
      <c r="AB42" s="165"/>
      <c r="AC42" s="165"/>
      <c r="AD42" s="166"/>
      <c r="AE42" s="167"/>
      <c r="AF42" s="165"/>
      <c r="AG42" s="165"/>
      <c r="AH42" s="165"/>
      <c r="AI42" s="166"/>
      <c r="AJ42" s="153"/>
      <c r="AK42" s="152"/>
      <c r="AL42" s="152"/>
      <c r="AM42" s="160"/>
      <c r="AN42" s="168"/>
      <c r="AO42" s="167"/>
      <c r="AP42" s="162"/>
      <c r="AQ42" s="158"/>
    </row>
    <row r="43" spans="1:43">
      <c r="A43" s="157"/>
      <c r="B43" s="158"/>
      <c r="C43" s="151"/>
      <c r="D43" s="152"/>
      <c r="E43" s="152"/>
      <c r="F43" s="152"/>
      <c r="G43" s="152"/>
      <c r="H43" s="152"/>
      <c r="I43" s="159"/>
      <c r="J43" s="159"/>
      <c r="K43" s="159"/>
      <c r="L43" s="159"/>
      <c r="M43" s="159"/>
      <c r="N43" s="159"/>
      <c r="O43" s="159"/>
      <c r="P43" s="159"/>
      <c r="Q43" s="153"/>
      <c r="R43" s="154"/>
      <c r="S43" s="154"/>
      <c r="T43" s="154"/>
      <c r="U43" s="160"/>
      <c r="V43" s="161"/>
      <c r="W43" s="162"/>
      <c r="X43" s="162"/>
      <c r="Y43" s="163"/>
      <c r="Z43" s="164"/>
      <c r="AA43" s="165"/>
      <c r="AB43" s="165"/>
      <c r="AC43" s="165"/>
      <c r="AD43" s="166"/>
      <c r="AE43" s="167"/>
      <c r="AF43" s="165"/>
      <c r="AG43" s="165"/>
      <c r="AH43" s="165"/>
      <c r="AI43" s="166"/>
      <c r="AJ43" s="153"/>
      <c r="AK43" s="152"/>
      <c r="AL43" s="152"/>
      <c r="AM43" s="160"/>
      <c r="AN43" s="168"/>
      <c r="AO43" s="167"/>
      <c r="AP43" s="162"/>
      <c r="AQ43" s="158"/>
    </row>
    <row r="44" spans="1:43">
      <c r="A44" s="157"/>
      <c r="B44" s="158"/>
      <c r="C44" s="151"/>
      <c r="D44" s="152"/>
      <c r="E44" s="152"/>
      <c r="F44" s="152"/>
      <c r="G44" s="152"/>
      <c r="H44" s="152"/>
      <c r="I44" s="159"/>
      <c r="J44" s="159"/>
      <c r="K44" s="159"/>
      <c r="L44" s="159"/>
      <c r="M44" s="159"/>
      <c r="N44" s="159"/>
      <c r="O44" s="159"/>
      <c r="P44" s="159"/>
      <c r="Q44" s="153"/>
      <c r="R44" s="154"/>
      <c r="S44" s="154"/>
      <c r="T44" s="154"/>
      <c r="U44" s="160"/>
      <c r="V44" s="161"/>
      <c r="W44" s="162"/>
      <c r="X44" s="162"/>
      <c r="Y44" s="163"/>
      <c r="Z44" s="164"/>
      <c r="AA44" s="165"/>
      <c r="AB44" s="165"/>
      <c r="AC44" s="165"/>
      <c r="AD44" s="166"/>
      <c r="AE44" s="167"/>
      <c r="AF44" s="165"/>
      <c r="AG44" s="165"/>
      <c r="AH44" s="165"/>
      <c r="AI44" s="166"/>
      <c r="AJ44" s="153"/>
      <c r="AK44" s="152"/>
      <c r="AL44" s="152"/>
      <c r="AM44" s="160"/>
      <c r="AN44" s="168"/>
      <c r="AO44" s="167"/>
      <c r="AP44" s="162"/>
      <c r="AQ44" s="158"/>
    </row>
    <row r="45" spans="1:43">
      <c r="A45" s="157"/>
      <c r="B45" s="158"/>
      <c r="C45" s="151"/>
      <c r="D45" s="152"/>
      <c r="E45" s="152"/>
      <c r="F45" s="152"/>
      <c r="G45" s="152"/>
      <c r="H45" s="152"/>
      <c r="I45" s="159"/>
      <c r="J45" s="159"/>
      <c r="K45" s="159"/>
      <c r="L45" s="159"/>
      <c r="M45" s="159"/>
      <c r="N45" s="159"/>
      <c r="O45" s="159"/>
      <c r="P45" s="159"/>
      <c r="Q45" s="153"/>
      <c r="R45" s="154"/>
      <c r="S45" s="154"/>
      <c r="T45" s="154"/>
      <c r="U45" s="160"/>
      <c r="V45" s="161"/>
      <c r="W45" s="162"/>
      <c r="X45" s="162"/>
      <c r="Y45" s="163"/>
      <c r="Z45" s="164"/>
      <c r="AA45" s="165"/>
      <c r="AB45" s="165"/>
      <c r="AC45" s="165"/>
      <c r="AD45" s="166"/>
      <c r="AE45" s="167"/>
      <c r="AF45" s="165"/>
      <c r="AG45" s="165"/>
      <c r="AH45" s="165"/>
      <c r="AI45" s="166"/>
      <c r="AJ45" s="153"/>
      <c r="AK45" s="152"/>
      <c r="AL45" s="152"/>
      <c r="AM45" s="160"/>
      <c r="AN45" s="168"/>
      <c r="AO45" s="167"/>
      <c r="AP45" s="162"/>
      <c r="AQ45" s="158"/>
    </row>
    <row r="46" spans="1:43">
      <c r="A46" s="157"/>
      <c r="B46" s="158"/>
      <c r="C46" s="151"/>
      <c r="D46" s="152"/>
      <c r="E46" s="152"/>
      <c r="F46" s="152"/>
      <c r="G46" s="152"/>
      <c r="H46" s="152"/>
      <c r="I46" s="159"/>
      <c r="J46" s="159"/>
      <c r="K46" s="159"/>
      <c r="L46" s="159"/>
      <c r="M46" s="159"/>
      <c r="N46" s="159"/>
      <c r="O46" s="159"/>
      <c r="P46" s="159"/>
      <c r="Q46" s="153"/>
      <c r="R46" s="154"/>
      <c r="S46" s="154"/>
      <c r="T46" s="154"/>
      <c r="U46" s="160"/>
      <c r="V46" s="161"/>
      <c r="W46" s="162"/>
      <c r="X46" s="162"/>
      <c r="Y46" s="163"/>
      <c r="Z46" s="164"/>
      <c r="AA46" s="165"/>
      <c r="AB46" s="165"/>
      <c r="AC46" s="165"/>
      <c r="AD46" s="166"/>
      <c r="AE46" s="167"/>
      <c r="AF46" s="165"/>
      <c r="AG46" s="165"/>
      <c r="AH46" s="165"/>
      <c r="AI46" s="166"/>
      <c r="AJ46" s="153"/>
      <c r="AK46" s="152"/>
      <c r="AL46" s="152"/>
      <c r="AM46" s="160"/>
      <c r="AN46" s="168"/>
      <c r="AO46" s="167"/>
      <c r="AP46" s="162"/>
      <c r="AQ46" s="158"/>
    </row>
    <row r="47" spans="1:43">
      <c r="A47" s="157"/>
      <c r="B47" s="158"/>
      <c r="C47" s="151"/>
      <c r="D47" s="152"/>
      <c r="E47" s="152"/>
      <c r="F47" s="152"/>
      <c r="G47" s="152"/>
      <c r="H47" s="152"/>
      <c r="I47" s="159"/>
      <c r="J47" s="159"/>
      <c r="K47" s="159"/>
      <c r="L47" s="159"/>
      <c r="M47" s="159"/>
      <c r="N47" s="159"/>
      <c r="O47" s="159"/>
      <c r="P47" s="159"/>
      <c r="Q47" s="153"/>
      <c r="R47" s="154"/>
      <c r="S47" s="154"/>
      <c r="T47" s="154"/>
      <c r="U47" s="160"/>
      <c r="V47" s="161"/>
      <c r="W47" s="162"/>
      <c r="X47" s="162"/>
      <c r="Y47" s="163"/>
      <c r="Z47" s="164"/>
      <c r="AA47" s="165"/>
      <c r="AB47" s="165"/>
      <c r="AC47" s="165"/>
      <c r="AD47" s="166"/>
      <c r="AE47" s="167"/>
      <c r="AF47" s="165"/>
      <c r="AG47" s="165"/>
      <c r="AH47" s="165"/>
      <c r="AI47" s="166"/>
      <c r="AJ47" s="153"/>
      <c r="AK47" s="152"/>
      <c r="AL47" s="152"/>
      <c r="AM47" s="160"/>
      <c r="AN47" s="168"/>
      <c r="AO47" s="167"/>
      <c r="AP47" s="162"/>
      <c r="AQ47" s="158"/>
    </row>
    <row r="48" spans="1:43">
      <c r="A48" s="157"/>
      <c r="B48" s="158"/>
      <c r="C48" s="151"/>
      <c r="D48" s="152"/>
      <c r="E48" s="152"/>
      <c r="F48" s="152"/>
      <c r="G48" s="152"/>
      <c r="H48" s="152"/>
      <c r="I48" s="159"/>
      <c r="J48" s="159"/>
      <c r="K48" s="159"/>
      <c r="L48" s="159"/>
      <c r="M48" s="159"/>
      <c r="N48" s="159"/>
      <c r="O48" s="159"/>
      <c r="P48" s="159"/>
      <c r="Q48" s="153"/>
      <c r="R48" s="154"/>
      <c r="S48" s="154"/>
      <c r="T48" s="154"/>
      <c r="U48" s="160"/>
      <c r="V48" s="161"/>
      <c r="W48" s="162"/>
      <c r="X48" s="162"/>
      <c r="Y48" s="163"/>
      <c r="Z48" s="164"/>
      <c r="AA48" s="165"/>
      <c r="AB48" s="165"/>
      <c r="AC48" s="165"/>
      <c r="AD48" s="166"/>
      <c r="AE48" s="167"/>
      <c r="AF48" s="165"/>
      <c r="AG48" s="165"/>
      <c r="AH48" s="165"/>
      <c r="AI48" s="166"/>
      <c r="AJ48" s="153"/>
      <c r="AK48" s="152"/>
      <c r="AL48" s="152"/>
      <c r="AM48" s="160"/>
      <c r="AN48" s="168"/>
      <c r="AO48" s="167"/>
      <c r="AP48" s="162"/>
      <c r="AQ48" s="158"/>
    </row>
    <row r="49" spans="1:43">
      <c r="A49" s="157"/>
      <c r="B49" s="158"/>
      <c r="C49" s="151"/>
      <c r="D49" s="152"/>
      <c r="E49" s="152"/>
      <c r="F49" s="152"/>
      <c r="G49" s="152"/>
      <c r="H49" s="152"/>
      <c r="I49" s="159"/>
      <c r="J49" s="159"/>
      <c r="K49" s="159"/>
      <c r="L49" s="159"/>
      <c r="M49" s="159"/>
      <c r="N49" s="159"/>
      <c r="O49" s="159"/>
      <c r="P49" s="159"/>
      <c r="Q49" s="153"/>
      <c r="R49" s="154"/>
      <c r="S49" s="154"/>
      <c r="T49" s="154"/>
      <c r="U49" s="160"/>
      <c r="V49" s="161"/>
      <c r="W49" s="162"/>
      <c r="X49" s="162"/>
      <c r="Y49" s="163"/>
      <c r="Z49" s="164"/>
      <c r="AA49" s="165"/>
      <c r="AB49" s="165"/>
      <c r="AC49" s="165"/>
      <c r="AD49" s="166"/>
      <c r="AE49" s="167"/>
      <c r="AF49" s="165"/>
      <c r="AG49" s="165"/>
      <c r="AH49" s="165"/>
      <c r="AI49" s="166"/>
      <c r="AJ49" s="153"/>
      <c r="AK49" s="152"/>
      <c r="AL49" s="152"/>
      <c r="AM49" s="160"/>
      <c r="AN49" s="168"/>
      <c r="AO49" s="167"/>
      <c r="AP49" s="162"/>
      <c r="AQ49" s="158"/>
    </row>
    <row r="50" spans="1:43">
      <c r="A50" s="157"/>
      <c r="B50" s="158"/>
      <c r="C50" s="151"/>
      <c r="D50" s="152"/>
      <c r="E50" s="152"/>
      <c r="F50" s="152"/>
      <c r="G50" s="152"/>
      <c r="H50" s="152"/>
      <c r="I50" s="159"/>
      <c r="J50" s="159"/>
      <c r="K50" s="159"/>
      <c r="L50" s="159"/>
      <c r="M50" s="159"/>
      <c r="N50" s="159"/>
      <c r="O50" s="159"/>
      <c r="P50" s="159"/>
      <c r="Q50" s="153"/>
      <c r="R50" s="154"/>
      <c r="S50" s="154"/>
      <c r="T50" s="154"/>
      <c r="U50" s="160"/>
      <c r="V50" s="161"/>
      <c r="W50" s="162"/>
      <c r="X50" s="162"/>
      <c r="Y50" s="163"/>
      <c r="Z50" s="164"/>
      <c r="AA50" s="165"/>
      <c r="AB50" s="165"/>
      <c r="AC50" s="165"/>
      <c r="AD50" s="166"/>
      <c r="AE50" s="167"/>
      <c r="AF50" s="165"/>
      <c r="AG50" s="165"/>
      <c r="AH50" s="165"/>
      <c r="AI50" s="166"/>
      <c r="AJ50" s="153"/>
      <c r="AK50" s="152"/>
      <c r="AL50" s="152"/>
      <c r="AM50" s="160"/>
      <c r="AN50" s="168"/>
      <c r="AO50" s="167"/>
      <c r="AP50" s="162"/>
      <c r="AQ50" s="158"/>
    </row>
    <row r="51" spans="1:43">
      <c r="A51" s="157"/>
      <c r="B51" s="158"/>
      <c r="C51" s="151"/>
      <c r="D51" s="152"/>
      <c r="E51" s="152"/>
      <c r="F51" s="152"/>
      <c r="G51" s="152"/>
      <c r="H51" s="152"/>
      <c r="I51" s="159"/>
      <c r="J51" s="159"/>
      <c r="K51" s="159"/>
      <c r="L51" s="159"/>
      <c r="M51" s="159"/>
      <c r="N51" s="159"/>
      <c r="O51" s="159"/>
      <c r="P51" s="159"/>
      <c r="Q51" s="153"/>
      <c r="R51" s="154"/>
      <c r="S51" s="154"/>
      <c r="T51" s="154"/>
      <c r="U51" s="160"/>
      <c r="V51" s="161"/>
      <c r="W51" s="162"/>
      <c r="X51" s="162"/>
      <c r="Y51" s="163"/>
      <c r="Z51" s="164"/>
      <c r="AA51" s="165"/>
      <c r="AB51" s="165"/>
      <c r="AC51" s="165"/>
      <c r="AD51" s="166"/>
      <c r="AE51" s="167"/>
      <c r="AF51" s="165"/>
      <c r="AG51" s="165"/>
      <c r="AH51" s="165"/>
      <c r="AI51" s="166"/>
      <c r="AJ51" s="153"/>
      <c r="AK51" s="152"/>
      <c r="AL51" s="152"/>
      <c r="AM51" s="160"/>
      <c r="AN51" s="168"/>
      <c r="AO51" s="167"/>
      <c r="AP51" s="162"/>
      <c r="AQ51" s="158"/>
    </row>
    <row r="52" spans="1:43">
      <c r="A52" s="157"/>
      <c r="B52" s="158"/>
      <c r="C52" s="151"/>
      <c r="D52" s="152"/>
      <c r="E52" s="152"/>
      <c r="F52" s="152"/>
      <c r="G52" s="152"/>
      <c r="H52" s="152"/>
      <c r="I52" s="159"/>
      <c r="J52" s="159"/>
      <c r="K52" s="159"/>
      <c r="L52" s="159"/>
      <c r="M52" s="159"/>
      <c r="N52" s="159"/>
      <c r="O52" s="159"/>
      <c r="P52" s="159"/>
      <c r="Q52" s="153"/>
      <c r="R52" s="154"/>
      <c r="S52" s="154"/>
      <c r="T52" s="154"/>
      <c r="U52" s="160"/>
      <c r="V52" s="161"/>
      <c r="W52" s="162"/>
      <c r="X52" s="162"/>
      <c r="Y52" s="163"/>
      <c r="Z52" s="164"/>
      <c r="AA52" s="165"/>
      <c r="AB52" s="165"/>
      <c r="AC52" s="165"/>
      <c r="AD52" s="166"/>
      <c r="AE52" s="167"/>
      <c r="AF52" s="165"/>
      <c r="AG52" s="165"/>
      <c r="AH52" s="165"/>
      <c r="AI52" s="166"/>
      <c r="AJ52" s="153"/>
      <c r="AK52" s="152"/>
      <c r="AL52" s="152"/>
      <c r="AM52" s="160"/>
      <c r="AN52" s="168"/>
      <c r="AO52" s="167"/>
      <c r="AP52" s="162"/>
      <c r="AQ52" s="158"/>
    </row>
    <row r="53" spans="1:43">
      <c r="A53" s="157"/>
      <c r="B53" s="158"/>
      <c r="C53" s="151"/>
      <c r="D53" s="152"/>
      <c r="E53" s="152"/>
      <c r="F53" s="152"/>
      <c r="G53" s="152"/>
      <c r="H53" s="152"/>
      <c r="I53" s="159"/>
      <c r="J53" s="159"/>
      <c r="K53" s="159"/>
      <c r="L53" s="159"/>
      <c r="M53" s="159"/>
      <c r="N53" s="159"/>
      <c r="O53" s="159"/>
      <c r="P53" s="159"/>
      <c r="Q53" s="153"/>
      <c r="R53" s="154"/>
      <c r="S53" s="154"/>
      <c r="T53" s="154"/>
      <c r="U53" s="160"/>
      <c r="V53" s="161"/>
      <c r="W53" s="162"/>
      <c r="X53" s="162"/>
      <c r="Y53" s="163"/>
      <c r="Z53" s="164"/>
      <c r="AA53" s="165"/>
      <c r="AB53" s="165"/>
      <c r="AC53" s="165"/>
      <c r="AD53" s="166"/>
      <c r="AE53" s="167"/>
      <c r="AF53" s="165"/>
      <c r="AG53" s="165"/>
      <c r="AH53" s="165"/>
      <c r="AI53" s="166"/>
      <c r="AJ53" s="153"/>
      <c r="AK53" s="152"/>
      <c r="AL53" s="152"/>
      <c r="AM53" s="160"/>
      <c r="AN53" s="168"/>
      <c r="AO53" s="167"/>
      <c r="AP53" s="162"/>
      <c r="AQ53" s="158"/>
    </row>
    <row r="54" spans="1:43">
      <c r="A54" s="157"/>
      <c r="B54" s="158"/>
      <c r="C54" s="151"/>
      <c r="D54" s="152"/>
      <c r="E54" s="152"/>
      <c r="F54" s="152"/>
      <c r="G54" s="152"/>
      <c r="H54" s="152"/>
      <c r="I54" s="159"/>
      <c r="J54" s="159"/>
      <c r="K54" s="159"/>
      <c r="L54" s="159"/>
      <c r="M54" s="159"/>
      <c r="N54" s="159"/>
      <c r="O54" s="159"/>
      <c r="P54" s="159"/>
      <c r="Q54" s="153"/>
      <c r="R54" s="154"/>
      <c r="S54" s="154"/>
      <c r="T54" s="154"/>
      <c r="U54" s="160"/>
      <c r="V54" s="161"/>
      <c r="W54" s="162"/>
      <c r="X54" s="162"/>
      <c r="Y54" s="163"/>
      <c r="Z54" s="164"/>
      <c r="AA54" s="165"/>
      <c r="AB54" s="165"/>
      <c r="AC54" s="165"/>
      <c r="AD54" s="166"/>
      <c r="AE54" s="167"/>
      <c r="AF54" s="165"/>
      <c r="AG54" s="165"/>
      <c r="AH54" s="165"/>
      <c r="AI54" s="166"/>
      <c r="AJ54" s="153"/>
      <c r="AK54" s="152"/>
      <c r="AL54" s="152"/>
      <c r="AM54" s="160"/>
      <c r="AN54" s="168"/>
      <c r="AO54" s="167"/>
      <c r="AP54" s="162"/>
      <c r="AQ54" s="158"/>
    </row>
    <row r="55" spans="1:43">
      <c r="A55" s="157"/>
      <c r="B55" s="158"/>
      <c r="C55" s="151"/>
      <c r="D55" s="152"/>
      <c r="E55" s="152"/>
      <c r="F55" s="152"/>
      <c r="G55" s="152"/>
      <c r="H55" s="152"/>
      <c r="I55" s="159"/>
      <c r="J55" s="159"/>
      <c r="K55" s="159"/>
      <c r="L55" s="159"/>
      <c r="M55" s="159"/>
      <c r="N55" s="159"/>
      <c r="O55" s="159"/>
      <c r="P55" s="159"/>
      <c r="Q55" s="153"/>
      <c r="R55" s="154"/>
      <c r="S55" s="154"/>
      <c r="T55" s="154"/>
      <c r="U55" s="160"/>
      <c r="V55" s="161"/>
      <c r="W55" s="162"/>
      <c r="X55" s="162"/>
      <c r="Y55" s="163"/>
      <c r="Z55" s="164"/>
      <c r="AA55" s="165"/>
      <c r="AB55" s="165"/>
      <c r="AC55" s="165"/>
      <c r="AD55" s="166"/>
      <c r="AE55" s="167"/>
      <c r="AF55" s="165"/>
      <c r="AG55" s="165"/>
      <c r="AH55" s="165"/>
      <c r="AI55" s="166"/>
      <c r="AJ55" s="153"/>
      <c r="AK55" s="152"/>
      <c r="AL55" s="152"/>
      <c r="AM55" s="160"/>
      <c r="AN55" s="168"/>
      <c r="AO55" s="167"/>
      <c r="AP55" s="162"/>
      <c r="AQ55" s="158"/>
    </row>
    <row r="56" spans="1:43">
      <c r="A56" s="157"/>
      <c r="B56" s="158"/>
      <c r="C56" s="151"/>
      <c r="D56" s="152"/>
      <c r="E56" s="152"/>
      <c r="F56" s="152"/>
      <c r="G56" s="152"/>
      <c r="H56" s="152"/>
      <c r="I56" s="159"/>
      <c r="J56" s="159"/>
      <c r="K56" s="159"/>
      <c r="L56" s="159"/>
      <c r="M56" s="159"/>
      <c r="N56" s="159"/>
      <c r="O56" s="159"/>
      <c r="P56" s="159"/>
      <c r="Q56" s="153"/>
      <c r="R56" s="154"/>
      <c r="S56" s="154"/>
      <c r="T56" s="154"/>
      <c r="U56" s="160"/>
      <c r="V56" s="161"/>
      <c r="W56" s="162"/>
      <c r="X56" s="162"/>
      <c r="Y56" s="163"/>
      <c r="Z56" s="164"/>
      <c r="AA56" s="165"/>
      <c r="AB56" s="165"/>
      <c r="AC56" s="165"/>
      <c r="AD56" s="166"/>
      <c r="AE56" s="167"/>
      <c r="AF56" s="165"/>
      <c r="AG56" s="165"/>
      <c r="AH56" s="165"/>
      <c r="AI56" s="166"/>
      <c r="AJ56" s="153"/>
      <c r="AK56" s="152"/>
      <c r="AL56" s="152"/>
      <c r="AM56" s="160"/>
      <c r="AN56" s="168"/>
      <c r="AO56" s="167"/>
      <c r="AP56" s="162"/>
      <c r="AQ56" s="158"/>
    </row>
    <row r="57" spans="1:43">
      <c r="A57" s="157"/>
      <c r="B57" s="158"/>
      <c r="C57" s="151"/>
      <c r="D57" s="152"/>
      <c r="E57" s="152"/>
      <c r="F57" s="152"/>
      <c r="G57" s="152"/>
      <c r="H57" s="152"/>
      <c r="I57" s="159"/>
      <c r="J57" s="159"/>
      <c r="K57" s="159"/>
      <c r="L57" s="159"/>
      <c r="M57" s="159"/>
      <c r="N57" s="159"/>
      <c r="O57" s="159"/>
      <c r="P57" s="159"/>
      <c r="Q57" s="153"/>
      <c r="R57" s="154"/>
      <c r="S57" s="154"/>
      <c r="T57" s="154"/>
      <c r="U57" s="160"/>
      <c r="V57" s="161"/>
      <c r="W57" s="162"/>
      <c r="X57" s="162"/>
      <c r="Y57" s="163"/>
      <c r="Z57" s="164"/>
      <c r="AA57" s="165"/>
      <c r="AB57" s="165"/>
      <c r="AC57" s="165"/>
      <c r="AD57" s="166"/>
      <c r="AE57" s="167"/>
      <c r="AF57" s="165"/>
      <c r="AG57" s="165"/>
      <c r="AH57" s="165"/>
      <c r="AI57" s="166"/>
      <c r="AJ57" s="153"/>
      <c r="AK57" s="152"/>
      <c r="AL57" s="152"/>
      <c r="AM57" s="160"/>
      <c r="AN57" s="168"/>
      <c r="AO57" s="167"/>
      <c r="AP57" s="162"/>
      <c r="AQ57" s="158"/>
    </row>
    <row r="58" spans="1:43">
      <c r="A58" s="157"/>
      <c r="B58" s="158"/>
      <c r="C58" s="151"/>
      <c r="D58" s="152"/>
      <c r="E58" s="152"/>
      <c r="F58" s="152"/>
      <c r="G58" s="152"/>
      <c r="H58" s="152"/>
      <c r="I58" s="159"/>
      <c r="J58" s="159"/>
      <c r="K58" s="159"/>
      <c r="L58" s="159"/>
      <c r="M58" s="159"/>
      <c r="N58" s="159"/>
      <c r="O58" s="159"/>
      <c r="P58" s="159"/>
      <c r="Q58" s="153"/>
      <c r="R58" s="154"/>
      <c r="S58" s="154"/>
      <c r="T58" s="154"/>
      <c r="U58" s="160"/>
      <c r="V58" s="161"/>
      <c r="W58" s="162"/>
      <c r="X58" s="162"/>
      <c r="Y58" s="163"/>
      <c r="Z58" s="164"/>
      <c r="AA58" s="165"/>
      <c r="AB58" s="165"/>
      <c r="AC58" s="165"/>
      <c r="AD58" s="166"/>
      <c r="AE58" s="167"/>
      <c r="AF58" s="165"/>
      <c r="AG58" s="165"/>
      <c r="AH58" s="165"/>
      <c r="AI58" s="166"/>
      <c r="AJ58" s="153"/>
      <c r="AK58" s="152"/>
      <c r="AL58" s="152"/>
      <c r="AM58" s="160"/>
      <c r="AN58" s="168"/>
      <c r="AO58" s="167"/>
      <c r="AP58" s="162"/>
      <c r="AQ58" s="158"/>
    </row>
    <row r="59" spans="1:43">
      <c r="A59" s="157"/>
      <c r="B59" s="158"/>
      <c r="C59" s="151"/>
      <c r="D59" s="152"/>
      <c r="E59" s="152"/>
      <c r="F59" s="152"/>
      <c r="G59" s="152"/>
      <c r="H59" s="152"/>
      <c r="I59" s="159"/>
      <c r="J59" s="159"/>
      <c r="K59" s="159"/>
      <c r="L59" s="159"/>
      <c r="M59" s="159"/>
      <c r="N59" s="159"/>
      <c r="O59" s="159"/>
      <c r="P59" s="159"/>
      <c r="Q59" s="153"/>
      <c r="R59" s="154"/>
      <c r="S59" s="154"/>
      <c r="T59" s="154"/>
      <c r="U59" s="160"/>
      <c r="V59" s="161"/>
      <c r="W59" s="162"/>
      <c r="X59" s="162"/>
      <c r="Y59" s="163"/>
      <c r="Z59" s="164"/>
      <c r="AA59" s="165"/>
      <c r="AB59" s="165"/>
      <c r="AC59" s="165"/>
      <c r="AD59" s="166"/>
      <c r="AE59" s="167"/>
      <c r="AF59" s="165"/>
      <c r="AG59" s="165"/>
      <c r="AH59" s="165"/>
      <c r="AI59" s="166"/>
      <c r="AJ59" s="153"/>
      <c r="AK59" s="152"/>
      <c r="AL59" s="152"/>
      <c r="AM59" s="160"/>
      <c r="AN59" s="168"/>
      <c r="AO59" s="167"/>
      <c r="AP59" s="162"/>
      <c r="AQ59" s="158"/>
    </row>
    <row r="60" spans="1:43">
      <c r="A60" s="157"/>
      <c r="B60" s="158"/>
      <c r="C60" s="151"/>
      <c r="D60" s="152"/>
      <c r="E60" s="152"/>
      <c r="F60" s="152"/>
      <c r="G60" s="152"/>
      <c r="H60" s="152"/>
      <c r="I60" s="159"/>
      <c r="J60" s="159"/>
      <c r="K60" s="159"/>
      <c r="L60" s="159"/>
      <c r="M60" s="159"/>
      <c r="N60" s="159"/>
      <c r="O60" s="159"/>
      <c r="P60" s="159"/>
      <c r="Q60" s="153"/>
      <c r="R60" s="154"/>
      <c r="S60" s="154"/>
      <c r="T60" s="154"/>
      <c r="U60" s="160"/>
      <c r="V60" s="161"/>
      <c r="W60" s="162"/>
      <c r="X60" s="162"/>
      <c r="Y60" s="163"/>
      <c r="Z60" s="164"/>
      <c r="AA60" s="165"/>
      <c r="AB60" s="165"/>
      <c r="AC60" s="165"/>
      <c r="AD60" s="166"/>
      <c r="AE60" s="167"/>
      <c r="AF60" s="165"/>
      <c r="AG60" s="165"/>
      <c r="AH60" s="165"/>
      <c r="AI60" s="166"/>
      <c r="AJ60" s="153"/>
      <c r="AK60" s="152"/>
      <c r="AL60" s="152"/>
      <c r="AM60" s="160"/>
      <c r="AN60" s="168"/>
      <c r="AO60" s="167"/>
      <c r="AP60" s="162"/>
      <c r="AQ60" s="158"/>
    </row>
    <row r="61" spans="1:43">
      <c r="A61" s="157"/>
      <c r="B61" s="158"/>
      <c r="C61" s="151"/>
      <c r="D61" s="152"/>
      <c r="E61" s="152"/>
      <c r="F61" s="152"/>
      <c r="G61" s="152"/>
      <c r="H61" s="152"/>
      <c r="I61" s="159"/>
      <c r="J61" s="159"/>
      <c r="K61" s="159"/>
      <c r="L61" s="159"/>
      <c r="M61" s="159"/>
      <c r="N61" s="159"/>
      <c r="O61" s="159"/>
      <c r="P61" s="159"/>
      <c r="Q61" s="153"/>
      <c r="R61" s="154"/>
      <c r="S61" s="154"/>
      <c r="T61" s="154"/>
      <c r="U61" s="160"/>
      <c r="V61" s="161"/>
      <c r="W61" s="162"/>
      <c r="X61" s="162"/>
      <c r="Y61" s="163"/>
      <c r="Z61" s="164"/>
      <c r="AA61" s="165"/>
      <c r="AB61" s="165"/>
      <c r="AC61" s="165"/>
      <c r="AD61" s="166"/>
      <c r="AE61" s="167"/>
      <c r="AF61" s="165"/>
      <c r="AG61" s="165"/>
      <c r="AH61" s="165"/>
      <c r="AI61" s="166"/>
      <c r="AJ61" s="153"/>
      <c r="AK61" s="152"/>
      <c r="AL61" s="152"/>
      <c r="AM61" s="160"/>
      <c r="AN61" s="168"/>
      <c r="AO61" s="167"/>
      <c r="AP61" s="162"/>
      <c r="AQ61" s="158"/>
    </row>
    <row r="62" spans="1:43">
      <c r="A62" s="157"/>
      <c r="B62" s="158"/>
      <c r="C62" s="151"/>
      <c r="D62" s="152"/>
      <c r="E62" s="152"/>
      <c r="F62" s="152"/>
      <c r="G62" s="152"/>
      <c r="H62" s="152"/>
      <c r="I62" s="159"/>
      <c r="J62" s="159"/>
      <c r="K62" s="159"/>
      <c r="L62" s="159"/>
      <c r="M62" s="159"/>
      <c r="N62" s="159"/>
      <c r="O62" s="159"/>
      <c r="P62" s="159"/>
      <c r="Q62" s="153"/>
      <c r="R62" s="154"/>
      <c r="S62" s="154"/>
      <c r="T62" s="154"/>
      <c r="U62" s="160"/>
      <c r="V62" s="161"/>
      <c r="W62" s="162"/>
      <c r="X62" s="162"/>
      <c r="Y62" s="163"/>
      <c r="Z62" s="164"/>
      <c r="AA62" s="165"/>
      <c r="AB62" s="165"/>
      <c r="AC62" s="165"/>
      <c r="AD62" s="166"/>
      <c r="AE62" s="167"/>
      <c r="AF62" s="165"/>
      <c r="AG62" s="165"/>
      <c r="AH62" s="165"/>
      <c r="AI62" s="166"/>
      <c r="AJ62" s="153"/>
      <c r="AK62" s="152"/>
      <c r="AL62" s="152"/>
      <c r="AM62" s="160"/>
      <c r="AN62" s="168"/>
      <c r="AO62" s="167"/>
      <c r="AP62" s="162"/>
      <c r="AQ62" s="158"/>
    </row>
    <row r="63" spans="1:43">
      <c r="A63" s="157"/>
      <c r="B63" s="158"/>
      <c r="C63" s="151"/>
      <c r="D63" s="152"/>
      <c r="E63" s="152"/>
      <c r="F63" s="152"/>
      <c r="G63" s="152"/>
      <c r="H63" s="152"/>
      <c r="I63" s="159"/>
      <c r="J63" s="159"/>
      <c r="K63" s="159"/>
      <c r="L63" s="159"/>
      <c r="M63" s="159"/>
      <c r="N63" s="159"/>
      <c r="O63" s="159"/>
      <c r="P63" s="159"/>
      <c r="Q63" s="153"/>
      <c r="R63" s="154"/>
      <c r="S63" s="154"/>
      <c r="T63" s="154"/>
      <c r="U63" s="160"/>
      <c r="V63" s="161"/>
      <c r="W63" s="162"/>
      <c r="X63" s="162"/>
      <c r="Y63" s="163"/>
      <c r="Z63" s="164"/>
      <c r="AA63" s="165"/>
      <c r="AB63" s="165"/>
      <c r="AC63" s="165"/>
      <c r="AD63" s="166"/>
      <c r="AE63" s="167"/>
      <c r="AF63" s="165"/>
      <c r="AG63" s="165"/>
      <c r="AH63" s="165"/>
      <c r="AI63" s="166"/>
      <c r="AJ63" s="153"/>
      <c r="AK63" s="152"/>
      <c r="AL63" s="152"/>
      <c r="AM63" s="160"/>
      <c r="AN63" s="168"/>
      <c r="AO63" s="167"/>
      <c r="AP63" s="162"/>
      <c r="AQ63" s="158"/>
    </row>
    <row r="64" spans="1:43">
      <c r="A64" s="157"/>
      <c r="B64" s="158"/>
      <c r="C64" s="151"/>
      <c r="D64" s="152"/>
      <c r="E64" s="152"/>
      <c r="F64" s="152"/>
      <c r="G64" s="152"/>
      <c r="H64" s="152"/>
      <c r="I64" s="159"/>
      <c r="J64" s="159"/>
      <c r="K64" s="159"/>
      <c r="L64" s="159"/>
      <c r="M64" s="159"/>
      <c r="N64" s="159"/>
      <c r="O64" s="159"/>
      <c r="P64" s="159"/>
      <c r="Q64" s="153"/>
      <c r="R64" s="154"/>
      <c r="S64" s="154"/>
      <c r="T64" s="154"/>
      <c r="U64" s="160"/>
      <c r="V64" s="161"/>
      <c r="W64" s="162"/>
      <c r="X64" s="162"/>
      <c r="Y64" s="163"/>
      <c r="Z64" s="164"/>
      <c r="AA64" s="165"/>
      <c r="AB64" s="165"/>
      <c r="AC64" s="165"/>
      <c r="AD64" s="166"/>
      <c r="AE64" s="167"/>
      <c r="AF64" s="165"/>
      <c r="AG64" s="165"/>
      <c r="AH64" s="165"/>
      <c r="AI64" s="166"/>
      <c r="AJ64" s="153"/>
      <c r="AK64" s="152"/>
      <c r="AL64" s="152"/>
      <c r="AM64" s="160"/>
      <c r="AN64" s="168"/>
      <c r="AO64" s="167"/>
      <c r="AP64" s="162"/>
      <c r="AQ64" s="158"/>
    </row>
    <row r="65" spans="1:43">
      <c r="A65" s="157"/>
      <c r="B65" s="158"/>
      <c r="C65" s="151"/>
      <c r="D65" s="152"/>
      <c r="E65" s="152"/>
      <c r="F65" s="152"/>
      <c r="G65" s="152"/>
      <c r="H65" s="152"/>
      <c r="I65" s="159"/>
      <c r="J65" s="159"/>
      <c r="K65" s="159"/>
      <c r="L65" s="159"/>
      <c r="M65" s="159"/>
      <c r="N65" s="159"/>
      <c r="O65" s="159"/>
      <c r="P65" s="159"/>
      <c r="Q65" s="153"/>
      <c r="R65" s="154"/>
      <c r="S65" s="154"/>
      <c r="T65" s="154"/>
      <c r="U65" s="160"/>
      <c r="V65" s="161"/>
      <c r="W65" s="162"/>
      <c r="X65" s="162"/>
      <c r="Y65" s="163"/>
      <c r="Z65" s="164"/>
      <c r="AA65" s="165"/>
      <c r="AB65" s="165"/>
      <c r="AC65" s="165"/>
      <c r="AD65" s="166"/>
      <c r="AE65" s="167"/>
      <c r="AF65" s="165"/>
      <c r="AG65" s="165"/>
      <c r="AH65" s="165"/>
      <c r="AI65" s="166"/>
      <c r="AJ65" s="153"/>
      <c r="AK65" s="152"/>
      <c r="AL65" s="152"/>
      <c r="AM65" s="160"/>
      <c r="AN65" s="168"/>
      <c r="AO65" s="167"/>
      <c r="AP65" s="162"/>
      <c r="AQ65" s="158"/>
    </row>
    <row r="66" spans="1:43">
      <c r="A66" s="157"/>
      <c r="B66" s="158"/>
      <c r="C66" s="151"/>
      <c r="D66" s="152"/>
      <c r="E66" s="152"/>
      <c r="F66" s="152"/>
      <c r="G66" s="152"/>
      <c r="H66" s="152"/>
      <c r="I66" s="159"/>
      <c r="J66" s="159"/>
      <c r="K66" s="159"/>
      <c r="L66" s="159"/>
      <c r="M66" s="159"/>
      <c r="N66" s="159"/>
      <c r="O66" s="159"/>
      <c r="P66" s="159"/>
      <c r="Q66" s="153"/>
      <c r="R66" s="154"/>
      <c r="S66" s="154"/>
      <c r="T66" s="154"/>
      <c r="U66" s="160"/>
      <c r="V66" s="161"/>
      <c r="W66" s="162"/>
      <c r="X66" s="162"/>
      <c r="Y66" s="163"/>
      <c r="Z66" s="164"/>
      <c r="AA66" s="165"/>
      <c r="AB66" s="165"/>
      <c r="AC66" s="165"/>
      <c r="AD66" s="166"/>
      <c r="AE66" s="167"/>
      <c r="AF66" s="165"/>
      <c r="AG66" s="165"/>
      <c r="AH66" s="165"/>
      <c r="AI66" s="166"/>
      <c r="AJ66" s="153"/>
      <c r="AK66" s="152"/>
      <c r="AL66" s="152"/>
      <c r="AM66" s="160"/>
      <c r="AN66" s="168"/>
      <c r="AO66" s="167"/>
      <c r="AP66" s="162"/>
      <c r="AQ66" s="158"/>
    </row>
    <row r="67" spans="1:43">
      <c r="A67" s="157"/>
      <c r="B67" s="158"/>
      <c r="C67" s="151"/>
      <c r="D67" s="152"/>
      <c r="E67" s="152"/>
      <c r="F67" s="152"/>
      <c r="G67" s="152"/>
      <c r="H67" s="152"/>
      <c r="I67" s="159"/>
      <c r="J67" s="159"/>
      <c r="K67" s="159"/>
      <c r="L67" s="159"/>
      <c r="M67" s="159"/>
      <c r="N67" s="159"/>
      <c r="O67" s="159"/>
      <c r="P67" s="159"/>
      <c r="Q67" s="153"/>
      <c r="R67" s="154"/>
      <c r="S67" s="154"/>
      <c r="T67" s="154"/>
      <c r="U67" s="160"/>
      <c r="V67" s="161"/>
      <c r="W67" s="162"/>
      <c r="X67" s="162"/>
      <c r="Y67" s="163"/>
      <c r="Z67" s="164"/>
      <c r="AA67" s="165"/>
      <c r="AB67" s="165"/>
      <c r="AC67" s="165"/>
      <c r="AD67" s="166"/>
      <c r="AE67" s="167"/>
      <c r="AF67" s="165"/>
      <c r="AG67" s="165"/>
      <c r="AH67" s="165"/>
      <c r="AI67" s="166"/>
      <c r="AJ67" s="153"/>
      <c r="AK67" s="152"/>
      <c r="AL67" s="152"/>
      <c r="AM67" s="160"/>
      <c r="AN67" s="168"/>
      <c r="AO67" s="167"/>
      <c r="AP67" s="162"/>
      <c r="AQ67" s="158"/>
    </row>
    <row r="68" spans="1:43">
      <c r="A68" s="157"/>
      <c r="B68" s="158"/>
      <c r="C68" s="151"/>
      <c r="D68" s="152"/>
      <c r="E68" s="152"/>
      <c r="F68" s="152"/>
      <c r="G68" s="152"/>
      <c r="H68" s="152"/>
      <c r="I68" s="159"/>
      <c r="J68" s="159"/>
      <c r="K68" s="159"/>
      <c r="L68" s="159"/>
      <c r="M68" s="159"/>
      <c r="N68" s="159"/>
      <c r="O68" s="159"/>
      <c r="P68" s="159"/>
      <c r="Q68" s="153"/>
      <c r="R68" s="154"/>
      <c r="S68" s="154"/>
      <c r="T68" s="154"/>
      <c r="U68" s="160"/>
      <c r="V68" s="161"/>
      <c r="W68" s="162"/>
      <c r="X68" s="162"/>
      <c r="Y68" s="163"/>
      <c r="Z68" s="164"/>
      <c r="AA68" s="165"/>
      <c r="AB68" s="165"/>
      <c r="AC68" s="165"/>
      <c r="AD68" s="166"/>
      <c r="AE68" s="167"/>
      <c r="AF68" s="165"/>
      <c r="AG68" s="165"/>
      <c r="AH68" s="165"/>
      <c r="AI68" s="166"/>
      <c r="AJ68" s="153"/>
      <c r="AK68" s="152"/>
      <c r="AL68" s="152"/>
      <c r="AM68" s="160"/>
      <c r="AN68" s="168"/>
      <c r="AO68" s="167"/>
      <c r="AP68" s="162"/>
      <c r="AQ68" s="158"/>
    </row>
    <row r="69" spans="1:43">
      <c r="A69" s="157"/>
      <c r="B69" s="158"/>
      <c r="C69" s="151"/>
      <c r="D69" s="152"/>
      <c r="E69" s="152"/>
      <c r="F69" s="152"/>
      <c r="G69" s="152"/>
      <c r="H69" s="152"/>
      <c r="I69" s="159"/>
      <c r="J69" s="159"/>
      <c r="K69" s="159"/>
      <c r="L69" s="159"/>
      <c r="M69" s="159"/>
      <c r="N69" s="159"/>
      <c r="O69" s="159"/>
      <c r="P69" s="159"/>
      <c r="Q69" s="153"/>
      <c r="R69" s="154"/>
      <c r="S69" s="154"/>
      <c r="T69" s="154"/>
      <c r="U69" s="160"/>
      <c r="V69" s="161"/>
      <c r="W69" s="162"/>
      <c r="X69" s="162"/>
      <c r="Y69" s="163"/>
      <c r="Z69" s="164"/>
      <c r="AA69" s="165"/>
      <c r="AB69" s="165"/>
      <c r="AC69" s="165"/>
      <c r="AD69" s="166"/>
      <c r="AE69" s="167"/>
      <c r="AF69" s="165"/>
      <c r="AG69" s="165"/>
      <c r="AH69" s="165"/>
      <c r="AI69" s="166"/>
      <c r="AJ69" s="153"/>
      <c r="AK69" s="152"/>
      <c r="AL69" s="152"/>
      <c r="AM69" s="160"/>
      <c r="AN69" s="168"/>
      <c r="AO69" s="167"/>
      <c r="AP69" s="162"/>
      <c r="AQ69" s="158"/>
    </row>
    <row r="70" spans="1:43">
      <c r="A70" s="157"/>
      <c r="B70" s="158"/>
      <c r="C70" s="151"/>
      <c r="D70" s="152"/>
      <c r="E70" s="152"/>
      <c r="F70" s="152"/>
      <c r="G70" s="152"/>
      <c r="H70" s="152"/>
      <c r="I70" s="159"/>
      <c r="J70" s="159"/>
      <c r="K70" s="159"/>
      <c r="L70" s="159"/>
      <c r="M70" s="159"/>
      <c r="N70" s="159"/>
      <c r="O70" s="159"/>
      <c r="P70" s="159"/>
      <c r="Q70" s="153"/>
      <c r="R70" s="154"/>
      <c r="S70" s="154"/>
      <c r="T70" s="154"/>
      <c r="U70" s="160"/>
      <c r="V70" s="161"/>
      <c r="W70" s="162"/>
      <c r="X70" s="162"/>
      <c r="Y70" s="163"/>
      <c r="Z70" s="164"/>
      <c r="AA70" s="165"/>
      <c r="AB70" s="165"/>
      <c r="AC70" s="165"/>
      <c r="AD70" s="166"/>
      <c r="AE70" s="167"/>
      <c r="AF70" s="165"/>
      <c r="AG70" s="165"/>
      <c r="AH70" s="165"/>
      <c r="AI70" s="166"/>
      <c r="AJ70" s="153"/>
      <c r="AK70" s="152"/>
      <c r="AL70" s="152"/>
      <c r="AM70" s="160"/>
      <c r="AN70" s="168"/>
      <c r="AO70" s="167"/>
      <c r="AP70" s="162"/>
      <c r="AQ70" s="158"/>
    </row>
    <row r="71" spans="1:43">
      <c r="A71" s="157"/>
      <c r="B71" s="158"/>
      <c r="C71" s="151"/>
      <c r="D71" s="152"/>
      <c r="E71" s="152"/>
      <c r="F71" s="152"/>
      <c r="G71" s="152"/>
      <c r="H71" s="152"/>
      <c r="I71" s="159"/>
      <c r="J71" s="159"/>
      <c r="K71" s="159"/>
      <c r="L71" s="159"/>
      <c r="M71" s="159"/>
      <c r="N71" s="159"/>
      <c r="O71" s="159"/>
      <c r="P71" s="159"/>
      <c r="Q71" s="153"/>
      <c r="R71" s="154"/>
      <c r="S71" s="154"/>
      <c r="T71" s="154"/>
      <c r="U71" s="160"/>
      <c r="V71" s="161"/>
      <c r="W71" s="162"/>
      <c r="X71" s="162"/>
      <c r="Y71" s="163"/>
      <c r="Z71" s="164"/>
      <c r="AA71" s="165"/>
      <c r="AB71" s="165"/>
      <c r="AC71" s="165"/>
      <c r="AD71" s="166"/>
      <c r="AE71" s="167"/>
      <c r="AF71" s="165"/>
      <c r="AG71" s="165"/>
      <c r="AH71" s="165"/>
      <c r="AI71" s="166"/>
      <c r="AJ71" s="153"/>
      <c r="AK71" s="152"/>
      <c r="AL71" s="152"/>
      <c r="AM71" s="160"/>
      <c r="AN71" s="168"/>
      <c r="AO71" s="167"/>
      <c r="AP71" s="162"/>
      <c r="AQ71" s="158"/>
    </row>
    <row r="72" spans="1:43">
      <c r="A72" s="157"/>
      <c r="B72" s="158"/>
      <c r="C72" s="151"/>
      <c r="D72" s="152"/>
      <c r="E72" s="152"/>
      <c r="F72" s="152"/>
      <c r="G72" s="152"/>
      <c r="H72" s="152"/>
      <c r="I72" s="159"/>
      <c r="J72" s="159"/>
      <c r="K72" s="159"/>
      <c r="L72" s="159"/>
      <c r="M72" s="159"/>
      <c r="N72" s="159"/>
      <c r="O72" s="159"/>
      <c r="P72" s="159"/>
      <c r="Q72" s="153"/>
      <c r="R72" s="154"/>
      <c r="S72" s="154"/>
      <c r="T72" s="154"/>
      <c r="U72" s="160"/>
      <c r="V72" s="161"/>
      <c r="W72" s="162"/>
      <c r="X72" s="162"/>
      <c r="Y72" s="163"/>
      <c r="Z72" s="164"/>
      <c r="AA72" s="165"/>
      <c r="AB72" s="165"/>
      <c r="AC72" s="165"/>
      <c r="AD72" s="166"/>
      <c r="AE72" s="167"/>
      <c r="AF72" s="165"/>
      <c r="AG72" s="165"/>
      <c r="AH72" s="165"/>
      <c r="AI72" s="166"/>
      <c r="AJ72" s="153"/>
      <c r="AK72" s="152"/>
      <c r="AL72" s="152"/>
      <c r="AM72" s="160"/>
      <c r="AN72" s="168"/>
      <c r="AO72" s="167"/>
      <c r="AP72" s="162"/>
      <c r="AQ72" s="158"/>
    </row>
    <row r="73" spans="1:43">
      <c r="A73" s="157"/>
      <c r="B73" s="158"/>
      <c r="C73" s="151"/>
      <c r="D73" s="152"/>
      <c r="E73" s="152"/>
      <c r="F73" s="152"/>
      <c r="G73" s="152"/>
      <c r="H73" s="152"/>
      <c r="I73" s="159"/>
      <c r="J73" s="159"/>
      <c r="K73" s="159"/>
      <c r="L73" s="159"/>
      <c r="M73" s="159"/>
      <c r="N73" s="159"/>
      <c r="O73" s="159"/>
      <c r="P73" s="159"/>
      <c r="Q73" s="153"/>
      <c r="R73" s="154"/>
      <c r="S73" s="154"/>
      <c r="T73" s="154"/>
      <c r="U73" s="160"/>
      <c r="V73" s="161"/>
      <c r="W73" s="162"/>
      <c r="X73" s="162"/>
      <c r="Y73" s="163"/>
      <c r="Z73" s="164"/>
      <c r="AA73" s="165"/>
      <c r="AB73" s="165"/>
      <c r="AC73" s="165"/>
      <c r="AD73" s="166"/>
      <c r="AE73" s="167"/>
      <c r="AF73" s="165"/>
      <c r="AG73" s="165"/>
      <c r="AH73" s="165"/>
      <c r="AI73" s="166"/>
      <c r="AJ73" s="153"/>
      <c r="AK73" s="152"/>
      <c r="AL73" s="152"/>
      <c r="AM73" s="160"/>
      <c r="AN73" s="168"/>
      <c r="AO73" s="167"/>
      <c r="AP73" s="162"/>
      <c r="AQ73" s="158"/>
    </row>
    <row r="74" spans="1:43">
      <c r="A74" s="157"/>
      <c r="B74" s="158"/>
      <c r="C74" s="151"/>
      <c r="D74" s="152"/>
      <c r="E74" s="152"/>
      <c r="F74" s="152"/>
      <c r="G74" s="152"/>
      <c r="H74" s="152"/>
      <c r="I74" s="159"/>
      <c r="J74" s="159"/>
      <c r="K74" s="159"/>
      <c r="L74" s="159"/>
      <c r="M74" s="159"/>
      <c r="N74" s="159"/>
      <c r="O74" s="159"/>
      <c r="P74" s="159"/>
      <c r="Q74" s="153"/>
      <c r="R74" s="154"/>
      <c r="S74" s="154"/>
      <c r="T74" s="154"/>
      <c r="U74" s="160"/>
      <c r="V74" s="161"/>
      <c r="W74" s="162"/>
      <c r="X74" s="162"/>
      <c r="Y74" s="163"/>
      <c r="Z74" s="164"/>
      <c r="AA74" s="165"/>
      <c r="AB74" s="165"/>
      <c r="AC74" s="165"/>
      <c r="AD74" s="166"/>
      <c r="AE74" s="167"/>
      <c r="AF74" s="165"/>
      <c r="AG74" s="165"/>
      <c r="AH74" s="165"/>
      <c r="AI74" s="166"/>
      <c r="AJ74" s="153"/>
      <c r="AK74" s="152"/>
      <c r="AL74" s="152"/>
      <c r="AM74" s="160"/>
      <c r="AN74" s="168"/>
      <c r="AO74" s="167"/>
      <c r="AP74" s="162"/>
      <c r="AQ74" s="158"/>
    </row>
    <row r="75" spans="1:43">
      <c r="A75" s="157"/>
      <c r="B75" s="158"/>
      <c r="C75" s="151"/>
      <c r="D75" s="152"/>
      <c r="E75" s="152"/>
      <c r="F75" s="152"/>
      <c r="G75" s="152"/>
      <c r="H75" s="152"/>
      <c r="I75" s="159"/>
      <c r="J75" s="159"/>
      <c r="K75" s="159"/>
      <c r="L75" s="159"/>
      <c r="M75" s="159"/>
      <c r="N75" s="159"/>
      <c r="O75" s="159"/>
      <c r="P75" s="159"/>
      <c r="Q75" s="153"/>
      <c r="R75" s="154"/>
      <c r="S75" s="154"/>
      <c r="T75" s="154"/>
      <c r="U75" s="160"/>
      <c r="V75" s="161"/>
      <c r="W75" s="162"/>
      <c r="X75" s="162"/>
      <c r="Y75" s="163"/>
      <c r="Z75" s="164"/>
      <c r="AA75" s="165"/>
      <c r="AB75" s="165"/>
      <c r="AC75" s="165"/>
      <c r="AD75" s="166"/>
      <c r="AE75" s="167"/>
      <c r="AF75" s="165"/>
      <c r="AG75" s="165"/>
      <c r="AH75" s="165"/>
      <c r="AI75" s="166"/>
      <c r="AJ75" s="153"/>
      <c r="AK75" s="152"/>
      <c r="AL75" s="152"/>
      <c r="AM75" s="160"/>
      <c r="AN75" s="168"/>
      <c r="AO75" s="167"/>
      <c r="AP75" s="162"/>
      <c r="AQ75" s="158"/>
    </row>
    <row r="76" spans="1:43">
      <c r="A76" s="157"/>
      <c r="B76" s="158"/>
      <c r="C76" s="151"/>
      <c r="D76" s="152"/>
      <c r="E76" s="152"/>
      <c r="F76" s="152"/>
      <c r="G76" s="152"/>
      <c r="H76" s="152"/>
      <c r="I76" s="159"/>
      <c r="J76" s="159"/>
      <c r="K76" s="159"/>
      <c r="L76" s="159"/>
      <c r="M76" s="159"/>
      <c r="N76" s="159"/>
      <c r="O76" s="159"/>
      <c r="P76" s="159"/>
      <c r="Q76" s="153"/>
      <c r="R76" s="154"/>
      <c r="S76" s="154"/>
      <c r="T76" s="154"/>
      <c r="U76" s="160"/>
      <c r="V76" s="161"/>
      <c r="W76" s="162"/>
      <c r="X76" s="162"/>
      <c r="Y76" s="163"/>
      <c r="Z76" s="164"/>
      <c r="AA76" s="165"/>
      <c r="AB76" s="165"/>
      <c r="AC76" s="165"/>
      <c r="AD76" s="166"/>
      <c r="AE76" s="167"/>
      <c r="AF76" s="165"/>
      <c r="AG76" s="165"/>
      <c r="AH76" s="165"/>
      <c r="AI76" s="166"/>
      <c r="AJ76" s="153"/>
      <c r="AK76" s="152"/>
      <c r="AL76" s="152"/>
      <c r="AM76" s="160"/>
      <c r="AN76" s="168"/>
      <c r="AO76" s="167"/>
      <c r="AP76" s="162"/>
      <c r="AQ76" s="158"/>
    </row>
    <row r="77" spans="1:43">
      <c r="A77" s="157"/>
      <c r="B77" s="158"/>
      <c r="C77" s="151"/>
      <c r="D77" s="152"/>
      <c r="E77" s="152"/>
      <c r="F77" s="152"/>
      <c r="G77" s="152"/>
      <c r="H77" s="152"/>
      <c r="I77" s="159"/>
      <c r="J77" s="159"/>
      <c r="K77" s="159"/>
      <c r="L77" s="159"/>
      <c r="M77" s="159"/>
      <c r="N77" s="159"/>
      <c r="O77" s="159"/>
      <c r="P77" s="159"/>
      <c r="Q77" s="153"/>
      <c r="R77" s="154"/>
      <c r="S77" s="154"/>
      <c r="T77" s="154"/>
      <c r="U77" s="160"/>
      <c r="V77" s="161"/>
      <c r="W77" s="162"/>
      <c r="X77" s="162"/>
      <c r="Y77" s="163"/>
      <c r="Z77" s="164"/>
      <c r="AA77" s="165"/>
      <c r="AB77" s="165"/>
      <c r="AC77" s="165"/>
      <c r="AD77" s="166"/>
      <c r="AE77" s="167"/>
      <c r="AF77" s="165"/>
      <c r="AG77" s="165"/>
      <c r="AH77" s="165"/>
      <c r="AI77" s="166"/>
      <c r="AJ77" s="153"/>
      <c r="AK77" s="152"/>
      <c r="AL77" s="152"/>
      <c r="AM77" s="160"/>
      <c r="AN77" s="168"/>
      <c r="AO77" s="167"/>
      <c r="AP77" s="162"/>
      <c r="AQ77" s="158"/>
    </row>
    <row r="78" spans="1:43">
      <c r="A78" s="157"/>
      <c r="B78" s="158"/>
      <c r="C78" s="151"/>
      <c r="D78" s="152"/>
      <c r="E78" s="152"/>
      <c r="F78" s="152"/>
      <c r="G78" s="152"/>
      <c r="H78" s="152"/>
      <c r="I78" s="159"/>
      <c r="J78" s="159"/>
      <c r="K78" s="159"/>
      <c r="L78" s="159"/>
      <c r="M78" s="159"/>
      <c r="N78" s="159"/>
      <c r="O78" s="159"/>
      <c r="P78" s="159"/>
      <c r="Q78" s="153"/>
      <c r="R78" s="154"/>
      <c r="S78" s="154"/>
      <c r="T78" s="154"/>
      <c r="U78" s="160"/>
      <c r="V78" s="161"/>
      <c r="W78" s="162"/>
      <c r="X78" s="162"/>
      <c r="Y78" s="163"/>
      <c r="Z78" s="164"/>
      <c r="AA78" s="165"/>
      <c r="AB78" s="165"/>
      <c r="AC78" s="165"/>
      <c r="AD78" s="166"/>
      <c r="AE78" s="167"/>
      <c r="AF78" s="165"/>
      <c r="AG78" s="165"/>
      <c r="AH78" s="165"/>
      <c r="AI78" s="166"/>
      <c r="AJ78" s="153"/>
      <c r="AK78" s="152"/>
      <c r="AL78" s="152"/>
      <c r="AM78" s="160"/>
      <c r="AN78" s="168"/>
      <c r="AO78" s="167"/>
      <c r="AP78" s="162"/>
      <c r="AQ78" s="158"/>
    </row>
    <row r="79" spans="1:43">
      <c r="A79" s="157"/>
      <c r="B79" s="158"/>
      <c r="C79" s="151"/>
      <c r="D79" s="152"/>
      <c r="E79" s="152"/>
      <c r="F79" s="152"/>
      <c r="G79" s="152"/>
      <c r="H79" s="152"/>
      <c r="I79" s="159"/>
      <c r="J79" s="159"/>
      <c r="K79" s="159"/>
      <c r="L79" s="159"/>
      <c r="M79" s="159"/>
      <c r="N79" s="159"/>
      <c r="O79" s="159"/>
      <c r="P79" s="159"/>
      <c r="Q79" s="153"/>
      <c r="R79" s="154"/>
      <c r="S79" s="154"/>
      <c r="T79" s="154"/>
      <c r="U79" s="160"/>
      <c r="V79" s="161"/>
      <c r="W79" s="162"/>
      <c r="X79" s="162"/>
      <c r="Y79" s="163"/>
      <c r="Z79" s="164"/>
      <c r="AA79" s="165"/>
      <c r="AB79" s="165"/>
      <c r="AC79" s="165"/>
      <c r="AD79" s="166"/>
      <c r="AE79" s="167"/>
      <c r="AF79" s="165"/>
      <c r="AG79" s="165"/>
      <c r="AH79" s="165"/>
      <c r="AI79" s="166"/>
      <c r="AJ79" s="153"/>
      <c r="AK79" s="152"/>
      <c r="AL79" s="152"/>
      <c r="AM79" s="160"/>
      <c r="AN79" s="168"/>
      <c r="AO79" s="167"/>
      <c r="AP79" s="162"/>
      <c r="AQ79" s="158"/>
    </row>
    <row r="80" spans="1:43">
      <c r="A80" s="157"/>
      <c r="B80" s="158"/>
      <c r="C80" s="151"/>
      <c r="D80" s="152"/>
      <c r="E80" s="152"/>
      <c r="F80" s="152"/>
      <c r="G80" s="152"/>
      <c r="H80" s="152"/>
      <c r="I80" s="159"/>
      <c r="J80" s="159"/>
      <c r="K80" s="159"/>
      <c r="L80" s="159"/>
      <c r="M80" s="159"/>
      <c r="N80" s="159"/>
      <c r="O80" s="159"/>
      <c r="P80" s="159"/>
      <c r="Q80" s="153"/>
      <c r="R80" s="154"/>
      <c r="S80" s="154"/>
      <c r="T80" s="154"/>
      <c r="U80" s="160"/>
      <c r="V80" s="161"/>
      <c r="W80" s="162"/>
      <c r="X80" s="162"/>
      <c r="Y80" s="163"/>
      <c r="Z80" s="164"/>
      <c r="AA80" s="165"/>
      <c r="AB80" s="165"/>
      <c r="AC80" s="165"/>
      <c r="AD80" s="166"/>
      <c r="AE80" s="167"/>
      <c r="AF80" s="165"/>
      <c r="AG80" s="165"/>
      <c r="AH80" s="165"/>
      <c r="AI80" s="166"/>
      <c r="AJ80" s="153"/>
      <c r="AK80" s="152"/>
      <c r="AL80" s="152"/>
      <c r="AM80" s="160"/>
      <c r="AN80" s="168"/>
      <c r="AO80" s="167"/>
      <c r="AP80" s="162"/>
      <c r="AQ80" s="158"/>
    </row>
    <row r="81" spans="1:43">
      <c r="A81" s="157"/>
      <c r="B81" s="158"/>
      <c r="C81" s="151"/>
      <c r="D81" s="152"/>
      <c r="E81" s="152"/>
      <c r="F81" s="152"/>
      <c r="G81" s="152"/>
      <c r="H81" s="152"/>
      <c r="I81" s="159"/>
      <c r="J81" s="159"/>
      <c r="K81" s="159"/>
      <c r="L81" s="159"/>
      <c r="M81" s="159"/>
      <c r="N81" s="159"/>
      <c r="O81" s="159"/>
      <c r="P81" s="159"/>
      <c r="Q81" s="153"/>
      <c r="R81" s="154"/>
      <c r="S81" s="154"/>
      <c r="T81" s="154"/>
      <c r="U81" s="160"/>
      <c r="V81" s="161"/>
      <c r="W81" s="162"/>
      <c r="X81" s="162"/>
      <c r="Y81" s="163"/>
      <c r="Z81" s="164"/>
      <c r="AA81" s="165"/>
      <c r="AB81" s="165"/>
      <c r="AC81" s="165"/>
      <c r="AD81" s="166"/>
      <c r="AE81" s="167"/>
      <c r="AF81" s="165"/>
      <c r="AG81" s="165"/>
      <c r="AH81" s="165"/>
      <c r="AI81" s="166"/>
      <c r="AJ81" s="153"/>
      <c r="AK81" s="152"/>
      <c r="AL81" s="152"/>
      <c r="AM81" s="160"/>
      <c r="AN81" s="168"/>
      <c r="AO81" s="167"/>
      <c r="AP81" s="162"/>
      <c r="AQ81" s="158"/>
    </row>
    <row r="82" spans="1:43">
      <c r="A82" s="157"/>
      <c r="B82" s="158"/>
      <c r="C82" s="151"/>
      <c r="D82" s="152"/>
      <c r="E82" s="152"/>
      <c r="F82" s="152"/>
      <c r="G82" s="152"/>
      <c r="H82" s="152"/>
      <c r="I82" s="159"/>
      <c r="J82" s="159"/>
      <c r="K82" s="159"/>
      <c r="L82" s="159"/>
      <c r="M82" s="159"/>
      <c r="N82" s="159"/>
      <c r="O82" s="159"/>
      <c r="P82" s="159"/>
      <c r="Q82" s="153"/>
      <c r="R82" s="154"/>
      <c r="S82" s="154"/>
      <c r="T82" s="154"/>
      <c r="U82" s="160"/>
      <c r="V82" s="161"/>
      <c r="W82" s="162"/>
      <c r="X82" s="162"/>
      <c r="Y82" s="163"/>
      <c r="Z82" s="164"/>
      <c r="AA82" s="165"/>
      <c r="AB82" s="165"/>
      <c r="AC82" s="165"/>
      <c r="AD82" s="166"/>
      <c r="AE82" s="167"/>
      <c r="AF82" s="165"/>
      <c r="AG82" s="165"/>
      <c r="AH82" s="165"/>
      <c r="AI82" s="166"/>
      <c r="AJ82" s="153"/>
      <c r="AK82" s="152"/>
      <c r="AL82" s="152"/>
      <c r="AM82" s="160"/>
      <c r="AN82" s="168"/>
      <c r="AO82" s="167"/>
      <c r="AP82" s="162"/>
      <c r="AQ82" s="158"/>
    </row>
    <row r="83" spans="1:43">
      <c r="A83" s="157"/>
      <c r="B83" s="158"/>
      <c r="C83" s="151"/>
      <c r="D83" s="152"/>
      <c r="E83" s="152"/>
      <c r="F83" s="152"/>
      <c r="G83" s="152"/>
      <c r="H83" s="152"/>
      <c r="I83" s="159"/>
      <c r="J83" s="159"/>
      <c r="K83" s="159"/>
      <c r="L83" s="159"/>
      <c r="M83" s="159"/>
      <c r="N83" s="159"/>
      <c r="O83" s="159"/>
      <c r="P83" s="159"/>
      <c r="Q83" s="153"/>
      <c r="R83" s="154"/>
      <c r="S83" s="154"/>
      <c r="T83" s="154"/>
      <c r="U83" s="160"/>
      <c r="V83" s="161"/>
      <c r="W83" s="162"/>
      <c r="X83" s="162"/>
      <c r="Y83" s="163"/>
      <c r="Z83" s="164"/>
      <c r="AA83" s="165"/>
      <c r="AB83" s="165"/>
      <c r="AC83" s="165"/>
      <c r="AD83" s="166"/>
      <c r="AE83" s="167"/>
      <c r="AF83" s="165"/>
      <c r="AG83" s="165"/>
      <c r="AH83" s="165"/>
      <c r="AI83" s="166"/>
      <c r="AJ83" s="153"/>
      <c r="AK83" s="152"/>
      <c r="AL83" s="152"/>
      <c r="AM83" s="160"/>
      <c r="AN83" s="168"/>
      <c r="AO83" s="167"/>
      <c r="AP83" s="162"/>
      <c r="AQ83" s="158"/>
    </row>
    <row r="84" spans="1:43">
      <c r="A84" s="157"/>
      <c r="B84" s="158"/>
      <c r="C84" s="151"/>
      <c r="D84" s="152"/>
      <c r="E84" s="152"/>
      <c r="F84" s="152"/>
      <c r="G84" s="152"/>
      <c r="H84" s="152"/>
      <c r="I84" s="159"/>
      <c r="J84" s="159"/>
      <c r="K84" s="159"/>
      <c r="L84" s="159"/>
      <c r="M84" s="159"/>
      <c r="N84" s="159"/>
      <c r="O84" s="159"/>
      <c r="P84" s="159"/>
      <c r="Q84" s="153"/>
      <c r="R84" s="154"/>
      <c r="S84" s="154"/>
      <c r="T84" s="154"/>
      <c r="U84" s="160"/>
      <c r="V84" s="161"/>
      <c r="W84" s="162"/>
      <c r="X84" s="162"/>
      <c r="Y84" s="163"/>
      <c r="Z84" s="164"/>
      <c r="AA84" s="165"/>
      <c r="AB84" s="165"/>
      <c r="AC84" s="165"/>
      <c r="AD84" s="166"/>
      <c r="AE84" s="167"/>
      <c r="AF84" s="165"/>
      <c r="AG84" s="165"/>
      <c r="AH84" s="165"/>
      <c r="AI84" s="166"/>
      <c r="AJ84" s="153"/>
      <c r="AK84" s="152"/>
      <c r="AL84" s="152"/>
      <c r="AM84" s="160"/>
      <c r="AN84" s="168"/>
      <c r="AO84" s="167"/>
      <c r="AP84" s="162"/>
      <c r="AQ84" s="158"/>
    </row>
    <row r="85" spans="1:43">
      <c r="A85" s="157"/>
      <c r="B85" s="158"/>
      <c r="C85" s="151"/>
      <c r="D85" s="152"/>
      <c r="E85" s="152"/>
      <c r="F85" s="152"/>
      <c r="G85" s="152"/>
      <c r="H85" s="152"/>
      <c r="I85" s="159"/>
      <c r="J85" s="159"/>
      <c r="K85" s="159"/>
      <c r="L85" s="159"/>
      <c r="M85" s="159"/>
      <c r="N85" s="159"/>
      <c r="O85" s="159"/>
      <c r="P85" s="159"/>
      <c r="Q85" s="153"/>
      <c r="R85" s="154"/>
      <c r="S85" s="154"/>
      <c r="T85" s="154"/>
      <c r="U85" s="160"/>
      <c r="V85" s="161"/>
      <c r="W85" s="162"/>
      <c r="X85" s="162"/>
      <c r="Y85" s="163"/>
      <c r="Z85" s="164"/>
      <c r="AA85" s="165"/>
      <c r="AB85" s="165"/>
      <c r="AC85" s="165"/>
      <c r="AD85" s="166"/>
      <c r="AE85" s="167"/>
      <c r="AF85" s="165"/>
      <c r="AG85" s="165"/>
      <c r="AH85" s="165"/>
      <c r="AI85" s="166"/>
      <c r="AJ85" s="153"/>
      <c r="AK85" s="152"/>
      <c r="AL85" s="152"/>
      <c r="AM85" s="160"/>
      <c r="AN85" s="168"/>
      <c r="AO85" s="167"/>
      <c r="AP85" s="162"/>
      <c r="AQ85" s="158"/>
    </row>
    <row r="86" spans="1:43">
      <c r="A86" s="157"/>
      <c r="B86" s="158"/>
      <c r="C86" s="151"/>
      <c r="D86" s="152"/>
      <c r="E86" s="152"/>
      <c r="F86" s="152"/>
      <c r="G86" s="152"/>
      <c r="H86" s="152"/>
      <c r="I86" s="159"/>
      <c r="J86" s="159"/>
      <c r="K86" s="159"/>
      <c r="L86" s="159"/>
      <c r="M86" s="159"/>
      <c r="N86" s="159"/>
      <c r="O86" s="159"/>
      <c r="P86" s="159"/>
      <c r="Q86" s="153"/>
      <c r="R86" s="154"/>
      <c r="S86" s="154"/>
      <c r="T86" s="154"/>
      <c r="U86" s="160"/>
      <c r="V86" s="161"/>
      <c r="W86" s="162"/>
      <c r="X86" s="162"/>
      <c r="Y86" s="163"/>
      <c r="Z86" s="164"/>
      <c r="AA86" s="165"/>
      <c r="AB86" s="165"/>
      <c r="AC86" s="165"/>
      <c r="AD86" s="166"/>
      <c r="AE86" s="167"/>
      <c r="AF86" s="165"/>
      <c r="AG86" s="165"/>
      <c r="AH86" s="165"/>
      <c r="AI86" s="166"/>
      <c r="AJ86" s="153"/>
      <c r="AK86" s="152"/>
      <c r="AL86" s="152"/>
      <c r="AM86" s="160"/>
      <c r="AN86" s="168"/>
      <c r="AO86" s="167"/>
      <c r="AP86" s="162"/>
      <c r="AQ86" s="158"/>
    </row>
    <row r="87" spans="1:43">
      <c r="A87" s="157"/>
      <c r="B87" s="158"/>
      <c r="C87" s="151"/>
      <c r="D87" s="152"/>
      <c r="E87" s="152"/>
      <c r="F87" s="152"/>
      <c r="G87" s="152"/>
      <c r="H87" s="152"/>
      <c r="I87" s="159"/>
      <c r="J87" s="159"/>
      <c r="K87" s="159"/>
      <c r="L87" s="159"/>
      <c r="M87" s="159"/>
      <c r="N87" s="159"/>
      <c r="O87" s="159"/>
      <c r="P87" s="159"/>
      <c r="Q87" s="153"/>
      <c r="R87" s="154"/>
      <c r="S87" s="154"/>
      <c r="T87" s="154"/>
      <c r="U87" s="160"/>
      <c r="V87" s="161"/>
      <c r="W87" s="162"/>
      <c r="X87" s="162"/>
      <c r="Y87" s="163"/>
      <c r="Z87" s="164"/>
      <c r="AA87" s="165"/>
      <c r="AB87" s="165"/>
      <c r="AC87" s="165"/>
      <c r="AD87" s="166"/>
      <c r="AE87" s="167"/>
      <c r="AF87" s="165"/>
      <c r="AG87" s="165"/>
      <c r="AH87" s="165"/>
      <c r="AI87" s="166"/>
      <c r="AJ87" s="153"/>
      <c r="AK87" s="152"/>
      <c r="AL87" s="152"/>
      <c r="AM87" s="160"/>
      <c r="AN87" s="168"/>
      <c r="AO87" s="167"/>
      <c r="AP87" s="162"/>
      <c r="AQ87" s="158"/>
    </row>
    <row r="88" spans="1:43">
      <c r="A88" s="157"/>
      <c r="B88" s="158"/>
      <c r="C88" s="151"/>
      <c r="D88" s="152"/>
      <c r="E88" s="152"/>
      <c r="F88" s="152"/>
      <c r="G88" s="152"/>
      <c r="H88" s="152"/>
      <c r="I88" s="159"/>
      <c r="J88" s="159"/>
      <c r="K88" s="159"/>
      <c r="L88" s="159"/>
      <c r="M88" s="159"/>
      <c r="N88" s="159"/>
      <c r="O88" s="159"/>
      <c r="P88" s="159"/>
      <c r="Q88" s="153"/>
      <c r="R88" s="154"/>
      <c r="S88" s="154"/>
      <c r="T88" s="154"/>
      <c r="U88" s="160"/>
      <c r="V88" s="161"/>
      <c r="W88" s="162"/>
      <c r="X88" s="162"/>
      <c r="Y88" s="163"/>
      <c r="Z88" s="164"/>
      <c r="AA88" s="165"/>
      <c r="AB88" s="165"/>
      <c r="AC88" s="165"/>
      <c r="AD88" s="166"/>
      <c r="AE88" s="167"/>
      <c r="AF88" s="165"/>
      <c r="AG88" s="165"/>
      <c r="AH88" s="165"/>
      <c r="AI88" s="166"/>
      <c r="AJ88" s="153"/>
      <c r="AK88" s="152"/>
      <c r="AL88" s="152"/>
      <c r="AM88" s="160"/>
      <c r="AN88" s="168"/>
      <c r="AO88" s="167"/>
      <c r="AP88" s="162"/>
      <c r="AQ88" s="158"/>
    </row>
    <row r="89" spans="1:43">
      <c r="A89" s="157"/>
      <c r="B89" s="158"/>
      <c r="C89" s="151"/>
      <c r="D89" s="152"/>
      <c r="E89" s="152"/>
      <c r="F89" s="152"/>
      <c r="G89" s="152"/>
      <c r="H89" s="152"/>
      <c r="I89" s="159"/>
      <c r="J89" s="159"/>
      <c r="K89" s="159"/>
      <c r="L89" s="159"/>
      <c r="M89" s="159"/>
      <c r="N89" s="159"/>
      <c r="O89" s="159"/>
      <c r="P89" s="159"/>
      <c r="Q89" s="153"/>
      <c r="R89" s="154"/>
      <c r="S89" s="154"/>
      <c r="T89" s="154"/>
      <c r="U89" s="160"/>
      <c r="V89" s="161"/>
      <c r="W89" s="162"/>
      <c r="X89" s="162"/>
      <c r="Y89" s="163"/>
      <c r="Z89" s="164"/>
      <c r="AA89" s="165"/>
      <c r="AB89" s="165"/>
      <c r="AC89" s="165"/>
      <c r="AD89" s="166"/>
      <c r="AE89" s="167"/>
      <c r="AF89" s="165"/>
      <c r="AG89" s="165"/>
      <c r="AH89" s="165"/>
      <c r="AI89" s="166"/>
      <c r="AJ89" s="153"/>
      <c r="AK89" s="152"/>
      <c r="AL89" s="152"/>
      <c r="AM89" s="160"/>
      <c r="AN89" s="168"/>
      <c r="AO89" s="167"/>
      <c r="AP89" s="162"/>
      <c r="AQ89" s="158"/>
    </row>
    <row r="90" spans="1:43">
      <c r="A90" s="157"/>
      <c r="B90" s="158"/>
      <c r="C90" s="151"/>
      <c r="D90" s="152"/>
      <c r="E90" s="152"/>
      <c r="F90" s="152"/>
      <c r="G90" s="152"/>
      <c r="H90" s="152"/>
      <c r="I90" s="159"/>
      <c r="J90" s="159"/>
      <c r="K90" s="159"/>
      <c r="L90" s="159"/>
      <c r="M90" s="159"/>
      <c r="N90" s="159"/>
      <c r="O90" s="159"/>
      <c r="P90" s="159"/>
      <c r="Q90" s="153"/>
      <c r="R90" s="154"/>
      <c r="S90" s="154"/>
      <c r="T90" s="154"/>
      <c r="U90" s="160"/>
      <c r="V90" s="161"/>
      <c r="W90" s="162"/>
      <c r="X90" s="162"/>
      <c r="Y90" s="163"/>
      <c r="Z90" s="164"/>
      <c r="AA90" s="165"/>
      <c r="AB90" s="165"/>
      <c r="AC90" s="165"/>
      <c r="AD90" s="166"/>
      <c r="AE90" s="167"/>
      <c r="AF90" s="165"/>
      <c r="AG90" s="165"/>
      <c r="AH90" s="165"/>
      <c r="AI90" s="166"/>
      <c r="AJ90" s="153"/>
      <c r="AK90" s="152"/>
      <c r="AL90" s="152"/>
      <c r="AM90" s="160"/>
      <c r="AN90" s="168"/>
      <c r="AO90" s="167"/>
      <c r="AP90" s="162"/>
      <c r="AQ90" s="158"/>
    </row>
    <row r="91" spans="1:43">
      <c r="A91" s="157"/>
      <c r="B91" s="158"/>
      <c r="C91" s="151"/>
      <c r="D91" s="152"/>
      <c r="E91" s="152"/>
      <c r="F91" s="152"/>
      <c r="G91" s="152"/>
      <c r="H91" s="152"/>
      <c r="I91" s="159"/>
      <c r="J91" s="159"/>
      <c r="K91" s="159"/>
      <c r="L91" s="159"/>
      <c r="M91" s="159"/>
      <c r="N91" s="159"/>
      <c r="O91" s="159"/>
      <c r="P91" s="159"/>
      <c r="Q91" s="153"/>
      <c r="R91" s="154"/>
      <c r="S91" s="154"/>
      <c r="T91" s="154"/>
      <c r="U91" s="160"/>
      <c r="V91" s="161"/>
      <c r="W91" s="162"/>
      <c r="X91" s="162"/>
      <c r="Y91" s="163"/>
      <c r="Z91" s="164"/>
      <c r="AA91" s="165"/>
      <c r="AB91" s="165"/>
      <c r="AC91" s="165"/>
      <c r="AD91" s="166"/>
      <c r="AE91" s="167"/>
      <c r="AF91" s="165"/>
      <c r="AG91" s="165"/>
      <c r="AH91" s="165"/>
      <c r="AI91" s="166"/>
      <c r="AJ91" s="153"/>
      <c r="AK91" s="152"/>
      <c r="AL91" s="152"/>
      <c r="AM91" s="160"/>
      <c r="AN91" s="168"/>
      <c r="AO91" s="167"/>
      <c r="AP91" s="162"/>
      <c r="AQ91" s="158"/>
    </row>
    <row r="92" spans="1:43">
      <c r="A92" s="157"/>
      <c r="B92" s="158"/>
      <c r="C92" s="151"/>
      <c r="D92" s="152"/>
      <c r="E92" s="152"/>
      <c r="F92" s="152"/>
      <c r="G92" s="152"/>
      <c r="H92" s="152"/>
      <c r="I92" s="159"/>
      <c r="J92" s="159"/>
      <c r="K92" s="159"/>
      <c r="L92" s="159"/>
      <c r="M92" s="159"/>
      <c r="N92" s="159"/>
      <c r="O92" s="159"/>
      <c r="P92" s="159"/>
      <c r="Q92" s="153"/>
      <c r="R92" s="154"/>
      <c r="S92" s="154"/>
      <c r="T92" s="154"/>
      <c r="U92" s="160"/>
      <c r="V92" s="161"/>
      <c r="W92" s="162"/>
      <c r="X92" s="162"/>
      <c r="Y92" s="163"/>
      <c r="Z92" s="164"/>
      <c r="AA92" s="165"/>
      <c r="AB92" s="165"/>
      <c r="AC92" s="165"/>
      <c r="AD92" s="166"/>
      <c r="AE92" s="167"/>
      <c r="AF92" s="165"/>
      <c r="AG92" s="165"/>
      <c r="AH92" s="165"/>
      <c r="AI92" s="166"/>
      <c r="AJ92" s="153"/>
      <c r="AK92" s="152"/>
      <c r="AL92" s="152"/>
      <c r="AM92" s="160"/>
      <c r="AN92" s="168"/>
      <c r="AO92" s="167"/>
      <c r="AP92" s="162"/>
      <c r="AQ92" s="158"/>
    </row>
    <row r="93" spans="1:43">
      <c r="A93" s="157"/>
      <c r="B93" s="158"/>
      <c r="C93" s="151"/>
      <c r="D93" s="152"/>
      <c r="E93" s="152"/>
      <c r="F93" s="152"/>
      <c r="G93" s="152"/>
      <c r="H93" s="152"/>
      <c r="I93" s="159"/>
      <c r="J93" s="159"/>
      <c r="K93" s="159"/>
      <c r="L93" s="159"/>
      <c r="M93" s="159"/>
      <c r="N93" s="159"/>
      <c r="O93" s="159"/>
      <c r="P93" s="159"/>
      <c r="Q93" s="153"/>
      <c r="R93" s="154"/>
      <c r="S93" s="154"/>
      <c r="T93" s="154"/>
      <c r="U93" s="160"/>
      <c r="V93" s="161"/>
      <c r="W93" s="162"/>
      <c r="X93" s="162"/>
      <c r="Y93" s="163"/>
      <c r="Z93" s="164"/>
      <c r="AA93" s="165"/>
      <c r="AB93" s="165"/>
      <c r="AC93" s="165"/>
      <c r="AD93" s="166"/>
      <c r="AE93" s="167"/>
      <c r="AF93" s="165"/>
      <c r="AG93" s="165"/>
      <c r="AH93" s="165"/>
      <c r="AI93" s="166"/>
      <c r="AJ93" s="153"/>
      <c r="AK93" s="152"/>
      <c r="AL93" s="152"/>
      <c r="AM93" s="160"/>
      <c r="AN93" s="168"/>
      <c r="AO93" s="167"/>
      <c r="AP93" s="162"/>
      <c r="AQ93" s="158"/>
    </row>
    <row r="94" spans="1:43">
      <c r="A94" s="157"/>
      <c r="B94" s="158"/>
      <c r="C94" s="151"/>
      <c r="D94" s="152"/>
      <c r="E94" s="152"/>
      <c r="F94" s="152"/>
      <c r="G94" s="152"/>
      <c r="H94" s="152"/>
      <c r="I94" s="159"/>
      <c r="J94" s="159"/>
      <c r="K94" s="159"/>
      <c r="L94" s="159"/>
      <c r="M94" s="159"/>
      <c r="N94" s="159"/>
      <c r="O94" s="159"/>
      <c r="P94" s="159"/>
      <c r="Q94" s="153"/>
      <c r="R94" s="154"/>
      <c r="S94" s="154"/>
      <c r="T94" s="154"/>
      <c r="U94" s="160"/>
      <c r="V94" s="161"/>
      <c r="W94" s="162"/>
      <c r="X94" s="162"/>
      <c r="Y94" s="163"/>
      <c r="Z94" s="164"/>
      <c r="AA94" s="165"/>
      <c r="AB94" s="165"/>
      <c r="AC94" s="165"/>
      <c r="AD94" s="166"/>
      <c r="AE94" s="167"/>
      <c r="AF94" s="165"/>
      <c r="AG94" s="165"/>
      <c r="AH94" s="165"/>
      <c r="AI94" s="166"/>
      <c r="AJ94" s="153"/>
      <c r="AK94" s="152"/>
      <c r="AL94" s="152"/>
      <c r="AM94" s="160"/>
      <c r="AN94" s="168"/>
      <c r="AO94" s="167"/>
      <c r="AP94" s="162"/>
      <c r="AQ94" s="158"/>
    </row>
    <row r="95" spans="1:43">
      <c r="A95" s="157"/>
      <c r="B95" s="158"/>
      <c r="C95" s="151"/>
      <c r="D95" s="152"/>
      <c r="E95" s="152"/>
      <c r="F95" s="152"/>
      <c r="G95" s="152"/>
      <c r="H95" s="152"/>
      <c r="I95" s="159"/>
      <c r="J95" s="159"/>
      <c r="K95" s="159"/>
      <c r="L95" s="159"/>
      <c r="M95" s="159"/>
      <c r="N95" s="159"/>
      <c r="O95" s="159"/>
      <c r="P95" s="159"/>
      <c r="Q95" s="153"/>
      <c r="R95" s="154"/>
      <c r="S95" s="154"/>
      <c r="T95" s="154"/>
      <c r="U95" s="160"/>
      <c r="V95" s="161"/>
      <c r="W95" s="162"/>
      <c r="X95" s="162"/>
      <c r="Y95" s="163"/>
      <c r="Z95" s="164"/>
      <c r="AA95" s="165"/>
      <c r="AB95" s="165"/>
      <c r="AC95" s="165"/>
      <c r="AD95" s="166"/>
      <c r="AE95" s="167"/>
      <c r="AF95" s="165"/>
      <c r="AG95" s="165"/>
      <c r="AH95" s="165"/>
      <c r="AI95" s="166"/>
      <c r="AJ95" s="153"/>
      <c r="AK95" s="152"/>
      <c r="AL95" s="152"/>
      <c r="AM95" s="160"/>
      <c r="AN95" s="168"/>
      <c r="AO95" s="167"/>
      <c r="AP95" s="162"/>
      <c r="AQ95" s="158"/>
    </row>
    <row r="96" spans="1:43">
      <c r="A96" s="157"/>
      <c r="B96" s="158"/>
      <c r="C96" s="151"/>
      <c r="D96" s="152"/>
      <c r="E96" s="152"/>
      <c r="F96" s="152"/>
      <c r="G96" s="152"/>
      <c r="H96" s="152"/>
      <c r="I96" s="159"/>
      <c r="J96" s="159"/>
      <c r="K96" s="159"/>
      <c r="L96" s="159"/>
      <c r="M96" s="159"/>
      <c r="N96" s="159"/>
      <c r="O96" s="159"/>
      <c r="P96" s="159"/>
      <c r="Q96" s="153"/>
      <c r="R96" s="154"/>
      <c r="S96" s="154"/>
      <c r="T96" s="154"/>
      <c r="U96" s="160"/>
      <c r="V96" s="161"/>
      <c r="W96" s="162"/>
      <c r="X96" s="162"/>
      <c r="Y96" s="163"/>
      <c r="Z96" s="164"/>
      <c r="AA96" s="165"/>
      <c r="AB96" s="165"/>
      <c r="AC96" s="165"/>
      <c r="AD96" s="166"/>
      <c r="AE96" s="167"/>
      <c r="AF96" s="165"/>
      <c r="AG96" s="165"/>
      <c r="AH96" s="165"/>
      <c r="AI96" s="166"/>
      <c r="AJ96" s="153"/>
      <c r="AK96" s="152"/>
      <c r="AL96" s="152"/>
      <c r="AM96" s="160"/>
      <c r="AN96" s="168"/>
      <c r="AO96" s="167"/>
      <c r="AP96" s="162"/>
      <c r="AQ96" s="158"/>
    </row>
    <row r="97" spans="1:43">
      <c r="A97" s="157"/>
      <c r="B97" s="158"/>
      <c r="C97" s="151"/>
      <c r="D97" s="152"/>
      <c r="E97" s="152"/>
      <c r="F97" s="152"/>
      <c r="G97" s="152"/>
      <c r="H97" s="152"/>
      <c r="I97" s="159"/>
      <c r="J97" s="159"/>
      <c r="K97" s="159"/>
      <c r="L97" s="159"/>
      <c r="M97" s="159"/>
      <c r="N97" s="159"/>
      <c r="O97" s="159"/>
      <c r="P97" s="159"/>
      <c r="Q97" s="153"/>
      <c r="R97" s="154"/>
      <c r="S97" s="154"/>
      <c r="T97" s="154"/>
      <c r="U97" s="160"/>
      <c r="V97" s="161"/>
      <c r="W97" s="162"/>
      <c r="X97" s="162"/>
      <c r="Y97" s="163"/>
      <c r="Z97" s="164"/>
      <c r="AA97" s="165"/>
      <c r="AB97" s="165"/>
      <c r="AC97" s="165"/>
      <c r="AD97" s="166"/>
      <c r="AE97" s="167"/>
      <c r="AF97" s="165"/>
      <c r="AG97" s="165"/>
      <c r="AH97" s="165"/>
      <c r="AI97" s="166"/>
      <c r="AJ97" s="153"/>
      <c r="AK97" s="152"/>
      <c r="AL97" s="152"/>
      <c r="AM97" s="160"/>
      <c r="AN97" s="168"/>
      <c r="AO97" s="167"/>
      <c r="AP97" s="162"/>
      <c r="AQ97" s="158"/>
    </row>
    <row r="98" spans="1:43">
      <c r="A98" s="157"/>
      <c r="B98" s="158"/>
      <c r="C98" s="151"/>
      <c r="D98" s="152"/>
      <c r="E98" s="152"/>
      <c r="F98" s="152"/>
      <c r="G98" s="152"/>
      <c r="H98" s="152"/>
      <c r="I98" s="159"/>
      <c r="J98" s="159"/>
      <c r="K98" s="159"/>
      <c r="L98" s="159"/>
      <c r="M98" s="159"/>
      <c r="N98" s="159"/>
      <c r="O98" s="159"/>
      <c r="P98" s="159"/>
      <c r="Q98" s="153"/>
      <c r="R98" s="154"/>
      <c r="S98" s="154"/>
      <c r="T98" s="154"/>
      <c r="U98" s="160"/>
      <c r="V98" s="161"/>
      <c r="W98" s="162"/>
      <c r="X98" s="162"/>
      <c r="Y98" s="163"/>
      <c r="Z98" s="164"/>
      <c r="AA98" s="165"/>
      <c r="AB98" s="165"/>
      <c r="AC98" s="165"/>
      <c r="AD98" s="166"/>
      <c r="AE98" s="167"/>
      <c r="AF98" s="165"/>
      <c r="AG98" s="165"/>
      <c r="AH98" s="165"/>
      <c r="AI98" s="166"/>
      <c r="AJ98" s="153"/>
      <c r="AK98" s="152"/>
      <c r="AL98" s="152"/>
      <c r="AM98" s="160"/>
      <c r="AN98" s="168"/>
      <c r="AO98" s="167"/>
      <c r="AP98" s="162"/>
      <c r="AQ98" s="158"/>
    </row>
    <row r="99" spans="1:43">
      <c r="A99" s="157"/>
      <c r="B99" s="158"/>
      <c r="C99" s="151"/>
      <c r="D99" s="152"/>
      <c r="E99" s="152"/>
      <c r="F99" s="152"/>
      <c r="G99" s="152"/>
      <c r="H99" s="152"/>
      <c r="I99" s="159"/>
      <c r="J99" s="159"/>
      <c r="K99" s="159"/>
      <c r="L99" s="159"/>
      <c r="M99" s="159"/>
      <c r="N99" s="159"/>
      <c r="O99" s="159"/>
      <c r="P99" s="159"/>
      <c r="Q99" s="153"/>
      <c r="R99" s="154"/>
      <c r="S99" s="154"/>
      <c r="T99" s="154"/>
      <c r="U99" s="160"/>
      <c r="V99" s="161"/>
      <c r="W99" s="162"/>
      <c r="X99" s="162"/>
      <c r="Y99" s="163"/>
      <c r="Z99" s="164"/>
      <c r="AA99" s="165"/>
      <c r="AB99" s="165"/>
      <c r="AC99" s="165"/>
      <c r="AD99" s="166"/>
      <c r="AE99" s="167"/>
      <c r="AF99" s="165"/>
      <c r="AG99" s="165"/>
      <c r="AH99" s="165"/>
      <c r="AI99" s="166"/>
      <c r="AJ99" s="153"/>
      <c r="AK99" s="152"/>
      <c r="AL99" s="152"/>
      <c r="AM99" s="160"/>
      <c r="AN99" s="168"/>
      <c r="AO99" s="167"/>
      <c r="AP99" s="162"/>
      <c r="AQ99" s="158"/>
    </row>
    <row r="100" spans="1:43">
      <c r="A100" s="157"/>
      <c r="B100" s="158"/>
      <c r="C100" s="151"/>
      <c r="D100" s="152"/>
      <c r="E100" s="152"/>
      <c r="F100" s="152"/>
      <c r="G100" s="152"/>
      <c r="H100" s="152"/>
      <c r="I100" s="159"/>
      <c r="J100" s="159"/>
      <c r="K100" s="159"/>
      <c r="L100" s="159"/>
      <c r="M100" s="159"/>
      <c r="N100" s="159"/>
      <c r="O100" s="159"/>
      <c r="P100" s="159"/>
      <c r="Q100" s="153"/>
      <c r="R100" s="154"/>
      <c r="S100" s="154"/>
      <c r="T100" s="154"/>
      <c r="U100" s="160"/>
      <c r="V100" s="161"/>
      <c r="W100" s="162"/>
      <c r="X100" s="162"/>
      <c r="Y100" s="163"/>
      <c r="Z100" s="164"/>
      <c r="AA100" s="165"/>
      <c r="AB100" s="165"/>
      <c r="AC100" s="165"/>
      <c r="AD100" s="166"/>
      <c r="AE100" s="167"/>
      <c r="AF100" s="165"/>
      <c r="AG100" s="165"/>
      <c r="AH100" s="165"/>
      <c r="AI100" s="166"/>
      <c r="AJ100" s="153"/>
      <c r="AK100" s="152"/>
      <c r="AL100" s="152"/>
      <c r="AM100" s="160"/>
      <c r="AN100" s="168"/>
      <c r="AO100" s="167"/>
      <c r="AP100" s="162"/>
      <c r="AQ100" s="158"/>
    </row>
    <row r="101" spans="1:43">
      <c r="A101" s="157"/>
      <c r="B101" s="158"/>
      <c r="C101" s="151"/>
      <c r="D101" s="152"/>
      <c r="E101" s="152"/>
      <c r="F101" s="152"/>
      <c r="G101" s="152"/>
      <c r="H101" s="152"/>
      <c r="I101" s="159"/>
      <c r="J101" s="159"/>
      <c r="K101" s="159"/>
      <c r="L101" s="159"/>
      <c r="M101" s="159"/>
      <c r="N101" s="159"/>
      <c r="O101" s="159"/>
      <c r="P101" s="159"/>
      <c r="Q101" s="153"/>
      <c r="R101" s="154"/>
      <c r="S101" s="154"/>
      <c r="T101" s="154"/>
      <c r="U101" s="160"/>
      <c r="V101" s="161"/>
      <c r="W101" s="162"/>
      <c r="X101" s="162"/>
      <c r="Y101" s="163"/>
      <c r="Z101" s="164"/>
      <c r="AA101" s="165"/>
      <c r="AB101" s="165"/>
      <c r="AC101" s="165"/>
      <c r="AD101" s="166"/>
      <c r="AE101" s="167"/>
      <c r="AF101" s="165"/>
      <c r="AG101" s="165"/>
      <c r="AH101" s="165"/>
      <c r="AI101" s="166"/>
      <c r="AJ101" s="153"/>
      <c r="AK101" s="152"/>
      <c r="AL101" s="152"/>
      <c r="AM101" s="160"/>
      <c r="AN101" s="168"/>
      <c r="AO101" s="167"/>
      <c r="AP101" s="162"/>
      <c r="AQ101" s="158"/>
    </row>
    <row r="102" spans="1:43">
      <c r="A102" s="157"/>
      <c r="B102" s="158"/>
      <c r="C102" s="151"/>
      <c r="D102" s="152"/>
      <c r="E102" s="152"/>
      <c r="F102" s="152"/>
      <c r="G102" s="152"/>
      <c r="H102" s="152"/>
      <c r="I102" s="159"/>
      <c r="J102" s="159"/>
      <c r="K102" s="159"/>
      <c r="L102" s="159"/>
      <c r="M102" s="159"/>
      <c r="N102" s="159"/>
      <c r="O102" s="159"/>
      <c r="P102" s="159"/>
      <c r="Q102" s="153"/>
      <c r="R102" s="154"/>
      <c r="S102" s="154"/>
      <c r="T102" s="154"/>
      <c r="U102" s="160"/>
      <c r="V102" s="161"/>
      <c r="W102" s="162"/>
      <c r="X102" s="162"/>
      <c r="Y102" s="163"/>
      <c r="Z102" s="164"/>
      <c r="AA102" s="165"/>
      <c r="AB102" s="165"/>
      <c r="AC102" s="165"/>
      <c r="AD102" s="166"/>
      <c r="AE102" s="167"/>
      <c r="AF102" s="165"/>
      <c r="AG102" s="165"/>
      <c r="AH102" s="165"/>
      <c r="AI102" s="166"/>
      <c r="AJ102" s="153"/>
      <c r="AK102" s="152"/>
      <c r="AL102" s="152"/>
      <c r="AM102" s="160"/>
      <c r="AN102" s="168"/>
      <c r="AO102" s="167"/>
      <c r="AP102" s="162"/>
      <c r="AQ102" s="158"/>
    </row>
    <row r="103" spans="1:43">
      <c r="A103" s="157"/>
      <c r="B103" s="158"/>
      <c r="C103" s="151"/>
      <c r="D103" s="152"/>
      <c r="E103" s="152"/>
      <c r="F103" s="152"/>
      <c r="G103" s="152"/>
      <c r="H103" s="152"/>
      <c r="I103" s="159"/>
      <c r="J103" s="159"/>
      <c r="K103" s="159"/>
      <c r="L103" s="159"/>
      <c r="M103" s="159"/>
      <c r="N103" s="159"/>
      <c r="O103" s="159"/>
      <c r="P103" s="159"/>
      <c r="Q103" s="153"/>
      <c r="R103" s="154"/>
      <c r="S103" s="154"/>
      <c r="T103" s="154"/>
      <c r="U103" s="160"/>
      <c r="V103" s="161"/>
      <c r="W103" s="162"/>
      <c r="X103" s="162"/>
      <c r="Y103" s="163"/>
      <c r="Z103" s="164"/>
      <c r="AA103" s="165"/>
      <c r="AB103" s="165"/>
      <c r="AC103" s="165"/>
      <c r="AD103" s="166"/>
      <c r="AE103" s="167"/>
      <c r="AF103" s="165"/>
      <c r="AG103" s="165"/>
      <c r="AH103" s="165"/>
      <c r="AI103" s="166"/>
      <c r="AJ103" s="153"/>
      <c r="AK103" s="152"/>
      <c r="AL103" s="152"/>
      <c r="AM103" s="160"/>
      <c r="AN103" s="168"/>
      <c r="AO103" s="167"/>
      <c r="AP103" s="162"/>
      <c r="AQ103" s="158"/>
    </row>
    <row r="104" spans="1:43">
      <c r="A104" s="157"/>
      <c r="B104" s="158"/>
      <c r="C104" s="151"/>
      <c r="D104" s="152"/>
      <c r="E104" s="152"/>
      <c r="F104" s="152"/>
      <c r="G104" s="152"/>
      <c r="H104" s="152"/>
      <c r="I104" s="159"/>
      <c r="J104" s="159"/>
      <c r="K104" s="159"/>
      <c r="L104" s="159"/>
      <c r="M104" s="159"/>
      <c r="N104" s="159"/>
      <c r="O104" s="159"/>
      <c r="P104" s="159"/>
      <c r="Q104" s="153"/>
      <c r="R104" s="154"/>
      <c r="S104" s="154"/>
      <c r="T104" s="154"/>
      <c r="U104" s="160"/>
      <c r="V104" s="161"/>
      <c r="W104" s="162"/>
      <c r="X104" s="162"/>
      <c r="Y104" s="163"/>
      <c r="Z104" s="164"/>
      <c r="AA104" s="165"/>
      <c r="AB104" s="165"/>
      <c r="AC104" s="165"/>
      <c r="AD104" s="166"/>
      <c r="AE104" s="167"/>
      <c r="AF104" s="165"/>
      <c r="AG104" s="165"/>
      <c r="AH104" s="165"/>
      <c r="AI104" s="166"/>
      <c r="AJ104" s="153"/>
      <c r="AK104" s="152"/>
      <c r="AL104" s="152"/>
      <c r="AM104" s="160"/>
      <c r="AN104" s="168"/>
      <c r="AO104" s="167"/>
      <c r="AP104" s="162"/>
      <c r="AQ104" s="158"/>
    </row>
    <row r="105" spans="1:43">
      <c r="A105" s="157"/>
      <c r="B105" s="158"/>
      <c r="C105" s="151"/>
      <c r="D105" s="152"/>
      <c r="E105" s="152"/>
      <c r="F105" s="152"/>
      <c r="G105" s="152"/>
      <c r="H105" s="152"/>
      <c r="I105" s="159"/>
      <c r="J105" s="159"/>
      <c r="K105" s="159"/>
      <c r="L105" s="159"/>
      <c r="M105" s="159"/>
      <c r="N105" s="159"/>
      <c r="O105" s="159"/>
      <c r="P105" s="159"/>
      <c r="Q105" s="153"/>
      <c r="R105" s="154"/>
      <c r="S105" s="154"/>
      <c r="T105" s="154"/>
      <c r="U105" s="160"/>
      <c r="V105" s="161"/>
      <c r="W105" s="162"/>
      <c r="X105" s="162"/>
      <c r="Y105" s="163"/>
      <c r="Z105" s="164"/>
      <c r="AA105" s="165"/>
      <c r="AB105" s="165"/>
      <c r="AC105" s="165"/>
      <c r="AD105" s="166"/>
      <c r="AE105" s="167"/>
      <c r="AF105" s="165"/>
      <c r="AG105" s="165"/>
      <c r="AH105" s="165"/>
      <c r="AI105" s="166"/>
      <c r="AJ105" s="153"/>
      <c r="AK105" s="152"/>
      <c r="AL105" s="152"/>
      <c r="AM105" s="160"/>
      <c r="AN105" s="168"/>
      <c r="AO105" s="167"/>
      <c r="AP105" s="162"/>
      <c r="AQ105" s="158"/>
    </row>
    <row r="106" spans="1:43">
      <c r="A106" s="157"/>
      <c r="B106" s="158"/>
      <c r="C106" s="151"/>
      <c r="D106" s="152"/>
      <c r="E106" s="152"/>
      <c r="F106" s="152"/>
      <c r="G106" s="152"/>
      <c r="H106" s="152"/>
      <c r="I106" s="159"/>
      <c r="J106" s="159"/>
      <c r="K106" s="159"/>
      <c r="L106" s="159"/>
      <c r="M106" s="159"/>
      <c r="N106" s="159"/>
      <c r="O106" s="159"/>
      <c r="P106" s="159"/>
      <c r="Q106" s="153"/>
      <c r="R106" s="154"/>
      <c r="S106" s="154"/>
      <c r="T106" s="154"/>
      <c r="U106" s="160"/>
      <c r="V106" s="161"/>
      <c r="W106" s="162"/>
      <c r="X106" s="162"/>
      <c r="Y106" s="163"/>
      <c r="Z106" s="164"/>
      <c r="AA106" s="165"/>
      <c r="AB106" s="165"/>
      <c r="AC106" s="165"/>
      <c r="AD106" s="166"/>
      <c r="AE106" s="167"/>
      <c r="AF106" s="165"/>
      <c r="AG106" s="165"/>
      <c r="AH106" s="165"/>
      <c r="AI106" s="166"/>
      <c r="AJ106" s="153"/>
      <c r="AK106" s="152"/>
      <c r="AL106" s="152"/>
      <c r="AM106" s="160"/>
      <c r="AN106" s="168"/>
      <c r="AO106" s="167"/>
      <c r="AP106" s="162"/>
      <c r="AQ106" s="158"/>
    </row>
    <row r="107" spans="1:43">
      <c r="A107" s="157"/>
      <c r="B107" s="158"/>
      <c r="C107" s="151"/>
      <c r="D107" s="152"/>
      <c r="E107" s="152"/>
      <c r="F107" s="152"/>
      <c r="G107" s="152"/>
      <c r="H107" s="152"/>
      <c r="I107" s="159"/>
      <c r="J107" s="159"/>
      <c r="K107" s="159"/>
      <c r="L107" s="159"/>
      <c r="M107" s="159"/>
      <c r="N107" s="159"/>
      <c r="O107" s="159"/>
      <c r="P107" s="159"/>
      <c r="Q107" s="153"/>
      <c r="R107" s="154"/>
      <c r="S107" s="154"/>
      <c r="T107" s="154"/>
      <c r="U107" s="160"/>
      <c r="V107" s="161"/>
      <c r="W107" s="162"/>
      <c r="X107" s="162"/>
      <c r="Y107" s="163"/>
      <c r="Z107" s="164"/>
      <c r="AA107" s="165"/>
      <c r="AB107" s="165"/>
      <c r="AC107" s="165"/>
      <c r="AD107" s="166"/>
      <c r="AE107" s="167"/>
      <c r="AF107" s="165"/>
      <c r="AG107" s="165"/>
      <c r="AH107" s="165"/>
      <c r="AI107" s="166"/>
      <c r="AJ107" s="153"/>
      <c r="AK107" s="152"/>
      <c r="AL107" s="152"/>
      <c r="AM107" s="160"/>
      <c r="AN107" s="168"/>
      <c r="AO107" s="167"/>
      <c r="AP107" s="162"/>
      <c r="AQ107" s="158"/>
    </row>
    <row r="108" spans="1:43">
      <c r="A108" s="157"/>
      <c r="B108" s="158"/>
      <c r="C108" s="151"/>
      <c r="D108" s="152"/>
      <c r="E108" s="152"/>
      <c r="F108" s="152"/>
      <c r="G108" s="152"/>
      <c r="H108" s="152"/>
      <c r="I108" s="159"/>
      <c r="J108" s="159"/>
      <c r="K108" s="159"/>
      <c r="L108" s="159"/>
      <c r="M108" s="159"/>
      <c r="N108" s="159"/>
      <c r="O108" s="159"/>
      <c r="P108" s="159"/>
      <c r="Q108" s="153"/>
      <c r="R108" s="154"/>
      <c r="S108" s="154"/>
      <c r="T108" s="154"/>
      <c r="U108" s="160"/>
      <c r="V108" s="161"/>
      <c r="W108" s="162"/>
      <c r="X108" s="162"/>
      <c r="Y108" s="163"/>
      <c r="Z108" s="164"/>
      <c r="AA108" s="165"/>
      <c r="AB108" s="165"/>
      <c r="AC108" s="165"/>
      <c r="AD108" s="166"/>
      <c r="AE108" s="167"/>
      <c r="AF108" s="165"/>
      <c r="AG108" s="165"/>
      <c r="AH108" s="165"/>
      <c r="AI108" s="166"/>
      <c r="AJ108" s="153"/>
      <c r="AK108" s="152"/>
      <c r="AL108" s="152"/>
      <c r="AM108" s="160"/>
      <c r="AN108" s="168"/>
      <c r="AO108" s="167"/>
      <c r="AP108" s="162"/>
      <c r="AQ108" s="158"/>
    </row>
    <row r="109" spans="1:43">
      <c r="A109" s="157"/>
      <c r="B109" s="158"/>
      <c r="C109" s="151"/>
      <c r="D109" s="152"/>
      <c r="E109" s="152"/>
      <c r="F109" s="152"/>
      <c r="G109" s="152"/>
      <c r="H109" s="152"/>
      <c r="I109" s="159"/>
      <c r="J109" s="159"/>
      <c r="K109" s="159"/>
      <c r="L109" s="159"/>
      <c r="M109" s="159"/>
      <c r="N109" s="159"/>
      <c r="O109" s="159"/>
      <c r="P109" s="159"/>
      <c r="Q109" s="153"/>
      <c r="R109" s="154"/>
      <c r="S109" s="154"/>
      <c r="T109" s="154"/>
      <c r="U109" s="160"/>
      <c r="V109" s="161"/>
      <c r="W109" s="162"/>
      <c r="X109" s="162"/>
      <c r="Y109" s="163"/>
      <c r="Z109" s="164"/>
      <c r="AA109" s="165"/>
      <c r="AB109" s="165"/>
      <c r="AC109" s="165"/>
      <c r="AD109" s="166"/>
      <c r="AE109" s="167"/>
      <c r="AF109" s="165"/>
      <c r="AG109" s="165"/>
      <c r="AH109" s="165"/>
      <c r="AI109" s="166"/>
      <c r="AJ109" s="153"/>
      <c r="AK109" s="152"/>
      <c r="AL109" s="152"/>
      <c r="AM109" s="160"/>
      <c r="AN109" s="168"/>
      <c r="AO109" s="167"/>
      <c r="AP109" s="162"/>
      <c r="AQ109" s="158"/>
    </row>
    <row r="110" spans="1:43">
      <c r="A110" s="157"/>
      <c r="B110" s="158"/>
      <c r="C110" s="151"/>
      <c r="D110" s="152"/>
      <c r="E110" s="152"/>
      <c r="F110" s="152"/>
      <c r="G110" s="152"/>
      <c r="H110" s="152"/>
      <c r="I110" s="159"/>
      <c r="J110" s="159"/>
      <c r="K110" s="159"/>
      <c r="L110" s="159"/>
      <c r="M110" s="159"/>
      <c r="N110" s="159"/>
      <c r="O110" s="159"/>
      <c r="P110" s="159"/>
      <c r="Q110" s="153"/>
      <c r="R110" s="154"/>
      <c r="S110" s="154"/>
      <c r="T110" s="154"/>
      <c r="U110" s="160"/>
      <c r="V110" s="161"/>
      <c r="W110" s="162"/>
      <c r="X110" s="162"/>
      <c r="Y110" s="163"/>
      <c r="Z110" s="164"/>
      <c r="AA110" s="165"/>
      <c r="AB110" s="165"/>
      <c r="AC110" s="165"/>
      <c r="AD110" s="166"/>
      <c r="AE110" s="167"/>
      <c r="AF110" s="165"/>
      <c r="AG110" s="165"/>
      <c r="AH110" s="165"/>
      <c r="AI110" s="166"/>
      <c r="AJ110" s="153"/>
      <c r="AK110" s="152"/>
      <c r="AL110" s="152"/>
      <c r="AM110" s="160"/>
      <c r="AN110" s="168"/>
      <c r="AO110" s="167"/>
      <c r="AP110" s="162"/>
      <c r="AQ110" s="158"/>
    </row>
    <row r="111" spans="1:43">
      <c r="A111" s="157"/>
      <c r="B111" s="158"/>
      <c r="C111" s="151"/>
      <c r="D111" s="152"/>
      <c r="E111" s="152"/>
      <c r="F111" s="152"/>
      <c r="G111" s="152"/>
      <c r="H111" s="152"/>
      <c r="I111" s="159"/>
      <c r="J111" s="159"/>
      <c r="K111" s="159"/>
      <c r="L111" s="159"/>
      <c r="M111" s="159"/>
      <c r="N111" s="159"/>
      <c r="O111" s="159"/>
      <c r="P111" s="159"/>
      <c r="Q111" s="153"/>
      <c r="R111" s="154"/>
      <c r="S111" s="154"/>
      <c r="T111" s="154"/>
      <c r="U111" s="160"/>
      <c r="V111" s="161"/>
      <c r="W111" s="162"/>
      <c r="X111" s="162"/>
      <c r="Y111" s="163"/>
      <c r="Z111" s="164"/>
      <c r="AA111" s="165"/>
      <c r="AB111" s="165"/>
      <c r="AC111" s="165"/>
      <c r="AD111" s="166"/>
      <c r="AE111" s="167"/>
      <c r="AF111" s="165"/>
      <c r="AG111" s="165"/>
      <c r="AH111" s="165"/>
      <c r="AI111" s="166"/>
      <c r="AJ111" s="153"/>
      <c r="AK111" s="152"/>
      <c r="AL111" s="152"/>
      <c r="AM111" s="160"/>
      <c r="AN111" s="168"/>
      <c r="AO111" s="167"/>
      <c r="AP111" s="162"/>
      <c r="AQ111" s="158"/>
    </row>
    <row r="112" spans="1:43">
      <c r="A112" s="157"/>
      <c r="B112" s="158"/>
      <c r="C112" s="151"/>
      <c r="D112" s="152"/>
      <c r="E112" s="152"/>
      <c r="F112" s="152"/>
      <c r="G112" s="152"/>
      <c r="H112" s="152"/>
      <c r="I112" s="159"/>
      <c r="J112" s="159"/>
      <c r="K112" s="159"/>
      <c r="L112" s="159"/>
      <c r="M112" s="159"/>
      <c r="N112" s="159"/>
      <c r="O112" s="159"/>
      <c r="P112" s="159"/>
      <c r="Q112" s="153"/>
      <c r="R112" s="154"/>
      <c r="S112" s="154"/>
      <c r="T112" s="154"/>
      <c r="U112" s="160"/>
      <c r="V112" s="161"/>
      <c r="W112" s="162"/>
      <c r="X112" s="162"/>
      <c r="Y112" s="163"/>
      <c r="Z112" s="164"/>
      <c r="AA112" s="165"/>
      <c r="AB112" s="165"/>
      <c r="AC112" s="165"/>
      <c r="AD112" s="166"/>
      <c r="AE112" s="167"/>
      <c r="AF112" s="165"/>
      <c r="AG112" s="165"/>
      <c r="AH112" s="165"/>
      <c r="AI112" s="166"/>
      <c r="AJ112" s="153"/>
      <c r="AK112" s="152"/>
      <c r="AL112" s="152"/>
      <c r="AM112" s="160"/>
      <c r="AN112" s="168"/>
      <c r="AO112" s="167"/>
      <c r="AP112" s="162"/>
      <c r="AQ112" s="158"/>
    </row>
    <row r="113" spans="1:43">
      <c r="A113" s="157"/>
      <c r="B113" s="158"/>
      <c r="C113" s="151"/>
      <c r="D113" s="152"/>
      <c r="E113" s="152"/>
      <c r="F113" s="152"/>
      <c r="G113" s="152"/>
      <c r="H113" s="152"/>
      <c r="I113" s="159"/>
      <c r="J113" s="159"/>
      <c r="K113" s="159"/>
      <c r="L113" s="159"/>
      <c r="M113" s="159"/>
      <c r="N113" s="159"/>
      <c r="O113" s="159"/>
      <c r="P113" s="159"/>
      <c r="Q113" s="153"/>
      <c r="R113" s="154"/>
      <c r="S113" s="154"/>
      <c r="T113" s="154"/>
      <c r="U113" s="160"/>
      <c r="V113" s="161"/>
      <c r="W113" s="162"/>
      <c r="X113" s="162"/>
      <c r="Y113" s="163"/>
      <c r="Z113" s="164"/>
      <c r="AA113" s="165"/>
      <c r="AB113" s="165"/>
      <c r="AC113" s="165"/>
      <c r="AD113" s="166"/>
      <c r="AE113" s="167"/>
      <c r="AF113" s="165"/>
      <c r="AG113" s="165"/>
      <c r="AH113" s="165"/>
      <c r="AI113" s="166"/>
      <c r="AJ113" s="153"/>
      <c r="AK113" s="152"/>
      <c r="AL113" s="152"/>
      <c r="AM113" s="160"/>
      <c r="AN113" s="168"/>
      <c r="AO113" s="167"/>
      <c r="AP113" s="162"/>
      <c r="AQ113" s="158"/>
    </row>
    <row r="114" spans="1:43">
      <c r="A114" s="157"/>
      <c r="B114" s="158"/>
      <c r="C114" s="151"/>
      <c r="D114" s="152"/>
      <c r="E114" s="152"/>
      <c r="F114" s="152"/>
      <c r="G114" s="152"/>
      <c r="H114" s="152"/>
      <c r="I114" s="159"/>
      <c r="J114" s="159"/>
      <c r="K114" s="159"/>
      <c r="L114" s="159"/>
      <c r="M114" s="159"/>
      <c r="N114" s="159"/>
      <c r="O114" s="159"/>
      <c r="P114" s="159"/>
      <c r="Q114" s="153"/>
      <c r="R114" s="154"/>
      <c r="S114" s="154"/>
      <c r="T114" s="154"/>
      <c r="U114" s="160"/>
      <c r="V114" s="161"/>
      <c r="W114" s="162"/>
      <c r="X114" s="162"/>
      <c r="Y114" s="163"/>
      <c r="Z114" s="164"/>
      <c r="AA114" s="165"/>
      <c r="AB114" s="165"/>
      <c r="AC114" s="165"/>
      <c r="AD114" s="166"/>
      <c r="AE114" s="167"/>
      <c r="AF114" s="165"/>
      <c r="AG114" s="165"/>
      <c r="AH114" s="165"/>
      <c r="AI114" s="166"/>
      <c r="AJ114" s="153"/>
      <c r="AK114" s="152"/>
      <c r="AL114" s="152"/>
      <c r="AM114" s="160"/>
      <c r="AN114" s="168"/>
      <c r="AO114" s="167"/>
      <c r="AP114" s="162"/>
      <c r="AQ114" s="158"/>
    </row>
    <row r="115" spans="1:43">
      <c r="A115" s="157"/>
      <c r="B115" s="158"/>
      <c r="C115" s="151"/>
      <c r="D115" s="152"/>
      <c r="E115" s="152"/>
      <c r="F115" s="152"/>
      <c r="G115" s="152"/>
      <c r="H115" s="152"/>
      <c r="I115" s="159"/>
      <c r="J115" s="159"/>
      <c r="K115" s="159"/>
      <c r="L115" s="159"/>
      <c r="M115" s="159"/>
      <c r="N115" s="159"/>
      <c r="O115" s="159"/>
      <c r="P115" s="159"/>
      <c r="Q115" s="153"/>
      <c r="R115" s="154"/>
      <c r="S115" s="154"/>
      <c r="T115" s="154"/>
      <c r="U115" s="160"/>
      <c r="V115" s="161"/>
      <c r="W115" s="162"/>
      <c r="X115" s="162"/>
      <c r="Y115" s="163"/>
      <c r="Z115" s="164"/>
      <c r="AA115" s="165"/>
      <c r="AB115" s="165"/>
      <c r="AC115" s="165"/>
      <c r="AD115" s="166"/>
      <c r="AE115" s="167"/>
      <c r="AF115" s="165"/>
      <c r="AG115" s="165"/>
      <c r="AH115" s="165"/>
      <c r="AI115" s="166"/>
      <c r="AJ115" s="153"/>
      <c r="AK115" s="152"/>
      <c r="AL115" s="152"/>
      <c r="AM115" s="160"/>
      <c r="AN115" s="168"/>
      <c r="AO115" s="167"/>
      <c r="AP115" s="162"/>
      <c r="AQ115" s="158"/>
    </row>
    <row r="116" spans="1:43">
      <c r="A116" s="157"/>
      <c r="B116" s="158"/>
      <c r="C116" s="151"/>
      <c r="D116" s="152"/>
      <c r="E116" s="152"/>
      <c r="F116" s="152"/>
      <c r="G116" s="152"/>
      <c r="H116" s="152"/>
      <c r="I116" s="159"/>
      <c r="J116" s="159"/>
      <c r="K116" s="159"/>
      <c r="L116" s="159"/>
      <c r="M116" s="159"/>
      <c r="N116" s="159"/>
      <c r="O116" s="159"/>
      <c r="P116" s="159"/>
      <c r="Q116" s="153"/>
      <c r="R116" s="154"/>
      <c r="S116" s="154"/>
      <c r="T116" s="154"/>
      <c r="U116" s="160"/>
      <c r="V116" s="161"/>
      <c r="W116" s="162"/>
      <c r="X116" s="162"/>
      <c r="Y116" s="163"/>
      <c r="Z116" s="164"/>
      <c r="AA116" s="165"/>
      <c r="AB116" s="165"/>
      <c r="AC116" s="165"/>
      <c r="AD116" s="166"/>
      <c r="AE116" s="167"/>
      <c r="AF116" s="165"/>
      <c r="AG116" s="165"/>
      <c r="AH116" s="165"/>
      <c r="AI116" s="166"/>
      <c r="AJ116" s="153"/>
      <c r="AK116" s="152"/>
      <c r="AL116" s="152"/>
      <c r="AM116" s="160"/>
      <c r="AN116" s="168"/>
      <c r="AO116" s="167"/>
      <c r="AP116" s="162"/>
      <c r="AQ116" s="158"/>
    </row>
    <row r="117" spans="1:43">
      <c r="A117" s="157"/>
      <c r="B117" s="158"/>
      <c r="C117" s="151"/>
      <c r="D117" s="152"/>
      <c r="E117" s="152"/>
      <c r="F117" s="152"/>
      <c r="G117" s="152"/>
      <c r="H117" s="152"/>
      <c r="I117" s="159"/>
      <c r="J117" s="159"/>
      <c r="K117" s="159"/>
      <c r="L117" s="159"/>
      <c r="M117" s="159"/>
      <c r="N117" s="159"/>
      <c r="O117" s="159"/>
      <c r="P117" s="159"/>
      <c r="Q117" s="153"/>
      <c r="R117" s="154"/>
      <c r="S117" s="154"/>
      <c r="T117" s="154"/>
      <c r="U117" s="160"/>
      <c r="V117" s="161"/>
      <c r="W117" s="162"/>
      <c r="X117" s="162"/>
      <c r="Y117" s="163"/>
      <c r="Z117" s="164"/>
      <c r="AA117" s="165"/>
      <c r="AB117" s="165"/>
      <c r="AC117" s="165"/>
      <c r="AD117" s="166"/>
      <c r="AE117" s="167"/>
      <c r="AF117" s="165"/>
      <c r="AG117" s="165"/>
      <c r="AH117" s="165"/>
      <c r="AI117" s="166"/>
      <c r="AJ117" s="153"/>
      <c r="AK117" s="152"/>
      <c r="AL117" s="152"/>
      <c r="AM117" s="160"/>
      <c r="AN117" s="168"/>
      <c r="AO117" s="167"/>
      <c r="AP117" s="162"/>
      <c r="AQ117" s="158"/>
    </row>
    <row r="118" spans="1:43">
      <c r="A118" s="157"/>
      <c r="B118" s="158"/>
      <c r="C118" s="151"/>
      <c r="D118" s="152"/>
      <c r="E118" s="152"/>
      <c r="F118" s="152"/>
      <c r="G118" s="152"/>
      <c r="H118" s="152"/>
      <c r="I118" s="159"/>
      <c r="J118" s="159"/>
      <c r="K118" s="159"/>
      <c r="L118" s="159"/>
      <c r="M118" s="159"/>
      <c r="N118" s="159"/>
      <c r="O118" s="159"/>
      <c r="P118" s="159"/>
      <c r="Q118" s="153"/>
      <c r="R118" s="154"/>
      <c r="S118" s="154"/>
      <c r="T118" s="154"/>
      <c r="U118" s="160"/>
      <c r="V118" s="161"/>
      <c r="W118" s="162"/>
      <c r="X118" s="162"/>
      <c r="Y118" s="163"/>
      <c r="Z118" s="164"/>
      <c r="AA118" s="165"/>
      <c r="AB118" s="165"/>
      <c r="AC118" s="165"/>
      <c r="AD118" s="166"/>
      <c r="AE118" s="167"/>
      <c r="AF118" s="165"/>
      <c r="AG118" s="165"/>
      <c r="AH118" s="165"/>
      <c r="AI118" s="166"/>
      <c r="AJ118" s="153"/>
      <c r="AK118" s="152"/>
      <c r="AL118" s="152"/>
      <c r="AM118" s="160"/>
      <c r="AN118" s="168"/>
      <c r="AO118" s="167"/>
      <c r="AP118" s="162"/>
      <c r="AQ118" s="158"/>
    </row>
    <row r="119" spans="1:43">
      <c r="A119" s="157"/>
      <c r="B119" s="158"/>
      <c r="C119" s="151"/>
      <c r="D119" s="152"/>
      <c r="E119" s="152"/>
      <c r="F119" s="152"/>
      <c r="G119" s="152"/>
      <c r="H119" s="152"/>
      <c r="I119" s="159"/>
      <c r="J119" s="159"/>
      <c r="K119" s="159"/>
      <c r="L119" s="159"/>
      <c r="M119" s="159"/>
      <c r="N119" s="159"/>
      <c r="O119" s="159"/>
      <c r="P119" s="159"/>
      <c r="Q119" s="153"/>
      <c r="R119" s="154"/>
      <c r="S119" s="154"/>
      <c r="T119" s="154"/>
      <c r="U119" s="160"/>
      <c r="V119" s="161"/>
      <c r="W119" s="162"/>
      <c r="X119" s="162"/>
      <c r="Y119" s="163"/>
      <c r="Z119" s="164"/>
      <c r="AA119" s="165"/>
      <c r="AB119" s="165"/>
      <c r="AC119" s="165"/>
      <c r="AD119" s="166"/>
      <c r="AE119" s="167"/>
      <c r="AF119" s="165"/>
      <c r="AG119" s="165"/>
      <c r="AH119" s="165"/>
      <c r="AI119" s="166"/>
      <c r="AJ119" s="153"/>
      <c r="AK119" s="152"/>
      <c r="AL119" s="152"/>
      <c r="AM119" s="160"/>
      <c r="AN119" s="168"/>
      <c r="AO119" s="167"/>
      <c r="AP119" s="162"/>
      <c r="AQ119" s="158"/>
    </row>
    <row r="120" spans="1:43">
      <c r="A120" s="157"/>
      <c r="B120" s="158"/>
      <c r="C120" s="151"/>
      <c r="D120" s="152"/>
      <c r="E120" s="152"/>
      <c r="F120" s="152"/>
      <c r="G120" s="152"/>
      <c r="H120" s="152"/>
      <c r="I120" s="159"/>
      <c r="J120" s="159"/>
      <c r="K120" s="159"/>
      <c r="L120" s="159"/>
      <c r="M120" s="159"/>
      <c r="N120" s="159"/>
      <c r="O120" s="159"/>
      <c r="P120" s="159"/>
      <c r="Q120" s="153"/>
      <c r="R120" s="154"/>
      <c r="S120" s="154"/>
      <c r="T120" s="154"/>
      <c r="U120" s="160"/>
      <c r="V120" s="161"/>
      <c r="W120" s="162"/>
      <c r="X120" s="162"/>
      <c r="Y120" s="163"/>
      <c r="Z120" s="164"/>
      <c r="AA120" s="165"/>
      <c r="AB120" s="165"/>
      <c r="AC120" s="165"/>
      <c r="AD120" s="166"/>
      <c r="AE120" s="167"/>
      <c r="AF120" s="165"/>
      <c r="AG120" s="165"/>
      <c r="AH120" s="165"/>
      <c r="AI120" s="166"/>
      <c r="AJ120" s="153"/>
      <c r="AK120" s="152"/>
      <c r="AL120" s="152"/>
      <c r="AM120" s="160"/>
      <c r="AN120" s="168"/>
      <c r="AO120" s="167"/>
      <c r="AP120" s="162"/>
      <c r="AQ120" s="158"/>
    </row>
    <row r="121" spans="1:43">
      <c r="A121" s="157"/>
      <c r="B121" s="158"/>
      <c r="C121" s="151"/>
      <c r="D121" s="152"/>
      <c r="E121" s="152"/>
      <c r="F121" s="152"/>
      <c r="G121" s="152"/>
      <c r="H121" s="152"/>
      <c r="I121" s="159"/>
      <c r="J121" s="159"/>
      <c r="K121" s="159"/>
      <c r="L121" s="159"/>
      <c r="M121" s="159"/>
      <c r="N121" s="159"/>
      <c r="O121" s="159"/>
      <c r="P121" s="159"/>
      <c r="Q121" s="153"/>
      <c r="R121" s="154"/>
      <c r="S121" s="154"/>
      <c r="T121" s="154"/>
      <c r="U121" s="160"/>
      <c r="V121" s="161"/>
      <c r="W121" s="162"/>
      <c r="X121" s="162"/>
      <c r="Y121" s="163"/>
      <c r="Z121" s="164"/>
      <c r="AA121" s="165"/>
      <c r="AB121" s="165"/>
      <c r="AC121" s="165"/>
      <c r="AD121" s="166"/>
      <c r="AE121" s="167"/>
      <c r="AF121" s="165"/>
      <c r="AG121" s="165"/>
      <c r="AH121" s="165"/>
      <c r="AI121" s="166"/>
      <c r="AJ121" s="153"/>
      <c r="AK121" s="152"/>
      <c r="AL121" s="152"/>
      <c r="AM121" s="160"/>
      <c r="AN121" s="168"/>
      <c r="AO121" s="167"/>
      <c r="AP121" s="162"/>
      <c r="AQ121" s="158"/>
    </row>
    <row r="122" spans="1:43">
      <c r="A122" s="157"/>
      <c r="B122" s="158"/>
      <c r="C122" s="151"/>
      <c r="D122" s="152"/>
      <c r="E122" s="152"/>
      <c r="F122" s="152"/>
      <c r="G122" s="152"/>
      <c r="H122" s="152"/>
      <c r="I122" s="159"/>
      <c r="J122" s="159"/>
      <c r="K122" s="159"/>
      <c r="L122" s="159"/>
      <c r="M122" s="159"/>
      <c r="N122" s="159"/>
      <c r="O122" s="159"/>
      <c r="P122" s="159"/>
      <c r="Q122" s="153"/>
      <c r="R122" s="154"/>
      <c r="S122" s="154"/>
      <c r="T122" s="154"/>
      <c r="U122" s="160"/>
      <c r="V122" s="161"/>
      <c r="W122" s="162"/>
      <c r="X122" s="162"/>
      <c r="Y122" s="163"/>
      <c r="Z122" s="164"/>
      <c r="AA122" s="165"/>
      <c r="AB122" s="165"/>
      <c r="AC122" s="165"/>
      <c r="AD122" s="166"/>
      <c r="AE122" s="167"/>
      <c r="AF122" s="165"/>
      <c r="AG122" s="165"/>
      <c r="AH122" s="165"/>
      <c r="AI122" s="166"/>
      <c r="AJ122" s="153"/>
      <c r="AK122" s="152"/>
      <c r="AL122" s="152"/>
      <c r="AM122" s="160"/>
      <c r="AN122" s="168"/>
      <c r="AO122" s="167"/>
      <c r="AP122" s="162"/>
      <c r="AQ122" s="158"/>
    </row>
    <row r="123" spans="1:43">
      <c r="A123" s="157"/>
      <c r="B123" s="158"/>
      <c r="C123" s="151"/>
      <c r="D123" s="152"/>
      <c r="E123" s="152"/>
      <c r="F123" s="152"/>
      <c r="G123" s="152"/>
      <c r="H123" s="152"/>
      <c r="I123" s="159"/>
      <c r="J123" s="159"/>
      <c r="K123" s="159"/>
      <c r="L123" s="159"/>
      <c r="M123" s="159"/>
      <c r="N123" s="159"/>
      <c r="O123" s="159"/>
      <c r="P123" s="159"/>
      <c r="Q123" s="153"/>
      <c r="R123" s="154"/>
      <c r="S123" s="154"/>
      <c r="T123" s="154"/>
      <c r="U123" s="160"/>
      <c r="V123" s="161"/>
      <c r="W123" s="162"/>
      <c r="X123" s="162"/>
      <c r="Y123" s="163"/>
      <c r="Z123" s="164"/>
      <c r="AA123" s="165"/>
      <c r="AB123" s="165"/>
      <c r="AC123" s="165"/>
      <c r="AD123" s="166"/>
      <c r="AE123" s="167"/>
      <c r="AF123" s="165"/>
      <c r="AG123" s="165"/>
      <c r="AH123" s="165"/>
      <c r="AI123" s="166"/>
      <c r="AJ123" s="153"/>
      <c r="AK123" s="152"/>
      <c r="AL123" s="152"/>
      <c r="AM123" s="160"/>
      <c r="AN123" s="168"/>
      <c r="AO123" s="167"/>
      <c r="AP123" s="162"/>
      <c r="AQ123" s="158"/>
    </row>
    <row r="124" spans="1:43">
      <c r="A124" s="157"/>
      <c r="B124" s="158"/>
      <c r="C124" s="151"/>
      <c r="D124" s="152"/>
      <c r="E124" s="152"/>
      <c r="F124" s="152"/>
      <c r="G124" s="152"/>
      <c r="H124" s="152"/>
      <c r="I124" s="159"/>
      <c r="J124" s="159"/>
      <c r="K124" s="159"/>
      <c r="L124" s="159"/>
      <c r="M124" s="159"/>
      <c r="N124" s="159"/>
      <c r="O124" s="159"/>
      <c r="P124" s="159"/>
      <c r="Q124" s="153"/>
      <c r="R124" s="154"/>
      <c r="S124" s="154"/>
      <c r="T124" s="154"/>
      <c r="U124" s="160"/>
      <c r="V124" s="161"/>
      <c r="W124" s="162"/>
      <c r="X124" s="162"/>
      <c r="Y124" s="163"/>
      <c r="Z124" s="164"/>
      <c r="AA124" s="165"/>
      <c r="AB124" s="165"/>
      <c r="AC124" s="165"/>
      <c r="AD124" s="166"/>
      <c r="AE124" s="167"/>
      <c r="AF124" s="165"/>
      <c r="AG124" s="165"/>
      <c r="AH124" s="165"/>
      <c r="AI124" s="166"/>
      <c r="AJ124" s="153"/>
      <c r="AK124" s="152"/>
      <c r="AL124" s="152"/>
      <c r="AM124" s="160"/>
      <c r="AN124" s="168"/>
      <c r="AO124" s="167"/>
      <c r="AP124" s="162"/>
      <c r="AQ124" s="158"/>
    </row>
    <row r="125" spans="1:43">
      <c r="A125" s="157"/>
      <c r="B125" s="158"/>
      <c r="C125" s="151"/>
      <c r="D125" s="152"/>
      <c r="E125" s="152"/>
      <c r="F125" s="152"/>
      <c r="G125" s="152"/>
      <c r="H125" s="152"/>
      <c r="I125" s="159"/>
      <c r="J125" s="159"/>
      <c r="K125" s="159"/>
      <c r="L125" s="159"/>
      <c r="M125" s="159"/>
      <c r="N125" s="159"/>
      <c r="O125" s="159"/>
      <c r="P125" s="159"/>
      <c r="Q125" s="153"/>
      <c r="R125" s="154"/>
      <c r="S125" s="154"/>
      <c r="T125" s="154"/>
      <c r="U125" s="160"/>
      <c r="V125" s="161"/>
      <c r="W125" s="162"/>
      <c r="X125" s="162"/>
      <c r="Y125" s="163"/>
      <c r="Z125" s="164"/>
      <c r="AA125" s="165"/>
      <c r="AB125" s="165"/>
      <c r="AC125" s="165"/>
      <c r="AD125" s="166"/>
      <c r="AE125" s="167"/>
      <c r="AF125" s="165"/>
      <c r="AG125" s="165"/>
      <c r="AH125" s="165"/>
      <c r="AI125" s="166"/>
      <c r="AJ125" s="153"/>
      <c r="AK125" s="152"/>
      <c r="AL125" s="152"/>
      <c r="AM125" s="160"/>
      <c r="AN125" s="168"/>
      <c r="AO125" s="167"/>
      <c r="AP125" s="162"/>
      <c r="AQ125" s="158"/>
    </row>
    <row r="126" spans="1:43">
      <c r="A126" s="157"/>
      <c r="B126" s="158"/>
      <c r="C126" s="151"/>
      <c r="D126" s="152"/>
      <c r="E126" s="152"/>
      <c r="F126" s="152"/>
      <c r="G126" s="152"/>
      <c r="H126" s="152"/>
      <c r="I126" s="159"/>
      <c r="J126" s="159"/>
      <c r="K126" s="159"/>
      <c r="L126" s="159"/>
      <c r="M126" s="159"/>
      <c r="N126" s="159"/>
      <c r="O126" s="159"/>
      <c r="P126" s="159"/>
      <c r="Q126" s="153"/>
      <c r="R126" s="154"/>
      <c r="S126" s="154"/>
      <c r="T126" s="154"/>
      <c r="U126" s="160"/>
      <c r="V126" s="161"/>
      <c r="W126" s="162"/>
      <c r="X126" s="162"/>
      <c r="Y126" s="163"/>
      <c r="Z126" s="164"/>
      <c r="AA126" s="165"/>
      <c r="AB126" s="165"/>
      <c r="AC126" s="165"/>
      <c r="AD126" s="166"/>
      <c r="AE126" s="167"/>
      <c r="AF126" s="165"/>
      <c r="AG126" s="165"/>
      <c r="AH126" s="165"/>
      <c r="AI126" s="166"/>
      <c r="AJ126" s="153"/>
      <c r="AK126" s="152"/>
      <c r="AL126" s="152"/>
      <c r="AM126" s="160"/>
      <c r="AN126" s="168"/>
      <c r="AO126" s="167"/>
      <c r="AP126" s="162"/>
      <c r="AQ126" s="158"/>
    </row>
    <row r="127" spans="1:43">
      <c r="A127" s="157"/>
      <c r="B127" s="158"/>
      <c r="C127" s="151"/>
      <c r="D127" s="152"/>
      <c r="E127" s="152"/>
      <c r="F127" s="152"/>
      <c r="G127" s="152"/>
      <c r="H127" s="152"/>
      <c r="I127" s="159"/>
      <c r="J127" s="159"/>
      <c r="K127" s="159"/>
      <c r="L127" s="159"/>
      <c r="M127" s="159"/>
      <c r="N127" s="159"/>
      <c r="O127" s="159"/>
      <c r="P127" s="159"/>
      <c r="Q127" s="153"/>
      <c r="R127" s="154"/>
      <c r="S127" s="154"/>
      <c r="T127" s="154"/>
      <c r="U127" s="160"/>
      <c r="V127" s="161"/>
      <c r="W127" s="162"/>
      <c r="X127" s="162"/>
      <c r="Y127" s="163"/>
      <c r="Z127" s="164"/>
      <c r="AA127" s="165"/>
      <c r="AB127" s="165"/>
      <c r="AC127" s="165"/>
      <c r="AD127" s="166"/>
      <c r="AE127" s="167"/>
      <c r="AF127" s="165"/>
      <c r="AG127" s="165"/>
      <c r="AH127" s="165"/>
      <c r="AI127" s="166"/>
      <c r="AJ127" s="153"/>
      <c r="AK127" s="152"/>
      <c r="AL127" s="152"/>
      <c r="AM127" s="160"/>
      <c r="AN127" s="168"/>
      <c r="AO127" s="167"/>
      <c r="AP127" s="162"/>
      <c r="AQ127" s="158"/>
    </row>
    <row r="128" spans="1:43">
      <c r="A128" s="157"/>
      <c r="B128" s="158"/>
      <c r="C128" s="151"/>
      <c r="D128" s="152"/>
      <c r="E128" s="152"/>
      <c r="F128" s="152"/>
      <c r="G128" s="152"/>
      <c r="H128" s="152"/>
      <c r="I128" s="159"/>
      <c r="J128" s="159"/>
      <c r="K128" s="159"/>
      <c r="L128" s="159"/>
      <c r="M128" s="159"/>
      <c r="N128" s="159"/>
      <c r="O128" s="159"/>
      <c r="P128" s="159"/>
      <c r="Q128" s="153"/>
      <c r="R128" s="154"/>
      <c r="S128" s="154"/>
      <c r="T128" s="154"/>
      <c r="U128" s="160"/>
      <c r="V128" s="161"/>
      <c r="W128" s="162"/>
      <c r="X128" s="162"/>
      <c r="Y128" s="163"/>
      <c r="Z128" s="164"/>
      <c r="AA128" s="165"/>
      <c r="AB128" s="165"/>
      <c r="AC128" s="165"/>
      <c r="AD128" s="166"/>
      <c r="AE128" s="167"/>
      <c r="AF128" s="165"/>
      <c r="AG128" s="165"/>
      <c r="AH128" s="165"/>
      <c r="AI128" s="166"/>
      <c r="AJ128" s="153"/>
      <c r="AK128" s="152"/>
      <c r="AL128" s="152"/>
      <c r="AM128" s="160"/>
      <c r="AN128" s="168"/>
      <c r="AO128" s="167"/>
      <c r="AP128" s="162"/>
      <c r="AQ128" s="158"/>
    </row>
    <row r="129" spans="1:43">
      <c r="A129" s="157"/>
      <c r="B129" s="158"/>
      <c r="C129" s="151"/>
      <c r="D129" s="152"/>
      <c r="E129" s="152"/>
      <c r="F129" s="152"/>
      <c r="G129" s="152"/>
      <c r="H129" s="152"/>
      <c r="I129" s="159"/>
      <c r="J129" s="159"/>
      <c r="K129" s="159"/>
      <c r="L129" s="159"/>
      <c r="M129" s="159"/>
      <c r="N129" s="159"/>
      <c r="O129" s="159"/>
      <c r="P129" s="159"/>
      <c r="Q129" s="153"/>
      <c r="R129" s="154"/>
      <c r="S129" s="154"/>
      <c r="T129" s="154"/>
      <c r="U129" s="160"/>
      <c r="V129" s="161"/>
      <c r="W129" s="162"/>
      <c r="X129" s="162"/>
      <c r="Y129" s="163"/>
      <c r="Z129" s="164"/>
      <c r="AA129" s="165"/>
      <c r="AB129" s="165"/>
      <c r="AC129" s="165"/>
      <c r="AD129" s="166"/>
      <c r="AE129" s="167"/>
      <c r="AF129" s="165"/>
      <c r="AG129" s="165"/>
      <c r="AH129" s="165"/>
      <c r="AI129" s="166"/>
      <c r="AJ129" s="153"/>
      <c r="AK129" s="152"/>
      <c r="AL129" s="152"/>
      <c r="AM129" s="160"/>
      <c r="AN129" s="168"/>
      <c r="AO129" s="167"/>
      <c r="AP129" s="162"/>
      <c r="AQ129" s="158"/>
    </row>
    <row r="130" spans="1:43">
      <c r="A130" s="157"/>
      <c r="B130" s="158"/>
      <c r="C130" s="151"/>
      <c r="D130" s="152"/>
      <c r="E130" s="152"/>
      <c r="F130" s="152"/>
      <c r="G130" s="152"/>
      <c r="H130" s="152"/>
      <c r="I130" s="159"/>
      <c r="J130" s="159"/>
      <c r="K130" s="159"/>
      <c r="L130" s="159"/>
      <c r="M130" s="159"/>
      <c r="N130" s="159"/>
      <c r="O130" s="159"/>
      <c r="P130" s="159"/>
      <c r="Q130" s="153"/>
      <c r="R130" s="154"/>
      <c r="S130" s="154"/>
      <c r="T130" s="154"/>
      <c r="U130" s="160"/>
      <c r="V130" s="161"/>
      <c r="W130" s="162"/>
      <c r="X130" s="162"/>
      <c r="Y130" s="163"/>
      <c r="Z130" s="164"/>
      <c r="AA130" s="165"/>
      <c r="AB130" s="165"/>
      <c r="AC130" s="165"/>
      <c r="AD130" s="166"/>
      <c r="AE130" s="167"/>
      <c r="AF130" s="165"/>
      <c r="AG130" s="165"/>
      <c r="AH130" s="165"/>
      <c r="AI130" s="166"/>
      <c r="AJ130" s="153"/>
      <c r="AK130" s="152"/>
      <c r="AL130" s="152"/>
      <c r="AM130" s="160"/>
      <c r="AN130" s="168"/>
      <c r="AO130" s="167"/>
      <c r="AP130" s="162"/>
      <c r="AQ130" s="158"/>
    </row>
    <row r="131" spans="1:43">
      <c r="A131" s="157"/>
      <c r="B131" s="158"/>
      <c r="C131" s="151"/>
      <c r="D131" s="152"/>
      <c r="E131" s="152"/>
      <c r="F131" s="152"/>
      <c r="G131" s="152"/>
      <c r="H131" s="152"/>
      <c r="I131" s="159"/>
      <c r="J131" s="159"/>
      <c r="K131" s="159"/>
      <c r="L131" s="159"/>
      <c r="M131" s="159"/>
      <c r="N131" s="159"/>
      <c r="O131" s="159"/>
      <c r="P131" s="159"/>
      <c r="Q131" s="153"/>
      <c r="R131" s="154"/>
      <c r="S131" s="154"/>
      <c r="T131" s="154"/>
      <c r="U131" s="160"/>
      <c r="V131" s="161"/>
      <c r="W131" s="162"/>
      <c r="X131" s="162"/>
      <c r="Y131" s="163"/>
      <c r="Z131" s="164"/>
      <c r="AA131" s="165"/>
      <c r="AB131" s="165"/>
      <c r="AC131" s="165"/>
      <c r="AD131" s="166"/>
      <c r="AE131" s="167"/>
      <c r="AF131" s="165"/>
      <c r="AG131" s="165"/>
      <c r="AH131" s="165"/>
      <c r="AI131" s="166"/>
      <c r="AJ131" s="153"/>
      <c r="AK131" s="152"/>
      <c r="AL131" s="152"/>
      <c r="AM131" s="160"/>
      <c r="AN131" s="168"/>
      <c r="AO131" s="167"/>
      <c r="AP131" s="162"/>
      <c r="AQ131" s="158"/>
    </row>
    <row r="132" spans="1:43">
      <c r="A132" s="157"/>
      <c r="B132" s="158"/>
      <c r="C132" s="151"/>
      <c r="D132" s="152"/>
      <c r="E132" s="152"/>
      <c r="F132" s="152"/>
      <c r="G132" s="152"/>
      <c r="H132" s="152"/>
      <c r="I132" s="159"/>
      <c r="J132" s="159"/>
      <c r="K132" s="159"/>
      <c r="L132" s="159"/>
      <c r="M132" s="159"/>
      <c r="N132" s="159"/>
      <c r="O132" s="159"/>
      <c r="P132" s="159"/>
      <c r="Q132" s="153"/>
      <c r="R132" s="154"/>
      <c r="S132" s="154"/>
      <c r="T132" s="154"/>
      <c r="U132" s="160"/>
      <c r="V132" s="161"/>
      <c r="W132" s="162"/>
      <c r="X132" s="162"/>
      <c r="Y132" s="163"/>
      <c r="Z132" s="164"/>
      <c r="AA132" s="165"/>
      <c r="AB132" s="165"/>
      <c r="AC132" s="165"/>
      <c r="AD132" s="166"/>
      <c r="AE132" s="167"/>
      <c r="AF132" s="165"/>
      <c r="AG132" s="165"/>
      <c r="AH132" s="165"/>
      <c r="AI132" s="166"/>
      <c r="AJ132" s="153"/>
      <c r="AK132" s="152"/>
      <c r="AL132" s="152"/>
      <c r="AM132" s="160"/>
      <c r="AN132" s="168"/>
      <c r="AO132" s="167"/>
      <c r="AP132" s="162"/>
      <c r="AQ132" s="158"/>
    </row>
    <row r="133" spans="1:43">
      <c r="A133" s="157"/>
      <c r="B133" s="158"/>
      <c r="C133" s="151"/>
      <c r="D133" s="152"/>
      <c r="E133" s="152"/>
      <c r="F133" s="152"/>
      <c r="G133" s="152"/>
      <c r="H133" s="152"/>
      <c r="I133" s="159"/>
      <c r="J133" s="159"/>
      <c r="K133" s="159"/>
      <c r="L133" s="159"/>
      <c r="M133" s="159"/>
      <c r="N133" s="159"/>
      <c r="O133" s="159"/>
      <c r="P133" s="159"/>
      <c r="Q133" s="153"/>
      <c r="R133" s="154"/>
      <c r="S133" s="154"/>
      <c r="T133" s="154"/>
      <c r="U133" s="160"/>
      <c r="V133" s="161"/>
      <c r="W133" s="162"/>
      <c r="X133" s="162"/>
      <c r="Y133" s="163"/>
      <c r="Z133" s="164"/>
      <c r="AA133" s="165"/>
      <c r="AB133" s="165"/>
      <c r="AC133" s="165"/>
      <c r="AD133" s="166"/>
      <c r="AE133" s="167"/>
      <c r="AF133" s="165"/>
      <c r="AG133" s="165"/>
      <c r="AH133" s="165"/>
      <c r="AI133" s="166"/>
      <c r="AJ133" s="153"/>
      <c r="AK133" s="152"/>
      <c r="AL133" s="152"/>
      <c r="AM133" s="160"/>
      <c r="AN133" s="168"/>
      <c r="AO133" s="167"/>
      <c r="AP133" s="162"/>
      <c r="AQ133" s="158"/>
    </row>
    <row r="134" spans="1:43">
      <c r="A134" s="157"/>
      <c r="B134" s="158"/>
      <c r="C134" s="151"/>
      <c r="D134" s="152"/>
      <c r="E134" s="152"/>
      <c r="F134" s="152"/>
      <c r="G134" s="152"/>
      <c r="H134" s="152"/>
      <c r="I134" s="159"/>
      <c r="J134" s="159"/>
      <c r="K134" s="159"/>
      <c r="L134" s="159"/>
      <c r="M134" s="159"/>
      <c r="N134" s="159"/>
      <c r="O134" s="159"/>
      <c r="P134" s="159"/>
      <c r="Q134" s="153"/>
      <c r="R134" s="154"/>
      <c r="S134" s="154"/>
      <c r="T134" s="154"/>
      <c r="U134" s="160"/>
      <c r="V134" s="161"/>
      <c r="W134" s="162"/>
      <c r="X134" s="162"/>
      <c r="Y134" s="163"/>
      <c r="Z134" s="164"/>
      <c r="AA134" s="165"/>
      <c r="AB134" s="165"/>
      <c r="AC134" s="165"/>
      <c r="AD134" s="166"/>
      <c r="AE134" s="167"/>
      <c r="AF134" s="165"/>
      <c r="AG134" s="165"/>
      <c r="AH134" s="165"/>
      <c r="AI134" s="166"/>
      <c r="AJ134" s="153"/>
      <c r="AK134" s="152"/>
      <c r="AL134" s="152"/>
      <c r="AM134" s="160"/>
      <c r="AN134" s="168"/>
      <c r="AO134" s="167"/>
      <c r="AP134" s="162"/>
      <c r="AQ134" s="158"/>
    </row>
    <row r="135" spans="1:43">
      <c r="A135" s="157"/>
      <c r="B135" s="158"/>
      <c r="C135" s="151"/>
      <c r="D135" s="152"/>
      <c r="E135" s="152"/>
      <c r="F135" s="152"/>
      <c r="G135" s="152"/>
      <c r="H135" s="152"/>
      <c r="I135" s="159"/>
      <c r="J135" s="159"/>
      <c r="K135" s="159"/>
      <c r="L135" s="159"/>
      <c r="M135" s="159"/>
      <c r="N135" s="159"/>
      <c r="O135" s="159"/>
      <c r="P135" s="159"/>
      <c r="Q135" s="153"/>
      <c r="R135" s="154"/>
      <c r="S135" s="154"/>
      <c r="T135" s="154"/>
      <c r="U135" s="160"/>
      <c r="V135" s="161"/>
      <c r="W135" s="162"/>
      <c r="X135" s="162"/>
      <c r="Y135" s="163"/>
      <c r="Z135" s="164"/>
      <c r="AA135" s="165"/>
      <c r="AB135" s="165"/>
      <c r="AC135" s="165"/>
      <c r="AD135" s="166"/>
      <c r="AE135" s="167"/>
      <c r="AF135" s="165"/>
      <c r="AG135" s="165"/>
      <c r="AH135" s="165"/>
      <c r="AI135" s="166"/>
      <c r="AJ135" s="153"/>
      <c r="AK135" s="152"/>
      <c r="AL135" s="152"/>
      <c r="AM135" s="160"/>
      <c r="AN135" s="168"/>
      <c r="AO135" s="167"/>
      <c r="AP135" s="162"/>
      <c r="AQ135" s="158"/>
    </row>
    <row r="136" spans="1:43">
      <c r="A136" s="157"/>
      <c r="B136" s="158"/>
      <c r="C136" s="151"/>
      <c r="D136" s="152"/>
      <c r="E136" s="152"/>
      <c r="F136" s="152"/>
      <c r="G136" s="152"/>
      <c r="H136" s="152"/>
      <c r="I136" s="159"/>
      <c r="J136" s="159"/>
      <c r="K136" s="159"/>
      <c r="L136" s="159"/>
      <c r="M136" s="159"/>
      <c r="N136" s="159"/>
      <c r="O136" s="159"/>
      <c r="P136" s="159"/>
      <c r="Q136" s="153"/>
      <c r="R136" s="154"/>
      <c r="S136" s="154"/>
      <c r="T136" s="154"/>
      <c r="U136" s="160"/>
      <c r="V136" s="161"/>
      <c r="W136" s="162"/>
      <c r="X136" s="162"/>
      <c r="Y136" s="163"/>
      <c r="Z136" s="164"/>
      <c r="AA136" s="165"/>
      <c r="AB136" s="165"/>
      <c r="AC136" s="165"/>
      <c r="AD136" s="166"/>
      <c r="AE136" s="167"/>
      <c r="AF136" s="165"/>
      <c r="AG136" s="165"/>
      <c r="AH136" s="165"/>
      <c r="AI136" s="166"/>
      <c r="AJ136" s="153"/>
      <c r="AK136" s="152"/>
      <c r="AL136" s="152"/>
      <c r="AM136" s="160"/>
      <c r="AN136" s="168"/>
      <c r="AO136" s="167"/>
      <c r="AP136" s="162"/>
      <c r="AQ136" s="158"/>
    </row>
    <row r="137" spans="1:43">
      <c r="A137" s="157"/>
      <c r="B137" s="158"/>
      <c r="C137" s="151"/>
      <c r="D137" s="152"/>
      <c r="E137" s="152"/>
      <c r="F137" s="152"/>
      <c r="G137" s="152"/>
      <c r="H137" s="152"/>
      <c r="I137" s="159"/>
      <c r="J137" s="159"/>
      <c r="K137" s="159"/>
      <c r="L137" s="159"/>
      <c r="M137" s="159"/>
      <c r="N137" s="159"/>
      <c r="O137" s="159"/>
      <c r="P137" s="159"/>
      <c r="Q137" s="153"/>
      <c r="R137" s="154"/>
      <c r="S137" s="154"/>
      <c r="T137" s="154"/>
      <c r="U137" s="160"/>
      <c r="V137" s="161"/>
      <c r="W137" s="162"/>
      <c r="X137" s="162"/>
      <c r="Y137" s="163"/>
      <c r="Z137" s="164"/>
      <c r="AA137" s="165"/>
      <c r="AB137" s="165"/>
      <c r="AC137" s="165"/>
      <c r="AD137" s="166"/>
      <c r="AE137" s="167"/>
      <c r="AF137" s="165"/>
      <c r="AG137" s="165"/>
      <c r="AH137" s="165"/>
      <c r="AI137" s="166"/>
      <c r="AJ137" s="153"/>
      <c r="AK137" s="152"/>
      <c r="AL137" s="152"/>
      <c r="AM137" s="160"/>
      <c r="AN137" s="168"/>
      <c r="AO137" s="167"/>
      <c r="AP137" s="162"/>
      <c r="AQ137" s="158"/>
    </row>
    <row r="138" spans="1:43">
      <c r="A138" s="157"/>
      <c r="B138" s="158"/>
      <c r="C138" s="151"/>
      <c r="D138" s="152"/>
      <c r="E138" s="152"/>
      <c r="F138" s="152"/>
      <c r="G138" s="152"/>
      <c r="H138" s="152"/>
      <c r="I138" s="159"/>
      <c r="J138" s="159"/>
      <c r="K138" s="159"/>
      <c r="L138" s="159"/>
      <c r="M138" s="159"/>
      <c r="N138" s="159"/>
      <c r="O138" s="159"/>
      <c r="P138" s="159"/>
      <c r="Q138" s="153"/>
      <c r="R138" s="154"/>
      <c r="S138" s="154"/>
      <c r="T138" s="154"/>
      <c r="U138" s="160"/>
      <c r="V138" s="161"/>
      <c r="W138" s="162"/>
      <c r="X138" s="162"/>
      <c r="Y138" s="163"/>
      <c r="Z138" s="164"/>
      <c r="AA138" s="165"/>
      <c r="AB138" s="165"/>
      <c r="AC138" s="165"/>
      <c r="AD138" s="166"/>
      <c r="AE138" s="167"/>
      <c r="AF138" s="165"/>
      <c r="AG138" s="165"/>
      <c r="AH138" s="165"/>
      <c r="AI138" s="166"/>
      <c r="AJ138" s="153"/>
      <c r="AK138" s="152"/>
      <c r="AL138" s="152"/>
      <c r="AM138" s="160"/>
      <c r="AN138" s="168"/>
      <c r="AO138" s="167"/>
      <c r="AP138" s="162"/>
      <c r="AQ138" s="158"/>
    </row>
    <row r="139" spans="1:43">
      <c r="A139" s="157"/>
      <c r="B139" s="158"/>
      <c r="C139" s="151"/>
      <c r="D139" s="152"/>
      <c r="E139" s="152"/>
      <c r="F139" s="152"/>
      <c r="G139" s="152"/>
      <c r="H139" s="152"/>
      <c r="I139" s="159"/>
      <c r="J139" s="159"/>
      <c r="K139" s="159"/>
      <c r="L139" s="159"/>
      <c r="M139" s="159"/>
      <c r="N139" s="159"/>
      <c r="O139" s="159"/>
      <c r="P139" s="159"/>
      <c r="Q139" s="153"/>
      <c r="R139" s="154"/>
      <c r="S139" s="154"/>
      <c r="T139" s="154"/>
      <c r="U139" s="160"/>
      <c r="V139" s="161"/>
      <c r="W139" s="162"/>
      <c r="X139" s="162"/>
      <c r="Y139" s="163"/>
      <c r="Z139" s="164"/>
      <c r="AA139" s="165"/>
      <c r="AB139" s="165"/>
      <c r="AC139" s="165"/>
      <c r="AD139" s="166"/>
      <c r="AE139" s="167"/>
      <c r="AF139" s="165"/>
      <c r="AG139" s="165"/>
      <c r="AH139" s="165"/>
      <c r="AI139" s="166"/>
      <c r="AJ139" s="153"/>
      <c r="AK139" s="152"/>
      <c r="AL139" s="152"/>
      <c r="AM139" s="160"/>
      <c r="AN139" s="168"/>
      <c r="AO139" s="167"/>
      <c r="AP139" s="162"/>
      <c r="AQ139" s="158"/>
    </row>
    <row r="140" spans="1:43">
      <c r="A140" s="157"/>
      <c r="B140" s="158"/>
      <c r="C140" s="151"/>
      <c r="D140" s="152"/>
      <c r="E140" s="152"/>
      <c r="F140" s="152"/>
      <c r="G140" s="152"/>
      <c r="H140" s="152"/>
      <c r="I140" s="159"/>
      <c r="J140" s="159"/>
      <c r="K140" s="159"/>
      <c r="L140" s="159"/>
      <c r="M140" s="159"/>
      <c r="N140" s="159"/>
      <c r="O140" s="159"/>
      <c r="P140" s="159"/>
      <c r="Q140" s="153"/>
      <c r="R140" s="154"/>
      <c r="S140" s="154"/>
      <c r="T140" s="154"/>
      <c r="U140" s="160"/>
      <c r="V140" s="161"/>
      <c r="W140" s="162"/>
      <c r="X140" s="162"/>
      <c r="Y140" s="163"/>
      <c r="Z140" s="164"/>
      <c r="AA140" s="165"/>
      <c r="AB140" s="165"/>
      <c r="AC140" s="165"/>
      <c r="AD140" s="166"/>
      <c r="AE140" s="167"/>
      <c r="AF140" s="165"/>
      <c r="AG140" s="165"/>
      <c r="AH140" s="165"/>
      <c r="AI140" s="166"/>
      <c r="AJ140" s="153"/>
      <c r="AK140" s="152"/>
      <c r="AL140" s="152"/>
      <c r="AM140" s="160"/>
      <c r="AN140" s="168"/>
      <c r="AO140" s="167"/>
      <c r="AP140" s="162"/>
      <c r="AQ140" s="158"/>
    </row>
    <row r="141" spans="1:43">
      <c r="A141" s="157"/>
      <c r="B141" s="158"/>
      <c r="C141" s="151"/>
      <c r="D141" s="152"/>
      <c r="E141" s="152"/>
      <c r="F141" s="152"/>
      <c r="G141" s="152"/>
      <c r="H141" s="152"/>
      <c r="I141" s="159"/>
      <c r="J141" s="159"/>
      <c r="K141" s="159"/>
      <c r="L141" s="159"/>
      <c r="M141" s="159"/>
      <c r="N141" s="159"/>
      <c r="O141" s="159"/>
      <c r="P141" s="159"/>
      <c r="Q141" s="153"/>
      <c r="R141" s="154"/>
      <c r="S141" s="154"/>
      <c r="T141" s="154"/>
      <c r="U141" s="160"/>
      <c r="V141" s="161"/>
      <c r="W141" s="162"/>
      <c r="X141" s="162"/>
      <c r="Y141" s="163"/>
      <c r="Z141" s="164"/>
      <c r="AA141" s="165"/>
      <c r="AB141" s="165"/>
      <c r="AC141" s="165"/>
      <c r="AD141" s="166"/>
      <c r="AE141" s="167"/>
      <c r="AF141" s="165"/>
      <c r="AG141" s="165"/>
      <c r="AH141" s="165"/>
      <c r="AI141" s="166"/>
      <c r="AJ141" s="153"/>
      <c r="AK141" s="152"/>
      <c r="AL141" s="152"/>
      <c r="AM141" s="160"/>
      <c r="AN141" s="168"/>
      <c r="AO141" s="167"/>
      <c r="AP141" s="162"/>
      <c r="AQ141" s="158"/>
    </row>
    <row r="142" spans="1:43">
      <c r="A142" s="157"/>
      <c r="B142" s="158"/>
      <c r="C142" s="151"/>
      <c r="D142" s="152"/>
      <c r="E142" s="152"/>
      <c r="F142" s="152"/>
      <c r="G142" s="152"/>
      <c r="H142" s="152"/>
      <c r="I142" s="159"/>
      <c r="J142" s="159"/>
      <c r="K142" s="159"/>
      <c r="L142" s="159"/>
      <c r="M142" s="159"/>
      <c r="N142" s="159"/>
      <c r="O142" s="159"/>
      <c r="P142" s="159"/>
      <c r="Q142" s="153"/>
      <c r="R142" s="154"/>
      <c r="S142" s="154"/>
      <c r="T142" s="154"/>
      <c r="U142" s="160"/>
      <c r="V142" s="161"/>
      <c r="W142" s="162"/>
      <c r="X142" s="162"/>
      <c r="Y142" s="163"/>
      <c r="Z142" s="164"/>
      <c r="AA142" s="165"/>
      <c r="AB142" s="165"/>
      <c r="AC142" s="165"/>
      <c r="AD142" s="166"/>
      <c r="AE142" s="167"/>
      <c r="AF142" s="165"/>
      <c r="AG142" s="165"/>
      <c r="AH142" s="165"/>
      <c r="AI142" s="166"/>
      <c r="AJ142" s="153"/>
      <c r="AK142" s="152"/>
      <c r="AL142" s="152"/>
      <c r="AM142" s="160"/>
      <c r="AN142" s="168"/>
      <c r="AO142" s="167"/>
      <c r="AP142" s="162"/>
      <c r="AQ142" s="158"/>
    </row>
    <row r="143" spans="1:43">
      <c r="A143" s="157"/>
      <c r="B143" s="158"/>
      <c r="C143" s="151"/>
      <c r="D143" s="152"/>
      <c r="E143" s="152"/>
      <c r="F143" s="152"/>
      <c r="G143" s="152"/>
      <c r="H143" s="152"/>
      <c r="I143" s="159"/>
      <c r="J143" s="159"/>
      <c r="K143" s="159"/>
      <c r="L143" s="159"/>
      <c r="M143" s="159"/>
      <c r="N143" s="159"/>
      <c r="O143" s="159"/>
      <c r="P143" s="159"/>
      <c r="Q143" s="153"/>
      <c r="R143" s="154"/>
      <c r="S143" s="154"/>
      <c r="T143" s="154"/>
      <c r="U143" s="160"/>
      <c r="V143" s="161"/>
      <c r="W143" s="162"/>
      <c r="X143" s="162"/>
      <c r="Y143" s="163"/>
      <c r="Z143" s="164"/>
      <c r="AA143" s="165"/>
      <c r="AB143" s="165"/>
      <c r="AC143" s="165"/>
      <c r="AD143" s="166"/>
      <c r="AE143" s="167"/>
      <c r="AF143" s="165"/>
      <c r="AG143" s="165"/>
      <c r="AH143" s="165"/>
      <c r="AI143" s="166"/>
      <c r="AJ143" s="153"/>
      <c r="AK143" s="152"/>
      <c r="AL143" s="152"/>
      <c r="AM143" s="160"/>
      <c r="AN143" s="168"/>
      <c r="AO143" s="167"/>
      <c r="AP143" s="162"/>
      <c r="AQ143" s="158"/>
    </row>
    <row r="144" spans="1:43">
      <c r="A144" s="157"/>
      <c r="B144" s="158"/>
      <c r="C144" s="151"/>
      <c r="D144" s="152"/>
      <c r="E144" s="152"/>
      <c r="F144" s="152"/>
      <c r="G144" s="152"/>
      <c r="H144" s="152"/>
      <c r="I144" s="159"/>
      <c r="J144" s="159"/>
      <c r="K144" s="159"/>
      <c r="L144" s="159"/>
      <c r="M144" s="159"/>
      <c r="N144" s="159"/>
      <c r="O144" s="159"/>
      <c r="P144" s="159"/>
      <c r="Q144" s="153"/>
      <c r="R144" s="154"/>
      <c r="S144" s="154"/>
      <c r="T144" s="154"/>
      <c r="U144" s="160"/>
      <c r="V144" s="161"/>
      <c r="W144" s="162"/>
      <c r="X144" s="162"/>
      <c r="Y144" s="163"/>
      <c r="Z144" s="164"/>
      <c r="AA144" s="165"/>
      <c r="AB144" s="165"/>
      <c r="AC144" s="165"/>
      <c r="AD144" s="166"/>
      <c r="AE144" s="167"/>
      <c r="AF144" s="165"/>
      <c r="AG144" s="165"/>
      <c r="AH144" s="165"/>
      <c r="AI144" s="166"/>
      <c r="AJ144" s="153"/>
      <c r="AK144" s="152"/>
      <c r="AL144" s="152"/>
      <c r="AM144" s="160"/>
      <c r="AN144" s="168"/>
      <c r="AO144" s="167"/>
      <c r="AP144" s="162"/>
      <c r="AQ144" s="158"/>
    </row>
    <row r="145" spans="1:43">
      <c r="A145" s="157"/>
      <c r="B145" s="158"/>
      <c r="C145" s="151"/>
      <c r="D145" s="152"/>
      <c r="E145" s="152"/>
      <c r="F145" s="152"/>
      <c r="G145" s="152"/>
      <c r="H145" s="152"/>
      <c r="I145" s="159"/>
      <c r="J145" s="159"/>
      <c r="K145" s="159"/>
      <c r="L145" s="159"/>
      <c r="M145" s="159"/>
      <c r="N145" s="159"/>
      <c r="O145" s="159"/>
      <c r="P145" s="159"/>
      <c r="Q145" s="153"/>
      <c r="R145" s="154"/>
      <c r="S145" s="154"/>
      <c r="T145" s="154"/>
      <c r="U145" s="160"/>
      <c r="V145" s="161"/>
      <c r="W145" s="162"/>
      <c r="X145" s="162"/>
      <c r="Y145" s="163"/>
      <c r="Z145" s="164"/>
      <c r="AA145" s="165"/>
      <c r="AB145" s="165"/>
      <c r="AC145" s="165"/>
      <c r="AD145" s="166"/>
      <c r="AE145" s="167"/>
      <c r="AF145" s="165"/>
      <c r="AG145" s="165"/>
      <c r="AH145" s="165"/>
      <c r="AI145" s="166"/>
      <c r="AJ145" s="153"/>
      <c r="AK145" s="152"/>
      <c r="AL145" s="152"/>
      <c r="AM145" s="160"/>
      <c r="AN145" s="168"/>
      <c r="AO145" s="167"/>
      <c r="AP145" s="162"/>
      <c r="AQ145" s="158"/>
    </row>
    <row r="146" spans="1:43">
      <c r="A146" s="157"/>
      <c r="B146" s="158"/>
      <c r="C146" s="151"/>
      <c r="D146" s="152"/>
      <c r="E146" s="152"/>
      <c r="F146" s="152"/>
      <c r="G146" s="152"/>
      <c r="H146" s="152"/>
      <c r="I146" s="159"/>
      <c r="J146" s="159"/>
      <c r="K146" s="159"/>
      <c r="L146" s="159"/>
      <c r="M146" s="159"/>
      <c r="N146" s="159"/>
      <c r="O146" s="159"/>
      <c r="P146" s="159"/>
      <c r="Q146" s="153"/>
      <c r="R146" s="154"/>
      <c r="S146" s="154"/>
      <c r="T146" s="154"/>
      <c r="U146" s="160"/>
      <c r="V146" s="161"/>
      <c r="W146" s="162"/>
      <c r="X146" s="162"/>
      <c r="Y146" s="163"/>
      <c r="Z146" s="164"/>
      <c r="AA146" s="165"/>
      <c r="AB146" s="165"/>
      <c r="AC146" s="165"/>
      <c r="AD146" s="166"/>
      <c r="AE146" s="167"/>
      <c r="AF146" s="165"/>
      <c r="AG146" s="165"/>
      <c r="AH146" s="165"/>
      <c r="AI146" s="166"/>
      <c r="AJ146" s="153"/>
      <c r="AK146" s="152"/>
      <c r="AL146" s="152"/>
      <c r="AM146" s="160"/>
      <c r="AN146" s="168"/>
      <c r="AO146" s="167"/>
      <c r="AP146" s="162"/>
      <c r="AQ146" s="158"/>
    </row>
    <row r="147" spans="1:43">
      <c r="A147" s="157"/>
      <c r="B147" s="158"/>
      <c r="C147" s="151"/>
      <c r="D147" s="152"/>
      <c r="E147" s="152"/>
      <c r="F147" s="152"/>
      <c r="G147" s="152"/>
      <c r="H147" s="152"/>
      <c r="I147" s="159"/>
      <c r="J147" s="159"/>
      <c r="K147" s="159"/>
      <c r="L147" s="159"/>
      <c r="M147" s="159"/>
      <c r="N147" s="159"/>
      <c r="O147" s="159"/>
      <c r="P147" s="159"/>
      <c r="Q147" s="153"/>
      <c r="R147" s="154"/>
      <c r="S147" s="154"/>
      <c r="T147" s="154"/>
      <c r="U147" s="160"/>
      <c r="V147" s="161"/>
      <c r="W147" s="162"/>
      <c r="X147" s="162"/>
      <c r="Y147" s="163"/>
      <c r="Z147" s="164"/>
      <c r="AA147" s="165"/>
      <c r="AB147" s="165"/>
      <c r="AC147" s="165"/>
      <c r="AD147" s="166"/>
      <c r="AE147" s="167"/>
      <c r="AF147" s="165"/>
      <c r="AG147" s="165"/>
      <c r="AH147" s="165"/>
      <c r="AI147" s="166"/>
      <c r="AJ147" s="153"/>
      <c r="AK147" s="152"/>
      <c r="AL147" s="152"/>
      <c r="AM147" s="160"/>
      <c r="AN147" s="168"/>
      <c r="AO147" s="167"/>
      <c r="AP147" s="162"/>
      <c r="AQ147" s="158"/>
    </row>
    <row r="148" spans="1:43">
      <c r="A148" s="157"/>
      <c r="B148" s="158"/>
      <c r="C148" s="151"/>
      <c r="D148" s="152"/>
      <c r="E148" s="152"/>
      <c r="F148" s="152"/>
      <c r="G148" s="152"/>
      <c r="H148" s="152"/>
      <c r="I148" s="159"/>
      <c r="J148" s="159"/>
      <c r="K148" s="159"/>
      <c r="L148" s="159"/>
      <c r="M148" s="159"/>
      <c r="N148" s="159"/>
      <c r="O148" s="159"/>
      <c r="P148" s="159"/>
      <c r="Q148" s="153"/>
      <c r="R148" s="154"/>
      <c r="S148" s="154"/>
      <c r="T148" s="154"/>
      <c r="U148" s="160"/>
      <c r="V148" s="161"/>
      <c r="W148" s="162"/>
      <c r="X148" s="162"/>
      <c r="Y148" s="163"/>
      <c r="Z148" s="164"/>
      <c r="AA148" s="165"/>
      <c r="AB148" s="165"/>
      <c r="AC148" s="165"/>
      <c r="AD148" s="166"/>
      <c r="AE148" s="167"/>
      <c r="AF148" s="165"/>
      <c r="AG148" s="165"/>
      <c r="AH148" s="165"/>
      <c r="AI148" s="166"/>
      <c r="AJ148" s="153"/>
      <c r="AK148" s="152"/>
      <c r="AL148" s="152"/>
      <c r="AM148" s="160"/>
      <c r="AN148" s="168"/>
      <c r="AO148" s="167"/>
      <c r="AP148" s="162"/>
      <c r="AQ148" s="158"/>
    </row>
    <row r="149" spans="1:43">
      <c r="A149" s="157"/>
      <c r="B149" s="158"/>
      <c r="C149" s="151"/>
      <c r="D149" s="152"/>
      <c r="E149" s="152"/>
      <c r="F149" s="152"/>
      <c r="G149" s="152"/>
      <c r="H149" s="152"/>
      <c r="I149" s="159"/>
      <c r="J149" s="159"/>
      <c r="K149" s="159"/>
      <c r="L149" s="159"/>
      <c r="M149" s="159"/>
      <c r="N149" s="159"/>
      <c r="O149" s="159"/>
      <c r="P149" s="159"/>
      <c r="Q149" s="153"/>
      <c r="R149" s="154"/>
      <c r="S149" s="154"/>
      <c r="T149" s="154"/>
      <c r="U149" s="160"/>
      <c r="V149" s="161"/>
      <c r="W149" s="162"/>
      <c r="X149" s="162"/>
      <c r="Y149" s="163"/>
      <c r="Z149" s="164"/>
      <c r="AA149" s="165"/>
      <c r="AB149" s="165"/>
      <c r="AC149" s="165"/>
      <c r="AD149" s="166"/>
      <c r="AE149" s="167"/>
      <c r="AF149" s="165"/>
      <c r="AG149" s="165"/>
      <c r="AH149" s="165"/>
      <c r="AI149" s="166"/>
      <c r="AJ149" s="153"/>
      <c r="AK149" s="152"/>
      <c r="AL149" s="152"/>
      <c r="AM149" s="160"/>
      <c r="AN149" s="168"/>
      <c r="AO149" s="167"/>
      <c r="AP149" s="162"/>
      <c r="AQ149" s="158"/>
    </row>
    <row r="150" spans="1:43">
      <c r="A150" s="157"/>
      <c r="B150" s="158"/>
      <c r="C150" s="151"/>
      <c r="D150" s="152"/>
      <c r="E150" s="152"/>
      <c r="F150" s="152"/>
      <c r="G150" s="152"/>
      <c r="H150" s="152"/>
      <c r="I150" s="159"/>
      <c r="J150" s="159"/>
      <c r="K150" s="159"/>
      <c r="L150" s="159"/>
      <c r="M150" s="159"/>
      <c r="N150" s="159"/>
      <c r="O150" s="159"/>
      <c r="P150" s="159"/>
      <c r="Q150" s="153"/>
      <c r="R150" s="154"/>
      <c r="S150" s="154"/>
      <c r="T150" s="154"/>
      <c r="U150" s="160"/>
      <c r="V150" s="161"/>
      <c r="W150" s="162"/>
      <c r="X150" s="162"/>
      <c r="Y150" s="163"/>
      <c r="Z150" s="164"/>
      <c r="AA150" s="165"/>
      <c r="AB150" s="165"/>
      <c r="AC150" s="165"/>
      <c r="AD150" s="166"/>
      <c r="AE150" s="167"/>
      <c r="AF150" s="165"/>
      <c r="AG150" s="165"/>
      <c r="AH150" s="165"/>
      <c r="AI150" s="166"/>
      <c r="AJ150" s="153"/>
      <c r="AK150" s="152"/>
      <c r="AL150" s="152"/>
      <c r="AM150" s="160"/>
      <c r="AN150" s="168"/>
      <c r="AO150" s="167"/>
      <c r="AP150" s="162"/>
      <c r="AQ150" s="158"/>
    </row>
    <row r="151" spans="1:43">
      <c r="A151" s="157"/>
      <c r="B151" s="158"/>
      <c r="C151" s="151"/>
      <c r="D151" s="152"/>
      <c r="E151" s="152"/>
      <c r="F151" s="152"/>
      <c r="G151" s="152"/>
      <c r="H151" s="152"/>
      <c r="I151" s="159"/>
      <c r="J151" s="159"/>
      <c r="K151" s="159"/>
      <c r="L151" s="159"/>
      <c r="M151" s="159"/>
      <c r="N151" s="159"/>
      <c r="O151" s="159"/>
      <c r="P151" s="159"/>
      <c r="Q151" s="153"/>
      <c r="R151" s="154"/>
      <c r="S151" s="154"/>
      <c r="T151" s="154"/>
      <c r="U151" s="160"/>
      <c r="V151" s="161"/>
      <c r="W151" s="162"/>
      <c r="X151" s="162"/>
      <c r="Y151" s="163"/>
      <c r="Z151" s="164"/>
      <c r="AA151" s="165"/>
      <c r="AB151" s="165"/>
      <c r="AC151" s="165"/>
      <c r="AD151" s="166"/>
      <c r="AE151" s="167"/>
      <c r="AF151" s="165"/>
      <c r="AG151" s="165"/>
      <c r="AH151" s="165"/>
      <c r="AI151" s="166"/>
      <c r="AJ151" s="153"/>
      <c r="AK151" s="152"/>
      <c r="AL151" s="152"/>
      <c r="AM151" s="160"/>
      <c r="AN151" s="168"/>
      <c r="AO151" s="167"/>
      <c r="AP151" s="162"/>
      <c r="AQ151" s="158"/>
    </row>
    <row r="152" spans="1:43">
      <c r="A152" s="157"/>
      <c r="B152" s="158"/>
      <c r="C152" s="151"/>
      <c r="D152" s="152"/>
      <c r="E152" s="152"/>
      <c r="F152" s="152"/>
      <c r="G152" s="152"/>
      <c r="H152" s="152"/>
      <c r="I152" s="159"/>
      <c r="J152" s="159"/>
      <c r="K152" s="159"/>
      <c r="L152" s="159"/>
      <c r="M152" s="159"/>
      <c r="N152" s="159"/>
      <c r="O152" s="159"/>
      <c r="P152" s="159"/>
      <c r="Q152" s="153"/>
      <c r="R152" s="154"/>
      <c r="S152" s="154"/>
      <c r="T152" s="154"/>
      <c r="U152" s="160"/>
      <c r="V152" s="161"/>
      <c r="W152" s="162"/>
      <c r="X152" s="162"/>
      <c r="Y152" s="163"/>
      <c r="Z152" s="164"/>
      <c r="AA152" s="165"/>
      <c r="AB152" s="165"/>
      <c r="AC152" s="165"/>
      <c r="AD152" s="166"/>
      <c r="AE152" s="167"/>
      <c r="AF152" s="165"/>
      <c r="AG152" s="165"/>
      <c r="AH152" s="165"/>
      <c r="AI152" s="166"/>
      <c r="AJ152" s="153"/>
      <c r="AK152" s="152"/>
      <c r="AL152" s="152"/>
      <c r="AM152" s="160"/>
      <c r="AN152" s="168"/>
      <c r="AO152" s="167"/>
      <c r="AP152" s="162"/>
      <c r="AQ152" s="158"/>
    </row>
    <row r="153" spans="1:43">
      <c r="A153" s="157"/>
      <c r="B153" s="158"/>
      <c r="C153" s="151"/>
      <c r="D153" s="152"/>
      <c r="E153" s="152"/>
      <c r="F153" s="152"/>
      <c r="G153" s="152"/>
      <c r="H153" s="152"/>
      <c r="I153" s="159"/>
      <c r="J153" s="159"/>
      <c r="K153" s="159"/>
      <c r="L153" s="159"/>
      <c r="M153" s="159"/>
      <c r="N153" s="159"/>
      <c r="O153" s="159"/>
      <c r="P153" s="159"/>
      <c r="Q153" s="153"/>
      <c r="R153" s="154"/>
      <c r="S153" s="154"/>
      <c r="T153" s="154"/>
      <c r="U153" s="160"/>
      <c r="V153" s="161"/>
      <c r="W153" s="162"/>
      <c r="X153" s="162"/>
      <c r="Y153" s="163"/>
      <c r="Z153" s="164"/>
      <c r="AA153" s="165"/>
      <c r="AB153" s="165"/>
      <c r="AC153" s="165"/>
      <c r="AD153" s="166"/>
      <c r="AE153" s="167"/>
      <c r="AF153" s="165"/>
      <c r="AG153" s="165"/>
      <c r="AH153" s="165"/>
      <c r="AI153" s="166"/>
      <c r="AJ153" s="153"/>
      <c r="AK153" s="152"/>
      <c r="AL153" s="152"/>
      <c r="AM153" s="160"/>
      <c r="AN153" s="168"/>
      <c r="AO153" s="167"/>
      <c r="AP153" s="162"/>
      <c r="AQ153" s="158"/>
    </row>
    <row r="154" spans="1:43">
      <c r="A154" s="157"/>
      <c r="B154" s="158"/>
      <c r="C154" s="151"/>
      <c r="D154" s="152"/>
      <c r="E154" s="152"/>
      <c r="F154" s="152"/>
      <c r="G154" s="152"/>
      <c r="H154" s="152"/>
      <c r="I154" s="159"/>
      <c r="J154" s="159"/>
      <c r="K154" s="159"/>
      <c r="L154" s="159"/>
      <c r="M154" s="159"/>
      <c r="N154" s="159"/>
      <c r="O154" s="159"/>
      <c r="P154" s="159"/>
      <c r="Q154" s="153"/>
      <c r="R154" s="154"/>
      <c r="S154" s="154"/>
      <c r="T154" s="154"/>
      <c r="U154" s="160"/>
      <c r="V154" s="161"/>
      <c r="W154" s="162"/>
      <c r="X154" s="162"/>
      <c r="Y154" s="163"/>
      <c r="Z154" s="164"/>
      <c r="AA154" s="165"/>
      <c r="AB154" s="165"/>
      <c r="AC154" s="165"/>
      <c r="AD154" s="166"/>
      <c r="AE154" s="167"/>
      <c r="AF154" s="165"/>
      <c r="AG154" s="165"/>
      <c r="AH154" s="165"/>
      <c r="AI154" s="166"/>
      <c r="AJ154" s="153"/>
      <c r="AK154" s="152"/>
      <c r="AL154" s="152"/>
      <c r="AM154" s="160"/>
      <c r="AN154" s="168"/>
      <c r="AO154" s="167"/>
      <c r="AP154" s="162"/>
      <c r="AQ154" s="158"/>
    </row>
    <row r="155" spans="1:43">
      <c r="A155" s="157"/>
      <c r="B155" s="158"/>
      <c r="C155" s="151"/>
      <c r="D155" s="152"/>
      <c r="E155" s="152"/>
      <c r="F155" s="152"/>
      <c r="G155" s="152"/>
      <c r="H155" s="152"/>
      <c r="I155" s="159"/>
      <c r="J155" s="159"/>
      <c r="K155" s="159"/>
      <c r="L155" s="159"/>
      <c r="M155" s="159"/>
      <c r="N155" s="159"/>
      <c r="O155" s="159"/>
      <c r="P155" s="159"/>
      <c r="Q155" s="153"/>
      <c r="R155" s="154"/>
      <c r="S155" s="154"/>
      <c r="T155" s="154"/>
      <c r="U155" s="160"/>
      <c r="V155" s="161"/>
      <c r="W155" s="162"/>
      <c r="X155" s="162"/>
      <c r="Y155" s="163"/>
      <c r="Z155" s="164"/>
      <c r="AA155" s="165"/>
      <c r="AB155" s="165"/>
      <c r="AC155" s="165"/>
      <c r="AD155" s="166"/>
      <c r="AE155" s="167"/>
      <c r="AF155" s="165"/>
      <c r="AG155" s="165"/>
      <c r="AH155" s="165"/>
      <c r="AI155" s="166"/>
      <c r="AJ155" s="153"/>
      <c r="AK155" s="152"/>
      <c r="AL155" s="152"/>
      <c r="AM155" s="160"/>
      <c r="AN155" s="168"/>
      <c r="AO155" s="167"/>
      <c r="AP155" s="162"/>
      <c r="AQ155" s="158"/>
    </row>
    <row r="156" spans="1:43">
      <c r="A156" s="157"/>
      <c r="B156" s="158"/>
      <c r="C156" s="151"/>
      <c r="D156" s="152"/>
      <c r="E156" s="152"/>
      <c r="F156" s="152"/>
      <c r="G156" s="152"/>
      <c r="H156" s="152"/>
      <c r="I156" s="159"/>
      <c r="J156" s="159"/>
      <c r="K156" s="159"/>
      <c r="L156" s="159"/>
      <c r="M156" s="159"/>
      <c r="N156" s="159"/>
      <c r="O156" s="159"/>
      <c r="P156" s="159"/>
      <c r="Q156" s="153"/>
      <c r="R156" s="154"/>
      <c r="S156" s="154"/>
      <c r="T156" s="154"/>
      <c r="U156" s="160"/>
      <c r="V156" s="161"/>
      <c r="W156" s="162"/>
      <c r="X156" s="162"/>
      <c r="Y156" s="163"/>
      <c r="Z156" s="164"/>
      <c r="AA156" s="165"/>
      <c r="AB156" s="165"/>
      <c r="AC156" s="165"/>
      <c r="AD156" s="166"/>
      <c r="AE156" s="167"/>
      <c r="AF156" s="165"/>
      <c r="AG156" s="165"/>
      <c r="AH156" s="165"/>
      <c r="AI156" s="166"/>
      <c r="AJ156" s="153"/>
      <c r="AK156" s="152"/>
      <c r="AL156" s="152"/>
      <c r="AM156" s="160"/>
      <c r="AN156" s="168"/>
      <c r="AO156" s="167"/>
      <c r="AP156" s="162"/>
      <c r="AQ156" s="158"/>
    </row>
    <row r="157" spans="1:43">
      <c r="A157" s="157"/>
      <c r="B157" s="158"/>
      <c r="C157" s="151"/>
      <c r="D157" s="152"/>
      <c r="E157" s="152"/>
      <c r="F157" s="152"/>
      <c r="G157" s="152"/>
      <c r="H157" s="152"/>
      <c r="I157" s="159"/>
      <c r="J157" s="159"/>
      <c r="K157" s="159"/>
      <c r="L157" s="159"/>
      <c r="M157" s="159"/>
      <c r="N157" s="159"/>
      <c r="O157" s="159"/>
      <c r="P157" s="159"/>
      <c r="Q157" s="153"/>
      <c r="R157" s="154"/>
      <c r="S157" s="154"/>
      <c r="T157" s="154"/>
      <c r="U157" s="160"/>
      <c r="V157" s="161"/>
      <c r="W157" s="162"/>
      <c r="X157" s="162"/>
      <c r="Y157" s="163"/>
      <c r="Z157" s="164"/>
      <c r="AA157" s="165"/>
      <c r="AB157" s="165"/>
      <c r="AC157" s="165"/>
      <c r="AD157" s="166"/>
      <c r="AE157" s="167"/>
      <c r="AF157" s="165"/>
      <c r="AG157" s="165"/>
      <c r="AH157" s="165"/>
      <c r="AI157" s="166"/>
      <c r="AJ157" s="153"/>
      <c r="AK157" s="152"/>
      <c r="AL157" s="152"/>
      <c r="AM157" s="160"/>
      <c r="AN157" s="168"/>
      <c r="AO157" s="167"/>
      <c r="AP157" s="162"/>
      <c r="AQ157" s="158"/>
    </row>
    <row r="158" spans="1:43">
      <c r="A158" s="157"/>
      <c r="B158" s="158"/>
      <c r="C158" s="151"/>
      <c r="D158" s="152"/>
      <c r="E158" s="152"/>
      <c r="F158" s="152"/>
      <c r="G158" s="152"/>
      <c r="H158" s="152"/>
      <c r="I158" s="159"/>
      <c r="J158" s="159"/>
      <c r="K158" s="159"/>
      <c r="L158" s="159"/>
      <c r="M158" s="159"/>
      <c r="N158" s="159"/>
      <c r="O158" s="159"/>
      <c r="P158" s="159"/>
      <c r="Q158" s="153"/>
      <c r="R158" s="154"/>
      <c r="S158" s="154"/>
      <c r="T158" s="154"/>
      <c r="U158" s="160"/>
      <c r="V158" s="161"/>
      <c r="W158" s="162"/>
      <c r="X158" s="162"/>
      <c r="Y158" s="163"/>
      <c r="Z158" s="164"/>
      <c r="AA158" s="165"/>
      <c r="AB158" s="165"/>
      <c r="AC158" s="165"/>
      <c r="AD158" s="166"/>
      <c r="AE158" s="167"/>
      <c r="AF158" s="165"/>
      <c r="AG158" s="165"/>
      <c r="AH158" s="165"/>
      <c r="AI158" s="166"/>
      <c r="AJ158" s="153"/>
      <c r="AK158" s="152"/>
      <c r="AL158" s="152"/>
      <c r="AM158" s="160"/>
      <c r="AN158" s="168"/>
      <c r="AO158" s="167"/>
      <c r="AP158" s="162"/>
      <c r="AQ158" s="158"/>
    </row>
    <row r="159" spans="1:43">
      <c r="A159" s="157"/>
      <c r="B159" s="158"/>
      <c r="C159" s="151"/>
      <c r="D159" s="152"/>
      <c r="E159" s="152"/>
      <c r="F159" s="152"/>
      <c r="G159" s="152"/>
      <c r="H159" s="152"/>
      <c r="I159" s="159"/>
      <c r="J159" s="159"/>
      <c r="K159" s="159"/>
      <c r="L159" s="159"/>
      <c r="M159" s="159"/>
      <c r="N159" s="159"/>
      <c r="O159" s="159"/>
      <c r="P159" s="159"/>
      <c r="Q159" s="153"/>
      <c r="R159" s="154"/>
      <c r="S159" s="154"/>
      <c r="T159" s="154"/>
      <c r="U159" s="160"/>
      <c r="V159" s="161"/>
      <c r="W159" s="162"/>
      <c r="X159" s="162"/>
      <c r="Y159" s="163"/>
      <c r="Z159" s="164"/>
      <c r="AA159" s="165"/>
      <c r="AB159" s="165"/>
      <c r="AC159" s="165"/>
      <c r="AD159" s="166"/>
      <c r="AE159" s="167"/>
      <c r="AF159" s="165"/>
      <c r="AG159" s="165"/>
      <c r="AH159" s="165"/>
      <c r="AI159" s="166"/>
      <c r="AJ159" s="153"/>
      <c r="AK159" s="152"/>
      <c r="AL159" s="152"/>
      <c r="AM159" s="160"/>
      <c r="AN159" s="168"/>
      <c r="AO159" s="167"/>
      <c r="AP159" s="162"/>
      <c r="AQ159" s="158"/>
    </row>
    <row r="160" spans="1:43">
      <c r="A160" s="157"/>
      <c r="B160" s="158"/>
      <c r="C160" s="151"/>
      <c r="D160" s="152"/>
      <c r="E160" s="152"/>
      <c r="F160" s="152"/>
      <c r="G160" s="152"/>
      <c r="H160" s="152"/>
      <c r="I160" s="159"/>
      <c r="J160" s="159"/>
      <c r="K160" s="159"/>
      <c r="L160" s="159"/>
      <c r="M160" s="159"/>
      <c r="N160" s="159"/>
      <c r="O160" s="159"/>
      <c r="P160" s="159"/>
      <c r="Q160" s="153"/>
      <c r="R160" s="154"/>
      <c r="S160" s="154"/>
      <c r="T160" s="154"/>
      <c r="U160" s="160"/>
      <c r="V160" s="161"/>
      <c r="W160" s="162"/>
      <c r="X160" s="162"/>
      <c r="Y160" s="163"/>
      <c r="Z160" s="164"/>
      <c r="AA160" s="165"/>
      <c r="AB160" s="165"/>
      <c r="AC160" s="165"/>
      <c r="AD160" s="166"/>
      <c r="AE160" s="167"/>
      <c r="AF160" s="165"/>
      <c r="AG160" s="165"/>
      <c r="AH160" s="165"/>
      <c r="AI160" s="166"/>
      <c r="AJ160" s="153"/>
      <c r="AK160" s="152"/>
      <c r="AL160" s="152"/>
      <c r="AM160" s="160"/>
      <c r="AN160" s="168"/>
      <c r="AO160" s="167"/>
      <c r="AP160" s="162"/>
      <c r="AQ160" s="158"/>
    </row>
    <row r="161" spans="1:43">
      <c r="A161" s="157"/>
      <c r="B161" s="158"/>
      <c r="C161" s="151"/>
      <c r="D161" s="152"/>
      <c r="E161" s="152"/>
      <c r="F161" s="152"/>
      <c r="G161" s="152"/>
      <c r="H161" s="152"/>
      <c r="I161" s="159"/>
      <c r="J161" s="159"/>
      <c r="K161" s="159"/>
      <c r="L161" s="159"/>
      <c r="M161" s="159"/>
      <c r="N161" s="159"/>
      <c r="O161" s="159"/>
      <c r="P161" s="159"/>
      <c r="Q161" s="153"/>
      <c r="R161" s="154"/>
      <c r="S161" s="154"/>
      <c r="T161" s="154"/>
      <c r="U161" s="160"/>
      <c r="V161" s="161"/>
      <c r="W161" s="162"/>
      <c r="X161" s="162"/>
      <c r="Y161" s="163"/>
      <c r="Z161" s="164"/>
      <c r="AA161" s="165"/>
      <c r="AB161" s="165"/>
      <c r="AC161" s="165"/>
      <c r="AD161" s="166"/>
      <c r="AE161" s="167"/>
      <c r="AF161" s="165"/>
      <c r="AG161" s="165"/>
      <c r="AH161" s="165"/>
      <c r="AI161" s="166"/>
      <c r="AJ161" s="153"/>
      <c r="AK161" s="152"/>
      <c r="AL161" s="152"/>
      <c r="AM161" s="160"/>
      <c r="AN161" s="168"/>
      <c r="AO161" s="167"/>
      <c r="AP161" s="162"/>
      <c r="AQ161" s="158"/>
    </row>
    <row r="162" spans="1:43">
      <c r="A162" s="157"/>
      <c r="B162" s="158"/>
      <c r="C162" s="151"/>
      <c r="D162" s="152"/>
      <c r="E162" s="152"/>
      <c r="F162" s="152"/>
      <c r="G162" s="152"/>
      <c r="H162" s="152"/>
      <c r="I162" s="159"/>
      <c r="J162" s="159"/>
      <c r="K162" s="159"/>
      <c r="L162" s="159"/>
      <c r="M162" s="159"/>
      <c r="N162" s="159"/>
      <c r="O162" s="159"/>
      <c r="P162" s="159"/>
      <c r="Q162" s="153"/>
      <c r="R162" s="154"/>
      <c r="S162" s="154"/>
      <c r="T162" s="154"/>
      <c r="U162" s="160"/>
      <c r="V162" s="161"/>
      <c r="W162" s="162"/>
      <c r="X162" s="162"/>
      <c r="Y162" s="163"/>
      <c r="Z162" s="164"/>
      <c r="AA162" s="165"/>
      <c r="AB162" s="165"/>
      <c r="AC162" s="165"/>
      <c r="AD162" s="166"/>
      <c r="AE162" s="167"/>
      <c r="AF162" s="165"/>
      <c r="AG162" s="165"/>
      <c r="AH162" s="165"/>
      <c r="AI162" s="166"/>
      <c r="AJ162" s="153"/>
      <c r="AK162" s="152"/>
      <c r="AL162" s="152"/>
      <c r="AM162" s="160"/>
      <c r="AN162" s="168"/>
      <c r="AO162" s="167"/>
      <c r="AP162" s="162"/>
      <c r="AQ162" s="158"/>
    </row>
    <row r="163" spans="1:43">
      <c r="A163" s="157"/>
      <c r="B163" s="158"/>
      <c r="C163" s="151"/>
      <c r="D163" s="152"/>
      <c r="E163" s="152"/>
      <c r="F163" s="152"/>
      <c r="G163" s="152"/>
      <c r="H163" s="152"/>
      <c r="I163" s="159"/>
      <c r="J163" s="159"/>
      <c r="K163" s="159"/>
      <c r="L163" s="159"/>
      <c r="M163" s="159"/>
      <c r="N163" s="159"/>
      <c r="O163" s="159"/>
      <c r="P163" s="159"/>
      <c r="Q163" s="153"/>
      <c r="R163" s="154"/>
      <c r="S163" s="154"/>
      <c r="T163" s="154"/>
      <c r="U163" s="160"/>
      <c r="V163" s="161"/>
      <c r="W163" s="162"/>
      <c r="X163" s="162"/>
      <c r="Y163" s="163"/>
      <c r="Z163" s="164"/>
      <c r="AA163" s="165"/>
      <c r="AB163" s="165"/>
      <c r="AC163" s="165"/>
      <c r="AD163" s="166"/>
      <c r="AE163" s="167"/>
      <c r="AF163" s="165"/>
      <c r="AG163" s="165"/>
      <c r="AH163" s="165"/>
      <c r="AI163" s="166"/>
      <c r="AJ163" s="153"/>
      <c r="AK163" s="152"/>
      <c r="AL163" s="152"/>
      <c r="AM163" s="160"/>
      <c r="AN163" s="168"/>
      <c r="AO163" s="167"/>
      <c r="AP163" s="162"/>
      <c r="AQ163" s="158"/>
    </row>
    <row r="164" spans="1:43">
      <c r="A164" s="157"/>
      <c r="B164" s="158"/>
      <c r="C164" s="151"/>
      <c r="D164" s="152"/>
      <c r="E164" s="152"/>
      <c r="F164" s="152"/>
      <c r="G164" s="152"/>
      <c r="H164" s="152"/>
      <c r="I164" s="159"/>
      <c r="J164" s="159"/>
      <c r="K164" s="159"/>
      <c r="L164" s="159"/>
      <c r="M164" s="159"/>
      <c r="N164" s="159"/>
      <c r="O164" s="159"/>
      <c r="P164" s="159"/>
      <c r="Q164" s="153"/>
      <c r="R164" s="154"/>
      <c r="S164" s="154"/>
      <c r="T164" s="154"/>
      <c r="U164" s="160"/>
      <c r="V164" s="161"/>
      <c r="W164" s="162"/>
      <c r="X164" s="162"/>
      <c r="Y164" s="163"/>
      <c r="Z164" s="164"/>
      <c r="AA164" s="165"/>
      <c r="AB164" s="165"/>
      <c r="AC164" s="165"/>
      <c r="AD164" s="166"/>
      <c r="AE164" s="167"/>
      <c r="AF164" s="165"/>
      <c r="AG164" s="165"/>
      <c r="AH164" s="165"/>
      <c r="AI164" s="166"/>
      <c r="AJ164" s="153"/>
      <c r="AK164" s="152"/>
      <c r="AL164" s="152"/>
      <c r="AM164" s="160"/>
      <c r="AN164" s="168"/>
      <c r="AO164" s="167"/>
      <c r="AP164" s="162"/>
      <c r="AQ164" s="158"/>
    </row>
    <row r="165" spans="1:43">
      <c r="A165" s="157"/>
      <c r="B165" s="158"/>
      <c r="C165" s="151"/>
      <c r="D165" s="152"/>
      <c r="E165" s="152"/>
      <c r="F165" s="152"/>
      <c r="G165" s="152"/>
      <c r="H165" s="152"/>
      <c r="I165" s="159"/>
      <c r="J165" s="159"/>
      <c r="K165" s="159"/>
      <c r="L165" s="159"/>
      <c r="M165" s="159"/>
      <c r="N165" s="159"/>
      <c r="O165" s="159"/>
      <c r="P165" s="159"/>
      <c r="Q165" s="153"/>
      <c r="R165" s="154"/>
      <c r="S165" s="154"/>
      <c r="T165" s="154"/>
      <c r="U165" s="160"/>
      <c r="V165" s="161"/>
      <c r="W165" s="162"/>
      <c r="X165" s="162"/>
      <c r="Y165" s="163"/>
      <c r="Z165" s="164"/>
      <c r="AA165" s="165"/>
      <c r="AB165" s="165"/>
      <c r="AC165" s="165"/>
      <c r="AD165" s="166"/>
      <c r="AE165" s="167"/>
      <c r="AF165" s="165"/>
      <c r="AG165" s="165"/>
      <c r="AH165" s="165"/>
      <c r="AI165" s="166"/>
      <c r="AJ165" s="153"/>
      <c r="AK165" s="152"/>
      <c r="AL165" s="152"/>
      <c r="AM165" s="160"/>
      <c r="AN165" s="168"/>
      <c r="AO165" s="167"/>
      <c r="AP165" s="162"/>
      <c r="AQ165" s="158"/>
    </row>
    <row r="166" spans="1:43">
      <c r="A166" s="157"/>
      <c r="B166" s="158"/>
      <c r="C166" s="151"/>
      <c r="D166" s="152"/>
      <c r="E166" s="152"/>
      <c r="F166" s="152"/>
      <c r="G166" s="152"/>
      <c r="H166" s="152"/>
      <c r="I166" s="159"/>
      <c r="J166" s="159"/>
      <c r="K166" s="159"/>
      <c r="L166" s="159"/>
      <c r="M166" s="159"/>
      <c r="N166" s="159"/>
      <c r="O166" s="159"/>
      <c r="P166" s="159"/>
      <c r="Q166" s="153"/>
      <c r="R166" s="154"/>
      <c r="S166" s="154"/>
      <c r="T166" s="154"/>
      <c r="U166" s="160"/>
      <c r="V166" s="161"/>
      <c r="W166" s="162"/>
      <c r="X166" s="162"/>
      <c r="Y166" s="163"/>
      <c r="Z166" s="164"/>
      <c r="AA166" s="165"/>
      <c r="AB166" s="165"/>
      <c r="AC166" s="165"/>
      <c r="AD166" s="166"/>
      <c r="AE166" s="167"/>
      <c r="AF166" s="165"/>
      <c r="AG166" s="165"/>
      <c r="AH166" s="165"/>
      <c r="AI166" s="166"/>
      <c r="AJ166" s="153"/>
      <c r="AK166" s="152"/>
      <c r="AL166" s="152"/>
      <c r="AM166" s="160"/>
      <c r="AN166" s="168"/>
      <c r="AO166" s="167"/>
      <c r="AP166" s="162"/>
      <c r="AQ166" s="158"/>
    </row>
    <row r="167" spans="1:43">
      <c r="A167" s="157"/>
      <c r="B167" s="158"/>
      <c r="C167" s="151"/>
      <c r="D167" s="152"/>
      <c r="E167" s="152"/>
      <c r="F167" s="152"/>
      <c r="G167" s="152"/>
      <c r="H167" s="152"/>
      <c r="I167" s="159"/>
      <c r="J167" s="159"/>
      <c r="K167" s="159"/>
      <c r="L167" s="159"/>
      <c r="M167" s="159"/>
      <c r="N167" s="159"/>
      <c r="O167" s="159"/>
      <c r="P167" s="159"/>
      <c r="Q167" s="153"/>
      <c r="R167" s="154"/>
      <c r="S167" s="154"/>
      <c r="T167" s="154"/>
      <c r="U167" s="160"/>
      <c r="V167" s="161"/>
      <c r="W167" s="162"/>
      <c r="X167" s="162"/>
      <c r="Y167" s="163"/>
      <c r="Z167" s="164"/>
      <c r="AA167" s="165"/>
      <c r="AB167" s="165"/>
      <c r="AC167" s="165"/>
      <c r="AD167" s="166"/>
      <c r="AE167" s="167"/>
      <c r="AF167" s="165"/>
      <c r="AG167" s="165"/>
      <c r="AH167" s="165"/>
      <c r="AI167" s="166"/>
      <c r="AJ167" s="153"/>
      <c r="AK167" s="152"/>
      <c r="AL167" s="152"/>
      <c r="AM167" s="160"/>
      <c r="AN167" s="168"/>
      <c r="AO167" s="167"/>
      <c r="AP167" s="162"/>
      <c r="AQ167" s="158"/>
    </row>
    <row r="168" spans="1:43">
      <c r="A168" s="157"/>
      <c r="B168" s="158"/>
      <c r="C168" s="151"/>
      <c r="D168" s="152"/>
      <c r="E168" s="152"/>
      <c r="F168" s="152"/>
      <c r="G168" s="152"/>
      <c r="H168" s="152"/>
      <c r="I168" s="159"/>
      <c r="J168" s="159"/>
      <c r="K168" s="159"/>
      <c r="L168" s="159"/>
      <c r="M168" s="159"/>
      <c r="N168" s="159"/>
      <c r="O168" s="159"/>
      <c r="P168" s="159"/>
      <c r="Q168" s="153"/>
      <c r="R168" s="154"/>
      <c r="S168" s="154"/>
      <c r="T168" s="154"/>
      <c r="U168" s="160"/>
      <c r="V168" s="161"/>
      <c r="W168" s="162"/>
      <c r="X168" s="162"/>
      <c r="Y168" s="163"/>
      <c r="Z168" s="164"/>
      <c r="AA168" s="165"/>
      <c r="AB168" s="165"/>
      <c r="AC168" s="165"/>
      <c r="AD168" s="166"/>
      <c r="AE168" s="167"/>
      <c r="AF168" s="165"/>
      <c r="AG168" s="165"/>
      <c r="AH168" s="165"/>
      <c r="AI168" s="166"/>
      <c r="AJ168" s="153"/>
      <c r="AK168" s="152"/>
      <c r="AL168" s="152"/>
      <c r="AM168" s="160"/>
      <c r="AN168" s="168"/>
      <c r="AO168" s="167"/>
      <c r="AP168" s="162"/>
      <c r="AQ168" s="158"/>
    </row>
    <row r="169" spans="1:43">
      <c r="A169" s="157"/>
      <c r="B169" s="158"/>
      <c r="C169" s="151"/>
      <c r="D169" s="152"/>
      <c r="E169" s="152"/>
      <c r="F169" s="152"/>
      <c r="G169" s="152"/>
      <c r="H169" s="152"/>
      <c r="I169" s="159"/>
      <c r="J169" s="159"/>
      <c r="K169" s="159"/>
      <c r="L169" s="159"/>
      <c r="M169" s="159"/>
      <c r="N169" s="159"/>
      <c r="O169" s="159"/>
      <c r="P169" s="159"/>
      <c r="Q169" s="153"/>
      <c r="R169" s="154"/>
      <c r="S169" s="154"/>
      <c r="T169" s="154"/>
      <c r="U169" s="160"/>
      <c r="V169" s="161"/>
      <c r="W169" s="162"/>
      <c r="X169" s="162"/>
      <c r="Y169" s="163"/>
      <c r="Z169" s="164"/>
      <c r="AA169" s="165"/>
      <c r="AB169" s="165"/>
      <c r="AC169" s="165"/>
      <c r="AD169" s="166"/>
      <c r="AE169" s="167"/>
      <c r="AF169" s="165"/>
      <c r="AG169" s="165"/>
      <c r="AH169" s="165"/>
      <c r="AI169" s="166"/>
      <c r="AJ169" s="153"/>
      <c r="AK169" s="152"/>
      <c r="AL169" s="152"/>
      <c r="AM169" s="160"/>
      <c r="AN169" s="168"/>
      <c r="AO169" s="167"/>
      <c r="AP169" s="162"/>
      <c r="AQ169" s="158"/>
    </row>
    <row r="170" spans="1:43">
      <c r="A170" s="157"/>
      <c r="B170" s="158"/>
      <c r="C170" s="151"/>
      <c r="D170" s="152"/>
      <c r="E170" s="152"/>
      <c r="F170" s="152"/>
      <c r="G170" s="152"/>
      <c r="H170" s="152"/>
      <c r="I170" s="159"/>
      <c r="J170" s="159"/>
      <c r="K170" s="159"/>
      <c r="L170" s="159"/>
      <c r="M170" s="159"/>
      <c r="N170" s="159"/>
      <c r="O170" s="159"/>
      <c r="P170" s="159"/>
      <c r="Q170" s="153"/>
      <c r="R170" s="154"/>
      <c r="S170" s="154"/>
      <c r="T170" s="154"/>
      <c r="U170" s="160"/>
      <c r="V170" s="161"/>
      <c r="W170" s="162"/>
      <c r="X170" s="162"/>
      <c r="Y170" s="163"/>
      <c r="Z170" s="164"/>
      <c r="AA170" s="165"/>
      <c r="AB170" s="165"/>
      <c r="AC170" s="165"/>
      <c r="AD170" s="166"/>
      <c r="AE170" s="167"/>
      <c r="AF170" s="165"/>
      <c r="AG170" s="165"/>
      <c r="AH170" s="165"/>
      <c r="AI170" s="166"/>
      <c r="AJ170" s="153"/>
      <c r="AK170" s="152"/>
      <c r="AL170" s="152"/>
      <c r="AM170" s="160"/>
      <c r="AN170" s="168"/>
      <c r="AO170" s="167"/>
      <c r="AP170" s="162"/>
      <c r="AQ170" s="158"/>
    </row>
    <row r="171" spans="1:43">
      <c r="A171" s="157"/>
      <c r="B171" s="158"/>
      <c r="C171" s="151"/>
      <c r="D171" s="152"/>
      <c r="E171" s="152"/>
      <c r="F171" s="152"/>
      <c r="G171" s="152"/>
      <c r="H171" s="152"/>
      <c r="I171" s="159"/>
      <c r="J171" s="159"/>
      <c r="K171" s="159"/>
      <c r="L171" s="159"/>
      <c r="M171" s="159"/>
      <c r="N171" s="159"/>
      <c r="O171" s="159"/>
      <c r="P171" s="159"/>
      <c r="Q171" s="153"/>
      <c r="R171" s="154"/>
      <c r="S171" s="154"/>
      <c r="T171" s="154"/>
      <c r="U171" s="160"/>
      <c r="V171" s="161"/>
      <c r="W171" s="162"/>
      <c r="X171" s="162"/>
      <c r="Y171" s="163"/>
      <c r="Z171" s="164"/>
      <c r="AA171" s="165"/>
      <c r="AB171" s="165"/>
      <c r="AC171" s="165"/>
      <c r="AD171" s="166"/>
      <c r="AE171" s="167"/>
      <c r="AF171" s="165"/>
      <c r="AG171" s="165"/>
      <c r="AH171" s="165"/>
      <c r="AI171" s="166"/>
      <c r="AJ171" s="153"/>
      <c r="AK171" s="152"/>
      <c r="AL171" s="152"/>
      <c r="AM171" s="160"/>
      <c r="AN171" s="168"/>
      <c r="AO171" s="167"/>
      <c r="AP171" s="162"/>
      <c r="AQ171" s="158"/>
    </row>
    <row r="172" spans="1:43">
      <c r="A172" s="157"/>
      <c r="B172" s="158"/>
      <c r="C172" s="151"/>
      <c r="D172" s="152"/>
      <c r="E172" s="152"/>
      <c r="F172" s="152"/>
      <c r="G172" s="152"/>
      <c r="H172" s="152"/>
      <c r="I172" s="159"/>
      <c r="J172" s="159"/>
      <c r="K172" s="159"/>
      <c r="L172" s="159"/>
      <c r="M172" s="159"/>
      <c r="N172" s="159"/>
      <c r="O172" s="159"/>
      <c r="P172" s="159"/>
      <c r="Q172" s="153"/>
      <c r="R172" s="154"/>
      <c r="S172" s="154"/>
      <c r="T172" s="154"/>
      <c r="U172" s="160"/>
      <c r="V172" s="161"/>
      <c r="W172" s="162"/>
      <c r="X172" s="162"/>
      <c r="Y172" s="163"/>
      <c r="Z172" s="164"/>
      <c r="AA172" s="165"/>
      <c r="AB172" s="165"/>
      <c r="AC172" s="165"/>
      <c r="AD172" s="166"/>
      <c r="AE172" s="167"/>
      <c r="AF172" s="165"/>
      <c r="AG172" s="165"/>
      <c r="AH172" s="165"/>
      <c r="AI172" s="166"/>
      <c r="AJ172" s="153"/>
      <c r="AK172" s="152"/>
      <c r="AL172" s="152"/>
      <c r="AM172" s="160"/>
      <c r="AN172" s="168"/>
      <c r="AO172" s="167"/>
      <c r="AP172" s="162"/>
      <c r="AQ172" s="158"/>
    </row>
    <row r="173" spans="1:43">
      <c r="A173" s="157"/>
      <c r="B173" s="158"/>
      <c r="C173" s="151"/>
      <c r="D173" s="152"/>
      <c r="E173" s="152"/>
      <c r="F173" s="152"/>
      <c r="G173" s="152"/>
      <c r="H173" s="152"/>
      <c r="I173" s="159"/>
      <c r="J173" s="159"/>
      <c r="K173" s="159"/>
      <c r="L173" s="159"/>
      <c r="M173" s="159"/>
      <c r="N173" s="159"/>
      <c r="O173" s="159"/>
      <c r="P173" s="159"/>
      <c r="Q173" s="153"/>
      <c r="R173" s="154"/>
      <c r="S173" s="154"/>
      <c r="T173" s="154"/>
      <c r="U173" s="160"/>
      <c r="V173" s="161"/>
      <c r="W173" s="162"/>
      <c r="X173" s="162"/>
      <c r="Y173" s="163"/>
      <c r="Z173" s="164"/>
      <c r="AA173" s="165"/>
      <c r="AB173" s="165"/>
      <c r="AC173" s="165"/>
      <c r="AD173" s="166"/>
      <c r="AE173" s="167"/>
      <c r="AF173" s="165"/>
      <c r="AG173" s="165"/>
      <c r="AH173" s="165"/>
      <c r="AI173" s="166"/>
      <c r="AJ173" s="153"/>
      <c r="AK173" s="152"/>
      <c r="AL173" s="152"/>
      <c r="AM173" s="160"/>
      <c r="AN173" s="168"/>
      <c r="AO173" s="167"/>
      <c r="AP173" s="162"/>
      <c r="AQ173" s="158"/>
    </row>
    <row r="174" spans="1:43">
      <c r="A174" s="157"/>
      <c r="B174" s="158"/>
      <c r="C174" s="151"/>
      <c r="D174" s="152"/>
      <c r="E174" s="152"/>
      <c r="F174" s="152"/>
      <c r="G174" s="152"/>
      <c r="H174" s="152"/>
      <c r="I174" s="159"/>
      <c r="J174" s="159"/>
      <c r="K174" s="159"/>
      <c r="L174" s="159"/>
      <c r="M174" s="159"/>
      <c r="N174" s="159"/>
      <c r="O174" s="159"/>
      <c r="P174" s="159"/>
      <c r="Q174" s="153"/>
      <c r="R174" s="154"/>
      <c r="S174" s="154"/>
      <c r="T174" s="154"/>
      <c r="U174" s="160"/>
      <c r="V174" s="161"/>
      <c r="W174" s="162"/>
      <c r="X174" s="162"/>
      <c r="Y174" s="163"/>
      <c r="Z174" s="164"/>
      <c r="AA174" s="165"/>
      <c r="AB174" s="165"/>
      <c r="AC174" s="165"/>
      <c r="AD174" s="166"/>
      <c r="AE174" s="167"/>
      <c r="AF174" s="165"/>
      <c r="AG174" s="165"/>
      <c r="AH174" s="165"/>
      <c r="AI174" s="166"/>
      <c r="AJ174" s="153"/>
      <c r="AK174" s="152"/>
      <c r="AL174" s="152"/>
      <c r="AM174" s="160"/>
      <c r="AN174" s="168"/>
      <c r="AO174" s="167"/>
      <c r="AP174" s="162"/>
      <c r="AQ174" s="158"/>
    </row>
    <row r="175" spans="1:43">
      <c r="A175" s="157"/>
      <c r="B175" s="158"/>
      <c r="C175" s="151"/>
      <c r="D175" s="152"/>
      <c r="E175" s="152"/>
      <c r="F175" s="152"/>
      <c r="G175" s="152"/>
      <c r="H175" s="152"/>
      <c r="I175" s="159"/>
      <c r="J175" s="159"/>
      <c r="K175" s="159"/>
      <c r="L175" s="159"/>
      <c r="M175" s="159"/>
      <c r="N175" s="159"/>
      <c r="O175" s="159"/>
      <c r="P175" s="159"/>
      <c r="Q175" s="153"/>
      <c r="R175" s="154"/>
      <c r="S175" s="154"/>
      <c r="T175" s="154"/>
      <c r="U175" s="160"/>
      <c r="V175" s="161"/>
      <c r="W175" s="162"/>
      <c r="X175" s="162"/>
      <c r="Y175" s="163"/>
      <c r="Z175" s="164"/>
      <c r="AA175" s="165"/>
      <c r="AB175" s="165"/>
      <c r="AC175" s="165"/>
      <c r="AD175" s="166"/>
      <c r="AE175" s="167"/>
      <c r="AF175" s="165"/>
      <c r="AG175" s="165"/>
      <c r="AH175" s="165"/>
      <c r="AI175" s="166"/>
      <c r="AJ175" s="153"/>
      <c r="AK175" s="152"/>
      <c r="AL175" s="152"/>
      <c r="AM175" s="160"/>
      <c r="AN175" s="168"/>
      <c r="AO175" s="167"/>
      <c r="AP175" s="162"/>
      <c r="AQ175" s="158"/>
    </row>
    <row r="176" spans="1:43">
      <c r="A176" s="157"/>
      <c r="B176" s="158"/>
      <c r="C176" s="151"/>
      <c r="D176" s="152"/>
      <c r="E176" s="152"/>
      <c r="F176" s="152"/>
      <c r="G176" s="152"/>
      <c r="H176" s="152"/>
      <c r="I176" s="159"/>
      <c r="J176" s="159"/>
      <c r="K176" s="159"/>
      <c r="L176" s="159"/>
      <c r="M176" s="159"/>
      <c r="N176" s="159"/>
      <c r="O176" s="159"/>
      <c r="P176" s="159"/>
      <c r="Q176" s="153"/>
      <c r="R176" s="154"/>
      <c r="S176" s="154"/>
      <c r="T176" s="154"/>
      <c r="U176" s="160"/>
      <c r="V176" s="161"/>
      <c r="W176" s="162"/>
      <c r="X176" s="162"/>
      <c r="Y176" s="163"/>
      <c r="Z176" s="164"/>
      <c r="AA176" s="165"/>
      <c r="AB176" s="165"/>
      <c r="AC176" s="165"/>
      <c r="AD176" s="166"/>
      <c r="AE176" s="167"/>
      <c r="AF176" s="165"/>
      <c r="AG176" s="165"/>
      <c r="AH176" s="165"/>
      <c r="AI176" s="166"/>
      <c r="AJ176" s="153"/>
      <c r="AK176" s="152"/>
      <c r="AL176" s="152"/>
      <c r="AM176" s="160"/>
      <c r="AN176" s="168"/>
      <c r="AO176" s="167"/>
      <c r="AP176" s="162"/>
      <c r="AQ176" s="158"/>
    </row>
    <row r="177" spans="1:43">
      <c r="A177" s="157"/>
      <c r="B177" s="158"/>
      <c r="C177" s="151"/>
      <c r="D177" s="152"/>
      <c r="E177" s="152"/>
      <c r="F177" s="152"/>
      <c r="G177" s="152"/>
      <c r="H177" s="152"/>
      <c r="I177" s="159"/>
      <c r="J177" s="159"/>
      <c r="K177" s="159"/>
      <c r="L177" s="159"/>
      <c r="M177" s="159"/>
      <c r="N177" s="159"/>
      <c r="O177" s="159"/>
      <c r="P177" s="159"/>
      <c r="Q177" s="153"/>
      <c r="R177" s="154"/>
      <c r="S177" s="154"/>
      <c r="T177" s="154"/>
      <c r="U177" s="160"/>
      <c r="V177" s="161"/>
      <c r="W177" s="162"/>
      <c r="X177" s="162"/>
      <c r="Y177" s="163"/>
      <c r="Z177" s="164"/>
      <c r="AA177" s="165"/>
      <c r="AB177" s="165"/>
      <c r="AC177" s="165"/>
      <c r="AD177" s="166"/>
      <c r="AE177" s="167"/>
      <c r="AF177" s="165"/>
      <c r="AG177" s="165"/>
      <c r="AH177" s="165"/>
      <c r="AI177" s="166"/>
      <c r="AJ177" s="153"/>
      <c r="AK177" s="152"/>
      <c r="AL177" s="152"/>
      <c r="AM177" s="160"/>
      <c r="AN177" s="168"/>
      <c r="AO177" s="167"/>
      <c r="AP177" s="162"/>
      <c r="AQ177" s="158"/>
    </row>
    <row r="178" spans="1:43">
      <c r="A178" s="157"/>
      <c r="B178" s="158"/>
      <c r="C178" s="151"/>
      <c r="D178" s="152"/>
      <c r="E178" s="152"/>
      <c r="F178" s="152"/>
      <c r="G178" s="152"/>
      <c r="H178" s="152"/>
      <c r="I178" s="159"/>
      <c r="J178" s="159"/>
      <c r="K178" s="159"/>
      <c r="L178" s="159"/>
      <c r="M178" s="159"/>
      <c r="N178" s="159"/>
      <c r="O178" s="159"/>
      <c r="P178" s="159"/>
      <c r="Q178" s="153"/>
      <c r="R178" s="154"/>
      <c r="S178" s="154"/>
      <c r="T178" s="154"/>
      <c r="U178" s="160"/>
      <c r="V178" s="161"/>
      <c r="W178" s="162"/>
      <c r="X178" s="162"/>
      <c r="Y178" s="163"/>
      <c r="Z178" s="164"/>
      <c r="AA178" s="165"/>
      <c r="AB178" s="165"/>
      <c r="AC178" s="165"/>
      <c r="AD178" s="166"/>
      <c r="AE178" s="167"/>
      <c r="AF178" s="165"/>
      <c r="AG178" s="165"/>
      <c r="AH178" s="165"/>
      <c r="AI178" s="166"/>
      <c r="AJ178" s="153"/>
      <c r="AK178" s="152"/>
      <c r="AL178" s="152"/>
      <c r="AM178" s="160"/>
      <c r="AN178" s="168"/>
      <c r="AO178" s="167"/>
      <c r="AP178" s="162"/>
      <c r="AQ178" s="158"/>
    </row>
    <row r="179" spans="1:43">
      <c r="A179" s="157"/>
      <c r="B179" s="158"/>
      <c r="C179" s="151"/>
      <c r="D179" s="152"/>
      <c r="E179" s="152"/>
      <c r="F179" s="152"/>
      <c r="G179" s="152"/>
      <c r="H179" s="152"/>
      <c r="I179" s="159"/>
      <c r="J179" s="159"/>
      <c r="K179" s="159"/>
      <c r="L179" s="159"/>
      <c r="M179" s="159"/>
      <c r="N179" s="159"/>
      <c r="O179" s="159"/>
      <c r="P179" s="159"/>
      <c r="Q179" s="153"/>
      <c r="R179" s="154"/>
      <c r="S179" s="154"/>
      <c r="T179" s="154"/>
      <c r="U179" s="160"/>
      <c r="V179" s="161"/>
      <c r="W179" s="162"/>
      <c r="X179" s="162"/>
      <c r="Y179" s="163"/>
      <c r="Z179" s="164"/>
      <c r="AA179" s="165"/>
      <c r="AB179" s="165"/>
      <c r="AC179" s="165"/>
      <c r="AD179" s="166"/>
      <c r="AE179" s="167"/>
      <c r="AF179" s="165"/>
      <c r="AG179" s="165"/>
      <c r="AH179" s="165"/>
      <c r="AI179" s="166"/>
      <c r="AJ179" s="153"/>
      <c r="AK179" s="152"/>
      <c r="AL179" s="152"/>
      <c r="AM179" s="160"/>
      <c r="AN179" s="168"/>
      <c r="AO179" s="167"/>
      <c r="AP179" s="162"/>
      <c r="AQ179" s="158"/>
    </row>
    <row r="180" spans="1:43">
      <c r="A180" s="157"/>
      <c r="B180" s="158"/>
      <c r="C180" s="151"/>
      <c r="D180" s="152"/>
      <c r="E180" s="152"/>
      <c r="F180" s="152"/>
      <c r="G180" s="152"/>
      <c r="H180" s="152"/>
      <c r="I180" s="159"/>
      <c r="J180" s="159"/>
      <c r="K180" s="159"/>
      <c r="L180" s="159"/>
      <c r="M180" s="159"/>
      <c r="N180" s="159"/>
      <c r="O180" s="159"/>
      <c r="P180" s="159"/>
      <c r="Q180" s="153"/>
      <c r="R180" s="154"/>
      <c r="S180" s="154"/>
      <c r="T180" s="154"/>
      <c r="U180" s="160"/>
      <c r="V180" s="161"/>
      <c r="W180" s="162"/>
      <c r="X180" s="162"/>
      <c r="Y180" s="163"/>
      <c r="Z180" s="164"/>
      <c r="AA180" s="165"/>
      <c r="AB180" s="165"/>
      <c r="AC180" s="165"/>
      <c r="AD180" s="166"/>
      <c r="AE180" s="167"/>
      <c r="AF180" s="165"/>
      <c r="AG180" s="165"/>
      <c r="AH180" s="165"/>
      <c r="AI180" s="166"/>
      <c r="AJ180" s="153"/>
      <c r="AK180" s="152"/>
      <c r="AL180" s="152"/>
      <c r="AM180" s="160"/>
      <c r="AN180" s="168"/>
      <c r="AO180" s="167"/>
      <c r="AP180" s="162"/>
      <c r="AQ180" s="158"/>
    </row>
    <row r="181" spans="1:43">
      <c r="A181" s="157"/>
      <c r="B181" s="158"/>
      <c r="C181" s="151"/>
      <c r="D181" s="152"/>
      <c r="E181" s="152"/>
      <c r="F181" s="152"/>
      <c r="G181" s="152"/>
      <c r="H181" s="152"/>
      <c r="I181" s="159"/>
      <c r="J181" s="159"/>
      <c r="K181" s="159"/>
      <c r="L181" s="159"/>
      <c r="M181" s="159"/>
      <c r="N181" s="159"/>
      <c r="O181" s="159"/>
      <c r="P181" s="159"/>
      <c r="Q181" s="153"/>
      <c r="R181" s="154"/>
      <c r="S181" s="154"/>
      <c r="T181" s="154"/>
      <c r="U181" s="160"/>
      <c r="V181" s="161"/>
      <c r="W181" s="162"/>
      <c r="X181" s="162"/>
      <c r="Y181" s="163"/>
      <c r="Z181" s="164"/>
      <c r="AA181" s="165"/>
      <c r="AB181" s="165"/>
      <c r="AC181" s="165"/>
      <c r="AD181" s="166"/>
      <c r="AE181" s="167"/>
      <c r="AF181" s="165"/>
      <c r="AG181" s="165"/>
      <c r="AH181" s="165"/>
      <c r="AI181" s="166"/>
      <c r="AJ181" s="153"/>
      <c r="AK181" s="152"/>
      <c r="AL181" s="152"/>
      <c r="AM181" s="160"/>
      <c r="AN181" s="168"/>
      <c r="AO181" s="167"/>
      <c r="AP181" s="162"/>
      <c r="AQ181" s="158"/>
    </row>
    <row r="182" spans="1:43">
      <c r="A182" s="157"/>
      <c r="B182" s="158"/>
      <c r="C182" s="151"/>
      <c r="D182" s="152"/>
      <c r="E182" s="152"/>
      <c r="F182" s="152"/>
      <c r="G182" s="152"/>
      <c r="H182" s="152"/>
      <c r="I182" s="159"/>
      <c r="J182" s="159"/>
      <c r="K182" s="159"/>
      <c r="L182" s="159"/>
      <c r="M182" s="159"/>
      <c r="N182" s="159"/>
      <c r="O182" s="159"/>
      <c r="P182" s="159"/>
      <c r="Q182" s="153"/>
      <c r="R182" s="154"/>
      <c r="S182" s="154"/>
      <c r="T182" s="154"/>
      <c r="U182" s="160"/>
      <c r="V182" s="161"/>
      <c r="W182" s="162"/>
      <c r="X182" s="162"/>
      <c r="Y182" s="163"/>
      <c r="Z182" s="164"/>
      <c r="AA182" s="165"/>
      <c r="AB182" s="165"/>
      <c r="AC182" s="165"/>
      <c r="AD182" s="166"/>
      <c r="AE182" s="167"/>
      <c r="AF182" s="165"/>
      <c r="AG182" s="165"/>
      <c r="AH182" s="165"/>
      <c r="AI182" s="166"/>
      <c r="AJ182" s="153"/>
      <c r="AK182" s="152"/>
      <c r="AL182" s="152"/>
      <c r="AM182" s="160"/>
      <c r="AN182" s="168"/>
      <c r="AO182" s="167"/>
      <c r="AP182" s="162"/>
      <c r="AQ182" s="158"/>
    </row>
    <row r="183" spans="1:43">
      <c r="A183" s="157"/>
      <c r="B183" s="158"/>
      <c r="C183" s="151"/>
      <c r="D183" s="152"/>
      <c r="E183" s="152"/>
      <c r="F183" s="152"/>
      <c r="G183" s="152"/>
      <c r="H183" s="152"/>
      <c r="I183" s="159"/>
      <c r="J183" s="159"/>
      <c r="K183" s="159"/>
      <c r="L183" s="159"/>
      <c r="M183" s="159"/>
      <c r="N183" s="159"/>
      <c r="O183" s="159"/>
      <c r="P183" s="159"/>
      <c r="Q183" s="153"/>
      <c r="R183" s="154"/>
      <c r="S183" s="154"/>
      <c r="T183" s="154"/>
      <c r="U183" s="160"/>
      <c r="V183" s="161"/>
      <c r="W183" s="162"/>
      <c r="X183" s="162"/>
      <c r="Y183" s="163"/>
      <c r="Z183" s="164"/>
      <c r="AA183" s="165"/>
      <c r="AB183" s="165"/>
      <c r="AC183" s="165"/>
      <c r="AD183" s="166"/>
      <c r="AE183" s="167"/>
      <c r="AF183" s="165"/>
      <c r="AG183" s="165"/>
      <c r="AH183" s="165"/>
      <c r="AI183" s="166"/>
      <c r="AJ183" s="153"/>
      <c r="AK183" s="152"/>
      <c r="AL183" s="152"/>
      <c r="AM183" s="160"/>
      <c r="AN183" s="168"/>
      <c r="AO183" s="167"/>
      <c r="AP183" s="162"/>
      <c r="AQ183" s="158"/>
    </row>
    <row r="184" spans="1:43">
      <c r="A184" s="157"/>
      <c r="B184" s="158"/>
      <c r="C184" s="151"/>
      <c r="D184" s="152"/>
      <c r="E184" s="152"/>
      <c r="F184" s="152"/>
      <c r="G184" s="152"/>
      <c r="H184" s="152"/>
      <c r="I184" s="159"/>
      <c r="J184" s="159"/>
      <c r="K184" s="159"/>
      <c r="L184" s="159"/>
      <c r="M184" s="159"/>
      <c r="N184" s="159"/>
      <c r="O184" s="159"/>
      <c r="P184" s="159"/>
      <c r="Q184" s="153"/>
      <c r="R184" s="154"/>
      <c r="S184" s="154"/>
      <c r="T184" s="154"/>
      <c r="U184" s="160"/>
      <c r="V184" s="161"/>
      <c r="W184" s="162"/>
      <c r="X184" s="162"/>
      <c r="Y184" s="163"/>
      <c r="Z184" s="164"/>
      <c r="AA184" s="165"/>
      <c r="AB184" s="165"/>
      <c r="AC184" s="165"/>
      <c r="AD184" s="166"/>
      <c r="AE184" s="167"/>
      <c r="AF184" s="165"/>
      <c r="AG184" s="165"/>
      <c r="AH184" s="165"/>
      <c r="AI184" s="166"/>
      <c r="AJ184" s="153"/>
      <c r="AK184" s="152"/>
      <c r="AL184" s="152"/>
      <c r="AM184" s="160"/>
      <c r="AN184" s="168"/>
      <c r="AO184" s="167"/>
      <c r="AP184" s="162"/>
      <c r="AQ184" s="158"/>
    </row>
    <row r="185" spans="1:43">
      <c r="A185" s="157"/>
      <c r="B185" s="158"/>
      <c r="C185" s="151"/>
      <c r="D185" s="152"/>
      <c r="E185" s="152"/>
      <c r="F185" s="152"/>
      <c r="G185" s="152"/>
      <c r="H185" s="152"/>
      <c r="I185" s="159"/>
      <c r="J185" s="159"/>
      <c r="K185" s="159"/>
      <c r="L185" s="159"/>
      <c r="M185" s="159"/>
      <c r="N185" s="159"/>
      <c r="O185" s="159"/>
      <c r="P185" s="159"/>
      <c r="Q185" s="153"/>
      <c r="R185" s="154"/>
      <c r="S185" s="154"/>
      <c r="T185" s="154"/>
      <c r="U185" s="160"/>
      <c r="V185" s="161"/>
      <c r="W185" s="162"/>
      <c r="X185" s="162"/>
      <c r="Y185" s="163"/>
      <c r="Z185" s="164"/>
      <c r="AA185" s="165"/>
      <c r="AB185" s="165"/>
      <c r="AC185" s="165"/>
      <c r="AD185" s="166"/>
      <c r="AE185" s="167"/>
      <c r="AF185" s="165"/>
      <c r="AG185" s="165"/>
      <c r="AH185" s="165"/>
      <c r="AI185" s="166"/>
      <c r="AJ185" s="153"/>
      <c r="AK185" s="152"/>
      <c r="AL185" s="152"/>
      <c r="AM185" s="160"/>
      <c r="AN185" s="168"/>
      <c r="AO185" s="167"/>
      <c r="AP185" s="162"/>
      <c r="AQ185" s="158"/>
    </row>
    <row r="186" spans="1:43">
      <c r="A186" s="157"/>
      <c r="B186" s="158"/>
      <c r="C186" s="151"/>
      <c r="D186" s="152"/>
      <c r="E186" s="152"/>
      <c r="F186" s="152"/>
      <c r="G186" s="152"/>
      <c r="H186" s="152"/>
      <c r="I186" s="159"/>
      <c r="J186" s="159"/>
      <c r="K186" s="159"/>
      <c r="L186" s="159"/>
      <c r="M186" s="159"/>
      <c r="N186" s="159"/>
      <c r="O186" s="159"/>
      <c r="P186" s="159"/>
      <c r="Q186" s="153"/>
      <c r="R186" s="154"/>
      <c r="S186" s="154"/>
      <c r="T186" s="154"/>
      <c r="U186" s="160"/>
      <c r="V186" s="161"/>
      <c r="W186" s="162"/>
      <c r="X186" s="162"/>
      <c r="Y186" s="163"/>
      <c r="Z186" s="164"/>
      <c r="AA186" s="165"/>
      <c r="AB186" s="165"/>
      <c r="AC186" s="165"/>
      <c r="AD186" s="166"/>
      <c r="AE186" s="167"/>
      <c r="AF186" s="165"/>
      <c r="AG186" s="165"/>
      <c r="AH186" s="165"/>
      <c r="AI186" s="166"/>
      <c r="AJ186" s="153"/>
      <c r="AK186" s="152"/>
      <c r="AL186" s="152"/>
      <c r="AM186" s="160"/>
      <c r="AN186" s="168"/>
      <c r="AO186" s="167"/>
      <c r="AP186" s="162"/>
      <c r="AQ186" s="158"/>
    </row>
    <row r="187" spans="1:43">
      <c r="A187" s="157"/>
      <c r="B187" s="158"/>
      <c r="C187" s="151"/>
      <c r="D187" s="152"/>
      <c r="E187" s="152"/>
      <c r="F187" s="152"/>
      <c r="G187" s="152"/>
      <c r="H187" s="152"/>
      <c r="I187" s="159"/>
      <c r="J187" s="159"/>
      <c r="K187" s="159"/>
      <c r="L187" s="159"/>
      <c r="M187" s="159"/>
      <c r="N187" s="159"/>
      <c r="O187" s="159"/>
      <c r="P187" s="159"/>
      <c r="Q187" s="153"/>
      <c r="R187" s="154"/>
      <c r="S187" s="154"/>
      <c r="T187" s="154"/>
      <c r="U187" s="160"/>
      <c r="V187" s="161"/>
      <c r="W187" s="162"/>
      <c r="X187" s="162"/>
      <c r="Y187" s="163"/>
      <c r="Z187" s="164"/>
      <c r="AA187" s="165"/>
      <c r="AB187" s="165"/>
      <c r="AC187" s="165"/>
      <c r="AD187" s="166"/>
      <c r="AE187" s="167"/>
      <c r="AF187" s="165"/>
      <c r="AG187" s="165"/>
      <c r="AH187" s="165"/>
      <c r="AI187" s="166"/>
      <c r="AJ187" s="153"/>
      <c r="AK187" s="152"/>
      <c r="AL187" s="152"/>
      <c r="AM187" s="160"/>
      <c r="AN187" s="168"/>
      <c r="AO187" s="167"/>
      <c r="AP187" s="162"/>
      <c r="AQ187" s="158"/>
    </row>
    <row r="188" spans="1:43">
      <c r="A188" s="157"/>
      <c r="B188" s="158"/>
      <c r="C188" s="151"/>
      <c r="D188" s="152"/>
      <c r="E188" s="152"/>
      <c r="F188" s="152"/>
      <c r="G188" s="152"/>
      <c r="H188" s="152"/>
      <c r="I188" s="159"/>
      <c r="J188" s="159"/>
      <c r="K188" s="159"/>
      <c r="L188" s="159"/>
      <c r="M188" s="159"/>
      <c r="N188" s="159"/>
      <c r="O188" s="159"/>
      <c r="P188" s="159"/>
      <c r="Q188" s="153"/>
      <c r="R188" s="154"/>
      <c r="S188" s="154"/>
      <c r="T188" s="154"/>
      <c r="U188" s="160"/>
      <c r="V188" s="161"/>
      <c r="W188" s="162"/>
      <c r="X188" s="162"/>
      <c r="Y188" s="163"/>
      <c r="Z188" s="164"/>
      <c r="AA188" s="165"/>
      <c r="AB188" s="165"/>
      <c r="AC188" s="165"/>
      <c r="AD188" s="166"/>
      <c r="AE188" s="167"/>
      <c r="AF188" s="165"/>
      <c r="AG188" s="165"/>
      <c r="AH188" s="165"/>
      <c r="AI188" s="166"/>
      <c r="AJ188" s="153"/>
      <c r="AK188" s="152"/>
      <c r="AL188" s="152"/>
      <c r="AM188" s="160"/>
      <c r="AN188" s="168"/>
      <c r="AO188" s="167"/>
      <c r="AP188" s="162"/>
      <c r="AQ188" s="158"/>
    </row>
    <row r="189" spans="1:43">
      <c r="A189" s="157"/>
      <c r="B189" s="158"/>
      <c r="C189" s="151"/>
      <c r="D189" s="152"/>
      <c r="E189" s="152"/>
      <c r="F189" s="152"/>
      <c r="G189" s="152"/>
      <c r="H189" s="152"/>
      <c r="I189" s="159"/>
      <c r="J189" s="159"/>
      <c r="K189" s="159"/>
      <c r="L189" s="159"/>
      <c r="M189" s="159"/>
      <c r="N189" s="159"/>
      <c r="O189" s="159"/>
      <c r="P189" s="159"/>
      <c r="Q189" s="153"/>
      <c r="R189" s="154"/>
      <c r="S189" s="154"/>
      <c r="T189" s="154"/>
      <c r="U189" s="160"/>
      <c r="V189" s="161"/>
      <c r="W189" s="162"/>
      <c r="X189" s="162"/>
      <c r="Y189" s="163"/>
      <c r="Z189" s="164"/>
      <c r="AA189" s="165"/>
      <c r="AB189" s="165"/>
      <c r="AC189" s="165"/>
      <c r="AD189" s="166"/>
      <c r="AE189" s="167"/>
      <c r="AF189" s="165"/>
      <c r="AG189" s="165"/>
      <c r="AH189" s="165"/>
      <c r="AI189" s="166"/>
      <c r="AJ189" s="153"/>
      <c r="AK189" s="152"/>
      <c r="AL189" s="152"/>
      <c r="AM189" s="160"/>
      <c r="AN189" s="168"/>
      <c r="AO189" s="167"/>
      <c r="AP189" s="162"/>
      <c r="AQ189" s="158"/>
    </row>
    <row r="190" spans="1:43">
      <c r="A190" s="157"/>
      <c r="B190" s="158"/>
      <c r="C190" s="151"/>
      <c r="D190" s="152"/>
      <c r="E190" s="152"/>
      <c r="F190" s="152"/>
      <c r="G190" s="152"/>
      <c r="H190" s="152"/>
      <c r="I190" s="159"/>
      <c r="J190" s="159"/>
      <c r="K190" s="159"/>
      <c r="L190" s="159"/>
      <c r="M190" s="159"/>
      <c r="N190" s="159"/>
      <c r="O190" s="159"/>
      <c r="P190" s="159"/>
      <c r="Q190" s="153"/>
      <c r="R190" s="154"/>
      <c r="S190" s="154"/>
      <c r="T190" s="154"/>
      <c r="U190" s="160"/>
      <c r="V190" s="161"/>
      <c r="W190" s="162"/>
      <c r="X190" s="162"/>
      <c r="Y190" s="163"/>
      <c r="Z190" s="164"/>
      <c r="AA190" s="165"/>
      <c r="AB190" s="165"/>
      <c r="AC190" s="165"/>
      <c r="AD190" s="166"/>
      <c r="AE190" s="167"/>
      <c r="AF190" s="165"/>
      <c r="AG190" s="165"/>
      <c r="AH190" s="165"/>
      <c r="AI190" s="166"/>
      <c r="AJ190" s="153"/>
      <c r="AK190" s="152"/>
      <c r="AL190" s="152"/>
      <c r="AM190" s="160"/>
      <c r="AN190" s="168"/>
      <c r="AO190" s="167"/>
      <c r="AP190" s="162"/>
      <c r="AQ190" s="158"/>
    </row>
    <row r="191" spans="1:43">
      <c r="A191" s="157"/>
      <c r="B191" s="158"/>
      <c r="C191" s="151"/>
      <c r="D191" s="152"/>
      <c r="E191" s="152"/>
      <c r="F191" s="152"/>
      <c r="G191" s="152"/>
      <c r="H191" s="152"/>
      <c r="I191" s="159"/>
      <c r="J191" s="159"/>
      <c r="K191" s="159"/>
      <c r="L191" s="159"/>
      <c r="M191" s="159"/>
      <c r="N191" s="159"/>
      <c r="O191" s="159"/>
      <c r="P191" s="159"/>
      <c r="Q191" s="153"/>
      <c r="R191" s="154"/>
      <c r="S191" s="154"/>
      <c r="T191" s="154"/>
      <c r="U191" s="160"/>
      <c r="V191" s="161"/>
      <c r="W191" s="162"/>
      <c r="X191" s="162"/>
      <c r="Y191" s="163"/>
      <c r="Z191" s="164"/>
      <c r="AA191" s="165"/>
      <c r="AB191" s="165"/>
      <c r="AC191" s="165"/>
      <c r="AD191" s="166"/>
      <c r="AE191" s="167"/>
      <c r="AF191" s="165"/>
      <c r="AG191" s="165"/>
      <c r="AH191" s="165"/>
      <c r="AI191" s="166"/>
      <c r="AJ191" s="153"/>
      <c r="AK191" s="152"/>
      <c r="AL191" s="152"/>
      <c r="AM191" s="160"/>
      <c r="AN191" s="168"/>
      <c r="AO191" s="167"/>
      <c r="AP191" s="162"/>
      <c r="AQ191" s="158"/>
    </row>
    <row r="192" spans="1:43">
      <c r="A192" s="157"/>
      <c r="B192" s="158"/>
      <c r="C192" s="151"/>
      <c r="D192" s="152"/>
      <c r="E192" s="152"/>
      <c r="F192" s="152"/>
      <c r="G192" s="152"/>
      <c r="H192" s="152"/>
      <c r="I192" s="159"/>
      <c r="J192" s="159"/>
      <c r="K192" s="159"/>
      <c r="L192" s="159"/>
      <c r="M192" s="159"/>
      <c r="N192" s="159"/>
      <c r="O192" s="159"/>
      <c r="P192" s="159"/>
      <c r="Q192" s="153"/>
      <c r="R192" s="154"/>
      <c r="S192" s="154"/>
      <c r="T192" s="154"/>
      <c r="U192" s="160"/>
      <c r="V192" s="161"/>
      <c r="W192" s="162"/>
      <c r="X192" s="162"/>
      <c r="Y192" s="163"/>
      <c r="Z192" s="164"/>
      <c r="AA192" s="165"/>
      <c r="AB192" s="165"/>
      <c r="AC192" s="165"/>
      <c r="AD192" s="166"/>
      <c r="AE192" s="167"/>
      <c r="AF192" s="165"/>
      <c r="AG192" s="165"/>
      <c r="AH192" s="165"/>
      <c r="AI192" s="166"/>
      <c r="AJ192" s="153"/>
      <c r="AK192" s="152"/>
      <c r="AL192" s="152"/>
      <c r="AM192" s="160"/>
      <c r="AN192" s="168"/>
      <c r="AO192" s="167"/>
      <c r="AP192" s="162"/>
      <c r="AQ192" s="158"/>
    </row>
    <row r="193" spans="1:43">
      <c r="A193" s="157"/>
      <c r="B193" s="158"/>
      <c r="C193" s="151"/>
      <c r="D193" s="152"/>
      <c r="E193" s="152"/>
      <c r="F193" s="152"/>
      <c r="G193" s="152"/>
      <c r="H193" s="152"/>
      <c r="I193" s="159"/>
      <c r="J193" s="159"/>
      <c r="K193" s="159"/>
      <c r="L193" s="159"/>
      <c r="M193" s="159"/>
      <c r="N193" s="159"/>
      <c r="O193" s="159"/>
      <c r="P193" s="159"/>
      <c r="Q193" s="153"/>
      <c r="R193" s="154"/>
      <c r="S193" s="154"/>
      <c r="T193" s="154"/>
      <c r="U193" s="160"/>
      <c r="V193" s="161"/>
      <c r="W193" s="162"/>
      <c r="X193" s="162"/>
      <c r="Y193" s="163"/>
      <c r="Z193" s="164"/>
      <c r="AA193" s="165"/>
      <c r="AB193" s="165"/>
      <c r="AC193" s="165"/>
      <c r="AD193" s="166"/>
      <c r="AE193" s="167"/>
      <c r="AF193" s="165"/>
      <c r="AG193" s="165"/>
      <c r="AH193" s="165"/>
      <c r="AI193" s="166"/>
      <c r="AJ193" s="153"/>
      <c r="AK193" s="152"/>
      <c r="AL193" s="152"/>
      <c r="AM193" s="160"/>
      <c r="AN193" s="168"/>
      <c r="AO193" s="167"/>
      <c r="AP193" s="162"/>
      <c r="AQ193" s="158"/>
    </row>
    <row r="194" spans="1:43">
      <c r="A194" s="157"/>
      <c r="B194" s="158"/>
      <c r="C194" s="151"/>
      <c r="D194" s="152"/>
      <c r="E194" s="152"/>
      <c r="F194" s="152"/>
      <c r="G194" s="152"/>
      <c r="H194" s="152"/>
      <c r="I194" s="159"/>
      <c r="J194" s="159"/>
      <c r="K194" s="159"/>
      <c r="L194" s="159"/>
      <c r="M194" s="159"/>
      <c r="N194" s="159"/>
      <c r="O194" s="159"/>
      <c r="P194" s="159"/>
      <c r="Q194" s="153"/>
      <c r="R194" s="154"/>
      <c r="S194" s="154"/>
      <c r="T194" s="154"/>
      <c r="U194" s="160"/>
      <c r="V194" s="161"/>
      <c r="W194" s="162"/>
      <c r="X194" s="162"/>
      <c r="Y194" s="163"/>
      <c r="Z194" s="164"/>
      <c r="AA194" s="165"/>
      <c r="AB194" s="165"/>
      <c r="AC194" s="165"/>
      <c r="AD194" s="166"/>
      <c r="AE194" s="167"/>
      <c r="AF194" s="165"/>
      <c r="AG194" s="165"/>
      <c r="AH194" s="165"/>
      <c r="AI194" s="166"/>
      <c r="AJ194" s="153"/>
      <c r="AK194" s="152"/>
      <c r="AL194" s="152"/>
      <c r="AM194" s="160"/>
      <c r="AN194" s="168"/>
      <c r="AO194" s="167"/>
      <c r="AP194" s="162"/>
      <c r="AQ194" s="158"/>
    </row>
    <row r="195" spans="1:43">
      <c r="A195" s="157"/>
      <c r="B195" s="158"/>
      <c r="C195" s="151"/>
      <c r="D195" s="152"/>
      <c r="E195" s="152"/>
      <c r="F195" s="152"/>
      <c r="G195" s="152"/>
      <c r="H195" s="152"/>
      <c r="I195" s="159"/>
      <c r="J195" s="159"/>
      <c r="K195" s="159"/>
      <c r="L195" s="159"/>
      <c r="M195" s="159"/>
      <c r="N195" s="159"/>
      <c r="O195" s="159"/>
      <c r="P195" s="159"/>
      <c r="Q195" s="153"/>
      <c r="R195" s="154"/>
      <c r="S195" s="154"/>
      <c r="T195" s="154"/>
      <c r="U195" s="160"/>
      <c r="V195" s="161"/>
      <c r="W195" s="162"/>
      <c r="X195" s="162"/>
      <c r="Y195" s="163"/>
      <c r="Z195" s="164"/>
      <c r="AA195" s="165"/>
      <c r="AB195" s="165"/>
      <c r="AC195" s="165"/>
      <c r="AD195" s="166"/>
      <c r="AE195" s="167"/>
      <c r="AF195" s="165"/>
      <c r="AG195" s="165"/>
      <c r="AH195" s="165"/>
      <c r="AI195" s="166"/>
      <c r="AJ195" s="153"/>
      <c r="AK195" s="152"/>
      <c r="AL195" s="152"/>
      <c r="AM195" s="160"/>
      <c r="AN195" s="168"/>
      <c r="AO195" s="167"/>
      <c r="AP195" s="162"/>
      <c r="AQ195" s="158"/>
    </row>
    <row r="196" spans="1:43">
      <c r="A196" s="157"/>
      <c r="B196" s="158"/>
      <c r="C196" s="151"/>
      <c r="D196" s="152"/>
      <c r="E196" s="152"/>
      <c r="F196" s="152"/>
      <c r="G196" s="152"/>
      <c r="H196" s="152"/>
      <c r="I196" s="159"/>
      <c r="J196" s="159"/>
      <c r="K196" s="159"/>
      <c r="L196" s="159"/>
      <c r="M196" s="159"/>
      <c r="N196" s="159"/>
      <c r="O196" s="159"/>
      <c r="P196" s="159"/>
      <c r="Q196" s="153"/>
      <c r="R196" s="154"/>
      <c r="S196" s="154"/>
      <c r="T196" s="154"/>
      <c r="U196" s="160"/>
      <c r="V196" s="161"/>
      <c r="W196" s="162"/>
      <c r="X196" s="162"/>
      <c r="Y196" s="163"/>
      <c r="Z196" s="164"/>
      <c r="AA196" s="165"/>
      <c r="AB196" s="165"/>
      <c r="AC196" s="165"/>
      <c r="AD196" s="166"/>
      <c r="AE196" s="167"/>
      <c r="AF196" s="165"/>
      <c r="AG196" s="165"/>
      <c r="AH196" s="165"/>
      <c r="AI196" s="166"/>
      <c r="AJ196" s="153"/>
      <c r="AK196" s="152"/>
      <c r="AL196" s="152"/>
      <c r="AM196" s="160"/>
      <c r="AN196" s="168"/>
      <c r="AO196" s="167"/>
      <c r="AP196" s="162"/>
      <c r="AQ196" s="158"/>
    </row>
    <row r="197" spans="1:43">
      <c r="A197" s="157"/>
      <c r="B197" s="158"/>
      <c r="C197" s="151"/>
      <c r="D197" s="152"/>
      <c r="E197" s="152"/>
      <c r="F197" s="152"/>
      <c r="G197" s="152"/>
      <c r="H197" s="152"/>
      <c r="I197" s="159"/>
      <c r="J197" s="159"/>
      <c r="K197" s="159"/>
      <c r="L197" s="159"/>
      <c r="M197" s="159"/>
      <c r="N197" s="159"/>
      <c r="O197" s="159"/>
      <c r="P197" s="159"/>
      <c r="Q197" s="153"/>
      <c r="R197" s="154"/>
      <c r="S197" s="154"/>
      <c r="T197" s="154"/>
      <c r="U197" s="160"/>
      <c r="V197" s="161"/>
      <c r="W197" s="162"/>
      <c r="X197" s="162"/>
      <c r="Y197" s="163"/>
      <c r="Z197" s="164"/>
      <c r="AA197" s="165"/>
      <c r="AB197" s="165"/>
      <c r="AC197" s="165"/>
      <c r="AD197" s="166"/>
      <c r="AE197" s="167"/>
      <c r="AF197" s="165"/>
      <c r="AG197" s="165"/>
      <c r="AH197" s="165"/>
      <c r="AI197" s="166"/>
      <c r="AJ197" s="153"/>
      <c r="AK197" s="152"/>
      <c r="AL197" s="152"/>
      <c r="AM197" s="160"/>
      <c r="AN197" s="168"/>
      <c r="AO197" s="167"/>
      <c r="AP197" s="162"/>
      <c r="AQ197" s="158"/>
    </row>
    <row r="198" spans="1:43">
      <c r="A198" s="157"/>
      <c r="B198" s="158"/>
      <c r="C198" s="151"/>
      <c r="D198" s="152"/>
      <c r="E198" s="152"/>
      <c r="F198" s="152"/>
      <c r="G198" s="152"/>
      <c r="H198" s="152"/>
      <c r="I198" s="159"/>
      <c r="J198" s="159"/>
      <c r="K198" s="159"/>
      <c r="L198" s="159"/>
      <c r="M198" s="159"/>
      <c r="N198" s="159"/>
      <c r="O198" s="159"/>
      <c r="P198" s="159"/>
      <c r="Q198" s="153"/>
      <c r="R198" s="154"/>
      <c r="S198" s="154"/>
      <c r="T198" s="154"/>
      <c r="U198" s="160"/>
      <c r="V198" s="161"/>
      <c r="W198" s="162"/>
      <c r="X198" s="162"/>
      <c r="Y198" s="163"/>
      <c r="Z198" s="164"/>
      <c r="AA198" s="165"/>
      <c r="AB198" s="165"/>
      <c r="AC198" s="165"/>
      <c r="AD198" s="166"/>
      <c r="AE198" s="167"/>
      <c r="AF198" s="165"/>
      <c r="AG198" s="165"/>
      <c r="AH198" s="165"/>
      <c r="AI198" s="166"/>
      <c r="AJ198" s="153"/>
      <c r="AK198" s="152"/>
      <c r="AL198" s="152"/>
      <c r="AM198" s="160"/>
      <c r="AN198" s="168"/>
      <c r="AO198" s="167"/>
      <c r="AP198" s="162"/>
      <c r="AQ198" s="158"/>
    </row>
    <row r="199" spans="1:43">
      <c r="A199" s="157"/>
      <c r="B199" s="158"/>
      <c r="C199" s="151"/>
      <c r="D199" s="152"/>
      <c r="E199" s="152"/>
      <c r="F199" s="152"/>
      <c r="G199" s="152"/>
      <c r="H199" s="152"/>
      <c r="I199" s="159"/>
      <c r="J199" s="159"/>
      <c r="K199" s="159"/>
      <c r="L199" s="159"/>
      <c r="M199" s="159"/>
      <c r="N199" s="159"/>
      <c r="O199" s="159"/>
      <c r="P199" s="159"/>
      <c r="Q199" s="153"/>
      <c r="R199" s="154"/>
      <c r="S199" s="154"/>
      <c r="T199" s="154"/>
      <c r="U199" s="160"/>
      <c r="V199" s="161"/>
      <c r="W199" s="162"/>
      <c r="X199" s="162"/>
      <c r="Y199" s="163"/>
      <c r="Z199" s="164"/>
      <c r="AA199" s="165"/>
      <c r="AB199" s="165"/>
      <c r="AC199" s="165"/>
      <c r="AD199" s="166"/>
      <c r="AE199" s="167"/>
      <c r="AF199" s="165"/>
      <c r="AG199" s="165"/>
      <c r="AH199" s="165"/>
      <c r="AI199" s="166"/>
      <c r="AJ199" s="153"/>
      <c r="AK199" s="152"/>
      <c r="AL199" s="152"/>
      <c r="AM199" s="160"/>
      <c r="AN199" s="168"/>
      <c r="AO199" s="167"/>
      <c r="AP199" s="162"/>
      <c r="AQ199" s="158"/>
    </row>
    <row r="200" spans="1:43">
      <c r="A200" s="157"/>
      <c r="B200" s="158"/>
      <c r="C200" s="151"/>
      <c r="D200" s="152"/>
      <c r="E200" s="152"/>
      <c r="F200" s="152"/>
      <c r="G200" s="152"/>
      <c r="H200" s="152"/>
      <c r="I200" s="159"/>
      <c r="J200" s="159"/>
      <c r="K200" s="159"/>
      <c r="L200" s="159"/>
      <c r="M200" s="159"/>
      <c r="N200" s="159"/>
      <c r="O200" s="159"/>
      <c r="P200" s="159"/>
      <c r="Q200" s="153"/>
      <c r="R200" s="154"/>
      <c r="S200" s="154"/>
      <c r="T200" s="154"/>
      <c r="U200" s="160"/>
      <c r="V200" s="161"/>
      <c r="W200" s="162"/>
      <c r="X200" s="162"/>
      <c r="Y200" s="163"/>
      <c r="Z200" s="164"/>
      <c r="AA200" s="165"/>
      <c r="AB200" s="165"/>
      <c r="AC200" s="165"/>
      <c r="AD200" s="166"/>
      <c r="AE200" s="167"/>
      <c r="AF200" s="165"/>
      <c r="AG200" s="165"/>
      <c r="AH200" s="165"/>
      <c r="AI200" s="166"/>
      <c r="AJ200" s="153"/>
      <c r="AK200" s="152"/>
      <c r="AL200" s="152"/>
      <c r="AM200" s="160"/>
      <c r="AN200" s="168"/>
      <c r="AO200" s="167"/>
      <c r="AP200" s="162"/>
      <c r="AQ200" s="158"/>
    </row>
    <row r="201" spans="1:43">
      <c r="A201" s="157"/>
      <c r="B201" s="158"/>
      <c r="C201" s="151"/>
      <c r="D201" s="152"/>
      <c r="E201" s="152"/>
      <c r="F201" s="152"/>
      <c r="G201" s="152"/>
      <c r="H201" s="152"/>
      <c r="I201" s="159"/>
      <c r="J201" s="159"/>
      <c r="K201" s="159"/>
      <c r="L201" s="159"/>
      <c r="M201" s="159"/>
      <c r="N201" s="159"/>
      <c r="O201" s="159"/>
      <c r="P201" s="159"/>
      <c r="Q201" s="153"/>
      <c r="R201" s="154"/>
      <c r="S201" s="154"/>
      <c r="T201" s="154"/>
      <c r="U201" s="160"/>
      <c r="V201" s="161"/>
      <c r="W201" s="162"/>
      <c r="X201" s="162"/>
      <c r="Y201" s="163"/>
      <c r="Z201" s="164"/>
      <c r="AA201" s="165"/>
      <c r="AB201" s="165"/>
      <c r="AC201" s="165"/>
      <c r="AD201" s="166"/>
      <c r="AE201" s="167"/>
      <c r="AF201" s="165"/>
      <c r="AG201" s="165"/>
      <c r="AH201" s="165"/>
      <c r="AI201" s="166"/>
      <c r="AJ201" s="153"/>
      <c r="AK201" s="152"/>
      <c r="AL201" s="152"/>
      <c r="AM201" s="160"/>
      <c r="AN201" s="168"/>
      <c r="AO201" s="167"/>
      <c r="AP201" s="162"/>
      <c r="AQ201" s="158"/>
    </row>
    <row r="202" spans="1:43">
      <c r="A202" s="157"/>
      <c r="B202" s="158"/>
      <c r="C202" s="151"/>
      <c r="D202" s="152"/>
      <c r="E202" s="152"/>
      <c r="F202" s="152"/>
      <c r="G202" s="152"/>
      <c r="H202" s="152"/>
      <c r="I202" s="159"/>
      <c r="J202" s="159"/>
      <c r="K202" s="159"/>
      <c r="L202" s="159"/>
      <c r="M202" s="159"/>
      <c r="N202" s="159"/>
      <c r="O202" s="159"/>
      <c r="P202" s="159"/>
      <c r="Q202" s="153"/>
      <c r="R202" s="154"/>
      <c r="S202" s="154"/>
      <c r="T202" s="154"/>
      <c r="U202" s="160"/>
      <c r="V202" s="161"/>
      <c r="W202" s="162"/>
      <c r="X202" s="162"/>
      <c r="Y202" s="163"/>
      <c r="Z202" s="164"/>
      <c r="AA202" s="165"/>
      <c r="AB202" s="165"/>
      <c r="AC202" s="165"/>
      <c r="AD202" s="166"/>
      <c r="AE202" s="167"/>
      <c r="AF202" s="165"/>
      <c r="AG202" s="165"/>
      <c r="AH202" s="165"/>
      <c r="AI202" s="166"/>
      <c r="AJ202" s="153"/>
      <c r="AK202" s="152"/>
      <c r="AL202" s="152"/>
      <c r="AM202" s="160"/>
      <c r="AN202" s="168"/>
      <c r="AO202" s="167"/>
      <c r="AP202" s="162"/>
      <c r="AQ202" s="158"/>
    </row>
    <row r="203" spans="1:43">
      <c r="A203" s="157"/>
      <c r="B203" s="158"/>
      <c r="C203" s="151"/>
      <c r="D203" s="152"/>
      <c r="E203" s="152"/>
      <c r="F203" s="152"/>
      <c r="G203" s="152"/>
      <c r="H203" s="152"/>
      <c r="I203" s="159"/>
      <c r="J203" s="159"/>
      <c r="K203" s="159"/>
      <c r="L203" s="159"/>
      <c r="M203" s="159"/>
      <c r="N203" s="159"/>
      <c r="O203" s="159"/>
      <c r="P203" s="159"/>
      <c r="Q203" s="153"/>
      <c r="R203" s="154"/>
      <c r="S203" s="154"/>
      <c r="T203" s="154"/>
      <c r="U203" s="160"/>
      <c r="V203" s="161"/>
      <c r="W203" s="162"/>
      <c r="X203" s="162"/>
      <c r="Y203" s="163"/>
      <c r="Z203" s="164"/>
      <c r="AA203" s="165"/>
      <c r="AB203" s="165"/>
      <c r="AC203" s="165"/>
      <c r="AD203" s="166"/>
      <c r="AE203" s="167"/>
      <c r="AF203" s="165"/>
      <c r="AG203" s="165"/>
      <c r="AH203" s="165"/>
      <c r="AI203" s="166"/>
      <c r="AJ203" s="153"/>
      <c r="AK203" s="152"/>
      <c r="AL203" s="152"/>
      <c r="AM203" s="160"/>
      <c r="AN203" s="168"/>
      <c r="AO203" s="167"/>
      <c r="AP203" s="162"/>
      <c r="AQ203" s="158"/>
    </row>
    <row r="204" spans="1:43">
      <c r="A204" s="157"/>
      <c r="B204" s="158"/>
      <c r="C204" s="151"/>
      <c r="D204" s="152"/>
      <c r="E204" s="152"/>
      <c r="F204" s="152"/>
      <c r="G204" s="152"/>
      <c r="H204" s="152"/>
      <c r="I204" s="159"/>
      <c r="J204" s="159"/>
      <c r="K204" s="159"/>
      <c r="L204" s="159"/>
      <c r="M204" s="159"/>
      <c r="N204" s="159"/>
      <c r="O204" s="159"/>
      <c r="P204" s="159"/>
      <c r="Q204" s="153"/>
      <c r="R204" s="154"/>
      <c r="S204" s="154"/>
      <c r="T204" s="154"/>
      <c r="U204" s="160"/>
      <c r="V204" s="161"/>
      <c r="W204" s="162"/>
      <c r="X204" s="162"/>
      <c r="Y204" s="163"/>
      <c r="Z204" s="164"/>
      <c r="AA204" s="165"/>
      <c r="AB204" s="165"/>
      <c r="AC204" s="165"/>
      <c r="AD204" s="166"/>
      <c r="AE204" s="167"/>
      <c r="AF204" s="165"/>
      <c r="AG204" s="165"/>
      <c r="AH204" s="165"/>
      <c r="AI204" s="166"/>
      <c r="AJ204" s="153"/>
      <c r="AK204" s="152"/>
      <c r="AL204" s="152"/>
      <c r="AM204" s="160"/>
      <c r="AN204" s="168"/>
      <c r="AO204" s="167"/>
      <c r="AP204" s="162"/>
      <c r="AQ204" s="158"/>
    </row>
    <row r="205" spans="1:43">
      <c r="A205" s="157"/>
      <c r="B205" s="158"/>
      <c r="C205" s="151"/>
      <c r="D205" s="152"/>
      <c r="E205" s="152"/>
      <c r="F205" s="152"/>
      <c r="G205" s="152"/>
      <c r="H205" s="152"/>
      <c r="I205" s="159"/>
      <c r="J205" s="159"/>
      <c r="K205" s="159"/>
      <c r="L205" s="159"/>
      <c r="M205" s="159"/>
      <c r="N205" s="159"/>
      <c r="O205" s="159"/>
      <c r="P205" s="159"/>
      <c r="Q205" s="153"/>
      <c r="R205" s="154"/>
      <c r="S205" s="154"/>
      <c r="T205" s="154"/>
      <c r="U205" s="160"/>
      <c r="V205" s="161"/>
      <c r="W205" s="162"/>
      <c r="X205" s="162"/>
      <c r="Y205" s="163"/>
      <c r="Z205" s="164"/>
      <c r="AA205" s="165"/>
      <c r="AB205" s="165"/>
      <c r="AC205" s="165"/>
      <c r="AD205" s="166"/>
      <c r="AE205" s="167"/>
      <c r="AF205" s="165"/>
      <c r="AG205" s="165"/>
      <c r="AH205" s="165"/>
      <c r="AI205" s="166"/>
      <c r="AJ205" s="153"/>
      <c r="AK205" s="152"/>
      <c r="AL205" s="152"/>
      <c r="AM205" s="160"/>
      <c r="AN205" s="168"/>
      <c r="AO205" s="167"/>
      <c r="AP205" s="162"/>
      <c r="AQ205" s="158"/>
    </row>
    <row r="206" spans="1:43">
      <c r="A206" s="157"/>
      <c r="B206" s="158"/>
      <c r="C206" s="151"/>
      <c r="D206" s="152"/>
      <c r="E206" s="152"/>
      <c r="F206" s="152"/>
      <c r="G206" s="152"/>
      <c r="H206" s="152"/>
      <c r="I206" s="159"/>
      <c r="J206" s="159"/>
      <c r="K206" s="159"/>
      <c r="L206" s="159"/>
      <c r="M206" s="159"/>
      <c r="N206" s="159"/>
      <c r="O206" s="159"/>
      <c r="P206" s="159"/>
      <c r="Q206" s="153"/>
      <c r="R206" s="154"/>
      <c r="S206" s="154"/>
      <c r="T206" s="154"/>
      <c r="U206" s="160"/>
      <c r="V206" s="161"/>
      <c r="W206" s="162"/>
      <c r="X206" s="162"/>
      <c r="Y206" s="163"/>
      <c r="Z206" s="164"/>
      <c r="AA206" s="165"/>
      <c r="AB206" s="165"/>
      <c r="AC206" s="165"/>
      <c r="AD206" s="166"/>
      <c r="AE206" s="167"/>
      <c r="AF206" s="165"/>
      <c r="AG206" s="165"/>
      <c r="AH206" s="165"/>
      <c r="AI206" s="166"/>
      <c r="AJ206" s="153"/>
      <c r="AK206" s="152"/>
      <c r="AL206" s="152"/>
      <c r="AM206" s="160"/>
      <c r="AN206" s="168"/>
      <c r="AO206" s="167"/>
      <c r="AP206" s="162"/>
      <c r="AQ206" s="158"/>
    </row>
    <row r="207" spans="1:43">
      <c r="A207" s="157"/>
      <c r="B207" s="158"/>
      <c r="C207" s="151"/>
      <c r="D207" s="152"/>
      <c r="E207" s="152"/>
      <c r="F207" s="152"/>
      <c r="G207" s="152"/>
      <c r="H207" s="152"/>
      <c r="I207" s="159"/>
      <c r="J207" s="159"/>
      <c r="K207" s="159"/>
      <c r="L207" s="159"/>
      <c r="M207" s="159"/>
      <c r="N207" s="159"/>
      <c r="O207" s="159"/>
      <c r="P207" s="159"/>
      <c r="Q207" s="153"/>
      <c r="R207" s="154"/>
      <c r="S207" s="154"/>
      <c r="T207" s="154"/>
      <c r="U207" s="160"/>
      <c r="V207" s="161"/>
      <c r="W207" s="162"/>
      <c r="X207" s="162"/>
      <c r="Y207" s="163"/>
      <c r="Z207" s="164"/>
      <c r="AA207" s="165"/>
      <c r="AB207" s="165"/>
      <c r="AC207" s="165"/>
      <c r="AD207" s="166"/>
      <c r="AE207" s="167"/>
      <c r="AF207" s="165"/>
      <c r="AG207" s="165"/>
      <c r="AH207" s="165"/>
      <c r="AI207" s="166"/>
      <c r="AJ207" s="153"/>
      <c r="AK207" s="152"/>
      <c r="AL207" s="152"/>
      <c r="AM207" s="160"/>
      <c r="AN207" s="168"/>
      <c r="AO207" s="167"/>
      <c r="AP207" s="162"/>
      <c r="AQ207" s="158"/>
    </row>
    <row r="208" spans="1:43">
      <c r="A208" s="157"/>
      <c r="B208" s="158"/>
      <c r="C208" s="151"/>
      <c r="D208" s="152"/>
      <c r="E208" s="152"/>
      <c r="F208" s="152"/>
      <c r="G208" s="152"/>
      <c r="H208" s="152"/>
      <c r="I208" s="159"/>
      <c r="J208" s="159"/>
      <c r="K208" s="159"/>
      <c r="L208" s="159"/>
      <c r="M208" s="159"/>
      <c r="N208" s="159"/>
      <c r="O208" s="159"/>
      <c r="P208" s="159"/>
      <c r="Q208" s="153"/>
      <c r="R208" s="154"/>
      <c r="S208" s="154"/>
      <c r="T208" s="154"/>
      <c r="U208" s="160"/>
      <c r="V208" s="161"/>
      <c r="W208" s="162"/>
      <c r="X208" s="162"/>
      <c r="Y208" s="163"/>
      <c r="Z208" s="164"/>
      <c r="AA208" s="165"/>
      <c r="AB208" s="165"/>
      <c r="AC208" s="165"/>
      <c r="AD208" s="166"/>
      <c r="AE208" s="167"/>
      <c r="AF208" s="165"/>
      <c r="AG208" s="165"/>
      <c r="AH208" s="165"/>
      <c r="AI208" s="166"/>
      <c r="AJ208" s="153"/>
      <c r="AK208" s="152"/>
      <c r="AL208" s="152"/>
      <c r="AM208" s="160"/>
      <c r="AN208" s="168"/>
      <c r="AO208" s="167"/>
      <c r="AP208" s="162"/>
      <c r="AQ208" s="158"/>
    </row>
    <row r="209" spans="1:43">
      <c r="A209" s="157"/>
      <c r="B209" s="158"/>
      <c r="C209" s="151"/>
      <c r="D209" s="152"/>
      <c r="E209" s="152"/>
      <c r="F209" s="152"/>
      <c r="G209" s="152"/>
      <c r="H209" s="152"/>
      <c r="I209" s="159"/>
      <c r="J209" s="159"/>
      <c r="K209" s="159"/>
      <c r="L209" s="159"/>
      <c r="M209" s="159"/>
      <c r="N209" s="159"/>
      <c r="O209" s="159"/>
      <c r="P209" s="159"/>
      <c r="Q209" s="153"/>
      <c r="R209" s="154"/>
      <c r="S209" s="154"/>
      <c r="T209" s="154"/>
      <c r="U209" s="160"/>
      <c r="V209" s="161"/>
      <c r="W209" s="162"/>
      <c r="X209" s="162"/>
      <c r="Y209" s="163"/>
      <c r="Z209" s="164"/>
      <c r="AA209" s="165"/>
      <c r="AB209" s="165"/>
      <c r="AC209" s="165"/>
      <c r="AD209" s="166"/>
      <c r="AE209" s="167"/>
      <c r="AF209" s="165"/>
      <c r="AG209" s="165"/>
      <c r="AH209" s="165"/>
      <c r="AI209" s="166"/>
      <c r="AJ209" s="153"/>
      <c r="AK209" s="152"/>
      <c r="AL209" s="152"/>
      <c r="AM209" s="160"/>
      <c r="AN209" s="168"/>
      <c r="AO209" s="167"/>
      <c r="AP209" s="162"/>
      <c r="AQ209" s="158"/>
    </row>
    <row r="210" spans="1:43">
      <c r="A210" s="157"/>
      <c r="B210" s="158"/>
      <c r="C210" s="151"/>
      <c r="D210" s="152"/>
      <c r="E210" s="152"/>
      <c r="F210" s="152"/>
      <c r="G210" s="152"/>
      <c r="H210" s="152"/>
      <c r="I210" s="159"/>
      <c r="J210" s="159"/>
      <c r="K210" s="159"/>
      <c r="L210" s="159"/>
      <c r="M210" s="159"/>
      <c r="N210" s="159"/>
      <c r="O210" s="159"/>
      <c r="P210" s="159"/>
      <c r="Q210" s="153"/>
      <c r="R210" s="154"/>
      <c r="S210" s="154"/>
      <c r="T210" s="154"/>
      <c r="U210" s="160"/>
      <c r="V210" s="161"/>
      <c r="W210" s="162"/>
      <c r="X210" s="162"/>
      <c r="Y210" s="163"/>
      <c r="Z210" s="164"/>
      <c r="AA210" s="165"/>
      <c r="AB210" s="165"/>
      <c r="AC210" s="165"/>
      <c r="AD210" s="166"/>
      <c r="AE210" s="167"/>
      <c r="AF210" s="165"/>
      <c r="AG210" s="165"/>
      <c r="AH210" s="165"/>
      <c r="AI210" s="166"/>
      <c r="AJ210" s="153"/>
      <c r="AK210" s="152"/>
      <c r="AL210" s="152"/>
      <c r="AM210" s="160"/>
      <c r="AN210" s="168"/>
      <c r="AO210" s="167"/>
      <c r="AP210" s="162"/>
      <c r="AQ210" s="158"/>
    </row>
    <row r="211" spans="1:43">
      <c r="A211" s="157"/>
      <c r="B211" s="158"/>
      <c r="C211" s="151"/>
      <c r="D211" s="152"/>
      <c r="E211" s="152"/>
      <c r="F211" s="152"/>
      <c r="G211" s="152"/>
      <c r="H211" s="152"/>
      <c r="I211" s="159"/>
      <c r="J211" s="159"/>
      <c r="K211" s="159"/>
      <c r="L211" s="159"/>
      <c r="M211" s="159"/>
      <c r="N211" s="159"/>
      <c r="O211" s="159"/>
      <c r="P211" s="159"/>
      <c r="Q211" s="153"/>
      <c r="R211" s="154"/>
      <c r="S211" s="154"/>
      <c r="T211" s="154"/>
      <c r="U211" s="160"/>
      <c r="V211" s="161"/>
      <c r="W211" s="162"/>
      <c r="X211" s="162"/>
      <c r="Y211" s="163"/>
      <c r="Z211" s="164"/>
      <c r="AA211" s="165"/>
      <c r="AB211" s="165"/>
      <c r="AC211" s="165"/>
      <c r="AD211" s="166"/>
      <c r="AE211" s="167"/>
      <c r="AF211" s="165"/>
      <c r="AG211" s="165"/>
      <c r="AH211" s="165"/>
      <c r="AI211" s="166"/>
      <c r="AJ211" s="153"/>
      <c r="AK211" s="152"/>
      <c r="AL211" s="152"/>
      <c r="AM211" s="160"/>
      <c r="AN211" s="168"/>
      <c r="AO211" s="167"/>
      <c r="AP211" s="162"/>
      <c r="AQ211" s="158"/>
    </row>
    <row r="212" spans="1:43">
      <c r="A212" s="157"/>
      <c r="B212" s="158"/>
      <c r="C212" s="151"/>
      <c r="D212" s="152"/>
      <c r="E212" s="152"/>
      <c r="F212" s="152"/>
      <c r="G212" s="152"/>
      <c r="H212" s="152"/>
      <c r="I212" s="159"/>
      <c r="J212" s="159"/>
      <c r="K212" s="159"/>
      <c r="L212" s="159"/>
      <c r="M212" s="159"/>
      <c r="N212" s="159"/>
      <c r="O212" s="159"/>
      <c r="P212" s="159"/>
      <c r="Q212" s="153"/>
      <c r="R212" s="154"/>
      <c r="S212" s="154"/>
      <c r="T212" s="154"/>
      <c r="U212" s="160"/>
      <c r="V212" s="161"/>
      <c r="W212" s="162"/>
      <c r="X212" s="162"/>
      <c r="Y212" s="163"/>
      <c r="Z212" s="164"/>
      <c r="AA212" s="165"/>
      <c r="AB212" s="165"/>
      <c r="AC212" s="165"/>
      <c r="AD212" s="166"/>
      <c r="AE212" s="167"/>
      <c r="AF212" s="165"/>
      <c r="AG212" s="165"/>
      <c r="AH212" s="165"/>
      <c r="AI212" s="166"/>
      <c r="AJ212" s="153"/>
      <c r="AK212" s="152"/>
      <c r="AL212" s="152"/>
      <c r="AM212" s="160"/>
      <c r="AN212" s="168"/>
      <c r="AO212" s="167"/>
      <c r="AP212" s="162"/>
      <c r="AQ212" s="158"/>
    </row>
    <row r="213" spans="1:43">
      <c r="A213" s="157"/>
      <c r="B213" s="158"/>
      <c r="C213" s="151"/>
      <c r="D213" s="152"/>
      <c r="E213" s="152"/>
      <c r="F213" s="152"/>
      <c r="G213" s="152"/>
      <c r="H213" s="152"/>
      <c r="I213" s="159"/>
      <c r="J213" s="159"/>
      <c r="K213" s="159"/>
      <c r="L213" s="159"/>
      <c r="M213" s="159"/>
      <c r="N213" s="159"/>
      <c r="O213" s="159"/>
      <c r="P213" s="159"/>
      <c r="Q213" s="153"/>
      <c r="R213" s="154"/>
      <c r="S213" s="154"/>
      <c r="T213" s="154"/>
      <c r="U213" s="160"/>
      <c r="V213" s="161"/>
      <c r="W213" s="162"/>
      <c r="X213" s="162"/>
      <c r="Y213" s="163"/>
      <c r="Z213" s="164"/>
      <c r="AA213" s="165"/>
      <c r="AB213" s="165"/>
      <c r="AC213" s="165"/>
      <c r="AD213" s="166"/>
      <c r="AE213" s="167"/>
      <c r="AF213" s="165"/>
      <c r="AG213" s="165"/>
      <c r="AH213" s="165"/>
      <c r="AI213" s="166"/>
      <c r="AJ213" s="153"/>
      <c r="AK213" s="152"/>
      <c r="AL213" s="152"/>
      <c r="AM213" s="160"/>
      <c r="AN213" s="168"/>
      <c r="AO213" s="167"/>
      <c r="AP213" s="162"/>
      <c r="AQ213" s="158"/>
    </row>
    <row r="214" spans="1:43">
      <c r="A214" s="157"/>
      <c r="B214" s="158"/>
      <c r="C214" s="151"/>
      <c r="D214" s="152"/>
      <c r="E214" s="152"/>
      <c r="F214" s="152"/>
      <c r="G214" s="152"/>
      <c r="H214" s="152"/>
      <c r="I214" s="159"/>
      <c r="J214" s="159"/>
      <c r="K214" s="159"/>
      <c r="L214" s="159"/>
      <c r="M214" s="159"/>
      <c r="N214" s="159"/>
      <c r="O214" s="159"/>
      <c r="P214" s="159"/>
      <c r="Q214" s="153"/>
      <c r="R214" s="154"/>
      <c r="S214" s="154"/>
      <c r="T214" s="154"/>
      <c r="U214" s="160"/>
      <c r="V214" s="161"/>
      <c r="W214" s="162"/>
      <c r="X214" s="162"/>
      <c r="Y214" s="163"/>
      <c r="Z214" s="164"/>
      <c r="AA214" s="165"/>
      <c r="AB214" s="165"/>
      <c r="AC214" s="165"/>
      <c r="AD214" s="166"/>
      <c r="AE214" s="167"/>
      <c r="AF214" s="165"/>
      <c r="AG214" s="165"/>
      <c r="AH214" s="165"/>
      <c r="AI214" s="166"/>
      <c r="AJ214" s="153"/>
      <c r="AK214" s="152"/>
      <c r="AL214" s="152"/>
      <c r="AM214" s="160"/>
      <c r="AN214" s="168"/>
      <c r="AO214" s="167"/>
      <c r="AP214" s="162"/>
      <c r="AQ214" s="158"/>
    </row>
    <row r="215" spans="1:43">
      <c r="A215" s="157"/>
      <c r="B215" s="158"/>
      <c r="C215" s="151"/>
      <c r="D215" s="152"/>
      <c r="E215" s="152"/>
      <c r="F215" s="152"/>
      <c r="G215" s="152"/>
      <c r="H215" s="152"/>
      <c r="I215" s="159"/>
      <c r="J215" s="159"/>
      <c r="K215" s="159"/>
      <c r="L215" s="159"/>
      <c r="M215" s="159"/>
      <c r="N215" s="159"/>
      <c r="O215" s="159"/>
      <c r="P215" s="159"/>
      <c r="Q215" s="153"/>
      <c r="R215" s="154"/>
      <c r="S215" s="154"/>
      <c r="T215" s="154"/>
      <c r="U215" s="160"/>
      <c r="V215" s="161"/>
      <c r="W215" s="162"/>
      <c r="X215" s="162"/>
      <c r="Y215" s="163"/>
      <c r="Z215" s="164"/>
      <c r="AA215" s="165"/>
      <c r="AB215" s="165"/>
      <c r="AC215" s="165"/>
      <c r="AD215" s="166"/>
      <c r="AE215" s="167"/>
      <c r="AF215" s="165"/>
      <c r="AG215" s="165"/>
      <c r="AH215" s="165"/>
      <c r="AI215" s="166"/>
      <c r="AJ215" s="153"/>
      <c r="AK215" s="152"/>
      <c r="AL215" s="152"/>
      <c r="AM215" s="160"/>
      <c r="AN215" s="168"/>
      <c r="AO215" s="167"/>
      <c r="AP215" s="162"/>
      <c r="AQ215" s="158"/>
    </row>
    <row r="216" spans="1:43">
      <c r="A216" s="157"/>
      <c r="B216" s="158"/>
      <c r="C216" s="151"/>
      <c r="D216" s="152"/>
      <c r="E216" s="152"/>
      <c r="F216" s="152"/>
      <c r="G216" s="152"/>
      <c r="H216" s="152"/>
      <c r="I216" s="159"/>
      <c r="J216" s="159"/>
      <c r="K216" s="159"/>
      <c r="L216" s="159"/>
      <c r="M216" s="159"/>
      <c r="N216" s="159"/>
      <c r="O216" s="159"/>
      <c r="P216" s="159"/>
      <c r="Q216" s="153"/>
      <c r="R216" s="154"/>
      <c r="S216" s="154"/>
      <c r="T216" s="154"/>
      <c r="U216" s="160"/>
      <c r="V216" s="161"/>
      <c r="W216" s="162"/>
      <c r="X216" s="162"/>
      <c r="Y216" s="163"/>
      <c r="Z216" s="164"/>
      <c r="AA216" s="165"/>
      <c r="AB216" s="165"/>
      <c r="AC216" s="165"/>
      <c r="AD216" s="166"/>
      <c r="AE216" s="167"/>
      <c r="AF216" s="165"/>
      <c r="AG216" s="165"/>
      <c r="AH216" s="165"/>
      <c r="AI216" s="166"/>
      <c r="AJ216" s="153"/>
      <c r="AK216" s="152"/>
      <c r="AL216" s="152"/>
      <c r="AM216" s="160"/>
      <c r="AN216" s="168"/>
      <c r="AO216" s="167"/>
      <c r="AP216" s="162"/>
      <c r="AQ216" s="158"/>
    </row>
    <row r="217" spans="1:43">
      <c r="A217" s="157"/>
      <c r="B217" s="158"/>
      <c r="C217" s="151"/>
      <c r="D217" s="152"/>
      <c r="E217" s="152"/>
      <c r="F217" s="152"/>
      <c r="G217" s="152"/>
      <c r="H217" s="152"/>
      <c r="I217" s="159"/>
      <c r="J217" s="159"/>
      <c r="K217" s="159"/>
      <c r="L217" s="159"/>
      <c r="M217" s="159"/>
      <c r="N217" s="159"/>
      <c r="O217" s="159"/>
      <c r="P217" s="159"/>
      <c r="Q217" s="153"/>
      <c r="R217" s="154"/>
      <c r="S217" s="154"/>
      <c r="T217" s="154"/>
      <c r="U217" s="160"/>
      <c r="V217" s="161"/>
      <c r="W217" s="162"/>
      <c r="X217" s="162"/>
      <c r="Y217" s="163"/>
      <c r="Z217" s="164"/>
      <c r="AA217" s="165"/>
      <c r="AB217" s="165"/>
      <c r="AC217" s="165"/>
      <c r="AD217" s="166"/>
      <c r="AE217" s="167"/>
      <c r="AF217" s="165"/>
      <c r="AG217" s="165"/>
      <c r="AH217" s="165"/>
      <c r="AI217" s="166"/>
      <c r="AJ217" s="153"/>
      <c r="AK217" s="152"/>
      <c r="AL217" s="152"/>
      <c r="AM217" s="160"/>
      <c r="AN217" s="168"/>
      <c r="AO217" s="167"/>
      <c r="AP217" s="162"/>
      <c r="AQ217" s="158"/>
    </row>
    <row r="218" spans="1:43">
      <c r="A218" s="157"/>
      <c r="B218" s="158"/>
      <c r="C218" s="151"/>
      <c r="D218" s="152"/>
      <c r="E218" s="152"/>
      <c r="F218" s="152"/>
      <c r="G218" s="152"/>
      <c r="H218" s="152"/>
      <c r="I218" s="159"/>
      <c r="J218" s="159"/>
      <c r="K218" s="159"/>
      <c r="L218" s="159"/>
      <c r="M218" s="159"/>
      <c r="N218" s="159"/>
      <c r="O218" s="159"/>
      <c r="P218" s="159"/>
      <c r="Q218" s="153"/>
      <c r="R218" s="154"/>
      <c r="S218" s="154"/>
      <c r="T218" s="154"/>
      <c r="U218" s="160"/>
      <c r="V218" s="161"/>
      <c r="W218" s="162"/>
      <c r="X218" s="162"/>
      <c r="Y218" s="163"/>
      <c r="Z218" s="164"/>
      <c r="AA218" s="165"/>
      <c r="AB218" s="165"/>
      <c r="AC218" s="165"/>
      <c r="AD218" s="166"/>
      <c r="AE218" s="167"/>
      <c r="AF218" s="165"/>
      <c r="AG218" s="165"/>
      <c r="AH218" s="165"/>
      <c r="AI218" s="166"/>
      <c r="AJ218" s="153"/>
      <c r="AK218" s="152"/>
      <c r="AL218" s="152"/>
      <c r="AM218" s="160"/>
      <c r="AN218" s="168"/>
      <c r="AO218" s="167"/>
      <c r="AP218" s="162"/>
      <c r="AQ218" s="158"/>
    </row>
    <row r="219" spans="1:43">
      <c r="A219" s="157"/>
      <c r="B219" s="158"/>
      <c r="C219" s="151"/>
      <c r="D219" s="152"/>
      <c r="E219" s="152"/>
      <c r="F219" s="152"/>
      <c r="G219" s="152"/>
      <c r="H219" s="152"/>
      <c r="I219" s="159"/>
      <c r="J219" s="159"/>
      <c r="K219" s="159"/>
      <c r="L219" s="159"/>
      <c r="M219" s="159"/>
      <c r="N219" s="159"/>
      <c r="O219" s="159"/>
      <c r="P219" s="159"/>
      <c r="Q219" s="153"/>
      <c r="R219" s="154"/>
      <c r="S219" s="154"/>
      <c r="T219" s="154"/>
      <c r="U219" s="160"/>
      <c r="V219" s="161"/>
      <c r="W219" s="162"/>
      <c r="X219" s="162"/>
      <c r="Y219" s="163"/>
      <c r="Z219" s="164"/>
      <c r="AA219" s="165"/>
      <c r="AB219" s="165"/>
      <c r="AC219" s="165"/>
      <c r="AD219" s="166"/>
      <c r="AE219" s="167"/>
      <c r="AF219" s="165"/>
      <c r="AG219" s="165"/>
      <c r="AH219" s="165"/>
      <c r="AI219" s="166"/>
      <c r="AJ219" s="153"/>
      <c r="AK219" s="152"/>
      <c r="AL219" s="152"/>
      <c r="AM219" s="160"/>
      <c r="AN219" s="168"/>
      <c r="AO219" s="167"/>
      <c r="AP219" s="162"/>
      <c r="AQ219" s="158"/>
    </row>
    <row r="220" spans="1:43">
      <c r="A220" s="157"/>
      <c r="B220" s="158"/>
      <c r="C220" s="151"/>
      <c r="D220" s="152"/>
      <c r="E220" s="152"/>
      <c r="F220" s="152"/>
      <c r="G220" s="152"/>
      <c r="H220" s="152"/>
      <c r="I220" s="159"/>
      <c r="J220" s="159"/>
      <c r="K220" s="159"/>
      <c r="L220" s="159"/>
      <c r="M220" s="159"/>
      <c r="N220" s="159"/>
      <c r="O220" s="159"/>
      <c r="P220" s="159"/>
      <c r="Q220" s="153"/>
      <c r="R220" s="154"/>
      <c r="S220" s="154"/>
      <c r="T220" s="154"/>
      <c r="U220" s="160"/>
      <c r="V220" s="161"/>
      <c r="W220" s="162"/>
      <c r="X220" s="162"/>
      <c r="Y220" s="163"/>
      <c r="Z220" s="164"/>
      <c r="AA220" s="165"/>
      <c r="AB220" s="165"/>
      <c r="AC220" s="165"/>
      <c r="AD220" s="166"/>
      <c r="AE220" s="167"/>
      <c r="AF220" s="165"/>
      <c r="AG220" s="165"/>
      <c r="AH220" s="165"/>
      <c r="AI220" s="166"/>
      <c r="AJ220" s="153"/>
      <c r="AK220" s="152"/>
      <c r="AL220" s="152"/>
      <c r="AM220" s="160"/>
      <c r="AN220" s="168"/>
      <c r="AO220" s="167"/>
      <c r="AP220" s="162"/>
      <c r="AQ220" s="158"/>
    </row>
    <row r="221" spans="1:43">
      <c r="A221" s="157"/>
      <c r="B221" s="158"/>
      <c r="C221" s="151"/>
      <c r="D221" s="152"/>
      <c r="E221" s="152"/>
      <c r="F221" s="152"/>
      <c r="G221" s="152"/>
      <c r="H221" s="152"/>
      <c r="I221" s="159"/>
      <c r="J221" s="159"/>
      <c r="K221" s="159"/>
      <c r="L221" s="159"/>
      <c r="M221" s="159"/>
      <c r="N221" s="159"/>
      <c r="O221" s="159"/>
      <c r="P221" s="159"/>
      <c r="Q221" s="153"/>
      <c r="R221" s="154"/>
      <c r="S221" s="154"/>
      <c r="T221" s="154"/>
      <c r="U221" s="160"/>
      <c r="V221" s="161"/>
      <c r="W221" s="162"/>
      <c r="X221" s="162"/>
      <c r="Y221" s="163"/>
      <c r="Z221" s="164"/>
      <c r="AA221" s="165"/>
      <c r="AB221" s="165"/>
      <c r="AC221" s="165"/>
      <c r="AD221" s="166"/>
      <c r="AE221" s="167"/>
      <c r="AF221" s="165"/>
      <c r="AG221" s="165"/>
      <c r="AH221" s="165"/>
      <c r="AI221" s="166"/>
      <c r="AJ221" s="153"/>
      <c r="AK221" s="152"/>
      <c r="AL221" s="152"/>
      <c r="AM221" s="160"/>
      <c r="AN221" s="168"/>
      <c r="AO221" s="167"/>
      <c r="AP221" s="162"/>
      <c r="AQ221" s="158"/>
    </row>
    <row r="222" spans="1:43">
      <c r="A222" s="157"/>
      <c r="B222" s="158"/>
      <c r="C222" s="151"/>
      <c r="D222" s="152"/>
      <c r="E222" s="152"/>
      <c r="F222" s="152"/>
      <c r="G222" s="152"/>
      <c r="H222" s="152"/>
      <c r="I222" s="159"/>
      <c r="J222" s="159"/>
      <c r="K222" s="159"/>
      <c r="L222" s="159"/>
      <c r="M222" s="159"/>
      <c r="N222" s="159"/>
      <c r="O222" s="159"/>
      <c r="P222" s="159"/>
      <c r="Q222" s="153"/>
      <c r="R222" s="154"/>
      <c r="S222" s="154"/>
      <c r="T222" s="154"/>
      <c r="U222" s="160"/>
      <c r="V222" s="161"/>
      <c r="W222" s="162"/>
      <c r="X222" s="162"/>
      <c r="Y222" s="163"/>
      <c r="Z222" s="164"/>
      <c r="AA222" s="165"/>
      <c r="AB222" s="165"/>
      <c r="AC222" s="165"/>
      <c r="AD222" s="166"/>
      <c r="AE222" s="167"/>
      <c r="AF222" s="165"/>
      <c r="AG222" s="165"/>
      <c r="AH222" s="165"/>
      <c r="AI222" s="166"/>
      <c r="AJ222" s="153"/>
      <c r="AK222" s="152"/>
      <c r="AL222" s="152"/>
      <c r="AM222" s="160"/>
      <c r="AN222" s="168"/>
      <c r="AO222" s="167"/>
      <c r="AP222" s="162"/>
      <c r="AQ222" s="158"/>
    </row>
    <row r="223" spans="1:43">
      <c r="A223" s="157"/>
      <c r="B223" s="158"/>
      <c r="C223" s="151"/>
      <c r="D223" s="152"/>
      <c r="E223" s="152"/>
      <c r="F223" s="152"/>
      <c r="G223" s="152"/>
      <c r="H223" s="152"/>
      <c r="I223" s="159"/>
      <c r="J223" s="159"/>
      <c r="K223" s="159"/>
      <c r="L223" s="159"/>
      <c r="M223" s="159"/>
      <c r="N223" s="159"/>
      <c r="O223" s="159"/>
      <c r="P223" s="159"/>
      <c r="Q223" s="153"/>
      <c r="R223" s="154"/>
      <c r="S223" s="154"/>
      <c r="T223" s="154"/>
      <c r="U223" s="160"/>
      <c r="V223" s="161"/>
      <c r="W223" s="162"/>
      <c r="X223" s="162"/>
      <c r="Y223" s="163"/>
      <c r="Z223" s="164"/>
      <c r="AA223" s="165"/>
      <c r="AB223" s="165"/>
      <c r="AC223" s="165"/>
      <c r="AD223" s="166"/>
      <c r="AE223" s="167"/>
      <c r="AF223" s="165"/>
      <c r="AG223" s="165"/>
      <c r="AH223" s="165"/>
      <c r="AI223" s="166"/>
      <c r="AJ223" s="153"/>
      <c r="AK223" s="152"/>
      <c r="AL223" s="152"/>
      <c r="AM223" s="160"/>
      <c r="AN223" s="168"/>
      <c r="AO223" s="167"/>
      <c r="AP223" s="162"/>
      <c r="AQ223" s="158"/>
    </row>
    <row r="224" spans="1:43">
      <c r="A224" s="157"/>
      <c r="B224" s="158"/>
      <c r="C224" s="151"/>
      <c r="D224" s="152"/>
      <c r="E224" s="152"/>
      <c r="F224" s="152"/>
      <c r="G224" s="152"/>
      <c r="H224" s="152"/>
      <c r="I224" s="159"/>
      <c r="J224" s="159"/>
      <c r="K224" s="159"/>
      <c r="L224" s="159"/>
      <c r="M224" s="159"/>
      <c r="N224" s="159"/>
      <c r="O224" s="159"/>
      <c r="P224" s="159"/>
      <c r="Q224" s="153"/>
      <c r="R224" s="154"/>
      <c r="S224" s="154"/>
      <c r="T224" s="154"/>
      <c r="U224" s="160"/>
      <c r="V224" s="161"/>
      <c r="W224" s="162"/>
      <c r="X224" s="162"/>
      <c r="Y224" s="163"/>
      <c r="Z224" s="164"/>
      <c r="AA224" s="165"/>
      <c r="AB224" s="165"/>
      <c r="AC224" s="165"/>
      <c r="AD224" s="166"/>
      <c r="AE224" s="167"/>
      <c r="AF224" s="165"/>
      <c r="AG224" s="165"/>
      <c r="AH224" s="165"/>
      <c r="AI224" s="166"/>
      <c r="AJ224" s="153"/>
      <c r="AK224" s="152"/>
      <c r="AL224" s="152"/>
      <c r="AM224" s="160"/>
      <c r="AN224" s="168"/>
      <c r="AO224" s="167"/>
      <c r="AP224" s="162"/>
      <c r="AQ224" s="158"/>
    </row>
    <row r="225" spans="1:43">
      <c r="A225" s="157"/>
      <c r="B225" s="158"/>
      <c r="C225" s="151"/>
      <c r="D225" s="152"/>
      <c r="E225" s="152"/>
      <c r="F225" s="152"/>
      <c r="G225" s="152"/>
      <c r="H225" s="152"/>
      <c r="I225" s="159"/>
      <c r="J225" s="159"/>
      <c r="K225" s="159"/>
      <c r="L225" s="159"/>
      <c r="M225" s="159"/>
      <c r="N225" s="159"/>
      <c r="O225" s="159"/>
      <c r="P225" s="159"/>
      <c r="Q225" s="153"/>
      <c r="R225" s="154"/>
      <c r="S225" s="154"/>
      <c r="T225" s="154"/>
      <c r="U225" s="160"/>
      <c r="V225" s="161"/>
      <c r="W225" s="162"/>
      <c r="X225" s="162"/>
      <c r="Y225" s="163"/>
      <c r="Z225" s="164"/>
      <c r="AA225" s="165"/>
      <c r="AB225" s="165"/>
      <c r="AC225" s="165"/>
      <c r="AD225" s="166"/>
      <c r="AE225" s="167"/>
      <c r="AF225" s="165"/>
      <c r="AG225" s="165"/>
      <c r="AH225" s="165"/>
      <c r="AI225" s="166"/>
      <c r="AJ225" s="153"/>
      <c r="AK225" s="152"/>
      <c r="AL225" s="152"/>
      <c r="AM225" s="160"/>
      <c r="AN225" s="168"/>
      <c r="AO225" s="167"/>
      <c r="AP225" s="162"/>
      <c r="AQ225" s="158"/>
    </row>
    <row r="226" spans="1:43">
      <c r="A226" s="157"/>
      <c r="B226" s="158"/>
      <c r="C226" s="151"/>
      <c r="D226" s="152"/>
      <c r="E226" s="152"/>
      <c r="F226" s="152"/>
      <c r="G226" s="152"/>
      <c r="H226" s="152"/>
      <c r="I226" s="159"/>
      <c r="J226" s="159"/>
      <c r="K226" s="159"/>
      <c r="L226" s="159"/>
      <c r="M226" s="159"/>
      <c r="N226" s="159"/>
      <c r="O226" s="159"/>
      <c r="P226" s="159"/>
      <c r="Q226" s="153"/>
      <c r="R226" s="154"/>
      <c r="S226" s="154"/>
      <c r="T226" s="154"/>
      <c r="U226" s="160"/>
      <c r="V226" s="161"/>
      <c r="W226" s="162"/>
      <c r="X226" s="162"/>
      <c r="Y226" s="163"/>
      <c r="Z226" s="164"/>
      <c r="AA226" s="165"/>
      <c r="AB226" s="165"/>
      <c r="AC226" s="165"/>
      <c r="AD226" s="166"/>
      <c r="AE226" s="167"/>
      <c r="AF226" s="165"/>
      <c r="AG226" s="165"/>
      <c r="AH226" s="165"/>
      <c r="AI226" s="166"/>
      <c r="AJ226" s="153"/>
      <c r="AK226" s="152"/>
      <c r="AL226" s="152"/>
      <c r="AM226" s="160"/>
      <c r="AN226" s="168"/>
      <c r="AO226" s="167"/>
      <c r="AP226" s="162"/>
      <c r="AQ226" s="158"/>
    </row>
    <row r="227" spans="1:43">
      <c r="A227" s="157"/>
      <c r="B227" s="158"/>
      <c r="C227" s="151"/>
      <c r="D227" s="152"/>
      <c r="E227" s="152"/>
      <c r="F227" s="152"/>
      <c r="G227" s="152"/>
      <c r="H227" s="152"/>
      <c r="I227" s="159"/>
      <c r="J227" s="159"/>
      <c r="K227" s="159"/>
      <c r="L227" s="159"/>
      <c r="M227" s="159"/>
      <c r="N227" s="159"/>
      <c r="O227" s="159"/>
      <c r="P227" s="159"/>
      <c r="Q227" s="153"/>
      <c r="R227" s="154"/>
      <c r="S227" s="154"/>
      <c r="T227" s="154"/>
      <c r="U227" s="160"/>
      <c r="V227" s="161"/>
      <c r="W227" s="162"/>
      <c r="X227" s="162"/>
      <c r="Y227" s="163"/>
      <c r="Z227" s="164"/>
      <c r="AA227" s="165"/>
      <c r="AB227" s="165"/>
      <c r="AC227" s="165"/>
      <c r="AD227" s="166"/>
      <c r="AE227" s="167"/>
      <c r="AF227" s="165"/>
      <c r="AG227" s="165"/>
      <c r="AH227" s="165"/>
      <c r="AI227" s="166"/>
      <c r="AJ227" s="153"/>
      <c r="AK227" s="152"/>
      <c r="AL227" s="152"/>
      <c r="AM227" s="160"/>
      <c r="AN227" s="168"/>
      <c r="AO227" s="167"/>
      <c r="AP227" s="162"/>
      <c r="AQ227" s="158"/>
    </row>
    <row r="228" spans="1:43">
      <c r="A228" s="157"/>
      <c r="B228" s="158"/>
      <c r="C228" s="151"/>
      <c r="D228" s="152"/>
      <c r="E228" s="152"/>
      <c r="F228" s="152"/>
      <c r="G228" s="152"/>
      <c r="H228" s="152"/>
      <c r="I228" s="159"/>
      <c r="J228" s="159"/>
      <c r="K228" s="159"/>
      <c r="L228" s="159"/>
      <c r="M228" s="159"/>
      <c r="N228" s="159"/>
      <c r="O228" s="159"/>
      <c r="P228" s="159"/>
      <c r="Q228" s="153"/>
      <c r="R228" s="154"/>
      <c r="S228" s="154"/>
      <c r="T228" s="154"/>
      <c r="U228" s="160"/>
      <c r="V228" s="161"/>
      <c r="W228" s="162"/>
      <c r="X228" s="162"/>
      <c r="Y228" s="163"/>
      <c r="Z228" s="164"/>
      <c r="AA228" s="165"/>
      <c r="AB228" s="165"/>
      <c r="AC228" s="165"/>
      <c r="AD228" s="166"/>
      <c r="AE228" s="167"/>
      <c r="AF228" s="165"/>
      <c r="AG228" s="165"/>
      <c r="AH228" s="165"/>
      <c r="AI228" s="166"/>
      <c r="AJ228" s="153"/>
      <c r="AK228" s="152"/>
      <c r="AL228" s="152"/>
      <c r="AM228" s="160"/>
      <c r="AN228" s="168"/>
      <c r="AO228" s="167"/>
      <c r="AP228" s="162"/>
      <c r="AQ228" s="158"/>
    </row>
    <row r="229" spans="1:43">
      <c r="A229" s="157"/>
      <c r="B229" s="158"/>
      <c r="C229" s="151"/>
      <c r="D229" s="152"/>
      <c r="E229" s="152"/>
      <c r="F229" s="152"/>
      <c r="G229" s="152"/>
      <c r="H229" s="152"/>
      <c r="I229" s="159"/>
      <c r="J229" s="159"/>
      <c r="K229" s="159"/>
      <c r="L229" s="159"/>
      <c r="M229" s="159"/>
      <c r="N229" s="159"/>
      <c r="O229" s="159"/>
      <c r="P229" s="159"/>
      <c r="Q229" s="153"/>
      <c r="R229" s="154"/>
      <c r="S229" s="154"/>
      <c r="T229" s="154"/>
      <c r="U229" s="160"/>
      <c r="V229" s="161"/>
      <c r="W229" s="162"/>
      <c r="X229" s="162"/>
      <c r="Y229" s="163"/>
      <c r="Z229" s="164"/>
      <c r="AA229" s="165"/>
      <c r="AB229" s="165"/>
      <c r="AC229" s="165"/>
      <c r="AD229" s="166"/>
      <c r="AE229" s="167"/>
      <c r="AF229" s="165"/>
      <c r="AG229" s="165"/>
      <c r="AH229" s="165"/>
      <c r="AI229" s="166"/>
      <c r="AJ229" s="153"/>
      <c r="AK229" s="152"/>
      <c r="AL229" s="152"/>
      <c r="AM229" s="160"/>
      <c r="AN229" s="168"/>
      <c r="AO229" s="167"/>
      <c r="AP229" s="162"/>
      <c r="AQ229" s="158"/>
    </row>
    <row r="230" spans="1:43">
      <c r="A230" s="157"/>
      <c r="B230" s="158"/>
      <c r="C230" s="151"/>
      <c r="D230" s="152"/>
      <c r="E230" s="152"/>
      <c r="F230" s="152"/>
      <c r="G230" s="152"/>
      <c r="H230" s="152"/>
      <c r="I230" s="159"/>
      <c r="J230" s="159"/>
      <c r="K230" s="159"/>
      <c r="L230" s="159"/>
      <c r="M230" s="159"/>
      <c r="N230" s="159"/>
      <c r="O230" s="159"/>
      <c r="P230" s="159"/>
      <c r="Q230" s="153"/>
      <c r="R230" s="154"/>
      <c r="S230" s="154"/>
      <c r="T230" s="154"/>
      <c r="U230" s="160"/>
      <c r="V230" s="161"/>
      <c r="W230" s="162"/>
      <c r="X230" s="162"/>
      <c r="Y230" s="163"/>
      <c r="Z230" s="164"/>
      <c r="AA230" s="165"/>
      <c r="AB230" s="165"/>
      <c r="AC230" s="165"/>
      <c r="AD230" s="166"/>
      <c r="AE230" s="167"/>
      <c r="AF230" s="165"/>
      <c r="AG230" s="165"/>
      <c r="AH230" s="165"/>
      <c r="AI230" s="166"/>
      <c r="AJ230" s="153"/>
      <c r="AK230" s="152"/>
      <c r="AL230" s="152"/>
      <c r="AM230" s="160"/>
      <c r="AN230" s="168"/>
      <c r="AO230" s="167"/>
      <c r="AP230" s="162"/>
      <c r="AQ230" s="158"/>
    </row>
    <row r="231" spans="1:43">
      <c r="A231" s="157"/>
      <c r="B231" s="158"/>
      <c r="C231" s="151"/>
      <c r="D231" s="152"/>
      <c r="E231" s="152"/>
      <c r="F231" s="152"/>
      <c r="G231" s="152"/>
      <c r="H231" s="152"/>
      <c r="I231" s="159"/>
      <c r="J231" s="159"/>
      <c r="K231" s="159"/>
      <c r="L231" s="159"/>
      <c r="M231" s="159"/>
      <c r="N231" s="159"/>
      <c r="O231" s="159"/>
      <c r="P231" s="159"/>
      <c r="Q231" s="153"/>
      <c r="R231" s="154"/>
      <c r="S231" s="154"/>
      <c r="T231" s="154"/>
      <c r="U231" s="160"/>
      <c r="V231" s="161"/>
      <c r="W231" s="162"/>
      <c r="X231" s="162"/>
      <c r="Y231" s="163"/>
      <c r="Z231" s="164"/>
      <c r="AA231" s="165"/>
      <c r="AB231" s="165"/>
      <c r="AC231" s="165"/>
      <c r="AD231" s="166"/>
      <c r="AE231" s="167"/>
      <c r="AF231" s="165"/>
      <c r="AG231" s="165"/>
      <c r="AH231" s="165"/>
      <c r="AI231" s="166"/>
      <c r="AJ231" s="153"/>
      <c r="AK231" s="152"/>
      <c r="AL231" s="152"/>
      <c r="AM231" s="160"/>
      <c r="AN231" s="168"/>
      <c r="AO231" s="167"/>
      <c r="AP231" s="162"/>
      <c r="AQ231" s="158"/>
    </row>
    <row r="232" spans="1:43">
      <c r="A232" s="157"/>
      <c r="B232" s="158"/>
      <c r="C232" s="151"/>
      <c r="D232" s="152"/>
      <c r="E232" s="152"/>
      <c r="F232" s="152"/>
      <c r="G232" s="152"/>
      <c r="H232" s="152"/>
      <c r="I232" s="159"/>
      <c r="J232" s="159"/>
      <c r="K232" s="159"/>
      <c r="L232" s="159"/>
      <c r="M232" s="159"/>
      <c r="N232" s="159"/>
      <c r="O232" s="159"/>
      <c r="P232" s="159"/>
      <c r="Q232" s="153"/>
      <c r="R232" s="154"/>
      <c r="S232" s="154"/>
      <c r="T232" s="154"/>
      <c r="U232" s="160"/>
      <c r="V232" s="161"/>
      <c r="W232" s="162"/>
      <c r="X232" s="162"/>
      <c r="Y232" s="163"/>
      <c r="Z232" s="164"/>
      <c r="AA232" s="165"/>
      <c r="AB232" s="165"/>
      <c r="AC232" s="165"/>
      <c r="AD232" s="166"/>
      <c r="AE232" s="167"/>
      <c r="AF232" s="165"/>
      <c r="AG232" s="165"/>
      <c r="AH232" s="165"/>
      <c r="AI232" s="166"/>
      <c r="AJ232" s="153"/>
      <c r="AK232" s="152"/>
      <c r="AL232" s="152"/>
      <c r="AM232" s="160"/>
      <c r="AN232" s="168"/>
      <c r="AO232" s="167"/>
      <c r="AP232" s="162"/>
      <c r="AQ232" s="158"/>
    </row>
    <row r="233" spans="1:43">
      <c r="A233" s="157"/>
      <c r="B233" s="158"/>
      <c r="C233" s="151"/>
      <c r="D233" s="152"/>
      <c r="E233" s="152"/>
      <c r="F233" s="152"/>
      <c r="G233" s="152"/>
      <c r="H233" s="152"/>
      <c r="I233" s="159"/>
      <c r="J233" s="159"/>
      <c r="K233" s="159"/>
      <c r="L233" s="159"/>
      <c r="M233" s="159"/>
      <c r="N233" s="159"/>
      <c r="O233" s="159"/>
      <c r="P233" s="159"/>
      <c r="Q233" s="153"/>
      <c r="R233" s="154"/>
      <c r="S233" s="154"/>
      <c r="T233" s="154"/>
      <c r="U233" s="160"/>
      <c r="V233" s="161"/>
      <c r="W233" s="162"/>
      <c r="X233" s="162"/>
      <c r="Y233" s="163"/>
      <c r="Z233" s="164"/>
      <c r="AA233" s="165"/>
      <c r="AB233" s="165"/>
      <c r="AC233" s="165"/>
      <c r="AD233" s="166"/>
      <c r="AE233" s="167"/>
      <c r="AF233" s="165"/>
      <c r="AG233" s="165"/>
      <c r="AH233" s="165"/>
      <c r="AI233" s="166"/>
      <c r="AJ233" s="153"/>
      <c r="AK233" s="152"/>
      <c r="AL233" s="152"/>
      <c r="AM233" s="160"/>
      <c r="AN233" s="168"/>
      <c r="AO233" s="167"/>
      <c r="AP233" s="162"/>
      <c r="AQ233" s="158"/>
    </row>
    <row r="234" spans="1:43">
      <c r="A234" s="157"/>
      <c r="B234" s="158"/>
      <c r="C234" s="151"/>
      <c r="D234" s="152"/>
      <c r="E234" s="152"/>
      <c r="F234" s="152"/>
      <c r="G234" s="152"/>
      <c r="H234" s="152"/>
      <c r="I234" s="159"/>
      <c r="J234" s="159"/>
      <c r="K234" s="159"/>
      <c r="L234" s="159"/>
      <c r="M234" s="159"/>
      <c r="N234" s="159"/>
      <c r="O234" s="159"/>
      <c r="P234" s="159"/>
      <c r="Q234" s="153"/>
      <c r="R234" s="154"/>
      <c r="S234" s="154"/>
      <c r="T234" s="154"/>
      <c r="U234" s="160"/>
      <c r="V234" s="161"/>
      <c r="W234" s="162"/>
      <c r="X234" s="162"/>
      <c r="Y234" s="163"/>
      <c r="Z234" s="164"/>
      <c r="AA234" s="165"/>
      <c r="AB234" s="165"/>
      <c r="AC234" s="165"/>
      <c r="AD234" s="166"/>
      <c r="AE234" s="167"/>
      <c r="AF234" s="165"/>
      <c r="AG234" s="165"/>
      <c r="AH234" s="165"/>
      <c r="AI234" s="166"/>
      <c r="AJ234" s="153"/>
      <c r="AK234" s="152"/>
      <c r="AL234" s="152"/>
      <c r="AM234" s="160"/>
      <c r="AN234" s="168"/>
      <c r="AO234" s="167"/>
      <c r="AP234" s="162"/>
      <c r="AQ234" s="158"/>
    </row>
    <row r="235" spans="1:43">
      <c r="A235" s="157"/>
      <c r="B235" s="158"/>
      <c r="C235" s="151"/>
      <c r="D235" s="152"/>
      <c r="E235" s="152"/>
      <c r="F235" s="152"/>
      <c r="G235" s="152"/>
      <c r="H235" s="152"/>
      <c r="I235" s="159"/>
      <c r="J235" s="159"/>
      <c r="K235" s="159"/>
      <c r="L235" s="159"/>
      <c r="M235" s="159"/>
      <c r="N235" s="159"/>
      <c r="O235" s="159"/>
      <c r="P235" s="159"/>
      <c r="Q235" s="153"/>
      <c r="R235" s="154"/>
      <c r="S235" s="154"/>
      <c r="T235" s="154"/>
      <c r="U235" s="160"/>
      <c r="V235" s="161"/>
      <c r="W235" s="162"/>
      <c r="X235" s="162"/>
      <c r="Y235" s="163"/>
      <c r="Z235" s="164"/>
      <c r="AA235" s="165"/>
      <c r="AB235" s="165"/>
      <c r="AC235" s="165"/>
      <c r="AD235" s="166"/>
      <c r="AE235" s="167"/>
      <c r="AF235" s="165"/>
      <c r="AG235" s="165"/>
      <c r="AH235" s="165"/>
      <c r="AI235" s="166"/>
      <c r="AJ235" s="153"/>
      <c r="AK235" s="152"/>
      <c r="AL235" s="152"/>
      <c r="AM235" s="160"/>
      <c r="AN235" s="168"/>
      <c r="AO235" s="167"/>
      <c r="AP235" s="162"/>
      <c r="AQ235" s="158"/>
    </row>
    <row r="236" spans="1:43">
      <c r="A236" s="157"/>
      <c r="B236" s="158"/>
      <c r="C236" s="151"/>
      <c r="D236" s="152"/>
      <c r="E236" s="152"/>
      <c r="F236" s="152"/>
      <c r="G236" s="152"/>
      <c r="H236" s="152"/>
      <c r="I236" s="159"/>
      <c r="J236" s="159"/>
      <c r="K236" s="159"/>
      <c r="L236" s="159"/>
      <c r="M236" s="159"/>
      <c r="N236" s="159"/>
      <c r="O236" s="159"/>
      <c r="P236" s="159"/>
      <c r="Q236" s="153"/>
      <c r="R236" s="154"/>
      <c r="S236" s="154"/>
      <c r="T236" s="154"/>
      <c r="U236" s="160"/>
      <c r="V236" s="161"/>
      <c r="W236" s="162"/>
      <c r="X236" s="162"/>
      <c r="Y236" s="163"/>
      <c r="Z236" s="164"/>
      <c r="AA236" s="165"/>
      <c r="AB236" s="165"/>
      <c r="AC236" s="165"/>
      <c r="AD236" s="166"/>
      <c r="AE236" s="167"/>
      <c r="AF236" s="165"/>
      <c r="AG236" s="165"/>
      <c r="AH236" s="165"/>
      <c r="AI236" s="166"/>
      <c r="AJ236" s="153"/>
      <c r="AK236" s="152"/>
      <c r="AL236" s="152"/>
      <c r="AM236" s="160"/>
      <c r="AN236" s="168"/>
      <c r="AO236" s="167"/>
      <c r="AP236" s="162"/>
      <c r="AQ236" s="158"/>
    </row>
    <row r="237" spans="1:43">
      <c r="A237" s="157"/>
      <c r="B237" s="158"/>
      <c r="C237" s="151"/>
      <c r="D237" s="152"/>
      <c r="E237" s="152"/>
      <c r="F237" s="152"/>
      <c r="G237" s="152"/>
      <c r="H237" s="152"/>
      <c r="I237" s="159"/>
      <c r="J237" s="159"/>
      <c r="K237" s="159"/>
      <c r="L237" s="159"/>
      <c r="M237" s="159"/>
      <c r="N237" s="159"/>
      <c r="O237" s="159"/>
      <c r="P237" s="159"/>
      <c r="Q237" s="153"/>
      <c r="R237" s="154"/>
      <c r="S237" s="154"/>
      <c r="T237" s="154"/>
      <c r="U237" s="160"/>
      <c r="V237" s="161"/>
      <c r="W237" s="162"/>
      <c r="X237" s="162"/>
      <c r="Y237" s="163"/>
      <c r="Z237" s="164"/>
      <c r="AA237" s="165"/>
      <c r="AB237" s="165"/>
      <c r="AC237" s="165"/>
      <c r="AD237" s="166"/>
      <c r="AE237" s="167"/>
      <c r="AF237" s="165"/>
      <c r="AG237" s="165"/>
      <c r="AH237" s="165"/>
      <c r="AI237" s="166"/>
      <c r="AJ237" s="153"/>
      <c r="AK237" s="152"/>
      <c r="AL237" s="152"/>
      <c r="AM237" s="160"/>
      <c r="AN237" s="168"/>
      <c r="AO237" s="167"/>
      <c r="AP237" s="162"/>
      <c r="AQ237" s="158"/>
    </row>
    <row r="238" spans="1:43">
      <c r="A238" s="157"/>
      <c r="B238" s="158"/>
      <c r="C238" s="151"/>
      <c r="D238" s="152"/>
      <c r="E238" s="152"/>
      <c r="F238" s="152"/>
      <c r="G238" s="152"/>
      <c r="H238" s="152"/>
      <c r="I238" s="159"/>
      <c r="J238" s="159"/>
      <c r="K238" s="159"/>
      <c r="L238" s="159"/>
      <c r="M238" s="159"/>
      <c r="N238" s="159"/>
      <c r="O238" s="159"/>
      <c r="P238" s="159"/>
      <c r="Q238" s="153"/>
      <c r="R238" s="154"/>
      <c r="S238" s="154"/>
      <c r="T238" s="154"/>
      <c r="U238" s="160"/>
      <c r="V238" s="161"/>
      <c r="W238" s="162"/>
      <c r="X238" s="162"/>
      <c r="Y238" s="163"/>
      <c r="Z238" s="164"/>
      <c r="AA238" s="165"/>
      <c r="AB238" s="165"/>
      <c r="AC238" s="165"/>
      <c r="AD238" s="166"/>
      <c r="AE238" s="167"/>
      <c r="AF238" s="165"/>
      <c r="AG238" s="165"/>
      <c r="AH238" s="165"/>
      <c r="AI238" s="166"/>
      <c r="AJ238" s="153"/>
      <c r="AK238" s="152"/>
      <c r="AL238" s="152"/>
      <c r="AM238" s="160"/>
      <c r="AN238" s="168"/>
      <c r="AO238" s="167"/>
      <c r="AP238" s="162"/>
      <c r="AQ238" s="158"/>
    </row>
    <row r="239" spans="1:43">
      <c r="A239" s="157"/>
      <c r="B239" s="158"/>
      <c r="C239" s="151"/>
      <c r="D239" s="152"/>
      <c r="E239" s="152"/>
      <c r="F239" s="152"/>
      <c r="G239" s="152"/>
      <c r="H239" s="152"/>
      <c r="I239" s="159"/>
      <c r="J239" s="159"/>
      <c r="K239" s="159"/>
      <c r="L239" s="159"/>
      <c r="M239" s="159"/>
      <c r="N239" s="159"/>
      <c r="O239" s="159"/>
      <c r="P239" s="159"/>
      <c r="Q239" s="153"/>
      <c r="R239" s="154"/>
      <c r="S239" s="154"/>
      <c r="T239" s="154"/>
      <c r="U239" s="160"/>
      <c r="V239" s="161"/>
      <c r="W239" s="162"/>
      <c r="X239" s="162"/>
      <c r="Y239" s="163"/>
      <c r="Z239" s="164"/>
      <c r="AA239" s="165"/>
      <c r="AB239" s="165"/>
      <c r="AC239" s="165"/>
      <c r="AD239" s="166"/>
      <c r="AE239" s="167"/>
      <c r="AF239" s="165"/>
      <c r="AG239" s="165"/>
      <c r="AH239" s="165"/>
      <c r="AI239" s="166"/>
      <c r="AJ239" s="153"/>
      <c r="AK239" s="152"/>
      <c r="AL239" s="152"/>
      <c r="AM239" s="160"/>
      <c r="AN239" s="168"/>
      <c r="AO239" s="167"/>
      <c r="AP239" s="162"/>
      <c r="AQ239" s="158"/>
    </row>
    <row r="240" spans="1:43">
      <c r="A240" s="157"/>
      <c r="B240" s="158"/>
      <c r="C240" s="151"/>
      <c r="D240" s="152"/>
      <c r="E240" s="152"/>
      <c r="F240" s="152"/>
      <c r="G240" s="152"/>
      <c r="H240" s="152"/>
      <c r="I240" s="159"/>
      <c r="J240" s="159"/>
      <c r="K240" s="159"/>
      <c r="L240" s="159"/>
      <c r="M240" s="159"/>
      <c r="N240" s="159"/>
      <c r="O240" s="159"/>
      <c r="P240" s="159"/>
      <c r="Q240" s="153"/>
      <c r="R240" s="154"/>
      <c r="S240" s="154"/>
      <c r="T240" s="154"/>
      <c r="U240" s="160"/>
      <c r="V240" s="161"/>
      <c r="W240" s="162"/>
      <c r="X240" s="162"/>
      <c r="Y240" s="163"/>
      <c r="Z240" s="164"/>
      <c r="AA240" s="165"/>
      <c r="AB240" s="165"/>
      <c r="AC240" s="165"/>
      <c r="AD240" s="166"/>
      <c r="AE240" s="167"/>
      <c r="AF240" s="165"/>
      <c r="AG240" s="165"/>
      <c r="AH240" s="165"/>
      <c r="AI240" s="166"/>
      <c r="AJ240" s="153"/>
      <c r="AK240" s="152"/>
      <c r="AL240" s="152"/>
      <c r="AM240" s="160"/>
      <c r="AN240" s="168"/>
      <c r="AO240" s="167"/>
      <c r="AP240" s="162"/>
      <c r="AQ240" s="158"/>
    </row>
    <row r="241" spans="1:43">
      <c r="A241" s="157"/>
      <c r="B241" s="158"/>
      <c r="C241" s="151"/>
      <c r="D241" s="152"/>
      <c r="E241" s="152"/>
      <c r="F241" s="152"/>
      <c r="G241" s="152"/>
      <c r="H241" s="152"/>
      <c r="I241" s="159"/>
      <c r="J241" s="159"/>
      <c r="K241" s="159"/>
      <c r="L241" s="159"/>
      <c r="M241" s="159"/>
      <c r="N241" s="159"/>
      <c r="O241" s="159"/>
      <c r="P241" s="159"/>
      <c r="Q241" s="153"/>
      <c r="R241" s="154"/>
      <c r="S241" s="154"/>
      <c r="T241" s="154"/>
      <c r="U241" s="160"/>
      <c r="V241" s="161"/>
      <c r="W241" s="162"/>
      <c r="X241" s="162"/>
      <c r="Y241" s="163"/>
      <c r="Z241" s="164"/>
      <c r="AA241" s="165"/>
      <c r="AB241" s="165"/>
      <c r="AC241" s="165"/>
      <c r="AD241" s="166"/>
      <c r="AE241" s="167"/>
      <c r="AF241" s="165"/>
      <c r="AG241" s="165"/>
      <c r="AH241" s="165"/>
      <c r="AI241" s="166"/>
      <c r="AJ241" s="153"/>
      <c r="AK241" s="152"/>
      <c r="AL241" s="152"/>
      <c r="AM241" s="160"/>
      <c r="AN241" s="168"/>
      <c r="AO241" s="167"/>
      <c r="AP241" s="162"/>
      <c r="AQ241" s="158"/>
    </row>
    <row r="242" spans="1:43">
      <c r="A242" s="157"/>
      <c r="B242" s="158"/>
      <c r="C242" s="151"/>
      <c r="D242" s="152"/>
      <c r="E242" s="152"/>
      <c r="F242" s="152"/>
      <c r="G242" s="152"/>
      <c r="H242" s="152"/>
      <c r="I242" s="159"/>
      <c r="J242" s="159"/>
      <c r="K242" s="159"/>
      <c r="L242" s="159"/>
      <c r="M242" s="159"/>
      <c r="N242" s="159"/>
      <c r="O242" s="159"/>
      <c r="P242" s="159"/>
      <c r="Q242" s="153"/>
      <c r="R242" s="154"/>
      <c r="S242" s="154"/>
      <c r="T242" s="154"/>
      <c r="U242" s="160"/>
      <c r="V242" s="161"/>
      <c r="W242" s="162"/>
      <c r="X242" s="162"/>
      <c r="Y242" s="163"/>
      <c r="Z242" s="164"/>
      <c r="AA242" s="165"/>
      <c r="AB242" s="165"/>
      <c r="AC242" s="165"/>
      <c r="AD242" s="166"/>
      <c r="AE242" s="167"/>
      <c r="AF242" s="165"/>
      <c r="AG242" s="165"/>
      <c r="AH242" s="165"/>
      <c r="AI242" s="166"/>
      <c r="AJ242" s="153"/>
      <c r="AK242" s="152"/>
      <c r="AL242" s="152"/>
      <c r="AM242" s="160"/>
      <c r="AN242" s="168"/>
      <c r="AO242" s="167"/>
      <c r="AP242" s="162"/>
      <c r="AQ242" s="158"/>
    </row>
    <row r="243" spans="1:43">
      <c r="A243" s="157"/>
      <c r="B243" s="158"/>
      <c r="C243" s="151"/>
      <c r="D243" s="152"/>
      <c r="E243" s="152"/>
      <c r="F243" s="152"/>
      <c r="G243" s="152"/>
      <c r="H243" s="152"/>
      <c r="I243" s="159"/>
      <c r="J243" s="159"/>
      <c r="K243" s="159"/>
      <c r="L243" s="159"/>
      <c r="M243" s="159"/>
      <c r="N243" s="159"/>
      <c r="O243" s="159"/>
      <c r="P243" s="159"/>
      <c r="Q243" s="153"/>
      <c r="R243" s="154"/>
      <c r="S243" s="154"/>
      <c r="T243" s="154"/>
      <c r="U243" s="160"/>
      <c r="V243" s="161"/>
      <c r="W243" s="162"/>
      <c r="X243" s="162"/>
      <c r="Y243" s="163"/>
      <c r="Z243" s="164"/>
      <c r="AA243" s="165"/>
      <c r="AB243" s="165"/>
      <c r="AC243" s="165"/>
      <c r="AD243" s="166"/>
      <c r="AE243" s="167"/>
      <c r="AF243" s="165"/>
      <c r="AG243" s="165"/>
      <c r="AH243" s="165"/>
      <c r="AI243" s="166"/>
      <c r="AJ243" s="153"/>
      <c r="AK243" s="152"/>
      <c r="AL243" s="152"/>
      <c r="AM243" s="160"/>
      <c r="AN243" s="168"/>
      <c r="AO243" s="167"/>
      <c r="AP243" s="162"/>
      <c r="AQ243" s="158"/>
    </row>
    <row r="244" spans="1:43">
      <c r="A244" s="157"/>
      <c r="B244" s="158"/>
      <c r="C244" s="151"/>
      <c r="D244" s="152"/>
      <c r="E244" s="152"/>
      <c r="F244" s="152"/>
      <c r="G244" s="152"/>
      <c r="H244" s="152"/>
      <c r="I244" s="159"/>
      <c r="J244" s="159"/>
      <c r="K244" s="159"/>
      <c r="L244" s="159"/>
      <c r="M244" s="159"/>
      <c r="N244" s="159"/>
      <c r="O244" s="159"/>
      <c r="P244" s="159"/>
      <c r="Q244" s="153"/>
      <c r="R244" s="154"/>
      <c r="S244" s="154"/>
      <c r="T244" s="154"/>
      <c r="U244" s="160"/>
      <c r="V244" s="161"/>
      <c r="W244" s="162"/>
      <c r="X244" s="162"/>
      <c r="Y244" s="163"/>
      <c r="Z244" s="164"/>
      <c r="AA244" s="165"/>
      <c r="AB244" s="165"/>
      <c r="AC244" s="165"/>
      <c r="AD244" s="166"/>
      <c r="AE244" s="167"/>
      <c r="AF244" s="165"/>
      <c r="AG244" s="165"/>
      <c r="AH244" s="165"/>
      <c r="AI244" s="166"/>
      <c r="AJ244" s="153"/>
      <c r="AK244" s="152"/>
      <c r="AL244" s="152"/>
      <c r="AM244" s="160"/>
      <c r="AN244" s="168"/>
      <c r="AO244" s="167"/>
      <c r="AP244" s="162"/>
      <c r="AQ244" s="158"/>
    </row>
    <row r="245" spans="1:43">
      <c r="A245" s="157"/>
      <c r="B245" s="158"/>
      <c r="C245" s="151"/>
      <c r="D245" s="152"/>
      <c r="E245" s="152"/>
      <c r="F245" s="152"/>
      <c r="G245" s="152"/>
      <c r="H245" s="152"/>
      <c r="I245" s="159"/>
      <c r="J245" s="159"/>
      <c r="K245" s="159"/>
      <c r="L245" s="159"/>
      <c r="M245" s="159"/>
      <c r="N245" s="159"/>
      <c r="O245" s="159"/>
      <c r="P245" s="159"/>
      <c r="Q245" s="153"/>
      <c r="R245" s="154"/>
      <c r="S245" s="154"/>
      <c r="T245" s="154"/>
      <c r="U245" s="160"/>
      <c r="V245" s="161"/>
      <c r="W245" s="162"/>
      <c r="X245" s="162"/>
      <c r="Y245" s="163"/>
      <c r="Z245" s="164"/>
      <c r="AA245" s="165"/>
      <c r="AB245" s="165"/>
      <c r="AC245" s="165"/>
      <c r="AD245" s="166"/>
      <c r="AE245" s="167"/>
      <c r="AF245" s="165"/>
      <c r="AG245" s="165"/>
      <c r="AH245" s="165"/>
      <c r="AI245" s="166"/>
      <c r="AJ245" s="153"/>
      <c r="AK245" s="152"/>
      <c r="AL245" s="152"/>
      <c r="AM245" s="160"/>
      <c r="AN245" s="168"/>
      <c r="AO245" s="167"/>
      <c r="AP245" s="162"/>
      <c r="AQ245" s="158"/>
    </row>
    <row r="246" spans="1:43">
      <c r="A246" s="157"/>
      <c r="B246" s="158"/>
      <c r="C246" s="151"/>
      <c r="D246" s="152"/>
      <c r="E246" s="152"/>
      <c r="F246" s="152"/>
      <c r="G246" s="152"/>
      <c r="H246" s="152"/>
      <c r="I246" s="159"/>
      <c r="J246" s="159"/>
      <c r="K246" s="159"/>
      <c r="L246" s="159"/>
      <c r="M246" s="159"/>
      <c r="N246" s="159"/>
      <c r="O246" s="159"/>
      <c r="P246" s="159"/>
      <c r="Q246" s="153"/>
      <c r="R246" s="154"/>
      <c r="S246" s="154"/>
      <c r="T246" s="154"/>
      <c r="U246" s="160"/>
      <c r="V246" s="161"/>
      <c r="W246" s="162"/>
      <c r="X246" s="162"/>
      <c r="Y246" s="163"/>
      <c r="Z246" s="164"/>
      <c r="AA246" s="165"/>
      <c r="AB246" s="165"/>
      <c r="AC246" s="165"/>
      <c r="AD246" s="166"/>
      <c r="AE246" s="167"/>
      <c r="AF246" s="165"/>
      <c r="AG246" s="165"/>
      <c r="AH246" s="165"/>
      <c r="AI246" s="166"/>
      <c r="AJ246" s="153"/>
      <c r="AK246" s="152"/>
      <c r="AL246" s="152"/>
      <c r="AM246" s="160"/>
      <c r="AN246" s="168"/>
      <c r="AO246" s="167"/>
      <c r="AP246" s="162"/>
      <c r="AQ246" s="158"/>
    </row>
    <row r="247" spans="1:43">
      <c r="A247" s="157"/>
      <c r="B247" s="158"/>
      <c r="C247" s="151"/>
      <c r="D247" s="152"/>
      <c r="E247" s="152"/>
      <c r="F247" s="152"/>
      <c r="G247" s="152"/>
      <c r="H247" s="152"/>
      <c r="I247" s="159"/>
      <c r="J247" s="159"/>
      <c r="K247" s="159"/>
      <c r="L247" s="159"/>
      <c r="M247" s="159"/>
      <c r="N247" s="159"/>
      <c r="O247" s="159"/>
      <c r="P247" s="159"/>
      <c r="Q247" s="153"/>
      <c r="R247" s="154"/>
      <c r="S247" s="154"/>
      <c r="T247" s="154"/>
      <c r="U247" s="160"/>
      <c r="V247" s="161"/>
      <c r="W247" s="162"/>
      <c r="X247" s="162"/>
      <c r="Y247" s="163"/>
      <c r="Z247" s="164"/>
      <c r="AA247" s="165"/>
      <c r="AB247" s="165"/>
      <c r="AC247" s="165"/>
      <c r="AD247" s="166"/>
      <c r="AE247" s="167"/>
      <c r="AF247" s="165"/>
      <c r="AG247" s="165"/>
      <c r="AH247" s="165"/>
      <c r="AI247" s="166"/>
      <c r="AJ247" s="153"/>
      <c r="AK247" s="152"/>
      <c r="AL247" s="152"/>
      <c r="AM247" s="160"/>
      <c r="AN247" s="168"/>
      <c r="AO247" s="167"/>
      <c r="AP247" s="162"/>
      <c r="AQ247" s="158"/>
    </row>
    <row r="248" spans="1:43">
      <c r="A248" s="157"/>
      <c r="B248" s="158"/>
      <c r="C248" s="151"/>
      <c r="D248" s="152"/>
      <c r="E248" s="152"/>
      <c r="F248" s="152"/>
      <c r="G248" s="152"/>
      <c r="H248" s="152"/>
      <c r="I248" s="159"/>
      <c r="J248" s="159"/>
      <c r="K248" s="159"/>
      <c r="L248" s="159"/>
      <c r="M248" s="159"/>
      <c r="N248" s="159"/>
      <c r="O248" s="159"/>
      <c r="P248" s="159"/>
      <c r="Q248" s="153"/>
      <c r="R248" s="154"/>
      <c r="S248" s="154"/>
      <c r="T248" s="154"/>
      <c r="U248" s="160"/>
      <c r="V248" s="161"/>
      <c r="W248" s="162"/>
      <c r="X248" s="162"/>
      <c r="Y248" s="163"/>
      <c r="Z248" s="164"/>
      <c r="AA248" s="165"/>
      <c r="AB248" s="165"/>
      <c r="AC248" s="165"/>
      <c r="AD248" s="166"/>
      <c r="AE248" s="167"/>
      <c r="AF248" s="165"/>
      <c r="AG248" s="165"/>
      <c r="AH248" s="165"/>
      <c r="AI248" s="166"/>
      <c r="AJ248" s="153"/>
      <c r="AK248" s="152"/>
      <c r="AL248" s="152"/>
      <c r="AM248" s="160"/>
      <c r="AN248" s="168"/>
      <c r="AO248" s="167"/>
      <c r="AP248" s="162"/>
      <c r="AQ248" s="158"/>
    </row>
    <row r="249" spans="1:43">
      <c r="A249" s="157"/>
      <c r="B249" s="158"/>
      <c r="C249" s="151"/>
      <c r="D249" s="152"/>
      <c r="E249" s="152"/>
      <c r="F249" s="152"/>
      <c r="G249" s="152"/>
      <c r="H249" s="152"/>
      <c r="I249" s="159"/>
      <c r="J249" s="159"/>
      <c r="K249" s="159"/>
      <c r="L249" s="159"/>
      <c r="M249" s="159"/>
      <c r="N249" s="159"/>
      <c r="O249" s="159"/>
      <c r="P249" s="159"/>
      <c r="Q249" s="153"/>
      <c r="R249" s="154"/>
      <c r="S249" s="154"/>
      <c r="T249" s="154"/>
      <c r="U249" s="160"/>
      <c r="V249" s="161"/>
      <c r="W249" s="162"/>
      <c r="X249" s="162"/>
      <c r="Y249" s="163"/>
      <c r="Z249" s="164"/>
      <c r="AA249" s="165"/>
      <c r="AB249" s="165"/>
      <c r="AC249" s="165"/>
      <c r="AD249" s="166"/>
      <c r="AE249" s="167"/>
      <c r="AF249" s="165"/>
      <c r="AG249" s="165"/>
      <c r="AH249" s="165"/>
      <c r="AI249" s="166"/>
      <c r="AJ249" s="153"/>
      <c r="AK249" s="152"/>
      <c r="AL249" s="152"/>
      <c r="AM249" s="160"/>
      <c r="AN249" s="168"/>
      <c r="AO249" s="167"/>
      <c r="AP249" s="162"/>
      <c r="AQ249" s="158"/>
    </row>
    <row r="250" spans="1:43">
      <c r="A250" s="157"/>
      <c r="B250" s="158"/>
      <c r="C250" s="151"/>
      <c r="D250" s="152"/>
      <c r="E250" s="152"/>
      <c r="F250" s="152"/>
      <c r="G250" s="152"/>
      <c r="H250" s="152"/>
      <c r="I250" s="159"/>
      <c r="J250" s="159"/>
      <c r="K250" s="159"/>
      <c r="L250" s="159"/>
      <c r="M250" s="159"/>
      <c r="N250" s="159"/>
      <c r="O250" s="159"/>
      <c r="P250" s="159"/>
      <c r="Q250" s="153"/>
      <c r="R250" s="154"/>
      <c r="S250" s="154"/>
      <c r="T250" s="154"/>
      <c r="U250" s="160"/>
      <c r="V250" s="161"/>
      <c r="W250" s="162"/>
      <c r="X250" s="162"/>
      <c r="Y250" s="163"/>
      <c r="Z250" s="164"/>
      <c r="AA250" s="165"/>
      <c r="AB250" s="165"/>
      <c r="AC250" s="165"/>
      <c r="AD250" s="166"/>
      <c r="AE250" s="167"/>
      <c r="AF250" s="165"/>
      <c r="AG250" s="165"/>
      <c r="AH250" s="165"/>
      <c r="AI250" s="166"/>
      <c r="AJ250" s="153"/>
      <c r="AK250" s="152"/>
      <c r="AL250" s="152"/>
      <c r="AM250" s="160"/>
      <c r="AN250" s="168"/>
      <c r="AO250" s="167"/>
      <c r="AP250" s="162"/>
      <c r="AQ250" s="158"/>
    </row>
    <row r="251" spans="1:43">
      <c r="A251" s="157"/>
      <c r="B251" s="158"/>
      <c r="C251" s="151"/>
      <c r="D251" s="152"/>
      <c r="E251" s="152"/>
      <c r="F251" s="152"/>
      <c r="G251" s="152"/>
      <c r="H251" s="152"/>
      <c r="I251" s="159"/>
      <c r="J251" s="159"/>
      <c r="K251" s="159"/>
      <c r="L251" s="159"/>
      <c r="M251" s="159"/>
      <c r="N251" s="159"/>
      <c r="O251" s="159"/>
      <c r="P251" s="159"/>
      <c r="Q251" s="153"/>
      <c r="R251" s="154"/>
      <c r="S251" s="154"/>
      <c r="T251" s="154"/>
      <c r="U251" s="160"/>
      <c r="V251" s="161"/>
      <c r="W251" s="162"/>
      <c r="X251" s="162"/>
      <c r="Y251" s="163"/>
      <c r="Z251" s="164"/>
      <c r="AA251" s="165"/>
      <c r="AB251" s="165"/>
      <c r="AC251" s="165"/>
      <c r="AD251" s="166"/>
      <c r="AE251" s="167"/>
      <c r="AF251" s="165"/>
      <c r="AG251" s="165"/>
      <c r="AH251" s="165"/>
      <c r="AI251" s="166"/>
      <c r="AJ251" s="153"/>
      <c r="AK251" s="152"/>
      <c r="AL251" s="152"/>
      <c r="AM251" s="160"/>
      <c r="AN251" s="168"/>
      <c r="AO251" s="167"/>
      <c r="AP251" s="162"/>
      <c r="AQ251" s="158"/>
    </row>
    <row r="252" spans="1:43">
      <c r="A252" s="157"/>
      <c r="B252" s="158"/>
      <c r="C252" s="151"/>
      <c r="D252" s="152"/>
      <c r="E252" s="152"/>
      <c r="F252" s="152"/>
      <c r="G252" s="152"/>
      <c r="H252" s="152"/>
      <c r="I252" s="159"/>
      <c r="J252" s="159"/>
      <c r="K252" s="159"/>
      <c r="L252" s="159"/>
      <c r="M252" s="159"/>
      <c r="N252" s="159"/>
      <c r="O252" s="159"/>
      <c r="P252" s="159"/>
      <c r="Q252" s="153"/>
      <c r="R252" s="154"/>
      <c r="S252" s="154"/>
      <c r="T252" s="154"/>
      <c r="U252" s="160"/>
      <c r="V252" s="161"/>
      <c r="W252" s="162"/>
      <c r="X252" s="162"/>
      <c r="Y252" s="163"/>
      <c r="Z252" s="164"/>
      <c r="AA252" s="165"/>
      <c r="AB252" s="165"/>
      <c r="AC252" s="165"/>
      <c r="AD252" s="166"/>
      <c r="AE252" s="167"/>
      <c r="AF252" s="165"/>
      <c r="AG252" s="165"/>
      <c r="AH252" s="165"/>
      <c r="AI252" s="166"/>
      <c r="AJ252" s="153"/>
      <c r="AK252" s="152"/>
      <c r="AL252" s="152"/>
      <c r="AM252" s="160"/>
      <c r="AN252" s="168"/>
      <c r="AO252" s="167"/>
      <c r="AP252" s="162"/>
      <c r="AQ252" s="158"/>
    </row>
    <row r="253" spans="1:43">
      <c r="A253" s="157"/>
      <c r="B253" s="158"/>
      <c r="C253" s="151"/>
      <c r="D253" s="152"/>
      <c r="E253" s="152"/>
      <c r="F253" s="152"/>
      <c r="G253" s="152"/>
      <c r="H253" s="152"/>
      <c r="I253" s="159"/>
      <c r="J253" s="159"/>
      <c r="K253" s="159"/>
      <c r="L253" s="159"/>
      <c r="M253" s="159"/>
      <c r="N253" s="159"/>
      <c r="O253" s="159"/>
      <c r="P253" s="159"/>
      <c r="Q253" s="153"/>
      <c r="R253" s="154"/>
      <c r="S253" s="154"/>
      <c r="T253" s="154"/>
      <c r="U253" s="160"/>
      <c r="V253" s="161"/>
      <c r="W253" s="162"/>
      <c r="X253" s="162"/>
      <c r="Y253" s="163"/>
      <c r="Z253" s="164"/>
      <c r="AA253" s="165"/>
      <c r="AB253" s="165"/>
      <c r="AC253" s="165"/>
      <c r="AD253" s="166"/>
      <c r="AE253" s="167"/>
      <c r="AF253" s="165"/>
      <c r="AG253" s="165"/>
      <c r="AH253" s="165"/>
      <c r="AI253" s="166"/>
      <c r="AJ253" s="153"/>
      <c r="AK253" s="152"/>
      <c r="AL253" s="152"/>
      <c r="AM253" s="160"/>
      <c r="AN253" s="168"/>
      <c r="AO253" s="167"/>
      <c r="AP253" s="162"/>
      <c r="AQ253" s="158"/>
    </row>
    <row r="254" spans="1:43">
      <c r="A254" s="157"/>
      <c r="B254" s="158"/>
      <c r="C254" s="151"/>
      <c r="D254" s="152"/>
      <c r="E254" s="152"/>
      <c r="F254" s="152"/>
      <c r="G254" s="152"/>
      <c r="H254" s="152"/>
      <c r="I254" s="159"/>
      <c r="J254" s="159"/>
      <c r="K254" s="159"/>
      <c r="L254" s="159"/>
      <c r="M254" s="159"/>
      <c r="N254" s="159"/>
      <c r="O254" s="159"/>
      <c r="P254" s="159"/>
      <c r="Q254" s="153"/>
      <c r="R254" s="154"/>
      <c r="S254" s="154"/>
      <c r="T254" s="154"/>
      <c r="U254" s="160"/>
      <c r="V254" s="161"/>
      <c r="W254" s="162"/>
      <c r="X254" s="162"/>
      <c r="Y254" s="163"/>
      <c r="Z254" s="164"/>
      <c r="AA254" s="165"/>
      <c r="AB254" s="165"/>
      <c r="AC254" s="165"/>
      <c r="AD254" s="166"/>
      <c r="AE254" s="167"/>
      <c r="AF254" s="165"/>
      <c r="AG254" s="165"/>
      <c r="AH254" s="165"/>
      <c r="AI254" s="166"/>
      <c r="AJ254" s="153"/>
      <c r="AK254" s="152"/>
      <c r="AL254" s="152"/>
      <c r="AM254" s="160"/>
      <c r="AN254" s="168"/>
      <c r="AO254" s="167"/>
      <c r="AP254" s="162"/>
      <c r="AQ254" s="158"/>
    </row>
    <row r="255" spans="1:43">
      <c r="A255" s="157"/>
      <c r="B255" s="158"/>
      <c r="C255" s="151"/>
      <c r="D255" s="152"/>
      <c r="E255" s="152"/>
      <c r="F255" s="152"/>
      <c r="G255" s="152"/>
      <c r="H255" s="152"/>
      <c r="I255" s="159"/>
      <c r="J255" s="159"/>
      <c r="K255" s="159"/>
      <c r="L255" s="159"/>
      <c r="M255" s="159"/>
      <c r="N255" s="159"/>
      <c r="O255" s="159"/>
      <c r="P255" s="159"/>
      <c r="Q255" s="153"/>
      <c r="R255" s="154"/>
      <c r="S255" s="154"/>
      <c r="T255" s="154"/>
      <c r="U255" s="160"/>
      <c r="V255" s="161"/>
      <c r="W255" s="162"/>
      <c r="X255" s="162"/>
      <c r="Y255" s="163"/>
      <c r="Z255" s="164"/>
      <c r="AA255" s="165"/>
      <c r="AB255" s="165"/>
      <c r="AC255" s="165"/>
      <c r="AD255" s="166"/>
      <c r="AE255" s="167"/>
      <c r="AF255" s="165"/>
      <c r="AG255" s="165"/>
      <c r="AH255" s="165"/>
      <c r="AI255" s="166"/>
      <c r="AJ255" s="153"/>
      <c r="AK255" s="152"/>
      <c r="AL255" s="152"/>
      <c r="AM255" s="160"/>
      <c r="AN255" s="168"/>
      <c r="AO255" s="167"/>
      <c r="AP255" s="162"/>
      <c r="AQ255" s="158"/>
    </row>
    <row r="256" spans="1:43">
      <c r="A256" s="157"/>
      <c r="B256" s="158"/>
      <c r="C256" s="151"/>
      <c r="D256" s="152"/>
      <c r="E256" s="152"/>
      <c r="F256" s="152"/>
      <c r="G256" s="152"/>
      <c r="H256" s="152"/>
      <c r="I256" s="159"/>
      <c r="J256" s="159"/>
      <c r="K256" s="159"/>
      <c r="L256" s="159"/>
      <c r="M256" s="159"/>
      <c r="N256" s="159"/>
      <c r="O256" s="159"/>
      <c r="P256" s="159"/>
      <c r="Q256" s="153"/>
      <c r="R256" s="154"/>
      <c r="S256" s="154"/>
      <c r="T256" s="154"/>
      <c r="U256" s="160"/>
      <c r="V256" s="161"/>
      <c r="W256" s="162"/>
      <c r="X256" s="162"/>
      <c r="Y256" s="163"/>
      <c r="Z256" s="164"/>
      <c r="AA256" s="165"/>
      <c r="AB256" s="165"/>
      <c r="AC256" s="165"/>
      <c r="AD256" s="166"/>
      <c r="AE256" s="167"/>
      <c r="AF256" s="165"/>
      <c r="AG256" s="165"/>
      <c r="AH256" s="165"/>
      <c r="AI256" s="166"/>
      <c r="AJ256" s="153"/>
      <c r="AK256" s="152"/>
      <c r="AL256" s="152"/>
      <c r="AM256" s="160"/>
      <c r="AN256" s="168"/>
      <c r="AO256" s="167"/>
      <c r="AP256" s="162"/>
      <c r="AQ256" s="158"/>
    </row>
    <row r="257" spans="1:43">
      <c r="A257" s="157"/>
      <c r="B257" s="158"/>
      <c r="C257" s="151"/>
      <c r="D257" s="152"/>
      <c r="E257" s="152"/>
      <c r="F257" s="152"/>
      <c r="G257" s="152"/>
      <c r="H257" s="152"/>
      <c r="I257" s="159"/>
      <c r="J257" s="159"/>
      <c r="K257" s="159"/>
      <c r="L257" s="159"/>
      <c r="M257" s="159"/>
      <c r="N257" s="159"/>
      <c r="O257" s="159"/>
      <c r="P257" s="159"/>
      <c r="Q257" s="153"/>
      <c r="R257" s="154"/>
      <c r="S257" s="154"/>
      <c r="T257" s="154"/>
      <c r="U257" s="160"/>
      <c r="V257" s="161"/>
      <c r="W257" s="162"/>
      <c r="X257" s="162"/>
      <c r="Y257" s="163"/>
      <c r="Z257" s="164"/>
      <c r="AA257" s="165"/>
      <c r="AB257" s="165"/>
      <c r="AC257" s="165"/>
      <c r="AD257" s="166"/>
      <c r="AE257" s="167"/>
      <c r="AF257" s="165"/>
      <c r="AG257" s="165"/>
      <c r="AH257" s="165"/>
      <c r="AI257" s="166"/>
      <c r="AJ257" s="153"/>
      <c r="AK257" s="152"/>
      <c r="AL257" s="152"/>
      <c r="AM257" s="160"/>
      <c r="AN257" s="168"/>
      <c r="AO257" s="167"/>
      <c r="AP257" s="162"/>
      <c r="AQ257" s="158"/>
    </row>
    <row r="258" spans="1:43">
      <c r="A258" s="157"/>
      <c r="B258" s="158"/>
      <c r="C258" s="151"/>
      <c r="D258" s="152"/>
      <c r="E258" s="152"/>
      <c r="F258" s="152"/>
      <c r="G258" s="152"/>
      <c r="H258" s="152"/>
      <c r="I258" s="159"/>
      <c r="J258" s="159"/>
      <c r="K258" s="159"/>
      <c r="L258" s="159"/>
      <c r="M258" s="159"/>
      <c r="N258" s="159"/>
      <c r="O258" s="159"/>
      <c r="P258" s="159"/>
      <c r="Q258" s="153"/>
      <c r="R258" s="154"/>
      <c r="S258" s="154"/>
      <c r="T258" s="154"/>
      <c r="U258" s="160"/>
      <c r="V258" s="161"/>
      <c r="W258" s="162"/>
      <c r="X258" s="162"/>
      <c r="Y258" s="163"/>
      <c r="Z258" s="164"/>
      <c r="AA258" s="165"/>
      <c r="AB258" s="165"/>
      <c r="AC258" s="165"/>
      <c r="AD258" s="166"/>
      <c r="AE258" s="167"/>
      <c r="AF258" s="165"/>
      <c r="AG258" s="165"/>
      <c r="AH258" s="165"/>
      <c r="AI258" s="166"/>
      <c r="AJ258" s="153"/>
      <c r="AK258" s="152"/>
      <c r="AL258" s="152"/>
      <c r="AM258" s="160"/>
      <c r="AN258" s="168"/>
      <c r="AO258" s="167"/>
      <c r="AP258" s="162"/>
      <c r="AQ258" s="158"/>
    </row>
    <row r="259" spans="1:43">
      <c r="A259" s="157"/>
      <c r="B259" s="158"/>
      <c r="C259" s="151"/>
      <c r="D259" s="152"/>
      <c r="E259" s="152"/>
      <c r="F259" s="152"/>
      <c r="G259" s="152"/>
      <c r="H259" s="152"/>
      <c r="I259" s="159"/>
      <c r="J259" s="159"/>
      <c r="K259" s="159"/>
      <c r="L259" s="159"/>
      <c r="M259" s="159"/>
      <c r="N259" s="159"/>
      <c r="O259" s="159"/>
      <c r="P259" s="159"/>
      <c r="Q259" s="153"/>
      <c r="R259" s="154"/>
      <c r="S259" s="154"/>
      <c r="T259" s="154"/>
      <c r="U259" s="160"/>
      <c r="V259" s="161"/>
      <c r="W259" s="162"/>
      <c r="X259" s="162"/>
      <c r="Y259" s="163"/>
      <c r="Z259" s="164"/>
      <c r="AA259" s="165"/>
      <c r="AB259" s="165"/>
      <c r="AC259" s="165"/>
      <c r="AD259" s="166"/>
      <c r="AE259" s="167"/>
      <c r="AF259" s="165"/>
      <c r="AG259" s="165"/>
      <c r="AH259" s="165"/>
      <c r="AI259" s="166"/>
      <c r="AJ259" s="153"/>
      <c r="AK259" s="152"/>
      <c r="AL259" s="152"/>
      <c r="AM259" s="160"/>
      <c r="AN259" s="168"/>
      <c r="AO259" s="167"/>
      <c r="AP259" s="162"/>
      <c r="AQ259" s="158"/>
    </row>
    <row r="260" spans="1:43">
      <c r="A260" s="157"/>
      <c r="B260" s="158"/>
      <c r="C260" s="151"/>
      <c r="D260" s="152"/>
      <c r="E260" s="152"/>
      <c r="F260" s="152"/>
      <c r="G260" s="152"/>
      <c r="H260" s="152"/>
      <c r="I260" s="159"/>
      <c r="J260" s="159"/>
      <c r="K260" s="159"/>
      <c r="L260" s="159"/>
      <c r="M260" s="159"/>
      <c r="N260" s="159"/>
      <c r="O260" s="159"/>
      <c r="P260" s="159"/>
      <c r="Q260" s="153"/>
      <c r="R260" s="154"/>
      <c r="S260" s="154"/>
      <c r="T260" s="154"/>
      <c r="U260" s="160"/>
      <c r="V260" s="161"/>
      <c r="W260" s="162"/>
      <c r="X260" s="162"/>
      <c r="Y260" s="163"/>
      <c r="Z260" s="164"/>
      <c r="AA260" s="165"/>
      <c r="AB260" s="165"/>
      <c r="AC260" s="165"/>
      <c r="AD260" s="166"/>
      <c r="AE260" s="167"/>
      <c r="AF260" s="165"/>
      <c r="AG260" s="165"/>
      <c r="AH260" s="165"/>
      <c r="AI260" s="166"/>
      <c r="AJ260" s="153"/>
      <c r="AK260" s="152"/>
      <c r="AL260" s="152"/>
      <c r="AM260" s="160"/>
      <c r="AN260" s="168"/>
      <c r="AO260" s="167"/>
      <c r="AP260" s="162"/>
      <c r="AQ260" s="158"/>
    </row>
    <row r="261" spans="1:43">
      <c r="A261" s="157"/>
      <c r="B261" s="158"/>
      <c r="C261" s="151"/>
      <c r="D261" s="152"/>
      <c r="E261" s="152"/>
      <c r="F261" s="152"/>
      <c r="G261" s="152"/>
      <c r="H261" s="152"/>
      <c r="I261" s="159"/>
      <c r="J261" s="159"/>
      <c r="K261" s="159"/>
      <c r="L261" s="159"/>
      <c r="M261" s="159"/>
      <c r="N261" s="159"/>
      <c r="O261" s="159"/>
      <c r="P261" s="159"/>
      <c r="Q261" s="153"/>
      <c r="R261" s="154"/>
      <c r="S261" s="154"/>
      <c r="T261" s="154"/>
      <c r="U261" s="160"/>
      <c r="V261" s="161"/>
      <c r="W261" s="162"/>
      <c r="X261" s="162"/>
      <c r="Y261" s="163"/>
      <c r="Z261" s="164"/>
      <c r="AA261" s="165"/>
      <c r="AB261" s="165"/>
      <c r="AC261" s="165"/>
      <c r="AD261" s="166"/>
      <c r="AE261" s="167"/>
      <c r="AF261" s="165"/>
      <c r="AG261" s="165"/>
      <c r="AH261" s="165"/>
      <c r="AI261" s="166"/>
      <c r="AJ261" s="153"/>
      <c r="AK261" s="152"/>
      <c r="AL261" s="152"/>
      <c r="AM261" s="160"/>
      <c r="AN261" s="168"/>
      <c r="AO261" s="167"/>
      <c r="AP261" s="162"/>
      <c r="AQ261" s="158"/>
    </row>
    <row r="262" spans="1:43">
      <c r="A262" s="157"/>
      <c r="B262" s="158"/>
      <c r="C262" s="151"/>
      <c r="D262" s="152"/>
      <c r="E262" s="152"/>
      <c r="F262" s="152"/>
      <c r="G262" s="152"/>
      <c r="H262" s="152"/>
      <c r="I262" s="159"/>
      <c r="J262" s="159"/>
      <c r="K262" s="159"/>
      <c r="L262" s="159"/>
      <c r="M262" s="159"/>
      <c r="N262" s="159"/>
      <c r="O262" s="159"/>
      <c r="P262" s="159"/>
      <c r="Q262" s="153"/>
      <c r="R262" s="154"/>
      <c r="S262" s="154"/>
      <c r="T262" s="154"/>
      <c r="U262" s="160"/>
      <c r="V262" s="161"/>
      <c r="W262" s="162"/>
      <c r="X262" s="162"/>
      <c r="Y262" s="163"/>
      <c r="Z262" s="164"/>
      <c r="AA262" s="165"/>
      <c r="AB262" s="165"/>
      <c r="AC262" s="165"/>
      <c r="AD262" s="166"/>
      <c r="AE262" s="167"/>
      <c r="AF262" s="165"/>
      <c r="AG262" s="165"/>
      <c r="AH262" s="165"/>
      <c r="AI262" s="166"/>
      <c r="AJ262" s="153"/>
      <c r="AK262" s="152"/>
      <c r="AL262" s="152"/>
      <c r="AM262" s="160"/>
      <c r="AN262" s="168"/>
      <c r="AO262" s="167"/>
      <c r="AP262" s="162"/>
      <c r="AQ262" s="158"/>
    </row>
    <row r="263" spans="1:43">
      <c r="A263" s="157"/>
      <c r="B263" s="158"/>
      <c r="C263" s="151"/>
      <c r="D263" s="152"/>
      <c r="E263" s="152"/>
      <c r="F263" s="152"/>
      <c r="G263" s="152"/>
      <c r="H263" s="152"/>
      <c r="I263" s="159"/>
      <c r="J263" s="159"/>
      <c r="K263" s="159"/>
      <c r="L263" s="159"/>
      <c r="M263" s="159"/>
      <c r="N263" s="159"/>
      <c r="O263" s="159"/>
      <c r="P263" s="159"/>
      <c r="Q263" s="153"/>
      <c r="R263" s="154"/>
      <c r="S263" s="154"/>
      <c r="T263" s="154"/>
      <c r="U263" s="160"/>
      <c r="V263" s="161"/>
      <c r="W263" s="162"/>
      <c r="X263" s="162"/>
      <c r="Y263" s="163"/>
      <c r="Z263" s="164"/>
      <c r="AA263" s="165"/>
      <c r="AB263" s="165"/>
      <c r="AC263" s="165"/>
      <c r="AD263" s="166"/>
      <c r="AE263" s="167"/>
      <c r="AF263" s="165"/>
      <c r="AG263" s="165"/>
      <c r="AH263" s="165"/>
      <c r="AI263" s="166"/>
      <c r="AJ263" s="153"/>
      <c r="AK263" s="152"/>
      <c r="AL263" s="152"/>
      <c r="AM263" s="160"/>
      <c r="AN263" s="168"/>
      <c r="AO263" s="167"/>
      <c r="AP263" s="162"/>
      <c r="AQ263" s="158"/>
    </row>
    <row r="264" spans="1:43">
      <c r="A264" s="157"/>
      <c r="B264" s="158"/>
      <c r="C264" s="151"/>
      <c r="D264" s="152"/>
      <c r="E264" s="152"/>
      <c r="F264" s="152"/>
      <c r="G264" s="152"/>
      <c r="H264" s="152"/>
      <c r="I264" s="159"/>
      <c r="J264" s="159"/>
      <c r="K264" s="159"/>
      <c r="L264" s="159"/>
      <c r="M264" s="159"/>
      <c r="N264" s="159"/>
      <c r="O264" s="159"/>
      <c r="P264" s="159"/>
      <c r="Q264" s="153"/>
      <c r="R264" s="154"/>
      <c r="S264" s="154"/>
      <c r="T264" s="154"/>
      <c r="U264" s="160"/>
      <c r="V264" s="161"/>
      <c r="W264" s="162"/>
      <c r="X264" s="162"/>
      <c r="Y264" s="163"/>
      <c r="Z264" s="164"/>
      <c r="AA264" s="165"/>
      <c r="AB264" s="165"/>
      <c r="AC264" s="165"/>
      <c r="AD264" s="166"/>
      <c r="AE264" s="167"/>
      <c r="AF264" s="165"/>
      <c r="AG264" s="165"/>
      <c r="AH264" s="165"/>
      <c r="AI264" s="166"/>
      <c r="AJ264" s="153"/>
      <c r="AK264" s="152"/>
      <c r="AL264" s="152"/>
      <c r="AM264" s="160"/>
      <c r="AN264" s="168"/>
      <c r="AO264" s="167"/>
      <c r="AP264" s="162"/>
      <c r="AQ264" s="158"/>
    </row>
    <row r="265" spans="1:43">
      <c r="A265" s="157"/>
      <c r="B265" s="158"/>
      <c r="C265" s="151"/>
      <c r="D265" s="152"/>
      <c r="E265" s="152"/>
      <c r="F265" s="152"/>
      <c r="G265" s="152"/>
      <c r="H265" s="152"/>
      <c r="I265" s="159"/>
      <c r="J265" s="159"/>
      <c r="K265" s="159"/>
      <c r="L265" s="159"/>
      <c r="M265" s="159"/>
      <c r="N265" s="159"/>
      <c r="O265" s="159"/>
      <c r="P265" s="159"/>
      <c r="Q265" s="153"/>
      <c r="R265" s="154"/>
      <c r="S265" s="154"/>
      <c r="T265" s="154"/>
      <c r="U265" s="160"/>
      <c r="V265" s="161"/>
      <c r="W265" s="162"/>
      <c r="X265" s="162"/>
      <c r="Y265" s="163"/>
      <c r="Z265" s="164"/>
      <c r="AA265" s="165"/>
      <c r="AB265" s="165"/>
      <c r="AC265" s="165"/>
      <c r="AD265" s="166"/>
      <c r="AE265" s="167"/>
      <c r="AF265" s="165"/>
      <c r="AG265" s="165"/>
      <c r="AH265" s="165"/>
      <c r="AI265" s="166"/>
      <c r="AJ265" s="153"/>
      <c r="AK265" s="152"/>
      <c r="AL265" s="152"/>
      <c r="AM265" s="160"/>
      <c r="AN265" s="168"/>
      <c r="AO265" s="167"/>
      <c r="AP265" s="162"/>
      <c r="AQ265" s="158"/>
    </row>
    <row r="266" spans="1:43">
      <c r="A266" s="157"/>
      <c r="B266" s="158"/>
      <c r="C266" s="151"/>
      <c r="D266" s="152"/>
      <c r="E266" s="152"/>
      <c r="F266" s="152"/>
      <c r="G266" s="152"/>
      <c r="H266" s="152"/>
      <c r="I266" s="159"/>
      <c r="J266" s="159"/>
      <c r="K266" s="159"/>
      <c r="L266" s="159"/>
      <c r="M266" s="159"/>
      <c r="N266" s="159"/>
      <c r="O266" s="159"/>
      <c r="P266" s="159"/>
      <c r="Q266" s="153"/>
      <c r="R266" s="154"/>
      <c r="S266" s="154"/>
      <c r="T266" s="154"/>
      <c r="U266" s="160"/>
      <c r="V266" s="161"/>
      <c r="W266" s="162"/>
      <c r="X266" s="162"/>
      <c r="Y266" s="163"/>
      <c r="Z266" s="164"/>
      <c r="AA266" s="165"/>
      <c r="AB266" s="165"/>
      <c r="AC266" s="165"/>
      <c r="AD266" s="166"/>
      <c r="AE266" s="167"/>
      <c r="AF266" s="165"/>
      <c r="AG266" s="165"/>
      <c r="AH266" s="165"/>
      <c r="AI266" s="166"/>
      <c r="AJ266" s="153"/>
      <c r="AK266" s="152"/>
      <c r="AL266" s="152"/>
      <c r="AM266" s="160"/>
      <c r="AN266" s="168"/>
      <c r="AO266" s="167"/>
      <c r="AP266" s="162"/>
      <c r="AQ266" s="158"/>
    </row>
    <row r="267" spans="1:43">
      <c r="A267" s="157"/>
      <c r="B267" s="158"/>
      <c r="C267" s="151"/>
      <c r="D267" s="152"/>
      <c r="E267" s="152"/>
      <c r="F267" s="152"/>
      <c r="G267" s="152"/>
      <c r="H267" s="152"/>
      <c r="I267" s="159"/>
      <c r="J267" s="159"/>
      <c r="K267" s="159"/>
      <c r="L267" s="159"/>
      <c r="M267" s="159"/>
      <c r="N267" s="159"/>
      <c r="O267" s="159"/>
      <c r="P267" s="159"/>
      <c r="Q267" s="153"/>
      <c r="R267" s="154"/>
      <c r="S267" s="154"/>
      <c r="T267" s="154"/>
      <c r="U267" s="160"/>
      <c r="V267" s="161"/>
      <c r="W267" s="162"/>
      <c r="X267" s="162"/>
      <c r="Y267" s="163"/>
      <c r="Z267" s="164"/>
      <c r="AA267" s="165"/>
      <c r="AB267" s="165"/>
      <c r="AC267" s="165"/>
      <c r="AD267" s="166"/>
      <c r="AE267" s="167"/>
      <c r="AF267" s="165"/>
      <c r="AG267" s="165"/>
      <c r="AH267" s="165"/>
      <c r="AI267" s="166"/>
      <c r="AJ267" s="153"/>
      <c r="AK267" s="152"/>
      <c r="AL267" s="152"/>
      <c r="AM267" s="160"/>
      <c r="AN267" s="168"/>
      <c r="AO267" s="167"/>
      <c r="AP267" s="162"/>
      <c r="AQ267" s="158"/>
    </row>
    <row r="268" spans="1:43">
      <c r="A268" s="157"/>
      <c r="B268" s="158"/>
      <c r="C268" s="151"/>
      <c r="D268" s="152"/>
      <c r="E268" s="152"/>
      <c r="F268" s="152"/>
      <c r="G268" s="152"/>
      <c r="H268" s="152"/>
      <c r="I268" s="159"/>
      <c r="J268" s="159"/>
      <c r="K268" s="159"/>
      <c r="L268" s="159"/>
      <c r="M268" s="159"/>
      <c r="N268" s="159"/>
      <c r="O268" s="159"/>
      <c r="P268" s="159"/>
      <c r="Q268" s="153"/>
      <c r="R268" s="154"/>
      <c r="S268" s="154"/>
      <c r="T268" s="154"/>
      <c r="U268" s="160"/>
      <c r="V268" s="161"/>
      <c r="W268" s="162"/>
      <c r="X268" s="162"/>
      <c r="Y268" s="163"/>
      <c r="Z268" s="164"/>
      <c r="AA268" s="165"/>
      <c r="AB268" s="165"/>
      <c r="AC268" s="165"/>
      <c r="AD268" s="166"/>
      <c r="AE268" s="167"/>
      <c r="AF268" s="165"/>
      <c r="AG268" s="165"/>
      <c r="AH268" s="165"/>
      <c r="AI268" s="166"/>
      <c r="AJ268" s="153"/>
      <c r="AK268" s="152"/>
      <c r="AL268" s="152"/>
      <c r="AM268" s="160"/>
      <c r="AN268" s="168"/>
      <c r="AO268" s="167"/>
      <c r="AP268" s="162"/>
      <c r="AQ268" s="158"/>
    </row>
    <row r="269" spans="1:43">
      <c r="A269" s="157"/>
      <c r="B269" s="158"/>
      <c r="C269" s="151"/>
      <c r="D269" s="152"/>
      <c r="E269" s="152"/>
      <c r="F269" s="152"/>
      <c r="G269" s="152"/>
      <c r="H269" s="152"/>
      <c r="I269" s="159"/>
      <c r="J269" s="159"/>
      <c r="K269" s="159"/>
      <c r="L269" s="159"/>
      <c r="M269" s="159"/>
      <c r="N269" s="159"/>
      <c r="O269" s="159"/>
      <c r="P269" s="159"/>
      <c r="Q269" s="153"/>
      <c r="R269" s="154"/>
      <c r="S269" s="154"/>
      <c r="T269" s="154"/>
      <c r="U269" s="160"/>
      <c r="V269" s="161"/>
      <c r="W269" s="162"/>
      <c r="X269" s="162"/>
      <c r="Y269" s="163"/>
      <c r="Z269" s="164"/>
      <c r="AA269" s="165"/>
      <c r="AB269" s="165"/>
      <c r="AC269" s="165"/>
      <c r="AD269" s="166"/>
      <c r="AE269" s="167"/>
      <c r="AF269" s="165"/>
      <c r="AG269" s="165"/>
      <c r="AH269" s="165"/>
      <c r="AI269" s="166"/>
      <c r="AJ269" s="153"/>
      <c r="AK269" s="152"/>
      <c r="AL269" s="152"/>
      <c r="AM269" s="160"/>
      <c r="AN269" s="168"/>
      <c r="AO269" s="167"/>
      <c r="AP269" s="162"/>
      <c r="AQ269" s="158"/>
    </row>
    <row r="270" spans="1:43">
      <c r="A270" s="157"/>
      <c r="B270" s="158"/>
      <c r="C270" s="151"/>
      <c r="D270" s="152"/>
      <c r="E270" s="152"/>
      <c r="F270" s="152"/>
      <c r="G270" s="152"/>
      <c r="H270" s="152"/>
      <c r="I270" s="159"/>
      <c r="J270" s="159"/>
      <c r="K270" s="159"/>
      <c r="L270" s="159"/>
      <c r="M270" s="159"/>
      <c r="N270" s="159"/>
      <c r="O270" s="159"/>
      <c r="P270" s="159"/>
      <c r="Q270" s="153"/>
      <c r="R270" s="154"/>
      <c r="S270" s="154"/>
      <c r="T270" s="154"/>
      <c r="U270" s="160"/>
      <c r="V270" s="161"/>
      <c r="W270" s="162"/>
      <c r="X270" s="162"/>
      <c r="Y270" s="163"/>
      <c r="Z270" s="164"/>
      <c r="AA270" s="165"/>
      <c r="AB270" s="165"/>
      <c r="AC270" s="165"/>
      <c r="AD270" s="166"/>
      <c r="AE270" s="167"/>
      <c r="AF270" s="165"/>
      <c r="AG270" s="165"/>
      <c r="AH270" s="165"/>
      <c r="AI270" s="166"/>
      <c r="AJ270" s="153"/>
      <c r="AK270" s="152"/>
      <c r="AL270" s="152"/>
      <c r="AM270" s="160"/>
      <c r="AN270" s="168"/>
      <c r="AO270" s="167"/>
      <c r="AP270" s="162"/>
      <c r="AQ270" s="158"/>
    </row>
    <row r="271" spans="1:43">
      <c r="A271" s="157"/>
      <c r="B271" s="158"/>
      <c r="C271" s="151"/>
      <c r="D271" s="152"/>
      <c r="E271" s="152"/>
      <c r="F271" s="152"/>
      <c r="G271" s="152"/>
      <c r="H271" s="152"/>
      <c r="I271" s="159"/>
      <c r="J271" s="159"/>
      <c r="K271" s="159"/>
      <c r="L271" s="159"/>
      <c r="M271" s="159"/>
      <c r="N271" s="159"/>
      <c r="O271" s="159"/>
      <c r="P271" s="159"/>
      <c r="Q271" s="153"/>
      <c r="R271" s="154"/>
      <c r="S271" s="154"/>
      <c r="T271" s="154"/>
      <c r="U271" s="160"/>
      <c r="V271" s="161"/>
      <c r="W271" s="162"/>
      <c r="X271" s="162"/>
      <c r="Y271" s="163"/>
      <c r="Z271" s="164"/>
      <c r="AA271" s="165"/>
      <c r="AB271" s="165"/>
      <c r="AC271" s="165"/>
      <c r="AD271" s="166"/>
      <c r="AE271" s="167"/>
      <c r="AF271" s="165"/>
      <c r="AG271" s="165"/>
      <c r="AH271" s="165"/>
      <c r="AI271" s="166"/>
      <c r="AJ271" s="153"/>
      <c r="AK271" s="152"/>
      <c r="AL271" s="152"/>
      <c r="AM271" s="160"/>
      <c r="AN271" s="168"/>
      <c r="AO271" s="167"/>
      <c r="AP271" s="162"/>
      <c r="AQ271" s="158"/>
    </row>
    <row r="272" spans="1:43">
      <c r="A272" s="157"/>
      <c r="B272" s="158"/>
      <c r="C272" s="151"/>
      <c r="D272" s="152"/>
      <c r="E272" s="152"/>
      <c r="F272" s="152"/>
      <c r="G272" s="152"/>
      <c r="H272" s="152"/>
      <c r="I272" s="159"/>
      <c r="J272" s="159"/>
      <c r="K272" s="159"/>
      <c r="L272" s="159"/>
      <c r="M272" s="159"/>
      <c r="N272" s="159"/>
      <c r="O272" s="159"/>
      <c r="P272" s="159"/>
      <c r="Q272" s="153"/>
      <c r="R272" s="154"/>
      <c r="S272" s="154"/>
      <c r="T272" s="154"/>
      <c r="U272" s="160"/>
      <c r="V272" s="161"/>
      <c r="W272" s="162"/>
      <c r="X272" s="162"/>
      <c r="Y272" s="163"/>
      <c r="Z272" s="164"/>
      <c r="AA272" s="165"/>
      <c r="AB272" s="165"/>
      <c r="AC272" s="165"/>
      <c r="AD272" s="166"/>
      <c r="AE272" s="167"/>
      <c r="AF272" s="165"/>
      <c r="AG272" s="165"/>
      <c r="AH272" s="165"/>
      <c r="AI272" s="166"/>
      <c r="AJ272" s="153"/>
      <c r="AK272" s="152"/>
      <c r="AL272" s="152"/>
      <c r="AM272" s="160"/>
      <c r="AN272" s="168"/>
      <c r="AO272" s="167"/>
      <c r="AP272" s="162"/>
      <c r="AQ272" s="158"/>
    </row>
    <row r="273" spans="1:43">
      <c r="A273" s="157"/>
      <c r="B273" s="158"/>
      <c r="C273" s="151"/>
      <c r="D273" s="152"/>
      <c r="E273" s="152"/>
      <c r="F273" s="152"/>
      <c r="G273" s="152"/>
      <c r="H273" s="152"/>
      <c r="I273" s="159"/>
      <c r="J273" s="159"/>
      <c r="K273" s="159"/>
      <c r="L273" s="159"/>
      <c r="M273" s="159"/>
      <c r="N273" s="159"/>
      <c r="O273" s="159"/>
      <c r="P273" s="159"/>
      <c r="Q273" s="153"/>
      <c r="R273" s="154"/>
      <c r="S273" s="154"/>
      <c r="T273" s="154"/>
      <c r="U273" s="160"/>
      <c r="V273" s="161"/>
      <c r="W273" s="162"/>
      <c r="X273" s="162"/>
      <c r="Y273" s="163"/>
      <c r="Z273" s="164"/>
      <c r="AA273" s="165"/>
      <c r="AB273" s="165"/>
      <c r="AC273" s="165"/>
      <c r="AD273" s="166"/>
      <c r="AE273" s="167"/>
      <c r="AF273" s="165"/>
      <c r="AG273" s="165"/>
      <c r="AH273" s="165"/>
      <c r="AI273" s="166"/>
      <c r="AJ273" s="153"/>
      <c r="AK273" s="152"/>
      <c r="AL273" s="152"/>
      <c r="AM273" s="160"/>
      <c r="AN273" s="168"/>
      <c r="AO273" s="167"/>
      <c r="AP273" s="162"/>
      <c r="AQ273" s="158"/>
    </row>
    <row r="274" spans="1:43">
      <c r="A274" s="157"/>
      <c r="B274" s="158"/>
      <c r="C274" s="151"/>
      <c r="D274" s="152"/>
      <c r="E274" s="152"/>
      <c r="F274" s="152"/>
      <c r="G274" s="152"/>
      <c r="H274" s="152"/>
      <c r="I274" s="159"/>
      <c r="J274" s="159"/>
      <c r="K274" s="159"/>
      <c r="L274" s="159"/>
      <c r="M274" s="159"/>
      <c r="N274" s="159"/>
      <c r="O274" s="159"/>
      <c r="P274" s="159"/>
      <c r="Q274" s="153"/>
      <c r="R274" s="154"/>
      <c r="S274" s="154"/>
      <c r="T274" s="154"/>
      <c r="U274" s="160"/>
      <c r="V274" s="161"/>
      <c r="W274" s="162"/>
      <c r="X274" s="162"/>
      <c r="Y274" s="163"/>
      <c r="Z274" s="164"/>
      <c r="AA274" s="165"/>
      <c r="AB274" s="165"/>
      <c r="AC274" s="165"/>
      <c r="AD274" s="166"/>
      <c r="AE274" s="167"/>
      <c r="AF274" s="165"/>
      <c r="AG274" s="165"/>
      <c r="AH274" s="165"/>
      <c r="AI274" s="166"/>
      <c r="AJ274" s="153"/>
      <c r="AK274" s="152"/>
      <c r="AL274" s="152"/>
      <c r="AM274" s="160"/>
      <c r="AN274" s="168"/>
      <c r="AO274" s="167"/>
      <c r="AP274" s="162"/>
      <c r="AQ274" s="158"/>
    </row>
    <row r="275" spans="1:43">
      <c r="A275" s="157"/>
      <c r="B275" s="158"/>
      <c r="C275" s="151"/>
      <c r="D275" s="152"/>
      <c r="E275" s="152"/>
      <c r="F275" s="152"/>
      <c r="G275" s="152"/>
      <c r="H275" s="152"/>
      <c r="I275" s="159"/>
      <c r="J275" s="159"/>
      <c r="K275" s="159"/>
      <c r="L275" s="159"/>
      <c r="M275" s="159"/>
      <c r="N275" s="159"/>
      <c r="O275" s="159"/>
      <c r="P275" s="159"/>
      <c r="Q275" s="153"/>
      <c r="R275" s="154"/>
      <c r="S275" s="154"/>
      <c r="T275" s="154"/>
      <c r="U275" s="160"/>
      <c r="V275" s="161"/>
      <c r="W275" s="162"/>
      <c r="X275" s="162"/>
      <c r="Y275" s="163"/>
      <c r="Z275" s="164"/>
      <c r="AA275" s="165"/>
      <c r="AB275" s="165"/>
      <c r="AC275" s="165"/>
      <c r="AD275" s="166"/>
      <c r="AE275" s="167"/>
      <c r="AF275" s="165"/>
      <c r="AG275" s="165"/>
      <c r="AH275" s="165"/>
      <c r="AI275" s="166"/>
      <c r="AJ275" s="153"/>
      <c r="AK275" s="152"/>
      <c r="AL275" s="152"/>
      <c r="AM275" s="160"/>
      <c r="AN275" s="168"/>
      <c r="AO275" s="167"/>
      <c r="AP275" s="162"/>
      <c r="AQ275" s="158"/>
    </row>
    <row r="276" spans="1:43">
      <c r="A276" s="157"/>
      <c r="B276" s="158"/>
      <c r="C276" s="151"/>
      <c r="D276" s="152"/>
      <c r="E276" s="152"/>
      <c r="F276" s="152"/>
      <c r="G276" s="152"/>
      <c r="H276" s="152"/>
      <c r="I276" s="159"/>
      <c r="J276" s="159"/>
      <c r="K276" s="159"/>
      <c r="L276" s="159"/>
      <c r="M276" s="159"/>
      <c r="N276" s="159"/>
      <c r="O276" s="159"/>
      <c r="P276" s="159"/>
      <c r="Q276" s="153"/>
      <c r="R276" s="154"/>
      <c r="S276" s="154"/>
      <c r="T276" s="154"/>
      <c r="U276" s="160"/>
      <c r="V276" s="161"/>
      <c r="W276" s="162"/>
      <c r="X276" s="162"/>
      <c r="Y276" s="163"/>
      <c r="Z276" s="164"/>
      <c r="AA276" s="165"/>
      <c r="AB276" s="165"/>
      <c r="AC276" s="165"/>
      <c r="AD276" s="166"/>
      <c r="AE276" s="167"/>
      <c r="AF276" s="165"/>
      <c r="AG276" s="165"/>
      <c r="AH276" s="165"/>
      <c r="AI276" s="166"/>
      <c r="AJ276" s="153"/>
      <c r="AK276" s="152"/>
      <c r="AL276" s="152"/>
      <c r="AM276" s="160"/>
      <c r="AN276" s="168"/>
      <c r="AO276" s="167"/>
      <c r="AP276" s="162"/>
      <c r="AQ276" s="158"/>
    </row>
    <row r="277" spans="1:43">
      <c r="A277" s="157"/>
      <c r="B277" s="158"/>
      <c r="C277" s="151"/>
      <c r="D277" s="152"/>
      <c r="E277" s="152"/>
      <c r="F277" s="152"/>
      <c r="G277" s="152"/>
      <c r="H277" s="152"/>
      <c r="I277" s="159"/>
      <c r="J277" s="159"/>
      <c r="K277" s="159"/>
      <c r="L277" s="159"/>
      <c r="M277" s="159"/>
      <c r="N277" s="159"/>
      <c r="O277" s="159"/>
      <c r="P277" s="159"/>
      <c r="Q277" s="153"/>
      <c r="R277" s="154"/>
      <c r="S277" s="154"/>
      <c r="T277" s="154"/>
      <c r="U277" s="160"/>
      <c r="V277" s="161"/>
      <c r="W277" s="162"/>
      <c r="X277" s="162"/>
      <c r="Y277" s="163"/>
      <c r="Z277" s="164"/>
      <c r="AA277" s="165"/>
      <c r="AB277" s="165"/>
      <c r="AC277" s="165"/>
      <c r="AD277" s="166"/>
      <c r="AE277" s="167"/>
      <c r="AF277" s="165"/>
      <c r="AG277" s="165"/>
      <c r="AH277" s="165"/>
      <c r="AI277" s="166"/>
      <c r="AJ277" s="153"/>
      <c r="AK277" s="152"/>
      <c r="AL277" s="152"/>
      <c r="AM277" s="160"/>
      <c r="AN277" s="168"/>
      <c r="AO277" s="167"/>
      <c r="AP277" s="162"/>
      <c r="AQ277" s="158"/>
    </row>
    <row r="278" spans="1:43">
      <c r="A278" s="157"/>
      <c r="B278" s="158"/>
      <c r="C278" s="151"/>
      <c r="D278" s="152"/>
      <c r="E278" s="152"/>
      <c r="F278" s="152"/>
      <c r="G278" s="152"/>
      <c r="H278" s="152"/>
      <c r="I278" s="159"/>
      <c r="J278" s="159"/>
      <c r="K278" s="159"/>
      <c r="L278" s="159"/>
      <c r="M278" s="159"/>
      <c r="N278" s="159"/>
      <c r="O278" s="159"/>
      <c r="P278" s="159"/>
      <c r="Q278" s="153"/>
      <c r="R278" s="154"/>
      <c r="S278" s="154"/>
      <c r="T278" s="154"/>
      <c r="U278" s="160"/>
      <c r="V278" s="161"/>
      <c r="W278" s="162"/>
      <c r="X278" s="162"/>
      <c r="Y278" s="163"/>
      <c r="Z278" s="164"/>
      <c r="AA278" s="165"/>
      <c r="AB278" s="165"/>
      <c r="AC278" s="165"/>
      <c r="AD278" s="166"/>
      <c r="AE278" s="167"/>
      <c r="AF278" s="165"/>
      <c r="AG278" s="165"/>
      <c r="AH278" s="165"/>
      <c r="AI278" s="166"/>
      <c r="AJ278" s="153"/>
      <c r="AK278" s="152"/>
      <c r="AL278" s="152"/>
      <c r="AM278" s="160"/>
      <c r="AN278" s="168"/>
      <c r="AO278" s="167"/>
      <c r="AP278" s="162"/>
      <c r="AQ278" s="158"/>
    </row>
    <row r="279" spans="1:43">
      <c r="A279" s="157"/>
      <c r="B279" s="158"/>
      <c r="C279" s="151"/>
      <c r="D279" s="152"/>
      <c r="E279" s="152"/>
      <c r="F279" s="152"/>
      <c r="G279" s="152"/>
      <c r="H279" s="152"/>
      <c r="I279" s="159"/>
      <c r="J279" s="159"/>
      <c r="K279" s="159"/>
      <c r="L279" s="159"/>
      <c r="M279" s="159"/>
      <c r="N279" s="159"/>
      <c r="O279" s="159"/>
      <c r="P279" s="159"/>
      <c r="Q279" s="153"/>
      <c r="R279" s="154"/>
      <c r="S279" s="154"/>
      <c r="T279" s="154"/>
      <c r="U279" s="160"/>
      <c r="V279" s="161"/>
      <c r="W279" s="162"/>
      <c r="X279" s="162"/>
      <c r="Y279" s="163"/>
      <c r="Z279" s="164"/>
      <c r="AA279" s="165"/>
      <c r="AB279" s="165"/>
      <c r="AC279" s="165"/>
      <c r="AD279" s="166"/>
      <c r="AE279" s="167"/>
      <c r="AF279" s="165"/>
      <c r="AG279" s="165"/>
      <c r="AH279" s="165"/>
      <c r="AI279" s="166"/>
      <c r="AJ279" s="153"/>
      <c r="AK279" s="152"/>
      <c r="AL279" s="152"/>
      <c r="AM279" s="160"/>
      <c r="AN279" s="168"/>
      <c r="AO279" s="167"/>
      <c r="AP279" s="162"/>
      <c r="AQ279" s="158"/>
    </row>
    <row r="280" spans="1:43">
      <c r="A280" s="157"/>
      <c r="B280" s="158"/>
      <c r="C280" s="151"/>
      <c r="D280" s="152"/>
      <c r="E280" s="152"/>
      <c r="F280" s="152"/>
      <c r="G280" s="152"/>
      <c r="H280" s="152"/>
      <c r="I280" s="159"/>
      <c r="J280" s="159"/>
      <c r="K280" s="159"/>
      <c r="L280" s="159"/>
      <c r="M280" s="159"/>
      <c r="N280" s="159"/>
      <c r="O280" s="159"/>
      <c r="P280" s="159"/>
      <c r="Q280" s="153"/>
      <c r="R280" s="154"/>
      <c r="S280" s="154"/>
      <c r="T280" s="154"/>
      <c r="U280" s="160"/>
      <c r="V280" s="161"/>
      <c r="W280" s="162"/>
      <c r="X280" s="162"/>
      <c r="Y280" s="163"/>
      <c r="Z280" s="164"/>
      <c r="AA280" s="165"/>
      <c r="AB280" s="165"/>
      <c r="AC280" s="165"/>
      <c r="AD280" s="166"/>
      <c r="AE280" s="167"/>
      <c r="AF280" s="165"/>
      <c r="AG280" s="165"/>
      <c r="AH280" s="165"/>
      <c r="AI280" s="166"/>
      <c r="AJ280" s="153"/>
      <c r="AK280" s="152"/>
      <c r="AL280" s="152"/>
      <c r="AM280" s="160"/>
      <c r="AN280" s="168"/>
      <c r="AO280" s="167"/>
      <c r="AP280" s="162"/>
      <c r="AQ280" s="158"/>
    </row>
    <row r="281" spans="1:43">
      <c r="A281" s="157"/>
      <c r="B281" s="158"/>
      <c r="C281" s="151"/>
      <c r="D281" s="152"/>
      <c r="E281" s="152"/>
      <c r="F281" s="152"/>
      <c r="G281" s="152"/>
      <c r="H281" s="152"/>
      <c r="I281" s="159"/>
      <c r="J281" s="159"/>
      <c r="K281" s="159"/>
      <c r="L281" s="159"/>
      <c r="M281" s="159"/>
      <c r="N281" s="159"/>
      <c r="O281" s="159"/>
      <c r="P281" s="159"/>
      <c r="Q281" s="153"/>
      <c r="R281" s="154"/>
      <c r="S281" s="154"/>
      <c r="T281" s="154"/>
      <c r="U281" s="160"/>
      <c r="V281" s="161"/>
      <c r="W281" s="162"/>
      <c r="X281" s="162"/>
      <c r="Y281" s="163"/>
      <c r="Z281" s="164"/>
      <c r="AA281" s="165"/>
      <c r="AB281" s="165"/>
      <c r="AC281" s="165"/>
      <c r="AD281" s="166"/>
      <c r="AE281" s="167"/>
      <c r="AF281" s="165"/>
      <c r="AG281" s="165"/>
      <c r="AH281" s="165"/>
      <c r="AI281" s="166"/>
      <c r="AJ281" s="153"/>
      <c r="AK281" s="152"/>
      <c r="AL281" s="152"/>
      <c r="AM281" s="160"/>
      <c r="AN281" s="168"/>
      <c r="AO281" s="167"/>
      <c r="AP281" s="162"/>
      <c r="AQ281" s="158"/>
    </row>
    <row r="282" spans="1:43">
      <c r="A282" s="157"/>
      <c r="B282" s="158"/>
      <c r="C282" s="151"/>
      <c r="D282" s="152"/>
      <c r="E282" s="152"/>
      <c r="F282" s="152"/>
      <c r="G282" s="152"/>
      <c r="H282" s="152"/>
      <c r="I282" s="159"/>
      <c r="J282" s="159"/>
      <c r="K282" s="159"/>
      <c r="L282" s="159"/>
      <c r="M282" s="159"/>
      <c r="N282" s="159"/>
      <c r="O282" s="159"/>
      <c r="P282" s="159"/>
      <c r="Q282" s="153"/>
      <c r="R282" s="154"/>
      <c r="S282" s="154"/>
      <c r="T282" s="154"/>
      <c r="U282" s="160"/>
      <c r="V282" s="161"/>
      <c r="W282" s="162"/>
      <c r="X282" s="162"/>
      <c r="Y282" s="163"/>
      <c r="Z282" s="164"/>
      <c r="AA282" s="165"/>
      <c r="AB282" s="165"/>
      <c r="AC282" s="165"/>
      <c r="AD282" s="166"/>
      <c r="AE282" s="167"/>
      <c r="AF282" s="165"/>
      <c r="AG282" s="165"/>
      <c r="AH282" s="165"/>
      <c r="AI282" s="166"/>
      <c r="AJ282" s="153"/>
      <c r="AK282" s="152"/>
      <c r="AL282" s="152"/>
      <c r="AM282" s="160"/>
      <c r="AN282" s="168"/>
      <c r="AO282" s="167"/>
      <c r="AP282" s="162"/>
      <c r="AQ282" s="158"/>
    </row>
    <row r="283" spans="1:43">
      <c r="A283" s="157"/>
      <c r="B283" s="158"/>
      <c r="C283" s="151"/>
      <c r="D283" s="152"/>
      <c r="E283" s="152"/>
      <c r="F283" s="152"/>
      <c r="G283" s="152"/>
      <c r="H283" s="152"/>
      <c r="I283" s="159"/>
      <c r="J283" s="159"/>
      <c r="K283" s="159"/>
      <c r="L283" s="159"/>
      <c r="M283" s="159"/>
      <c r="N283" s="159"/>
      <c r="O283" s="159"/>
      <c r="P283" s="159"/>
      <c r="Q283" s="153"/>
      <c r="R283" s="154"/>
      <c r="S283" s="154"/>
      <c r="T283" s="154"/>
      <c r="U283" s="160"/>
      <c r="V283" s="161"/>
      <c r="W283" s="162"/>
      <c r="X283" s="162"/>
      <c r="Y283" s="163"/>
      <c r="Z283" s="164"/>
      <c r="AA283" s="165"/>
      <c r="AB283" s="165"/>
      <c r="AC283" s="165"/>
      <c r="AD283" s="166"/>
      <c r="AE283" s="167"/>
      <c r="AF283" s="165"/>
      <c r="AG283" s="165"/>
      <c r="AH283" s="165"/>
      <c r="AI283" s="166"/>
      <c r="AJ283" s="153"/>
      <c r="AK283" s="152"/>
      <c r="AL283" s="152"/>
      <c r="AM283" s="160"/>
      <c r="AN283" s="168"/>
      <c r="AO283" s="167"/>
      <c r="AP283" s="162"/>
      <c r="AQ283" s="158"/>
    </row>
    <row r="284" spans="1:43">
      <c r="A284" s="157"/>
      <c r="B284" s="158"/>
      <c r="C284" s="151"/>
      <c r="D284" s="152"/>
      <c r="E284" s="152"/>
      <c r="F284" s="152"/>
      <c r="G284" s="152"/>
      <c r="H284" s="152"/>
      <c r="I284" s="159"/>
      <c r="J284" s="159"/>
      <c r="K284" s="159"/>
      <c r="L284" s="159"/>
      <c r="M284" s="159"/>
      <c r="N284" s="159"/>
      <c r="O284" s="159"/>
      <c r="P284" s="159"/>
      <c r="Q284" s="153"/>
      <c r="R284" s="154"/>
      <c r="S284" s="154"/>
      <c r="T284" s="154"/>
      <c r="U284" s="160"/>
      <c r="V284" s="161"/>
      <c r="W284" s="162"/>
      <c r="X284" s="162"/>
      <c r="Y284" s="163"/>
      <c r="Z284" s="164"/>
      <c r="AA284" s="165"/>
      <c r="AB284" s="165"/>
      <c r="AC284" s="165"/>
      <c r="AD284" s="166"/>
      <c r="AE284" s="167"/>
      <c r="AF284" s="165"/>
      <c r="AG284" s="165"/>
      <c r="AH284" s="165"/>
      <c r="AI284" s="166"/>
      <c r="AJ284" s="153"/>
      <c r="AK284" s="152"/>
      <c r="AL284" s="152"/>
      <c r="AM284" s="160"/>
      <c r="AN284" s="168"/>
      <c r="AO284" s="167"/>
      <c r="AP284" s="162"/>
      <c r="AQ284" s="158"/>
    </row>
    <row r="285" spans="1:43">
      <c r="A285" s="157"/>
      <c r="B285" s="158"/>
      <c r="C285" s="151"/>
      <c r="D285" s="152"/>
      <c r="E285" s="152"/>
      <c r="F285" s="152"/>
      <c r="G285" s="152"/>
      <c r="H285" s="152"/>
      <c r="I285" s="159"/>
      <c r="J285" s="159"/>
      <c r="K285" s="159"/>
      <c r="L285" s="159"/>
      <c r="M285" s="159"/>
      <c r="N285" s="159"/>
      <c r="O285" s="159"/>
      <c r="P285" s="159"/>
      <c r="Q285" s="153"/>
      <c r="R285" s="154"/>
      <c r="S285" s="154"/>
      <c r="T285" s="154"/>
      <c r="U285" s="160"/>
      <c r="V285" s="161"/>
      <c r="W285" s="162"/>
      <c r="X285" s="162"/>
      <c r="Y285" s="163"/>
      <c r="Z285" s="164"/>
      <c r="AA285" s="165"/>
      <c r="AB285" s="165"/>
      <c r="AC285" s="165"/>
      <c r="AD285" s="166"/>
      <c r="AE285" s="167"/>
      <c r="AF285" s="165"/>
      <c r="AG285" s="165"/>
      <c r="AH285" s="165"/>
      <c r="AI285" s="166"/>
      <c r="AJ285" s="153"/>
      <c r="AK285" s="152"/>
      <c r="AL285" s="152"/>
      <c r="AM285" s="160"/>
      <c r="AN285" s="168"/>
      <c r="AO285" s="167"/>
      <c r="AP285" s="162"/>
      <c r="AQ285" s="158"/>
    </row>
    <row r="286" spans="1:43">
      <c r="A286" s="157"/>
      <c r="B286" s="158"/>
      <c r="C286" s="151"/>
      <c r="D286" s="152"/>
      <c r="E286" s="152"/>
      <c r="F286" s="152"/>
      <c r="G286" s="152"/>
      <c r="H286" s="152"/>
      <c r="I286" s="159"/>
      <c r="J286" s="159"/>
      <c r="K286" s="159"/>
      <c r="L286" s="159"/>
      <c r="M286" s="159"/>
      <c r="N286" s="159"/>
      <c r="O286" s="159"/>
      <c r="P286" s="159"/>
      <c r="Q286" s="153"/>
      <c r="R286" s="154"/>
      <c r="S286" s="154"/>
      <c r="T286" s="154"/>
      <c r="U286" s="160"/>
      <c r="V286" s="161"/>
      <c r="W286" s="162"/>
      <c r="X286" s="162"/>
      <c r="Y286" s="163"/>
      <c r="Z286" s="164"/>
      <c r="AA286" s="165"/>
      <c r="AB286" s="165"/>
      <c r="AC286" s="165"/>
      <c r="AD286" s="166"/>
      <c r="AE286" s="167"/>
      <c r="AF286" s="165"/>
      <c r="AG286" s="165"/>
      <c r="AH286" s="165"/>
      <c r="AI286" s="166"/>
      <c r="AJ286" s="153"/>
      <c r="AK286" s="152"/>
      <c r="AL286" s="152"/>
      <c r="AM286" s="160"/>
      <c r="AN286" s="168"/>
      <c r="AO286" s="167"/>
      <c r="AP286" s="162"/>
      <c r="AQ286" s="158"/>
    </row>
    <row r="287" spans="1:43">
      <c r="A287" s="157"/>
      <c r="B287" s="158"/>
      <c r="C287" s="151"/>
      <c r="D287" s="152"/>
      <c r="E287" s="152"/>
      <c r="F287" s="152"/>
      <c r="G287" s="152"/>
      <c r="H287" s="152"/>
      <c r="I287" s="159"/>
      <c r="J287" s="159"/>
      <c r="K287" s="159"/>
      <c r="L287" s="159"/>
      <c r="M287" s="159"/>
      <c r="N287" s="159"/>
      <c r="O287" s="159"/>
      <c r="P287" s="159"/>
      <c r="Q287" s="153"/>
      <c r="R287" s="154"/>
      <c r="S287" s="154"/>
      <c r="T287" s="154"/>
      <c r="U287" s="160"/>
      <c r="V287" s="161"/>
      <c r="W287" s="162"/>
      <c r="X287" s="162"/>
      <c r="Y287" s="163"/>
      <c r="Z287" s="164"/>
      <c r="AA287" s="165"/>
      <c r="AB287" s="165"/>
      <c r="AC287" s="165"/>
      <c r="AD287" s="166"/>
      <c r="AE287" s="167"/>
      <c r="AF287" s="165"/>
      <c r="AG287" s="165"/>
      <c r="AH287" s="165"/>
      <c r="AI287" s="166"/>
      <c r="AJ287" s="153"/>
      <c r="AK287" s="152"/>
      <c r="AL287" s="152"/>
      <c r="AM287" s="160"/>
      <c r="AN287" s="168"/>
      <c r="AO287" s="167"/>
      <c r="AP287" s="162"/>
      <c r="AQ287" s="158"/>
    </row>
    <row r="288" spans="1:43">
      <c r="A288" s="157"/>
      <c r="B288" s="158"/>
      <c r="C288" s="151"/>
      <c r="D288" s="152"/>
      <c r="E288" s="152"/>
      <c r="F288" s="152"/>
      <c r="G288" s="152"/>
      <c r="H288" s="152"/>
      <c r="I288" s="159"/>
      <c r="J288" s="159"/>
      <c r="K288" s="159"/>
      <c r="L288" s="159"/>
      <c r="M288" s="159"/>
      <c r="N288" s="159"/>
      <c r="O288" s="159"/>
      <c r="P288" s="159"/>
      <c r="Q288" s="153"/>
      <c r="R288" s="154"/>
      <c r="S288" s="154"/>
      <c r="T288" s="154"/>
      <c r="U288" s="160"/>
      <c r="V288" s="161"/>
      <c r="W288" s="162"/>
      <c r="X288" s="162"/>
      <c r="Y288" s="163"/>
      <c r="Z288" s="164"/>
      <c r="AA288" s="165"/>
      <c r="AB288" s="165"/>
      <c r="AC288" s="165"/>
      <c r="AD288" s="166"/>
      <c r="AE288" s="167"/>
      <c r="AF288" s="165"/>
      <c r="AG288" s="165"/>
      <c r="AH288" s="165"/>
      <c r="AI288" s="166"/>
      <c r="AJ288" s="153"/>
      <c r="AK288" s="152"/>
      <c r="AL288" s="152"/>
      <c r="AM288" s="160"/>
      <c r="AN288" s="168"/>
      <c r="AO288" s="167"/>
      <c r="AP288" s="162"/>
      <c r="AQ288" s="158"/>
    </row>
    <row r="289" spans="1:43">
      <c r="A289" s="157"/>
      <c r="B289" s="158"/>
      <c r="C289" s="151"/>
      <c r="D289" s="152"/>
      <c r="E289" s="152"/>
      <c r="F289" s="152"/>
      <c r="G289" s="152"/>
      <c r="H289" s="152"/>
      <c r="I289" s="159"/>
      <c r="J289" s="159"/>
      <c r="K289" s="159"/>
      <c r="L289" s="159"/>
      <c r="M289" s="159"/>
      <c r="N289" s="159"/>
      <c r="O289" s="159"/>
      <c r="P289" s="159"/>
      <c r="Q289" s="153"/>
      <c r="R289" s="154"/>
      <c r="S289" s="154"/>
      <c r="T289" s="154"/>
      <c r="U289" s="160"/>
      <c r="V289" s="161"/>
      <c r="W289" s="162"/>
      <c r="X289" s="162"/>
      <c r="Y289" s="163"/>
      <c r="Z289" s="164"/>
      <c r="AA289" s="165"/>
      <c r="AB289" s="165"/>
      <c r="AC289" s="165"/>
      <c r="AD289" s="166"/>
      <c r="AE289" s="167"/>
      <c r="AF289" s="165"/>
      <c r="AG289" s="165"/>
      <c r="AH289" s="165"/>
      <c r="AI289" s="166"/>
      <c r="AJ289" s="153"/>
      <c r="AK289" s="152"/>
      <c r="AL289" s="152"/>
      <c r="AM289" s="160"/>
      <c r="AN289" s="168"/>
      <c r="AO289" s="167"/>
      <c r="AP289" s="162"/>
      <c r="AQ289" s="158"/>
    </row>
    <row r="290" spans="1:43">
      <c r="A290" s="157"/>
      <c r="B290" s="158"/>
      <c r="C290" s="151"/>
      <c r="D290" s="152"/>
      <c r="E290" s="152"/>
      <c r="F290" s="152"/>
      <c r="G290" s="152"/>
      <c r="H290" s="152"/>
      <c r="I290" s="159"/>
      <c r="J290" s="159"/>
      <c r="K290" s="159"/>
      <c r="L290" s="159"/>
      <c r="M290" s="159"/>
      <c r="N290" s="159"/>
      <c r="O290" s="159"/>
      <c r="P290" s="159"/>
      <c r="Q290" s="153"/>
      <c r="R290" s="154"/>
      <c r="S290" s="154"/>
      <c r="T290" s="154"/>
      <c r="U290" s="160"/>
      <c r="V290" s="161"/>
      <c r="W290" s="162"/>
      <c r="X290" s="162"/>
      <c r="Y290" s="163"/>
      <c r="Z290" s="164"/>
      <c r="AA290" s="165"/>
      <c r="AB290" s="165"/>
      <c r="AC290" s="165"/>
      <c r="AD290" s="166"/>
      <c r="AE290" s="167"/>
      <c r="AF290" s="165"/>
      <c r="AG290" s="165"/>
      <c r="AH290" s="165"/>
      <c r="AI290" s="166"/>
      <c r="AJ290" s="153"/>
      <c r="AK290" s="152"/>
      <c r="AL290" s="152"/>
      <c r="AM290" s="160"/>
      <c r="AN290" s="168"/>
      <c r="AO290" s="167"/>
      <c r="AP290" s="162"/>
      <c r="AQ290" s="158"/>
    </row>
    <row r="291" spans="1:43">
      <c r="A291" s="157"/>
      <c r="B291" s="158"/>
      <c r="C291" s="151"/>
      <c r="D291" s="152"/>
      <c r="E291" s="152"/>
      <c r="F291" s="152"/>
      <c r="G291" s="152"/>
      <c r="H291" s="152"/>
      <c r="I291" s="159"/>
      <c r="J291" s="159"/>
      <c r="K291" s="159"/>
      <c r="L291" s="159"/>
      <c r="M291" s="159"/>
      <c r="N291" s="159"/>
      <c r="O291" s="159"/>
      <c r="P291" s="159"/>
      <c r="Q291" s="153"/>
      <c r="R291" s="154"/>
      <c r="S291" s="154"/>
      <c r="T291" s="154"/>
      <c r="U291" s="160"/>
      <c r="V291" s="161"/>
      <c r="W291" s="162"/>
      <c r="X291" s="162"/>
      <c r="Y291" s="163"/>
      <c r="Z291" s="164"/>
      <c r="AA291" s="165"/>
      <c r="AB291" s="165"/>
      <c r="AC291" s="165"/>
      <c r="AD291" s="166"/>
      <c r="AE291" s="167"/>
      <c r="AF291" s="165"/>
      <c r="AG291" s="165"/>
      <c r="AH291" s="165"/>
      <c r="AI291" s="166"/>
      <c r="AJ291" s="153"/>
      <c r="AK291" s="152"/>
      <c r="AL291" s="152"/>
      <c r="AM291" s="160"/>
      <c r="AN291" s="168"/>
      <c r="AO291" s="167"/>
      <c r="AP291" s="162"/>
      <c r="AQ291" s="158"/>
    </row>
    <row r="292" spans="1:43">
      <c r="A292" s="157"/>
      <c r="B292" s="158"/>
      <c r="C292" s="151"/>
      <c r="D292" s="152"/>
      <c r="E292" s="152"/>
      <c r="F292" s="152"/>
      <c r="G292" s="152"/>
      <c r="H292" s="152"/>
      <c r="I292" s="159"/>
      <c r="J292" s="159"/>
      <c r="K292" s="159"/>
      <c r="L292" s="159"/>
      <c r="M292" s="159"/>
      <c r="N292" s="159"/>
      <c r="O292" s="159"/>
      <c r="P292" s="159"/>
      <c r="Q292" s="153"/>
      <c r="R292" s="154"/>
      <c r="S292" s="154"/>
      <c r="T292" s="154"/>
      <c r="U292" s="160"/>
      <c r="V292" s="161"/>
      <c r="W292" s="162"/>
      <c r="X292" s="162"/>
      <c r="Y292" s="163"/>
      <c r="Z292" s="164"/>
      <c r="AA292" s="165"/>
      <c r="AB292" s="165"/>
      <c r="AC292" s="165"/>
      <c r="AD292" s="166"/>
      <c r="AE292" s="167"/>
      <c r="AF292" s="165"/>
      <c r="AG292" s="165"/>
      <c r="AH292" s="165"/>
      <c r="AI292" s="166"/>
      <c r="AJ292" s="153"/>
      <c r="AK292" s="152"/>
      <c r="AL292" s="152"/>
      <c r="AM292" s="160"/>
      <c r="AN292" s="168"/>
      <c r="AO292" s="167"/>
      <c r="AP292" s="162"/>
      <c r="AQ292" s="158"/>
    </row>
    <row r="293" spans="1:43">
      <c r="A293" s="157"/>
      <c r="B293" s="158"/>
      <c r="C293" s="151"/>
      <c r="D293" s="152"/>
      <c r="E293" s="152"/>
      <c r="F293" s="152"/>
      <c r="G293" s="152"/>
      <c r="H293" s="152"/>
      <c r="I293" s="159"/>
      <c r="J293" s="159"/>
      <c r="K293" s="159"/>
      <c r="L293" s="159"/>
      <c r="M293" s="159"/>
      <c r="N293" s="159"/>
      <c r="O293" s="159"/>
      <c r="P293" s="159"/>
      <c r="Q293" s="153"/>
      <c r="R293" s="154"/>
      <c r="S293" s="154"/>
      <c r="T293" s="154"/>
      <c r="U293" s="160"/>
      <c r="V293" s="161"/>
      <c r="W293" s="162"/>
      <c r="X293" s="162"/>
      <c r="Y293" s="163"/>
      <c r="Z293" s="164"/>
      <c r="AA293" s="165"/>
      <c r="AB293" s="165"/>
      <c r="AC293" s="165"/>
      <c r="AD293" s="166"/>
      <c r="AE293" s="167"/>
      <c r="AF293" s="165"/>
      <c r="AG293" s="165"/>
      <c r="AH293" s="165"/>
      <c r="AI293" s="166"/>
      <c r="AJ293" s="153"/>
      <c r="AK293" s="152"/>
      <c r="AL293" s="152"/>
      <c r="AM293" s="160"/>
      <c r="AN293" s="168"/>
      <c r="AO293" s="167"/>
      <c r="AP293" s="162"/>
      <c r="AQ293" s="158"/>
    </row>
    <row r="294" spans="1:43">
      <c r="A294" s="157"/>
      <c r="B294" s="158"/>
      <c r="C294" s="151"/>
      <c r="D294" s="152"/>
      <c r="E294" s="152"/>
      <c r="F294" s="152"/>
      <c r="G294" s="152"/>
      <c r="H294" s="152"/>
      <c r="I294" s="159"/>
      <c r="J294" s="159"/>
      <c r="K294" s="159"/>
      <c r="L294" s="159"/>
      <c r="M294" s="159"/>
      <c r="N294" s="159"/>
      <c r="O294" s="159"/>
      <c r="P294" s="159"/>
      <c r="Q294" s="153"/>
      <c r="R294" s="154"/>
      <c r="S294" s="154"/>
      <c r="T294" s="154"/>
      <c r="U294" s="160"/>
      <c r="V294" s="161"/>
      <c r="W294" s="162"/>
      <c r="X294" s="162"/>
      <c r="Y294" s="163"/>
      <c r="Z294" s="164"/>
      <c r="AA294" s="165"/>
      <c r="AB294" s="165"/>
      <c r="AC294" s="165"/>
      <c r="AD294" s="166"/>
      <c r="AE294" s="167"/>
      <c r="AF294" s="165"/>
      <c r="AG294" s="165"/>
      <c r="AH294" s="165"/>
      <c r="AI294" s="166"/>
      <c r="AJ294" s="153"/>
      <c r="AK294" s="152"/>
      <c r="AL294" s="152"/>
      <c r="AM294" s="160"/>
      <c r="AN294" s="168"/>
      <c r="AO294" s="167"/>
      <c r="AP294" s="162"/>
      <c r="AQ294" s="158"/>
    </row>
    <row r="295" spans="1:43">
      <c r="A295" s="157"/>
      <c r="B295" s="158"/>
      <c r="C295" s="151"/>
      <c r="D295" s="152"/>
      <c r="E295" s="152"/>
      <c r="F295" s="152"/>
      <c r="G295" s="152"/>
      <c r="H295" s="152"/>
      <c r="I295" s="159"/>
      <c r="J295" s="159"/>
      <c r="K295" s="159"/>
      <c r="L295" s="159"/>
      <c r="M295" s="159"/>
      <c r="N295" s="159"/>
      <c r="O295" s="159"/>
      <c r="P295" s="159"/>
      <c r="Q295" s="153"/>
      <c r="R295" s="154"/>
      <c r="S295" s="154"/>
      <c r="T295" s="154"/>
      <c r="U295" s="160"/>
      <c r="V295" s="161"/>
      <c r="W295" s="162"/>
      <c r="X295" s="162"/>
      <c r="Y295" s="163"/>
      <c r="Z295" s="164"/>
      <c r="AA295" s="165"/>
      <c r="AB295" s="165"/>
      <c r="AC295" s="165"/>
      <c r="AD295" s="166"/>
      <c r="AE295" s="167"/>
      <c r="AF295" s="165"/>
      <c r="AG295" s="165"/>
      <c r="AH295" s="165"/>
      <c r="AI295" s="166"/>
      <c r="AJ295" s="153"/>
      <c r="AK295" s="152"/>
      <c r="AL295" s="152"/>
      <c r="AM295" s="160"/>
      <c r="AN295" s="168"/>
      <c r="AO295" s="167"/>
      <c r="AP295" s="162"/>
      <c r="AQ295" s="158"/>
    </row>
    <row r="296" spans="1:43">
      <c r="A296" s="157"/>
      <c r="B296" s="158"/>
      <c r="C296" s="151"/>
      <c r="D296" s="152"/>
      <c r="E296" s="152"/>
      <c r="F296" s="152"/>
      <c r="G296" s="152"/>
      <c r="H296" s="152"/>
      <c r="I296" s="159"/>
      <c r="J296" s="159"/>
      <c r="K296" s="159"/>
      <c r="L296" s="159"/>
      <c r="M296" s="159"/>
      <c r="N296" s="159"/>
      <c r="O296" s="159"/>
      <c r="P296" s="159"/>
      <c r="Q296" s="153"/>
      <c r="R296" s="154"/>
      <c r="S296" s="154"/>
      <c r="T296" s="154"/>
      <c r="U296" s="160"/>
      <c r="V296" s="161"/>
      <c r="W296" s="162"/>
      <c r="X296" s="162"/>
      <c r="Y296" s="163"/>
      <c r="Z296" s="164"/>
      <c r="AA296" s="165"/>
      <c r="AB296" s="165"/>
      <c r="AC296" s="165"/>
      <c r="AD296" s="166"/>
      <c r="AE296" s="167"/>
      <c r="AF296" s="165"/>
      <c r="AG296" s="165"/>
      <c r="AH296" s="165"/>
      <c r="AI296" s="166"/>
      <c r="AJ296" s="153"/>
      <c r="AK296" s="152"/>
      <c r="AL296" s="152"/>
      <c r="AM296" s="160"/>
      <c r="AN296" s="168"/>
      <c r="AO296" s="167"/>
      <c r="AP296" s="162"/>
      <c r="AQ296" s="158"/>
    </row>
    <row r="297" spans="1:43">
      <c r="A297" s="157"/>
      <c r="B297" s="158"/>
      <c r="C297" s="151"/>
      <c r="D297" s="152"/>
      <c r="E297" s="152"/>
      <c r="F297" s="152"/>
      <c r="G297" s="152"/>
      <c r="H297" s="152"/>
      <c r="I297" s="159"/>
      <c r="J297" s="159"/>
      <c r="K297" s="159"/>
      <c r="L297" s="159"/>
      <c r="M297" s="159"/>
      <c r="N297" s="159"/>
      <c r="O297" s="159"/>
      <c r="P297" s="159"/>
      <c r="Q297" s="153"/>
      <c r="R297" s="154"/>
      <c r="S297" s="154"/>
      <c r="T297" s="154"/>
      <c r="U297" s="160"/>
      <c r="V297" s="161"/>
      <c r="W297" s="162"/>
      <c r="X297" s="162"/>
      <c r="Y297" s="163"/>
      <c r="Z297" s="164"/>
      <c r="AA297" s="165"/>
      <c r="AB297" s="165"/>
      <c r="AC297" s="165"/>
      <c r="AD297" s="166"/>
      <c r="AE297" s="167"/>
      <c r="AF297" s="165"/>
      <c r="AG297" s="165"/>
      <c r="AH297" s="165"/>
      <c r="AI297" s="166"/>
      <c r="AJ297" s="153"/>
      <c r="AK297" s="152"/>
      <c r="AL297" s="152"/>
      <c r="AM297" s="160"/>
      <c r="AN297" s="168"/>
      <c r="AO297" s="167"/>
      <c r="AP297" s="162"/>
      <c r="AQ297" s="158"/>
    </row>
    <row r="298" spans="1:43">
      <c r="A298" s="157"/>
      <c r="B298" s="158"/>
      <c r="C298" s="151"/>
      <c r="D298" s="152"/>
      <c r="E298" s="152"/>
      <c r="F298" s="152"/>
      <c r="G298" s="152"/>
      <c r="H298" s="152"/>
      <c r="I298" s="159"/>
      <c r="J298" s="159"/>
      <c r="K298" s="159"/>
      <c r="L298" s="159"/>
      <c r="M298" s="159"/>
      <c r="N298" s="159"/>
      <c r="O298" s="159"/>
      <c r="P298" s="159"/>
      <c r="Q298" s="153"/>
      <c r="R298" s="154"/>
      <c r="S298" s="154"/>
      <c r="T298" s="154"/>
      <c r="U298" s="160"/>
      <c r="V298" s="161"/>
      <c r="W298" s="162"/>
      <c r="X298" s="162"/>
      <c r="Y298" s="163"/>
      <c r="Z298" s="164"/>
      <c r="AA298" s="165"/>
      <c r="AB298" s="165"/>
      <c r="AC298" s="165"/>
      <c r="AD298" s="166"/>
      <c r="AE298" s="167"/>
      <c r="AF298" s="165"/>
      <c r="AG298" s="165"/>
      <c r="AH298" s="165"/>
      <c r="AI298" s="166"/>
      <c r="AJ298" s="153"/>
      <c r="AK298" s="152"/>
      <c r="AL298" s="152"/>
      <c r="AM298" s="160"/>
      <c r="AN298" s="168"/>
      <c r="AO298" s="167"/>
      <c r="AP298" s="162"/>
      <c r="AQ298" s="158"/>
    </row>
    <row r="299" spans="1:43">
      <c r="A299" s="157"/>
      <c r="B299" s="158"/>
      <c r="C299" s="151"/>
      <c r="D299" s="152"/>
      <c r="E299" s="152"/>
      <c r="F299" s="152"/>
      <c r="G299" s="152"/>
      <c r="H299" s="152"/>
      <c r="I299" s="159"/>
      <c r="J299" s="159"/>
      <c r="K299" s="159"/>
      <c r="L299" s="159"/>
      <c r="M299" s="159"/>
      <c r="N299" s="159"/>
      <c r="O299" s="159"/>
      <c r="P299" s="159"/>
      <c r="Q299" s="153"/>
      <c r="R299" s="154"/>
      <c r="S299" s="154"/>
      <c r="T299" s="154"/>
      <c r="U299" s="160"/>
      <c r="V299" s="161"/>
      <c r="W299" s="162"/>
      <c r="X299" s="162"/>
      <c r="Y299" s="163"/>
      <c r="Z299" s="164"/>
      <c r="AA299" s="165"/>
      <c r="AB299" s="165"/>
      <c r="AC299" s="165"/>
      <c r="AD299" s="166"/>
      <c r="AE299" s="167"/>
      <c r="AF299" s="165"/>
      <c r="AG299" s="165"/>
      <c r="AH299" s="165"/>
      <c r="AI299" s="166"/>
      <c r="AJ299" s="153"/>
      <c r="AK299" s="152"/>
      <c r="AL299" s="152"/>
      <c r="AM299" s="160"/>
      <c r="AN299" s="168"/>
      <c r="AO299" s="167"/>
      <c r="AP299" s="162"/>
      <c r="AQ299" s="158"/>
    </row>
    <row r="300" spans="1:43">
      <c r="A300" s="157"/>
      <c r="B300" s="158"/>
      <c r="C300" s="151"/>
      <c r="D300" s="152"/>
      <c r="E300" s="152"/>
      <c r="F300" s="152"/>
      <c r="G300" s="152"/>
      <c r="H300" s="152"/>
      <c r="I300" s="159"/>
      <c r="J300" s="159"/>
      <c r="K300" s="159"/>
      <c r="L300" s="159"/>
      <c r="M300" s="159"/>
      <c r="N300" s="159"/>
      <c r="O300" s="159"/>
      <c r="P300" s="159"/>
      <c r="Q300" s="153"/>
      <c r="R300" s="154"/>
      <c r="S300" s="154"/>
      <c r="T300" s="154"/>
      <c r="U300" s="160"/>
      <c r="V300" s="161"/>
      <c r="W300" s="162"/>
      <c r="X300" s="162"/>
      <c r="Y300" s="163"/>
      <c r="Z300" s="164"/>
      <c r="AA300" s="165"/>
      <c r="AB300" s="165"/>
      <c r="AC300" s="165"/>
      <c r="AD300" s="166"/>
      <c r="AE300" s="167"/>
      <c r="AF300" s="165"/>
      <c r="AG300" s="165"/>
      <c r="AH300" s="165"/>
      <c r="AI300" s="166"/>
      <c r="AJ300" s="153"/>
      <c r="AK300" s="152"/>
      <c r="AL300" s="152"/>
      <c r="AM300" s="160"/>
      <c r="AN300" s="168"/>
      <c r="AO300" s="167"/>
      <c r="AP300" s="162"/>
      <c r="AQ300" s="158"/>
    </row>
    <row r="301" spans="1:43">
      <c r="A301" s="157"/>
      <c r="B301" s="158"/>
      <c r="C301" s="151"/>
      <c r="D301" s="152"/>
      <c r="E301" s="152"/>
      <c r="F301" s="152"/>
      <c r="G301" s="152"/>
      <c r="H301" s="152"/>
      <c r="I301" s="159"/>
      <c r="J301" s="159"/>
      <c r="K301" s="159"/>
      <c r="L301" s="159"/>
      <c r="M301" s="159"/>
      <c r="N301" s="159"/>
      <c r="O301" s="159"/>
      <c r="P301" s="159"/>
      <c r="Q301" s="153"/>
      <c r="R301" s="154"/>
      <c r="S301" s="154"/>
      <c r="T301" s="154"/>
      <c r="U301" s="160"/>
      <c r="V301" s="161"/>
      <c r="W301" s="162"/>
      <c r="X301" s="162"/>
      <c r="Y301" s="163"/>
      <c r="Z301" s="164"/>
      <c r="AA301" s="165"/>
      <c r="AB301" s="165"/>
      <c r="AC301" s="165"/>
      <c r="AD301" s="166"/>
      <c r="AE301" s="167"/>
      <c r="AF301" s="165"/>
      <c r="AG301" s="165"/>
      <c r="AH301" s="165"/>
      <c r="AI301" s="166"/>
      <c r="AJ301" s="153"/>
      <c r="AK301" s="152"/>
      <c r="AL301" s="152"/>
      <c r="AM301" s="160"/>
      <c r="AN301" s="168"/>
      <c r="AO301" s="167"/>
      <c r="AP301" s="162"/>
      <c r="AQ301" s="158"/>
    </row>
    <row r="302" spans="1:43">
      <c r="A302" s="157"/>
      <c r="B302" s="158"/>
      <c r="C302" s="151"/>
      <c r="D302" s="152"/>
      <c r="E302" s="152"/>
      <c r="F302" s="152"/>
      <c r="G302" s="152"/>
      <c r="H302" s="152"/>
      <c r="I302" s="159"/>
      <c r="J302" s="159"/>
      <c r="K302" s="159"/>
      <c r="L302" s="159"/>
      <c r="M302" s="159"/>
      <c r="N302" s="159"/>
      <c r="O302" s="159"/>
      <c r="P302" s="159"/>
      <c r="Q302" s="153"/>
      <c r="R302" s="154"/>
      <c r="S302" s="154"/>
      <c r="T302" s="154"/>
      <c r="U302" s="160"/>
      <c r="V302" s="161"/>
      <c r="W302" s="162"/>
      <c r="X302" s="162"/>
      <c r="Y302" s="163"/>
      <c r="Z302" s="164"/>
      <c r="AA302" s="165"/>
      <c r="AB302" s="165"/>
      <c r="AC302" s="165"/>
      <c r="AD302" s="166"/>
      <c r="AE302" s="167"/>
      <c r="AF302" s="165"/>
      <c r="AG302" s="165"/>
      <c r="AH302" s="165"/>
      <c r="AI302" s="166"/>
      <c r="AJ302" s="153"/>
      <c r="AK302" s="152"/>
      <c r="AL302" s="152"/>
      <c r="AM302" s="160"/>
      <c r="AN302" s="168"/>
      <c r="AO302" s="167"/>
      <c r="AP302" s="162"/>
      <c r="AQ302" s="158"/>
    </row>
    <row r="303" spans="1:43">
      <c r="A303" s="157"/>
      <c r="B303" s="158"/>
      <c r="C303" s="151"/>
      <c r="D303" s="152"/>
      <c r="E303" s="152"/>
      <c r="F303" s="152"/>
      <c r="G303" s="152"/>
      <c r="H303" s="152"/>
      <c r="I303" s="159"/>
      <c r="J303" s="159"/>
      <c r="K303" s="159"/>
      <c r="L303" s="159"/>
      <c r="M303" s="159"/>
      <c r="N303" s="159"/>
      <c r="O303" s="159"/>
      <c r="P303" s="159"/>
      <c r="Q303" s="153"/>
      <c r="R303" s="154"/>
      <c r="S303" s="154"/>
      <c r="T303" s="154"/>
      <c r="U303" s="160"/>
      <c r="V303" s="161"/>
      <c r="W303" s="162"/>
      <c r="X303" s="162"/>
      <c r="Y303" s="163"/>
      <c r="Z303" s="164"/>
      <c r="AA303" s="165"/>
      <c r="AB303" s="165"/>
      <c r="AC303" s="165"/>
      <c r="AD303" s="166"/>
      <c r="AE303" s="167"/>
      <c r="AF303" s="165"/>
      <c r="AG303" s="165"/>
      <c r="AH303" s="165"/>
      <c r="AI303" s="166"/>
      <c r="AJ303" s="153"/>
      <c r="AK303" s="152"/>
      <c r="AL303" s="152"/>
      <c r="AM303" s="160"/>
      <c r="AN303" s="168"/>
      <c r="AO303" s="167"/>
      <c r="AP303" s="162"/>
      <c r="AQ303" s="158"/>
    </row>
    <row r="304" spans="1:43">
      <c r="A304" s="157"/>
      <c r="B304" s="158"/>
      <c r="C304" s="151"/>
      <c r="D304" s="152"/>
      <c r="E304" s="152"/>
      <c r="F304" s="152"/>
      <c r="G304" s="152"/>
      <c r="H304" s="152"/>
      <c r="I304" s="159"/>
      <c r="J304" s="159"/>
      <c r="K304" s="159"/>
      <c r="L304" s="159"/>
      <c r="M304" s="159"/>
      <c r="N304" s="159"/>
      <c r="O304" s="159"/>
      <c r="P304" s="159"/>
      <c r="Q304" s="153"/>
      <c r="R304" s="154"/>
      <c r="S304" s="154"/>
      <c r="T304" s="154"/>
      <c r="U304" s="160"/>
      <c r="V304" s="161"/>
      <c r="W304" s="162"/>
      <c r="X304" s="162"/>
      <c r="Y304" s="163"/>
      <c r="Z304" s="164"/>
      <c r="AA304" s="165"/>
      <c r="AB304" s="165"/>
      <c r="AC304" s="165"/>
      <c r="AD304" s="166"/>
      <c r="AE304" s="167"/>
      <c r="AF304" s="165"/>
      <c r="AG304" s="165"/>
      <c r="AH304" s="165"/>
      <c r="AI304" s="166"/>
      <c r="AJ304" s="153"/>
      <c r="AK304" s="152"/>
      <c r="AL304" s="152"/>
      <c r="AM304" s="160"/>
      <c r="AN304" s="168"/>
      <c r="AO304" s="167"/>
      <c r="AP304" s="162"/>
      <c r="AQ304" s="158"/>
    </row>
    <row r="305" spans="1:43">
      <c r="A305" s="157"/>
      <c r="B305" s="158"/>
      <c r="C305" s="151"/>
      <c r="D305" s="152"/>
      <c r="E305" s="152"/>
      <c r="F305" s="152"/>
      <c r="G305" s="152"/>
      <c r="H305" s="152"/>
      <c r="I305" s="159"/>
      <c r="J305" s="159"/>
      <c r="K305" s="159"/>
      <c r="L305" s="159"/>
      <c r="M305" s="159"/>
      <c r="N305" s="159"/>
      <c r="O305" s="159"/>
      <c r="P305" s="159"/>
      <c r="Q305" s="153"/>
      <c r="R305" s="154"/>
      <c r="S305" s="154"/>
      <c r="T305" s="154"/>
      <c r="U305" s="160"/>
      <c r="V305" s="161"/>
      <c r="W305" s="162"/>
      <c r="X305" s="162"/>
      <c r="Y305" s="163"/>
      <c r="Z305" s="164"/>
      <c r="AA305" s="165"/>
      <c r="AB305" s="165"/>
      <c r="AC305" s="165"/>
      <c r="AD305" s="166"/>
      <c r="AE305" s="167"/>
      <c r="AF305" s="165"/>
      <c r="AG305" s="165"/>
      <c r="AH305" s="165"/>
      <c r="AI305" s="166"/>
      <c r="AJ305" s="153"/>
      <c r="AK305" s="152"/>
      <c r="AL305" s="152"/>
      <c r="AM305" s="160"/>
      <c r="AN305" s="168"/>
      <c r="AO305" s="167"/>
      <c r="AP305" s="162"/>
      <c r="AQ305" s="158"/>
    </row>
    <row r="306" spans="1:43">
      <c r="A306" s="157"/>
      <c r="B306" s="158"/>
      <c r="C306" s="151"/>
      <c r="D306" s="152"/>
      <c r="E306" s="152"/>
      <c r="F306" s="152"/>
      <c r="G306" s="152"/>
      <c r="H306" s="152"/>
      <c r="I306" s="159"/>
      <c r="J306" s="159"/>
      <c r="K306" s="159"/>
      <c r="L306" s="159"/>
      <c r="M306" s="159"/>
      <c r="N306" s="159"/>
      <c r="O306" s="159"/>
      <c r="P306" s="159"/>
      <c r="Q306" s="153"/>
      <c r="R306" s="154"/>
      <c r="S306" s="154"/>
      <c r="T306" s="154"/>
      <c r="U306" s="160"/>
      <c r="V306" s="161"/>
      <c r="W306" s="162"/>
      <c r="X306" s="162"/>
      <c r="Y306" s="163"/>
      <c r="Z306" s="164"/>
      <c r="AA306" s="165"/>
      <c r="AB306" s="165"/>
      <c r="AC306" s="165"/>
      <c r="AD306" s="166"/>
      <c r="AE306" s="167"/>
      <c r="AF306" s="165"/>
      <c r="AG306" s="165"/>
      <c r="AH306" s="165"/>
      <c r="AI306" s="166"/>
      <c r="AJ306" s="153"/>
      <c r="AK306" s="152"/>
      <c r="AL306" s="152"/>
      <c r="AM306" s="160"/>
      <c r="AN306" s="168"/>
      <c r="AO306" s="167"/>
      <c r="AP306" s="162"/>
      <c r="AQ306" s="158"/>
    </row>
    <row r="307" spans="1:43">
      <c r="A307" s="157"/>
      <c r="B307" s="158"/>
      <c r="C307" s="151"/>
      <c r="D307" s="152"/>
      <c r="E307" s="152"/>
      <c r="F307" s="152"/>
      <c r="G307" s="152"/>
      <c r="H307" s="152"/>
      <c r="I307" s="159"/>
      <c r="J307" s="159"/>
      <c r="K307" s="159"/>
      <c r="L307" s="159"/>
      <c r="M307" s="159"/>
      <c r="N307" s="159"/>
      <c r="O307" s="159"/>
      <c r="P307" s="159"/>
      <c r="Q307" s="153"/>
      <c r="R307" s="154"/>
      <c r="S307" s="154"/>
      <c r="T307" s="154"/>
      <c r="U307" s="160"/>
      <c r="V307" s="161"/>
      <c r="W307" s="162"/>
      <c r="X307" s="162"/>
      <c r="Y307" s="163"/>
      <c r="Z307" s="164"/>
      <c r="AA307" s="165"/>
      <c r="AB307" s="165"/>
      <c r="AC307" s="165"/>
      <c r="AD307" s="166"/>
      <c r="AE307" s="167"/>
      <c r="AF307" s="165"/>
      <c r="AG307" s="165"/>
      <c r="AH307" s="165"/>
      <c r="AI307" s="166"/>
      <c r="AJ307" s="153"/>
      <c r="AK307" s="152"/>
      <c r="AL307" s="152"/>
      <c r="AM307" s="160"/>
      <c r="AN307" s="168"/>
      <c r="AO307" s="167"/>
      <c r="AP307" s="162"/>
      <c r="AQ307" s="158"/>
    </row>
    <row r="308" spans="1:43">
      <c r="A308" s="157"/>
      <c r="B308" s="158"/>
      <c r="C308" s="151"/>
      <c r="D308" s="152"/>
      <c r="E308" s="152"/>
      <c r="F308" s="152"/>
      <c r="G308" s="152"/>
      <c r="H308" s="152"/>
      <c r="I308" s="159"/>
      <c r="J308" s="159"/>
      <c r="K308" s="159"/>
      <c r="L308" s="159"/>
      <c r="M308" s="159"/>
      <c r="N308" s="159"/>
      <c r="O308" s="159"/>
      <c r="P308" s="159"/>
      <c r="Q308" s="153"/>
      <c r="R308" s="154"/>
      <c r="S308" s="154"/>
      <c r="T308" s="154"/>
      <c r="U308" s="160"/>
      <c r="V308" s="161"/>
      <c r="W308" s="162"/>
      <c r="X308" s="162"/>
      <c r="Y308" s="163"/>
      <c r="Z308" s="164"/>
      <c r="AA308" s="165"/>
      <c r="AB308" s="165"/>
      <c r="AC308" s="165"/>
      <c r="AD308" s="166"/>
      <c r="AE308" s="167"/>
      <c r="AF308" s="165"/>
      <c r="AG308" s="165"/>
      <c r="AH308" s="165"/>
      <c r="AI308" s="166"/>
      <c r="AJ308" s="153"/>
      <c r="AK308" s="152"/>
      <c r="AL308" s="152"/>
      <c r="AM308" s="160"/>
      <c r="AN308" s="168"/>
      <c r="AO308" s="167"/>
      <c r="AP308" s="162"/>
      <c r="AQ308" s="158"/>
    </row>
    <row r="309" spans="1:43">
      <c r="A309" s="157"/>
      <c r="B309" s="158"/>
      <c r="C309" s="151"/>
      <c r="D309" s="152"/>
      <c r="E309" s="152"/>
      <c r="F309" s="152"/>
      <c r="G309" s="152"/>
      <c r="H309" s="152"/>
      <c r="I309" s="159"/>
      <c r="J309" s="159"/>
      <c r="K309" s="159"/>
      <c r="L309" s="159"/>
      <c r="M309" s="159"/>
      <c r="N309" s="159"/>
      <c r="O309" s="159"/>
      <c r="P309" s="159"/>
      <c r="Q309" s="153"/>
      <c r="R309" s="154"/>
      <c r="S309" s="154"/>
      <c r="T309" s="154"/>
      <c r="U309" s="160"/>
      <c r="V309" s="161"/>
      <c r="W309" s="162"/>
      <c r="X309" s="162"/>
      <c r="Y309" s="163"/>
      <c r="Z309" s="164"/>
      <c r="AA309" s="165"/>
      <c r="AB309" s="165"/>
      <c r="AC309" s="165"/>
      <c r="AD309" s="166"/>
      <c r="AE309" s="167"/>
      <c r="AF309" s="165"/>
      <c r="AG309" s="165"/>
      <c r="AH309" s="165"/>
      <c r="AI309" s="166"/>
      <c r="AJ309" s="153"/>
      <c r="AK309" s="152"/>
      <c r="AL309" s="152"/>
      <c r="AM309" s="160"/>
      <c r="AN309" s="168"/>
      <c r="AO309" s="167"/>
      <c r="AP309" s="162"/>
      <c r="AQ309" s="158"/>
    </row>
    <row r="310" spans="1:43">
      <c r="A310" s="157"/>
      <c r="B310" s="158"/>
      <c r="C310" s="151"/>
      <c r="D310" s="152"/>
      <c r="E310" s="152"/>
      <c r="F310" s="152"/>
      <c r="G310" s="152"/>
      <c r="H310" s="152"/>
      <c r="I310" s="159"/>
      <c r="J310" s="159"/>
      <c r="K310" s="159"/>
      <c r="L310" s="159"/>
      <c r="M310" s="159"/>
      <c r="N310" s="159"/>
      <c r="O310" s="159"/>
      <c r="P310" s="159"/>
      <c r="Q310" s="153"/>
      <c r="R310" s="154"/>
      <c r="S310" s="154"/>
      <c r="T310" s="154"/>
      <c r="U310" s="160"/>
      <c r="V310" s="161"/>
      <c r="W310" s="162"/>
      <c r="X310" s="162"/>
      <c r="Y310" s="163"/>
      <c r="Z310" s="164"/>
      <c r="AA310" s="165"/>
      <c r="AB310" s="165"/>
      <c r="AC310" s="165"/>
      <c r="AD310" s="166"/>
      <c r="AE310" s="167"/>
      <c r="AF310" s="165"/>
      <c r="AG310" s="165"/>
      <c r="AH310" s="165"/>
      <c r="AI310" s="166"/>
      <c r="AJ310" s="153"/>
      <c r="AK310" s="152"/>
      <c r="AL310" s="152"/>
      <c r="AM310" s="160"/>
      <c r="AN310" s="168"/>
      <c r="AO310" s="167"/>
      <c r="AP310" s="162"/>
      <c r="AQ310" s="158"/>
    </row>
    <row r="311" spans="1:43">
      <c r="A311" s="157"/>
      <c r="B311" s="158"/>
      <c r="C311" s="151"/>
      <c r="D311" s="152"/>
      <c r="E311" s="152"/>
      <c r="F311" s="152"/>
      <c r="G311" s="152"/>
      <c r="H311" s="152"/>
      <c r="I311" s="159"/>
      <c r="J311" s="159"/>
      <c r="K311" s="159"/>
      <c r="L311" s="159"/>
      <c r="M311" s="159"/>
      <c r="N311" s="159"/>
      <c r="O311" s="159"/>
      <c r="P311" s="159"/>
      <c r="Q311" s="153"/>
      <c r="R311" s="154"/>
      <c r="S311" s="154"/>
      <c r="T311" s="154"/>
      <c r="U311" s="160"/>
      <c r="V311" s="161"/>
      <c r="W311" s="162"/>
      <c r="X311" s="162"/>
      <c r="Y311" s="163"/>
      <c r="Z311" s="164"/>
      <c r="AA311" s="165"/>
      <c r="AB311" s="165"/>
      <c r="AC311" s="165"/>
      <c r="AD311" s="166"/>
      <c r="AE311" s="167"/>
      <c r="AF311" s="165"/>
      <c r="AG311" s="165"/>
      <c r="AH311" s="165"/>
      <c r="AI311" s="166"/>
      <c r="AJ311" s="153"/>
      <c r="AK311" s="152"/>
      <c r="AL311" s="152"/>
      <c r="AM311" s="160"/>
      <c r="AN311" s="168"/>
      <c r="AO311" s="167"/>
      <c r="AP311" s="162"/>
      <c r="AQ311" s="158"/>
    </row>
    <row r="312" spans="1:43">
      <c r="A312" s="157"/>
      <c r="B312" s="158"/>
      <c r="C312" s="151"/>
      <c r="D312" s="152"/>
      <c r="E312" s="152"/>
      <c r="F312" s="152"/>
      <c r="G312" s="152"/>
      <c r="H312" s="152"/>
      <c r="I312" s="159"/>
      <c r="J312" s="159"/>
      <c r="K312" s="159"/>
      <c r="L312" s="159"/>
      <c r="M312" s="159"/>
      <c r="N312" s="159"/>
      <c r="O312" s="159"/>
      <c r="P312" s="159"/>
      <c r="Q312" s="153"/>
      <c r="R312" s="154"/>
      <c r="S312" s="154"/>
      <c r="T312" s="154"/>
      <c r="U312" s="160"/>
      <c r="V312" s="161"/>
      <c r="W312" s="162"/>
      <c r="X312" s="162"/>
      <c r="Y312" s="163"/>
      <c r="Z312" s="164"/>
      <c r="AA312" s="165"/>
      <c r="AB312" s="165"/>
      <c r="AC312" s="165"/>
      <c r="AD312" s="166"/>
      <c r="AE312" s="167"/>
      <c r="AF312" s="165"/>
      <c r="AG312" s="165"/>
      <c r="AH312" s="165"/>
      <c r="AI312" s="166"/>
      <c r="AJ312" s="153"/>
      <c r="AK312" s="152"/>
      <c r="AL312" s="152"/>
      <c r="AM312" s="160"/>
      <c r="AN312" s="168"/>
      <c r="AO312" s="167"/>
      <c r="AP312" s="162"/>
      <c r="AQ312" s="158"/>
    </row>
    <row r="313" spans="1:43">
      <c r="A313" s="157"/>
      <c r="B313" s="158"/>
      <c r="C313" s="151"/>
      <c r="D313" s="152"/>
      <c r="E313" s="152"/>
      <c r="F313" s="152"/>
      <c r="G313" s="152"/>
      <c r="H313" s="152"/>
      <c r="I313" s="159"/>
      <c r="J313" s="159"/>
      <c r="K313" s="159"/>
      <c r="L313" s="159"/>
      <c r="M313" s="159"/>
      <c r="N313" s="159"/>
      <c r="O313" s="159"/>
      <c r="P313" s="159"/>
      <c r="Q313" s="153"/>
      <c r="R313" s="154"/>
      <c r="S313" s="154"/>
      <c r="T313" s="154"/>
      <c r="U313" s="160"/>
      <c r="V313" s="161"/>
      <c r="W313" s="162"/>
      <c r="X313" s="162"/>
      <c r="Y313" s="163"/>
      <c r="Z313" s="164"/>
      <c r="AA313" s="165"/>
      <c r="AB313" s="165"/>
      <c r="AC313" s="165"/>
      <c r="AD313" s="166"/>
      <c r="AE313" s="167"/>
      <c r="AF313" s="165"/>
      <c r="AG313" s="165"/>
      <c r="AH313" s="165"/>
      <c r="AI313" s="166"/>
      <c r="AJ313" s="153"/>
      <c r="AK313" s="152"/>
      <c r="AL313" s="152"/>
      <c r="AM313" s="160"/>
      <c r="AN313" s="168"/>
      <c r="AO313" s="167"/>
      <c r="AP313" s="162"/>
      <c r="AQ313" s="158"/>
    </row>
    <row r="314" spans="1:43">
      <c r="A314" s="157"/>
      <c r="B314" s="158"/>
      <c r="C314" s="151"/>
      <c r="D314" s="152"/>
      <c r="E314" s="152"/>
      <c r="F314" s="152"/>
      <c r="G314" s="152"/>
      <c r="H314" s="152"/>
      <c r="I314" s="159"/>
      <c r="J314" s="159"/>
      <c r="K314" s="159"/>
      <c r="L314" s="159"/>
      <c r="M314" s="159"/>
      <c r="N314" s="159"/>
      <c r="O314" s="159"/>
      <c r="P314" s="159"/>
      <c r="Q314" s="153"/>
      <c r="R314" s="154"/>
      <c r="S314" s="154"/>
      <c r="T314" s="154"/>
      <c r="U314" s="160"/>
      <c r="V314" s="161"/>
      <c r="W314" s="162"/>
      <c r="X314" s="162"/>
      <c r="Y314" s="163"/>
      <c r="Z314" s="164"/>
      <c r="AA314" s="165"/>
      <c r="AB314" s="165"/>
      <c r="AC314" s="165"/>
      <c r="AD314" s="166"/>
      <c r="AE314" s="167"/>
      <c r="AF314" s="165"/>
      <c r="AG314" s="165"/>
      <c r="AH314" s="165"/>
      <c r="AI314" s="166"/>
      <c r="AJ314" s="153"/>
      <c r="AK314" s="152"/>
      <c r="AL314" s="152"/>
      <c r="AM314" s="160"/>
      <c r="AN314" s="168"/>
      <c r="AO314" s="167"/>
      <c r="AP314" s="162"/>
      <c r="AQ314" s="158"/>
    </row>
    <row r="315" spans="1:43">
      <c r="A315" s="157"/>
      <c r="B315" s="158"/>
      <c r="C315" s="151"/>
      <c r="D315" s="152"/>
      <c r="E315" s="152"/>
      <c r="F315" s="152"/>
      <c r="G315" s="152"/>
      <c r="H315" s="152"/>
      <c r="I315" s="159"/>
      <c r="J315" s="159"/>
      <c r="K315" s="159"/>
      <c r="L315" s="159"/>
      <c r="M315" s="159"/>
      <c r="N315" s="159"/>
      <c r="O315" s="159"/>
      <c r="P315" s="159"/>
      <c r="Q315" s="153"/>
      <c r="R315" s="154"/>
      <c r="S315" s="154"/>
      <c r="T315" s="154"/>
      <c r="U315" s="160"/>
      <c r="V315" s="161"/>
      <c r="W315" s="162"/>
      <c r="X315" s="162"/>
      <c r="Y315" s="163"/>
      <c r="Z315" s="164"/>
      <c r="AA315" s="165"/>
      <c r="AB315" s="165"/>
      <c r="AC315" s="165"/>
      <c r="AD315" s="166"/>
      <c r="AE315" s="167"/>
      <c r="AF315" s="165"/>
      <c r="AG315" s="165"/>
      <c r="AH315" s="165"/>
      <c r="AI315" s="166"/>
      <c r="AJ315" s="153"/>
      <c r="AK315" s="152"/>
      <c r="AL315" s="152"/>
      <c r="AM315" s="160"/>
      <c r="AN315" s="168"/>
      <c r="AO315" s="167"/>
      <c r="AP315" s="162"/>
      <c r="AQ315" s="158"/>
    </row>
    <row r="316" spans="1:43">
      <c r="A316" s="157"/>
      <c r="B316" s="158"/>
      <c r="C316" s="151"/>
      <c r="D316" s="152"/>
      <c r="E316" s="152"/>
      <c r="F316" s="152"/>
      <c r="G316" s="152"/>
      <c r="H316" s="152"/>
      <c r="I316" s="159"/>
      <c r="J316" s="159"/>
      <c r="K316" s="159"/>
      <c r="L316" s="159"/>
      <c r="M316" s="159"/>
      <c r="N316" s="159"/>
      <c r="O316" s="159"/>
      <c r="P316" s="159"/>
      <c r="Q316" s="153"/>
      <c r="R316" s="154"/>
      <c r="S316" s="154"/>
      <c r="T316" s="154"/>
      <c r="U316" s="160"/>
      <c r="V316" s="161"/>
      <c r="W316" s="162"/>
      <c r="X316" s="162"/>
      <c r="Y316" s="163"/>
      <c r="Z316" s="164"/>
      <c r="AA316" s="165"/>
      <c r="AB316" s="165"/>
      <c r="AC316" s="165"/>
      <c r="AD316" s="166"/>
      <c r="AE316" s="167"/>
      <c r="AF316" s="165"/>
      <c r="AG316" s="165"/>
      <c r="AH316" s="165"/>
      <c r="AI316" s="166"/>
      <c r="AJ316" s="153"/>
      <c r="AK316" s="152"/>
      <c r="AL316" s="152"/>
      <c r="AM316" s="160"/>
      <c r="AN316" s="168"/>
      <c r="AO316" s="167"/>
      <c r="AP316" s="162"/>
      <c r="AQ316" s="158"/>
    </row>
    <row r="317" spans="1:43">
      <c r="A317" s="157"/>
      <c r="B317" s="158"/>
      <c r="C317" s="151"/>
      <c r="D317" s="152"/>
      <c r="E317" s="152"/>
      <c r="F317" s="152"/>
      <c r="G317" s="152"/>
      <c r="H317" s="152"/>
      <c r="I317" s="159"/>
      <c r="J317" s="159"/>
      <c r="K317" s="159"/>
      <c r="L317" s="159"/>
      <c r="M317" s="159"/>
      <c r="N317" s="159"/>
      <c r="O317" s="159"/>
      <c r="P317" s="159"/>
      <c r="Q317" s="153"/>
      <c r="R317" s="154"/>
      <c r="S317" s="154"/>
      <c r="T317" s="154"/>
      <c r="U317" s="160"/>
      <c r="V317" s="161"/>
      <c r="W317" s="162"/>
      <c r="X317" s="162"/>
      <c r="Y317" s="163"/>
      <c r="Z317" s="164"/>
      <c r="AA317" s="165"/>
      <c r="AB317" s="165"/>
      <c r="AC317" s="165"/>
      <c r="AD317" s="166"/>
      <c r="AE317" s="167"/>
      <c r="AF317" s="165"/>
      <c r="AG317" s="165"/>
      <c r="AH317" s="165"/>
      <c r="AI317" s="166"/>
      <c r="AJ317" s="153"/>
      <c r="AK317" s="152"/>
      <c r="AL317" s="152"/>
      <c r="AM317" s="160"/>
      <c r="AN317" s="168"/>
      <c r="AO317" s="167"/>
      <c r="AP317" s="162"/>
      <c r="AQ317" s="158"/>
    </row>
    <row r="318" spans="1:43">
      <c r="A318" s="157"/>
      <c r="B318" s="158"/>
      <c r="C318" s="151"/>
      <c r="D318" s="152"/>
      <c r="E318" s="152"/>
      <c r="F318" s="152"/>
      <c r="G318" s="152"/>
      <c r="H318" s="152"/>
      <c r="I318" s="159"/>
      <c r="J318" s="159"/>
      <c r="K318" s="159"/>
      <c r="L318" s="159"/>
      <c r="M318" s="159"/>
      <c r="N318" s="159"/>
      <c r="O318" s="159"/>
      <c r="P318" s="159"/>
      <c r="Q318" s="153"/>
      <c r="R318" s="154"/>
      <c r="S318" s="154"/>
      <c r="T318" s="154"/>
      <c r="U318" s="160"/>
      <c r="V318" s="161"/>
      <c r="W318" s="162"/>
      <c r="X318" s="162"/>
      <c r="Y318" s="163"/>
      <c r="Z318" s="164"/>
      <c r="AA318" s="165"/>
      <c r="AB318" s="165"/>
      <c r="AC318" s="165"/>
      <c r="AD318" s="166"/>
      <c r="AE318" s="167"/>
      <c r="AF318" s="165"/>
      <c r="AG318" s="165"/>
      <c r="AH318" s="165"/>
      <c r="AI318" s="166"/>
      <c r="AJ318" s="153"/>
      <c r="AK318" s="152"/>
      <c r="AL318" s="152"/>
      <c r="AM318" s="160"/>
      <c r="AN318" s="168"/>
      <c r="AO318" s="167"/>
      <c r="AP318" s="162"/>
      <c r="AQ318" s="158"/>
    </row>
    <row r="319" spans="1:43">
      <c r="A319" s="157"/>
      <c r="B319" s="158"/>
      <c r="C319" s="151"/>
      <c r="D319" s="152"/>
      <c r="E319" s="152"/>
      <c r="F319" s="152"/>
      <c r="G319" s="152"/>
      <c r="H319" s="152"/>
      <c r="I319" s="159"/>
      <c r="J319" s="159"/>
      <c r="K319" s="159"/>
      <c r="L319" s="159"/>
      <c r="M319" s="159"/>
      <c r="N319" s="159"/>
      <c r="O319" s="159"/>
      <c r="P319" s="159"/>
      <c r="Q319" s="153"/>
      <c r="R319" s="154"/>
      <c r="S319" s="154"/>
      <c r="T319" s="154"/>
      <c r="U319" s="160"/>
      <c r="V319" s="161"/>
      <c r="W319" s="162"/>
      <c r="X319" s="162"/>
      <c r="Y319" s="163"/>
      <c r="Z319" s="164"/>
      <c r="AA319" s="165"/>
      <c r="AB319" s="165"/>
      <c r="AC319" s="165"/>
      <c r="AD319" s="166"/>
      <c r="AE319" s="167"/>
      <c r="AF319" s="165"/>
      <c r="AG319" s="165"/>
      <c r="AH319" s="165"/>
      <c r="AI319" s="166"/>
      <c r="AJ319" s="153"/>
      <c r="AK319" s="152"/>
      <c r="AL319" s="152"/>
      <c r="AM319" s="160"/>
      <c r="AN319" s="168"/>
      <c r="AO319" s="167"/>
      <c r="AP319" s="162"/>
      <c r="AQ319" s="158"/>
    </row>
    <row r="320" spans="1:43">
      <c r="A320" s="157"/>
      <c r="B320" s="158"/>
      <c r="C320" s="151"/>
      <c r="D320" s="152"/>
      <c r="E320" s="152"/>
      <c r="F320" s="152"/>
      <c r="G320" s="152"/>
      <c r="H320" s="152"/>
      <c r="I320" s="159"/>
      <c r="J320" s="159"/>
      <c r="K320" s="159"/>
      <c r="L320" s="159"/>
      <c r="M320" s="159"/>
      <c r="N320" s="159"/>
      <c r="O320" s="159"/>
      <c r="P320" s="159"/>
      <c r="Q320" s="153"/>
      <c r="R320" s="154"/>
      <c r="S320" s="154"/>
      <c r="T320" s="154"/>
      <c r="U320" s="160"/>
      <c r="V320" s="161"/>
      <c r="W320" s="162"/>
      <c r="X320" s="162"/>
      <c r="Y320" s="163"/>
      <c r="Z320" s="164"/>
      <c r="AA320" s="165"/>
      <c r="AB320" s="165"/>
      <c r="AC320" s="165"/>
      <c r="AD320" s="166"/>
      <c r="AE320" s="167"/>
      <c r="AF320" s="165"/>
      <c r="AG320" s="165"/>
      <c r="AH320" s="165"/>
      <c r="AI320" s="166"/>
      <c r="AJ320" s="153"/>
      <c r="AK320" s="152"/>
      <c r="AL320" s="152"/>
      <c r="AM320" s="160"/>
      <c r="AN320" s="168"/>
      <c r="AO320" s="167"/>
      <c r="AP320" s="162"/>
      <c r="AQ320" s="158"/>
    </row>
    <row r="321" spans="1:43">
      <c r="A321" s="157"/>
      <c r="B321" s="158"/>
      <c r="C321" s="151"/>
      <c r="D321" s="152"/>
      <c r="E321" s="152"/>
      <c r="F321" s="152"/>
      <c r="G321" s="152"/>
      <c r="H321" s="152"/>
      <c r="I321" s="159"/>
      <c r="J321" s="159"/>
      <c r="K321" s="159"/>
      <c r="L321" s="159"/>
      <c r="M321" s="159"/>
      <c r="N321" s="159"/>
      <c r="O321" s="159"/>
      <c r="P321" s="159"/>
      <c r="Q321" s="153"/>
      <c r="R321" s="154"/>
      <c r="S321" s="154"/>
      <c r="T321" s="154"/>
      <c r="U321" s="160"/>
      <c r="V321" s="161"/>
      <c r="W321" s="162"/>
      <c r="X321" s="162"/>
      <c r="Y321" s="163"/>
      <c r="Z321" s="164"/>
      <c r="AA321" s="165"/>
      <c r="AB321" s="165"/>
      <c r="AC321" s="165"/>
      <c r="AD321" s="166"/>
      <c r="AE321" s="167"/>
      <c r="AF321" s="165"/>
      <c r="AG321" s="165"/>
      <c r="AH321" s="165"/>
      <c r="AI321" s="166"/>
      <c r="AJ321" s="153"/>
      <c r="AK321" s="152"/>
      <c r="AL321" s="152"/>
      <c r="AM321" s="160"/>
      <c r="AN321" s="168"/>
      <c r="AO321" s="167"/>
      <c r="AP321" s="162"/>
      <c r="AQ321" s="158"/>
    </row>
    <row r="322" spans="1:43">
      <c r="A322" s="157"/>
      <c r="B322" s="158"/>
      <c r="C322" s="151"/>
      <c r="D322" s="152"/>
      <c r="E322" s="152"/>
      <c r="F322" s="152"/>
      <c r="G322" s="152"/>
      <c r="H322" s="152"/>
      <c r="I322" s="159"/>
      <c r="J322" s="159"/>
      <c r="K322" s="159"/>
      <c r="L322" s="159"/>
      <c r="M322" s="159"/>
      <c r="N322" s="159"/>
      <c r="O322" s="159"/>
      <c r="P322" s="159"/>
      <c r="Q322" s="153"/>
      <c r="R322" s="154"/>
      <c r="S322" s="154"/>
      <c r="T322" s="154"/>
      <c r="U322" s="160"/>
      <c r="V322" s="161"/>
      <c r="W322" s="162"/>
      <c r="X322" s="162"/>
      <c r="Y322" s="163"/>
      <c r="Z322" s="164"/>
      <c r="AA322" s="165"/>
      <c r="AB322" s="165"/>
      <c r="AC322" s="165"/>
      <c r="AD322" s="166"/>
      <c r="AE322" s="167"/>
      <c r="AF322" s="165"/>
      <c r="AG322" s="165"/>
      <c r="AH322" s="165"/>
      <c r="AI322" s="166"/>
      <c r="AJ322" s="153"/>
      <c r="AK322" s="152"/>
      <c r="AL322" s="152"/>
      <c r="AM322" s="160"/>
      <c r="AN322" s="168"/>
      <c r="AO322" s="167"/>
      <c r="AP322" s="162"/>
      <c r="AQ322" s="158"/>
    </row>
    <row r="323" spans="1:43">
      <c r="A323" s="157"/>
      <c r="B323" s="158"/>
      <c r="C323" s="151"/>
      <c r="D323" s="152"/>
      <c r="E323" s="152"/>
      <c r="F323" s="152"/>
      <c r="G323" s="152"/>
      <c r="H323" s="152"/>
      <c r="I323" s="159"/>
      <c r="J323" s="159"/>
      <c r="K323" s="159"/>
      <c r="L323" s="159"/>
      <c r="M323" s="159"/>
      <c r="N323" s="159"/>
      <c r="O323" s="159"/>
      <c r="P323" s="159"/>
      <c r="Q323" s="153"/>
      <c r="R323" s="154"/>
      <c r="S323" s="154"/>
      <c r="T323" s="154"/>
      <c r="U323" s="160"/>
      <c r="V323" s="161"/>
      <c r="W323" s="162"/>
      <c r="X323" s="162"/>
      <c r="Y323" s="163"/>
      <c r="Z323" s="164"/>
      <c r="AA323" s="165"/>
      <c r="AB323" s="165"/>
      <c r="AC323" s="165"/>
      <c r="AD323" s="166"/>
      <c r="AE323" s="167"/>
      <c r="AF323" s="165"/>
      <c r="AG323" s="165"/>
      <c r="AH323" s="165"/>
      <c r="AI323" s="166"/>
      <c r="AJ323" s="153"/>
      <c r="AK323" s="152"/>
      <c r="AL323" s="152"/>
      <c r="AM323" s="160"/>
      <c r="AN323" s="168"/>
      <c r="AO323" s="167"/>
      <c r="AP323" s="162"/>
      <c r="AQ323" s="158"/>
    </row>
    <row r="324" spans="1:43">
      <c r="A324" s="157"/>
      <c r="B324" s="158"/>
      <c r="C324" s="151"/>
      <c r="D324" s="152"/>
      <c r="E324" s="152"/>
      <c r="F324" s="152"/>
      <c r="G324" s="152"/>
      <c r="H324" s="152"/>
      <c r="I324" s="159"/>
      <c r="J324" s="159"/>
      <c r="K324" s="159"/>
      <c r="L324" s="159"/>
      <c r="M324" s="159"/>
      <c r="N324" s="159"/>
      <c r="O324" s="159"/>
      <c r="P324" s="159"/>
      <c r="Q324" s="153"/>
      <c r="R324" s="154"/>
      <c r="S324" s="154"/>
      <c r="T324" s="154"/>
      <c r="U324" s="160"/>
      <c r="V324" s="161"/>
      <c r="W324" s="162"/>
      <c r="X324" s="162"/>
      <c r="Y324" s="163"/>
      <c r="Z324" s="164"/>
      <c r="AA324" s="165"/>
      <c r="AB324" s="165"/>
      <c r="AC324" s="165"/>
      <c r="AD324" s="166"/>
      <c r="AE324" s="167"/>
      <c r="AF324" s="165"/>
      <c r="AG324" s="165"/>
      <c r="AH324" s="165"/>
      <c r="AI324" s="166"/>
      <c r="AJ324" s="153"/>
      <c r="AK324" s="152"/>
      <c r="AL324" s="152"/>
      <c r="AM324" s="160"/>
      <c r="AN324" s="168"/>
      <c r="AO324" s="167"/>
      <c r="AP324" s="162"/>
      <c r="AQ324" s="158"/>
    </row>
    <row r="325" spans="1:43">
      <c r="A325" s="157"/>
      <c r="B325" s="158"/>
      <c r="C325" s="151"/>
      <c r="D325" s="152"/>
      <c r="E325" s="152"/>
      <c r="F325" s="152"/>
      <c r="G325" s="152"/>
      <c r="H325" s="152"/>
      <c r="I325" s="159"/>
      <c r="J325" s="159"/>
      <c r="K325" s="159"/>
      <c r="L325" s="159"/>
      <c r="M325" s="159"/>
      <c r="N325" s="159"/>
      <c r="O325" s="159"/>
      <c r="P325" s="159"/>
      <c r="Q325" s="153"/>
      <c r="R325" s="154"/>
      <c r="S325" s="154"/>
      <c r="T325" s="154"/>
      <c r="U325" s="160"/>
      <c r="V325" s="161"/>
      <c r="W325" s="162"/>
      <c r="X325" s="162"/>
      <c r="Y325" s="163"/>
      <c r="Z325" s="164"/>
      <c r="AA325" s="165"/>
      <c r="AB325" s="165"/>
      <c r="AC325" s="165"/>
      <c r="AD325" s="166"/>
      <c r="AE325" s="167"/>
      <c r="AF325" s="165"/>
      <c r="AG325" s="165"/>
      <c r="AH325" s="165"/>
      <c r="AI325" s="166"/>
      <c r="AJ325" s="153"/>
      <c r="AK325" s="152"/>
      <c r="AL325" s="152"/>
      <c r="AM325" s="160"/>
      <c r="AN325" s="168"/>
      <c r="AO325" s="167"/>
      <c r="AP325" s="162"/>
      <c r="AQ325" s="158"/>
    </row>
    <row r="326" spans="1:43">
      <c r="A326" s="157"/>
      <c r="B326" s="158"/>
      <c r="C326" s="151"/>
      <c r="D326" s="152"/>
      <c r="E326" s="152"/>
      <c r="F326" s="152"/>
      <c r="G326" s="152"/>
      <c r="H326" s="152"/>
      <c r="I326" s="159"/>
      <c r="J326" s="159"/>
      <c r="K326" s="159"/>
      <c r="L326" s="159"/>
      <c r="M326" s="159"/>
      <c r="N326" s="159"/>
      <c r="O326" s="159"/>
      <c r="P326" s="159"/>
      <c r="Q326" s="153"/>
      <c r="R326" s="154"/>
      <c r="S326" s="154"/>
      <c r="T326" s="154"/>
      <c r="U326" s="160"/>
      <c r="V326" s="161"/>
      <c r="W326" s="162"/>
      <c r="X326" s="162"/>
      <c r="Y326" s="163"/>
      <c r="Z326" s="164"/>
      <c r="AA326" s="165"/>
      <c r="AB326" s="165"/>
      <c r="AC326" s="165"/>
      <c r="AD326" s="166"/>
      <c r="AE326" s="167"/>
      <c r="AF326" s="165"/>
      <c r="AG326" s="165"/>
      <c r="AH326" s="165"/>
      <c r="AI326" s="166"/>
      <c r="AJ326" s="153"/>
      <c r="AK326" s="152"/>
      <c r="AL326" s="152"/>
      <c r="AM326" s="160"/>
      <c r="AN326" s="168"/>
      <c r="AO326" s="167"/>
      <c r="AP326" s="162"/>
      <c r="AQ326" s="158"/>
    </row>
    <row r="327" spans="1:43">
      <c r="A327" s="157"/>
      <c r="B327" s="158"/>
      <c r="C327" s="151"/>
      <c r="D327" s="152"/>
      <c r="E327" s="152"/>
      <c r="F327" s="152"/>
      <c r="G327" s="152"/>
      <c r="H327" s="152"/>
      <c r="I327" s="159"/>
      <c r="J327" s="159"/>
      <c r="K327" s="159"/>
      <c r="L327" s="159"/>
      <c r="M327" s="159"/>
      <c r="N327" s="159"/>
      <c r="O327" s="159"/>
      <c r="P327" s="159"/>
      <c r="Q327" s="153"/>
      <c r="R327" s="154"/>
      <c r="S327" s="154"/>
      <c r="T327" s="154"/>
      <c r="U327" s="160"/>
      <c r="V327" s="161"/>
      <c r="W327" s="162"/>
      <c r="X327" s="162"/>
      <c r="Y327" s="163"/>
      <c r="Z327" s="164"/>
      <c r="AA327" s="165"/>
      <c r="AB327" s="165"/>
      <c r="AC327" s="165"/>
      <c r="AD327" s="166"/>
      <c r="AE327" s="167"/>
      <c r="AF327" s="165"/>
      <c r="AG327" s="165"/>
      <c r="AH327" s="165"/>
      <c r="AI327" s="166"/>
      <c r="AJ327" s="153"/>
      <c r="AK327" s="152"/>
      <c r="AL327" s="152"/>
      <c r="AM327" s="160"/>
      <c r="AN327" s="168"/>
      <c r="AO327" s="167"/>
      <c r="AP327" s="162"/>
      <c r="AQ327" s="158"/>
    </row>
    <row r="328" spans="1:43">
      <c r="A328" s="157"/>
      <c r="B328" s="158"/>
      <c r="C328" s="151"/>
      <c r="D328" s="152"/>
      <c r="E328" s="152"/>
      <c r="F328" s="152"/>
      <c r="G328" s="152"/>
      <c r="H328" s="152"/>
      <c r="I328" s="159"/>
      <c r="J328" s="159"/>
      <c r="K328" s="159"/>
      <c r="L328" s="159"/>
      <c r="M328" s="159"/>
      <c r="N328" s="159"/>
      <c r="O328" s="159"/>
      <c r="P328" s="159"/>
      <c r="Q328" s="153"/>
      <c r="R328" s="154"/>
      <c r="S328" s="154"/>
      <c r="T328" s="154"/>
      <c r="U328" s="160"/>
      <c r="V328" s="161"/>
      <c r="W328" s="162"/>
      <c r="X328" s="162"/>
      <c r="Y328" s="163"/>
      <c r="Z328" s="164"/>
      <c r="AA328" s="165"/>
      <c r="AB328" s="165"/>
      <c r="AC328" s="165"/>
      <c r="AD328" s="166"/>
      <c r="AE328" s="167"/>
      <c r="AF328" s="165"/>
      <c r="AG328" s="165"/>
      <c r="AH328" s="165"/>
      <c r="AI328" s="166"/>
      <c r="AJ328" s="153"/>
      <c r="AK328" s="152"/>
      <c r="AL328" s="152"/>
      <c r="AM328" s="160"/>
      <c r="AN328" s="168"/>
      <c r="AO328" s="167"/>
      <c r="AP328" s="162"/>
      <c r="AQ328" s="158"/>
    </row>
    <row r="329" spans="1:43">
      <c r="A329" s="157"/>
      <c r="B329" s="158"/>
      <c r="C329" s="151"/>
      <c r="D329" s="152"/>
      <c r="E329" s="152"/>
      <c r="F329" s="152"/>
      <c r="G329" s="152"/>
      <c r="H329" s="152"/>
      <c r="I329" s="159"/>
      <c r="J329" s="159"/>
      <c r="K329" s="159"/>
      <c r="L329" s="159"/>
      <c r="M329" s="159"/>
      <c r="N329" s="159"/>
      <c r="O329" s="159"/>
      <c r="P329" s="159"/>
      <c r="Q329" s="153"/>
      <c r="R329" s="154"/>
      <c r="S329" s="154"/>
      <c r="T329" s="154"/>
      <c r="U329" s="160"/>
      <c r="V329" s="161"/>
      <c r="W329" s="162"/>
      <c r="X329" s="162"/>
      <c r="Y329" s="163"/>
      <c r="Z329" s="164"/>
      <c r="AA329" s="165"/>
      <c r="AB329" s="165"/>
      <c r="AC329" s="165"/>
      <c r="AD329" s="166"/>
      <c r="AE329" s="167"/>
      <c r="AF329" s="165"/>
      <c r="AG329" s="165"/>
      <c r="AH329" s="165"/>
      <c r="AI329" s="166"/>
      <c r="AJ329" s="153"/>
      <c r="AK329" s="152"/>
      <c r="AL329" s="152"/>
      <c r="AM329" s="160"/>
      <c r="AN329" s="168"/>
      <c r="AO329" s="167"/>
      <c r="AP329" s="162"/>
      <c r="AQ329" s="158"/>
    </row>
    <row r="330" spans="1:43">
      <c r="A330" s="157"/>
      <c r="B330" s="158"/>
      <c r="C330" s="151"/>
      <c r="D330" s="152"/>
      <c r="E330" s="152"/>
      <c r="F330" s="152"/>
      <c r="G330" s="152"/>
      <c r="H330" s="152"/>
      <c r="I330" s="159"/>
      <c r="J330" s="159"/>
      <c r="K330" s="159"/>
      <c r="L330" s="159"/>
      <c r="M330" s="159"/>
      <c r="N330" s="159"/>
      <c r="O330" s="159"/>
      <c r="P330" s="159"/>
      <c r="Q330" s="153"/>
      <c r="R330" s="154"/>
      <c r="S330" s="154"/>
      <c r="T330" s="154"/>
      <c r="U330" s="160"/>
      <c r="V330" s="161"/>
      <c r="W330" s="162"/>
      <c r="X330" s="162"/>
      <c r="Y330" s="163"/>
      <c r="Z330" s="164"/>
      <c r="AA330" s="165"/>
      <c r="AB330" s="165"/>
      <c r="AC330" s="165"/>
      <c r="AD330" s="166"/>
      <c r="AE330" s="167"/>
      <c r="AF330" s="165"/>
      <c r="AG330" s="165"/>
      <c r="AH330" s="165"/>
      <c r="AI330" s="166"/>
      <c r="AJ330" s="153"/>
      <c r="AK330" s="152"/>
      <c r="AL330" s="152"/>
      <c r="AM330" s="160"/>
      <c r="AN330" s="168"/>
      <c r="AO330" s="167"/>
      <c r="AP330" s="162"/>
      <c r="AQ330" s="158"/>
    </row>
    <row r="331" spans="1:43">
      <c r="A331" s="157"/>
      <c r="B331" s="158"/>
      <c r="C331" s="151"/>
      <c r="D331" s="152"/>
      <c r="E331" s="152"/>
      <c r="F331" s="152"/>
      <c r="G331" s="152"/>
      <c r="H331" s="152"/>
      <c r="I331" s="159"/>
      <c r="J331" s="159"/>
      <c r="K331" s="159"/>
      <c r="L331" s="159"/>
      <c r="M331" s="159"/>
      <c r="N331" s="159"/>
      <c r="O331" s="159"/>
      <c r="P331" s="159"/>
      <c r="Q331" s="153"/>
      <c r="R331" s="154"/>
      <c r="S331" s="154"/>
      <c r="T331" s="154"/>
      <c r="U331" s="160"/>
      <c r="V331" s="161"/>
      <c r="W331" s="162"/>
      <c r="X331" s="162"/>
      <c r="Y331" s="163"/>
      <c r="Z331" s="164"/>
      <c r="AA331" s="165"/>
      <c r="AB331" s="165"/>
      <c r="AC331" s="165"/>
      <c r="AD331" s="166"/>
      <c r="AE331" s="167"/>
      <c r="AF331" s="165"/>
      <c r="AG331" s="165"/>
      <c r="AH331" s="165"/>
      <c r="AI331" s="166"/>
      <c r="AJ331" s="153"/>
      <c r="AK331" s="152"/>
      <c r="AL331" s="152"/>
      <c r="AM331" s="160"/>
      <c r="AN331" s="168"/>
      <c r="AO331" s="167"/>
      <c r="AP331" s="162"/>
      <c r="AQ331" s="158"/>
    </row>
    <row r="332" spans="1:43">
      <c r="A332" s="157"/>
      <c r="B332" s="158"/>
      <c r="C332" s="151"/>
      <c r="D332" s="152"/>
      <c r="E332" s="152"/>
      <c r="F332" s="152"/>
      <c r="G332" s="152"/>
      <c r="H332" s="152"/>
      <c r="I332" s="159"/>
      <c r="J332" s="159"/>
      <c r="K332" s="159"/>
      <c r="L332" s="159"/>
      <c r="M332" s="159"/>
      <c r="N332" s="159"/>
      <c r="O332" s="159"/>
      <c r="P332" s="159"/>
      <c r="Q332" s="153"/>
      <c r="R332" s="154"/>
      <c r="S332" s="154"/>
      <c r="T332" s="154"/>
      <c r="U332" s="160"/>
      <c r="V332" s="161"/>
      <c r="W332" s="162"/>
      <c r="X332" s="162"/>
      <c r="Y332" s="163"/>
      <c r="Z332" s="164"/>
      <c r="AA332" s="165"/>
      <c r="AB332" s="165"/>
      <c r="AC332" s="165"/>
      <c r="AD332" s="166"/>
      <c r="AE332" s="167"/>
      <c r="AF332" s="165"/>
      <c r="AG332" s="165"/>
      <c r="AH332" s="165"/>
      <c r="AI332" s="166"/>
      <c r="AJ332" s="153"/>
      <c r="AK332" s="152"/>
      <c r="AL332" s="152"/>
      <c r="AM332" s="160"/>
      <c r="AN332" s="168"/>
      <c r="AO332" s="167"/>
      <c r="AP332" s="162"/>
      <c r="AQ332" s="158"/>
    </row>
    <row r="333" spans="1:43">
      <c r="A333" s="157"/>
      <c r="B333" s="158"/>
      <c r="C333" s="151"/>
      <c r="D333" s="152"/>
      <c r="E333" s="152"/>
      <c r="F333" s="152"/>
      <c r="G333" s="152"/>
      <c r="H333" s="152"/>
      <c r="I333" s="159"/>
      <c r="J333" s="159"/>
      <c r="K333" s="159"/>
      <c r="L333" s="159"/>
      <c r="M333" s="159"/>
      <c r="N333" s="159"/>
      <c r="O333" s="159"/>
      <c r="P333" s="159"/>
      <c r="Q333" s="153"/>
      <c r="R333" s="154"/>
      <c r="S333" s="154"/>
      <c r="T333" s="154"/>
      <c r="U333" s="160"/>
      <c r="V333" s="161"/>
      <c r="W333" s="162"/>
      <c r="X333" s="162"/>
      <c r="Y333" s="163"/>
      <c r="Z333" s="164"/>
      <c r="AA333" s="165"/>
      <c r="AB333" s="165"/>
      <c r="AC333" s="165"/>
      <c r="AD333" s="166"/>
      <c r="AE333" s="167"/>
      <c r="AF333" s="165"/>
      <c r="AG333" s="165"/>
      <c r="AH333" s="165"/>
      <c r="AI333" s="166"/>
      <c r="AJ333" s="153"/>
      <c r="AK333" s="152"/>
      <c r="AL333" s="152"/>
      <c r="AM333" s="160"/>
      <c r="AN333" s="168"/>
      <c r="AO333" s="167"/>
      <c r="AP333" s="162"/>
      <c r="AQ333" s="158"/>
    </row>
    <row r="334" spans="1:43">
      <c r="A334" s="157"/>
      <c r="B334" s="158"/>
      <c r="C334" s="151"/>
      <c r="D334" s="152"/>
      <c r="E334" s="152"/>
      <c r="F334" s="152"/>
      <c r="G334" s="152"/>
      <c r="H334" s="152"/>
      <c r="I334" s="159"/>
      <c r="J334" s="159"/>
      <c r="K334" s="159"/>
      <c r="L334" s="159"/>
      <c r="M334" s="159"/>
      <c r="N334" s="159"/>
      <c r="O334" s="159"/>
      <c r="P334" s="159"/>
      <c r="Q334" s="153"/>
      <c r="R334" s="154"/>
      <c r="S334" s="154"/>
      <c r="T334" s="154"/>
      <c r="U334" s="160"/>
      <c r="V334" s="161"/>
      <c r="W334" s="162"/>
      <c r="X334" s="162"/>
      <c r="Y334" s="163"/>
      <c r="Z334" s="164"/>
      <c r="AA334" s="165"/>
      <c r="AB334" s="165"/>
      <c r="AC334" s="165"/>
      <c r="AD334" s="166"/>
      <c r="AE334" s="167"/>
      <c r="AF334" s="165"/>
      <c r="AG334" s="165"/>
      <c r="AH334" s="165"/>
      <c r="AI334" s="166"/>
      <c r="AJ334" s="153"/>
      <c r="AK334" s="152"/>
      <c r="AL334" s="152"/>
      <c r="AM334" s="160"/>
      <c r="AN334" s="168"/>
      <c r="AO334" s="167"/>
      <c r="AP334" s="162"/>
      <c r="AQ334" s="158"/>
    </row>
    <row r="335" spans="1:43">
      <c r="A335" s="157"/>
      <c r="B335" s="158"/>
      <c r="C335" s="151"/>
      <c r="D335" s="152"/>
      <c r="E335" s="152"/>
      <c r="F335" s="152"/>
      <c r="G335" s="152"/>
      <c r="H335" s="152"/>
      <c r="I335" s="159"/>
      <c r="J335" s="159"/>
      <c r="K335" s="159"/>
      <c r="L335" s="159"/>
      <c r="M335" s="159"/>
      <c r="N335" s="159"/>
      <c r="O335" s="159"/>
      <c r="P335" s="159"/>
      <c r="Q335" s="153"/>
      <c r="R335" s="154"/>
      <c r="S335" s="154"/>
      <c r="T335" s="154"/>
      <c r="U335" s="160"/>
      <c r="V335" s="161"/>
      <c r="W335" s="162"/>
      <c r="X335" s="162"/>
      <c r="Y335" s="163"/>
      <c r="Z335" s="164"/>
      <c r="AA335" s="165"/>
      <c r="AB335" s="165"/>
      <c r="AC335" s="165"/>
      <c r="AD335" s="166"/>
      <c r="AE335" s="167"/>
      <c r="AF335" s="165"/>
      <c r="AG335" s="165"/>
      <c r="AH335" s="165"/>
      <c r="AI335" s="166"/>
      <c r="AJ335" s="153"/>
      <c r="AK335" s="152"/>
      <c r="AL335" s="152"/>
      <c r="AM335" s="160"/>
      <c r="AN335" s="168"/>
      <c r="AO335" s="167"/>
      <c r="AP335" s="162"/>
      <c r="AQ335" s="158"/>
    </row>
    <row r="336" spans="1:43">
      <c r="A336" s="157"/>
      <c r="B336" s="158"/>
      <c r="C336" s="151"/>
      <c r="D336" s="152"/>
      <c r="E336" s="152"/>
      <c r="F336" s="152"/>
      <c r="G336" s="152"/>
      <c r="H336" s="152"/>
      <c r="I336" s="159"/>
      <c r="J336" s="159"/>
      <c r="K336" s="159"/>
      <c r="L336" s="159"/>
      <c r="M336" s="159"/>
      <c r="N336" s="159"/>
      <c r="O336" s="159"/>
      <c r="P336" s="159"/>
      <c r="Q336" s="153"/>
      <c r="R336" s="154"/>
      <c r="S336" s="154"/>
      <c r="T336" s="154"/>
      <c r="U336" s="160"/>
      <c r="V336" s="161"/>
      <c r="W336" s="162"/>
      <c r="X336" s="162"/>
      <c r="Y336" s="163"/>
      <c r="Z336" s="164"/>
      <c r="AA336" s="165"/>
      <c r="AB336" s="165"/>
      <c r="AC336" s="165"/>
      <c r="AD336" s="166"/>
      <c r="AE336" s="167"/>
      <c r="AF336" s="165"/>
      <c r="AG336" s="165"/>
      <c r="AH336" s="165"/>
      <c r="AI336" s="166"/>
      <c r="AJ336" s="153"/>
      <c r="AK336" s="152"/>
      <c r="AL336" s="152"/>
      <c r="AM336" s="160"/>
      <c r="AN336" s="168"/>
      <c r="AO336" s="167"/>
      <c r="AP336" s="162"/>
      <c r="AQ336" s="158"/>
    </row>
    <row r="337" spans="1:43">
      <c r="A337" s="157"/>
      <c r="B337" s="158"/>
      <c r="C337" s="151"/>
      <c r="D337" s="152"/>
      <c r="E337" s="152"/>
      <c r="F337" s="152"/>
      <c r="G337" s="152"/>
      <c r="H337" s="152"/>
      <c r="I337" s="159"/>
      <c r="J337" s="159"/>
      <c r="K337" s="159"/>
      <c r="L337" s="159"/>
      <c r="M337" s="159"/>
      <c r="N337" s="159"/>
      <c r="O337" s="159"/>
      <c r="P337" s="159"/>
      <c r="Q337" s="153"/>
      <c r="R337" s="154"/>
      <c r="S337" s="154"/>
      <c r="T337" s="154"/>
      <c r="U337" s="160"/>
      <c r="V337" s="161"/>
      <c r="W337" s="162"/>
      <c r="X337" s="162"/>
      <c r="Y337" s="163"/>
      <c r="Z337" s="164"/>
      <c r="AA337" s="165"/>
      <c r="AB337" s="165"/>
      <c r="AC337" s="165"/>
      <c r="AD337" s="166"/>
      <c r="AE337" s="167"/>
      <c r="AF337" s="165"/>
      <c r="AG337" s="165"/>
      <c r="AH337" s="165"/>
      <c r="AI337" s="166"/>
      <c r="AJ337" s="153"/>
      <c r="AK337" s="152"/>
      <c r="AL337" s="152"/>
      <c r="AM337" s="160"/>
      <c r="AN337" s="168"/>
      <c r="AO337" s="167"/>
      <c r="AP337" s="162"/>
      <c r="AQ337" s="158"/>
    </row>
    <row r="338" spans="1:43">
      <c r="A338" s="157"/>
      <c r="B338" s="158"/>
      <c r="C338" s="151"/>
      <c r="D338" s="152"/>
      <c r="E338" s="152"/>
      <c r="F338" s="152"/>
      <c r="G338" s="152"/>
      <c r="H338" s="152"/>
      <c r="I338" s="159"/>
      <c r="J338" s="159"/>
      <c r="K338" s="159"/>
      <c r="L338" s="159"/>
      <c r="M338" s="159"/>
      <c r="N338" s="159"/>
      <c r="O338" s="159"/>
      <c r="P338" s="159"/>
      <c r="Q338" s="153"/>
      <c r="R338" s="154"/>
      <c r="S338" s="154"/>
      <c r="T338" s="154"/>
      <c r="U338" s="160"/>
      <c r="V338" s="161"/>
      <c r="W338" s="162"/>
      <c r="X338" s="162"/>
      <c r="Y338" s="163"/>
      <c r="Z338" s="164"/>
      <c r="AA338" s="165"/>
      <c r="AB338" s="165"/>
      <c r="AC338" s="165"/>
      <c r="AD338" s="166"/>
      <c r="AE338" s="167"/>
      <c r="AF338" s="165"/>
      <c r="AG338" s="165"/>
      <c r="AH338" s="165"/>
      <c r="AI338" s="166"/>
      <c r="AJ338" s="153"/>
      <c r="AK338" s="152"/>
      <c r="AL338" s="152"/>
      <c r="AM338" s="160"/>
      <c r="AN338" s="168"/>
      <c r="AO338" s="167"/>
      <c r="AP338" s="162"/>
      <c r="AQ338" s="158"/>
    </row>
    <row r="339" spans="1:43">
      <c r="A339" s="157"/>
      <c r="B339" s="158"/>
      <c r="C339" s="151"/>
      <c r="D339" s="152"/>
      <c r="E339" s="152"/>
      <c r="F339" s="152"/>
      <c r="G339" s="152"/>
      <c r="H339" s="152"/>
      <c r="I339" s="159"/>
      <c r="J339" s="159"/>
      <c r="K339" s="159"/>
      <c r="L339" s="159"/>
      <c r="M339" s="159"/>
      <c r="N339" s="159"/>
      <c r="O339" s="159"/>
      <c r="P339" s="159"/>
      <c r="Q339" s="153"/>
      <c r="R339" s="154"/>
      <c r="S339" s="154"/>
      <c r="T339" s="154"/>
      <c r="U339" s="160"/>
      <c r="V339" s="161"/>
      <c r="W339" s="162"/>
      <c r="X339" s="162"/>
      <c r="Y339" s="163"/>
      <c r="Z339" s="164"/>
      <c r="AA339" s="165"/>
      <c r="AB339" s="165"/>
      <c r="AC339" s="165"/>
      <c r="AD339" s="166"/>
      <c r="AE339" s="167"/>
      <c r="AF339" s="165"/>
      <c r="AG339" s="165"/>
      <c r="AH339" s="165"/>
      <c r="AI339" s="166"/>
      <c r="AJ339" s="153"/>
      <c r="AK339" s="152"/>
      <c r="AL339" s="152"/>
      <c r="AM339" s="160"/>
      <c r="AN339" s="168"/>
      <c r="AO339" s="167"/>
      <c r="AP339" s="162"/>
      <c r="AQ339" s="158"/>
    </row>
    <row r="340" spans="1:43">
      <c r="A340" s="157"/>
      <c r="B340" s="158"/>
      <c r="C340" s="151"/>
      <c r="D340" s="152"/>
      <c r="E340" s="152"/>
      <c r="F340" s="152"/>
      <c r="G340" s="152"/>
      <c r="H340" s="152"/>
      <c r="I340" s="159"/>
      <c r="J340" s="159"/>
      <c r="K340" s="159"/>
      <c r="L340" s="159"/>
      <c r="M340" s="159"/>
      <c r="N340" s="159"/>
      <c r="O340" s="159"/>
      <c r="P340" s="159"/>
      <c r="Q340" s="153"/>
      <c r="R340" s="154"/>
      <c r="S340" s="154"/>
      <c r="T340" s="154"/>
      <c r="U340" s="160"/>
      <c r="V340" s="161"/>
      <c r="W340" s="162"/>
      <c r="X340" s="162"/>
      <c r="Y340" s="163"/>
      <c r="Z340" s="164"/>
      <c r="AA340" s="165"/>
      <c r="AB340" s="165"/>
      <c r="AC340" s="165"/>
      <c r="AD340" s="166"/>
      <c r="AE340" s="167"/>
      <c r="AF340" s="165"/>
      <c r="AG340" s="165"/>
      <c r="AH340" s="165"/>
      <c r="AI340" s="166"/>
      <c r="AJ340" s="153"/>
      <c r="AK340" s="152"/>
      <c r="AL340" s="152"/>
      <c r="AM340" s="160"/>
      <c r="AN340" s="168"/>
      <c r="AO340" s="167"/>
      <c r="AP340" s="162"/>
      <c r="AQ340" s="158"/>
    </row>
    <row r="341" spans="1:43">
      <c r="A341" s="157"/>
      <c r="B341" s="158"/>
      <c r="C341" s="151"/>
      <c r="D341" s="152"/>
      <c r="E341" s="152"/>
      <c r="F341" s="152"/>
      <c r="G341" s="152"/>
      <c r="H341" s="152"/>
      <c r="I341" s="159"/>
      <c r="J341" s="159"/>
      <c r="K341" s="159"/>
      <c r="L341" s="159"/>
      <c r="M341" s="159"/>
      <c r="N341" s="159"/>
      <c r="O341" s="159"/>
      <c r="P341" s="159"/>
      <c r="Q341" s="153"/>
      <c r="R341" s="154"/>
      <c r="S341" s="154"/>
      <c r="T341" s="154"/>
      <c r="U341" s="160"/>
      <c r="V341" s="161"/>
      <c r="W341" s="162"/>
      <c r="X341" s="162"/>
      <c r="Y341" s="163"/>
      <c r="Z341" s="164"/>
      <c r="AA341" s="165"/>
      <c r="AB341" s="165"/>
      <c r="AC341" s="165"/>
      <c r="AD341" s="166"/>
      <c r="AE341" s="167"/>
      <c r="AF341" s="165"/>
      <c r="AG341" s="165"/>
      <c r="AH341" s="165"/>
      <c r="AI341" s="166"/>
      <c r="AJ341" s="153"/>
      <c r="AK341" s="152"/>
      <c r="AL341" s="152"/>
      <c r="AM341" s="160"/>
      <c r="AN341" s="168"/>
      <c r="AO341" s="167"/>
      <c r="AP341" s="162"/>
      <c r="AQ341" s="158"/>
    </row>
    <row r="342" spans="1:43">
      <c r="A342" s="157"/>
      <c r="B342" s="158"/>
      <c r="C342" s="151"/>
      <c r="D342" s="152"/>
      <c r="E342" s="152"/>
      <c r="F342" s="152"/>
      <c r="G342" s="152"/>
      <c r="H342" s="152"/>
      <c r="I342" s="159"/>
      <c r="J342" s="159"/>
      <c r="K342" s="159"/>
      <c r="L342" s="159"/>
      <c r="M342" s="159"/>
      <c r="N342" s="159"/>
      <c r="O342" s="159"/>
      <c r="P342" s="159"/>
      <c r="Q342" s="153"/>
      <c r="R342" s="154"/>
      <c r="S342" s="154"/>
      <c r="T342" s="154"/>
      <c r="U342" s="160"/>
      <c r="V342" s="161"/>
      <c r="W342" s="162"/>
      <c r="X342" s="162"/>
      <c r="Y342" s="163"/>
      <c r="Z342" s="164"/>
      <c r="AA342" s="165"/>
      <c r="AB342" s="165"/>
      <c r="AC342" s="165"/>
      <c r="AD342" s="166"/>
      <c r="AE342" s="167"/>
      <c r="AF342" s="165"/>
      <c r="AG342" s="165"/>
      <c r="AH342" s="165"/>
      <c r="AI342" s="166"/>
      <c r="AJ342" s="153"/>
      <c r="AK342" s="152"/>
      <c r="AL342" s="152"/>
      <c r="AM342" s="160"/>
      <c r="AN342" s="168"/>
      <c r="AO342" s="167"/>
      <c r="AP342" s="162"/>
      <c r="AQ342" s="158"/>
    </row>
    <row r="343" spans="1:43">
      <c r="A343" s="157"/>
      <c r="B343" s="158"/>
      <c r="C343" s="151"/>
      <c r="D343" s="152"/>
      <c r="E343" s="152"/>
      <c r="F343" s="152"/>
      <c r="G343" s="152"/>
      <c r="H343" s="152"/>
      <c r="I343" s="159"/>
      <c r="J343" s="159"/>
      <c r="K343" s="159"/>
      <c r="L343" s="159"/>
      <c r="M343" s="159"/>
      <c r="N343" s="159"/>
      <c r="O343" s="159"/>
      <c r="P343" s="159"/>
      <c r="Q343" s="153"/>
      <c r="R343" s="154"/>
      <c r="S343" s="154"/>
      <c r="T343" s="154"/>
      <c r="U343" s="160"/>
      <c r="V343" s="161"/>
      <c r="W343" s="162"/>
      <c r="X343" s="162"/>
      <c r="Y343" s="163"/>
      <c r="Z343" s="164"/>
      <c r="AA343" s="165"/>
      <c r="AB343" s="165"/>
      <c r="AC343" s="165"/>
      <c r="AD343" s="166"/>
      <c r="AE343" s="167"/>
      <c r="AF343" s="165"/>
      <c r="AG343" s="165"/>
      <c r="AH343" s="165"/>
      <c r="AI343" s="166"/>
      <c r="AJ343" s="153"/>
      <c r="AK343" s="152"/>
      <c r="AL343" s="152"/>
      <c r="AM343" s="160"/>
      <c r="AN343" s="168"/>
      <c r="AO343" s="167"/>
      <c r="AP343" s="162"/>
      <c r="AQ343" s="158"/>
    </row>
    <row r="344" spans="1:43">
      <c r="A344" s="157"/>
      <c r="B344" s="158"/>
      <c r="C344" s="151"/>
      <c r="D344" s="152"/>
      <c r="E344" s="152"/>
      <c r="F344" s="152"/>
      <c r="G344" s="152"/>
      <c r="H344" s="152"/>
      <c r="I344" s="159"/>
      <c r="J344" s="159"/>
      <c r="K344" s="159"/>
      <c r="L344" s="159"/>
      <c r="M344" s="159"/>
      <c r="N344" s="159"/>
      <c r="O344" s="159"/>
      <c r="P344" s="159"/>
      <c r="Q344" s="153"/>
      <c r="R344" s="154"/>
      <c r="S344" s="154"/>
      <c r="T344" s="154"/>
      <c r="U344" s="160"/>
      <c r="V344" s="161"/>
      <c r="W344" s="162"/>
      <c r="X344" s="162"/>
      <c r="Y344" s="163"/>
      <c r="Z344" s="164"/>
      <c r="AA344" s="165"/>
      <c r="AB344" s="165"/>
      <c r="AC344" s="165"/>
      <c r="AD344" s="166"/>
      <c r="AE344" s="167"/>
      <c r="AF344" s="165"/>
      <c r="AG344" s="165"/>
      <c r="AH344" s="165"/>
      <c r="AI344" s="166"/>
      <c r="AJ344" s="153"/>
      <c r="AK344" s="152"/>
      <c r="AL344" s="152"/>
      <c r="AM344" s="160"/>
      <c r="AN344" s="168"/>
      <c r="AO344" s="167"/>
      <c r="AP344" s="162"/>
      <c r="AQ344" s="158"/>
    </row>
    <row r="345" spans="1:43">
      <c r="A345" s="157"/>
      <c r="B345" s="158"/>
      <c r="C345" s="151"/>
      <c r="D345" s="152"/>
      <c r="E345" s="152"/>
      <c r="F345" s="152"/>
      <c r="G345" s="152"/>
      <c r="H345" s="152"/>
      <c r="I345" s="159"/>
      <c r="J345" s="159"/>
      <c r="K345" s="159"/>
      <c r="L345" s="159"/>
      <c r="M345" s="159"/>
      <c r="N345" s="159"/>
      <c r="O345" s="159"/>
      <c r="P345" s="159"/>
      <c r="Q345" s="153"/>
      <c r="R345" s="154"/>
      <c r="S345" s="154"/>
      <c r="T345" s="154"/>
      <c r="U345" s="160"/>
      <c r="V345" s="161"/>
      <c r="W345" s="162"/>
      <c r="X345" s="162"/>
      <c r="Y345" s="163"/>
      <c r="Z345" s="164"/>
      <c r="AA345" s="165"/>
      <c r="AB345" s="165"/>
      <c r="AC345" s="165"/>
      <c r="AD345" s="166"/>
      <c r="AE345" s="167"/>
      <c r="AF345" s="165"/>
      <c r="AG345" s="165"/>
      <c r="AH345" s="165"/>
      <c r="AI345" s="166"/>
      <c r="AJ345" s="153"/>
      <c r="AK345" s="152"/>
      <c r="AL345" s="152"/>
      <c r="AM345" s="160"/>
      <c r="AN345" s="168"/>
      <c r="AO345" s="167"/>
      <c r="AP345" s="162"/>
      <c r="AQ345" s="158"/>
    </row>
    <row r="346" spans="1:43">
      <c r="A346" s="157"/>
      <c r="B346" s="158"/>
      <c r="C346" s="151"/>
      <c r="D346" s="152"/>
      <c r="E346" s="152"/>
      <c r="F346" s="152"/>
      <c r="G346" s="152"/>
      <c r="H346" s="152"/>
      <c r="I346" s="159"/>
      <c r="J346" s="159"/>
      <c r="K346" s="159"/>
      <c r="L346" s="159"/>
      <c r="M346" s="159"/>
      <c r="N346" s="159"/>
      <c r="O346" s="159"/>
      <c r="P346" s="159"/>
      <c r="Q346" s="153"/>
      <c r="R346" s="154"/>
      <c r="S346" s="154"/>
      <c r="T346" s="154"/>
      <c r="U346" s="160"/>
      <c r="V346" s="161"/>
      <c r="W346" s="162"/>
      <c r="X346" s="162"/>
      <c r="Y346" s="163"/>
      <c r="Z346" s="164"/>
      <c r="AA346" s="165"/>
      <c r="AB346" s="165"/>
      <c r="AC346" s="165"/>
      <c r="AD346" s="166"/>
      <c r="AE346" s="167"/>
      <c r="AF346" s="165"/>
      <c r="AG346" s="165"/>
      <c r="AH346" s="165"/>
      <c r="AI346" s="166"/>
      <c r="AJ346" s="153"/>
      <c r="AK346" s="152"/>
      <c r="AL346" s="152"/>
      <c r="AM346" s="160"/>
      <c r="AN346" s="168"/>
      <c r="AO346" s="167"/>
      <c r="AP346" s="162"/>
      <c r="AQ346" s="158"/>
    </row>
    <row r="347" spans="1:43">
      <c r="A347" s="157"/>
      <c r="B347" s="158"/>
      <c r="C347" s="151"/>
      <c r="D347" s="152"/>
      <c r="E347" s="152"/>
      <c r="F347" s="152"/>
      <c r="G347" s="152"/>
      <c r="H347" s="152"/>
      <c r="I347" s="159"/>
      <c r="J347" s="159"/>
      <c r="K347" s="159"/>
      <c r="L347" s="159"/>
      <c r="M347" s="159"/>
      <c r="N347" s="159"/>
      <c r="O347" s="159"/>
      <c r="P347" s="159"/>
      <c r="Q347" s="153"/>
      <c r="R347" s="154"/>
      <c r="S347" s="154"/>
      <c r="T347" s="154"/>
      <c r="U347" s="160"/>
      <c r="V347" s="161"/>
      <c r="W347" s="162"/>
      <c r="X347" s="162"/>
      <c r="Y347" s="163"/>
      <c r="Z347" s="164"/>
      <c r="AA347" s="165"/>
      <c r="AB347" s="165"/>
      <c r="AC347" s="165"/>
      <c r="AD347" s="166"/>
      <c r="AE347" s="167"/>
      <c r="AF347" s="165"/>
      <c r="AG347" s="165"/>
      <c r="AH347" s="165"/>
      <c r="AI347" s="166"/>
      <c r="AJ347" s="153"/>
      <c r="AK347" s="152"/>
      <c r="AL347" s="152"/>
      <c r="AM347" s="160"/>
      <c r="AN347" s="168"/>
      <c r="AO347" s="167"/>
      <c r="AP347" s="162"/>
      <c r="AQ347" s="158"/>
    </row>
    <row r="348" spans="1:43">
      <c r="A348" s="157"/>
      <c r="B348" s="158"/>
      <c r="C348" s="151"/>
      <c r="D348" s="152"/>
      <c r="E348" s="152"/>
      <c r="F348" s="152"/>
      <c r="G348" s="152"/>
      <c r="H348" s="152"/>
      <c r="I348" s="159"/>
      <c r="J348" s="159"/>
      <c r="K348" s="159"/>
      <c r="L348" s="159"/>
      <c r="M348" s="159"/>
      <c r="N348" s="159"/>
      <c r="O348" s="159"/>
      <c r="P348" s="159"/>
      <c r="Q348" s="153"/>
      <c r="R348" s="154"/>
      <c r="S348" s="154"/>
      <c r="T348" s="154"/>
      <c r="U348" s="160"/>
      <c r="V348" s="161"/>
      <c r="W348" s="162"/>
      <c r="X348" s="162"/>
      <c r="Y348" s="163"/>
      <c r="Z348" s="164"/>
      <c r="AA348" s="165"/>
      <c r="AB348" s="165"/>
      <c r="AC348" s="165"/>
      <c r="AD348" s="166"/>
      <c r="AE348" s="167"/>
      <c r="AF348" s="165"/>
      <c r="AG348" s="165"/>
      <c r="AH348" s="165"/>
      <c r="AI348" s="166"/>
      <c r="AJ348" s="153"/>
      <c r="AK348" s="152"/>
      <c r="AL348" s="152"/>
      <c r="AM348" s="160"/>
      <c r="AN348" s="168"/>
      <c r="AO348" s="167"/>
      <c r="AP348" s="162"/>
      <c r="AQ348" s="158"/>
    </row>
    <row r="349" spans="1:43">
      <c r="A349" s="157"/>
      <c r="B349" s="158"/>
      <c r="C349" s="151"/>
      <c r="D349" s="152"/>
      <c r="E349" s="152"/>
      <c r="F349" s="152"/>
      <c r="G349" s="152"/>
      <c r="H349" s="152"/>
      <c r="I349" s="159"/>
      <c r="J349" s="159"/>
      <c r="K349" s="159"/>
      <c r="L349" s="159"/>
      <c r="M349" s="159"/>
      <c r="N349" s="159"/>
      <c r="O349" s="159"/>
      <c r="P349" s="159"/>
      <c r="Q349" s="153"/>
      <c r="R349" s="154"/>
      <c r="S349" s="154"/>
      <c r="T349" s="154"/>
      <c r="U349" s="160"/>
      <c r="V349" s="161"/>
      <c r="W349" s="162"/>
      <c r="X349" s="162"/>
      <c r="Y349" s="163"/>
      <c r="Z349" s="164"/>
      <c r="AA349" s="165"/>
      <c r="AB349" s="165"/>
      <c r="AC349" s="165"/>
      <c r="AD349" s="166"/>
      <c r="AE349" s="167"/>
      <c r="AF349" s="165"/>
      <c r="AG349" s="165"/>
      <c r="AH349" s="165"/>
      <c r="AI349" s="166"/>
      <c r="AJ349" s="153"/>
      <c r="AK349" s="152"/>
      <c r="AL349" s="152"/>
      <c r="AM349" s="160"/>
      <c r="AN349" s="168"/>
      <c r="AO349" s="167"/>
      <c r="AP349" s="162"/>
      <c r="AQ349" s="158"/>
    </row>
    <row r="350" spans="1:43">
      <c r="A350" s="157"/>
      <c r="B350" s="158"/>
      <c r="C350" s="151"/>
      <c r="D350" s="152"/>
      <c r="E350" s="152"/>
      <c r="F350" s="152"/>
      <c r="G350" s="152"/>
      <c r="H350" s="152"/>
      <c r="I350" s="159"/>
      <c r="J350" s="159"/>
      <c r="K350" s="159"/>
      <c r="L350" s="159"/>
      <c r="M350" s="159"/>
      <c r="N350" s="159"/>
      <c r="O350" s="159"/>
      <c r="P350" s="159"/>
      <c r="Q350" s="153"/>
      <c r="R350" s="154"/>
      <c r="S350" s="154"/>
      <c r="T350" s="154"/>
      <c r="U350" s="160"/>
      <c r="V350" s="161"/>
      <c r="W350" s="162"/>
      <c r="X350" s="162"/>
      <c r="Y350" s="163"/>
      <c r="Z350" s="164"/>
      <c r="AA350" s="165"/>
      <c r="AB350" s="165"/>
      <c r="AC350" s="165"/>
      <c r="AD350" s="166"/>
      <c r="AE350" s="167"/>
      <c r="AF350" s="165"/>
      <c r="AG350" s="165"/>
      <c r="AH350" s="165"/>
      <c r="AI350" s="166"/>
      <c r="AJ350" s="153"/>
      <c r="AK350" s="152"/>
      <c r="AL350" s="152"/>
      <c r="AM350" s="160"/>
      <c r="AN350" s="168"/>
      <c r="AO350" s="167"/>
      <c r="AP350" s="162"/>
      <c r="AQ350" s="158"/>
    </row>
    <row r="351" spans="1:43">
      <c r="A351" s="157"/>
      <c r="B351" s="158"/>
      <c r="C351" s="151"/>
      <c r="D351" s="152"/>
      <c r="E351" s="152"/>
      <c r="F351" s="152"/>
      <c r="G351" s="152"/>
      <c r="H351" s="152"/>
      <c r="I351" s="159"/>
      <c r="J351" s="159"/>
      <c r="K351" s="159"/>
      <c r="L351" s="159"/>
      <c r="M351" s="159"/>
      <c r="N351" s="159"/>
      <c r="O351" s="159"/>
      <c r="P351" s="159"/>
      <c r="Q351" s="153"/>
      <c r="R351" s="154"/>
      <c r="S351" s="154"/>
      <c r="T351" s="154"/>
      <c r="U351" s="160"/>
      <c r="V351" s="161"/>
      <c r="W351" s="162"/>
      <c r="X351" s="162"/>
      <c r="Y351" s="163"/>
      <c r="Z351" s="164"/>
      <c r="AA351" s="165"/>
      <c r="AB351" s="165"/>
      <c r="AC351" s="165"/>
      <c r="AD351" s="166"/>
      <c r="AE351" s="167"/>
      <c r="AF351" s="165"/>
      <c r="AG351" s="165"/>
      <c r="AH351" s="165"/>
      <c r="AI351" s="166"/>
      <c r="AJ351" s="153"/>
      <c r="AK351" s="152"/>
      <c r="AL351" s="152"/>
      <c r="AM351" s="160"/>
      <c r="AN351" s="168"/>
      <c r="AO351" s="167"/>
      <c r="AP351" s="162"/>
      <c r="AQ351" s="158"/>
    </row>
    <row r="352" spans="1:43">
      <c r="A352" s="158"/>
      <c r="C352" s="151"/>
      <c r="D352" s="152"/>
      <c r="E352" s="152"/>
      <c r="F352" s="152"/>
      <c r="G352" s="152"/>
      <c r="H352" s="152"/>
      <c r="I352" s="159"/>
      <c r="J352" s="159"/>
      <c r="K352" s="159"/>
      <c r="L352" s="159"/>
      <c r="M352" s="159"/>
      <c r="N352" s="159"/>
      <c r="O352" s="159"/>
      <c r="P352" s="159"/>
      <c r="Q352" s="153"/>
      <c r="R352" s="154"/>
      <c r="S352" s="154"/>
      <c r="T352" s="154"/>
      <c r="U352" s="160"/>
      <c r="V352" s="161"/>
      <c r="W352" s="162"/>
      <c r="X352" s="162"/>
      <c r="Y352" s="163"/>
      <c r="Z352" s="164"/>
      <c r="AA352" s="165"/>
      <c r="AB352" s="165"/>
      <c r="AC352" s="165"/>
      <c r="AD352" s="166"/>
      <c r="AE352" s="167"/>
      <c r="AF352" s="165"/>
      <c r="AG352" s="165"/>
      <c r="AH352" s="165"/>
      <c r="AI352" s="166"/>
      <c r="AJ352" s="153"/>
      <c r="AM352" s="160"/>
      <c r="AN352" s="168"/>
      <c r="AO352" s="167"/>
      <c r="AP352" s="162"/>
      <c r="AQ352" s="158"/>
    </row>
    <row r="353" spans="1:43">
      <c r="A353" s="158"/>
      <c r="C353" s="151"/>
      <c r="D353" s="152"/>
      <c r="E353" s="152"/>
      <c r="F353" s="152"/>
      <c r="G353" s="152"/>
      <c r="H353" s="152"/>
      <c r="I353" s="159"/>
      <c r="J353" s="159"/>
      <c r="K353" s="159"/>
      <c r="L353" s="159"/>
      <c r="M353" s="159"/>
      <c r="N353" s="159"/>
      <c r="O353" s="159"/>
      <c r="P353" s="159"/>
      <c r="Q353" s="153"/>
      <c r="R353" s="154"/>
      <c r="S353" s="154"/>
      <c r="T353" s="154"/>
      <c r="U353" s="160"/>
      <c r="V353" s="161"/>
      <c r="W353" s="162"/>
      <c r="X353" s="162"/>
      <c r="Y353" s="163"/>
      <c r="Z353" s="164"/>
      <c r="AA353" s="165"/>
      <c r="AB353" s="165"/>
      <c r="AC353" s="165"/>
      <c r="AD353" s="166"/>
      <c r="AE353" s="167"/>
      <c r="AF353" s="165"/>
      <c r="AG353" s="165"/>
      <c r="AH353" s="165"/>
      <c r="AI353" s="166"/>
      <c r="AJ353" s="153"/>
      <c r="AM353" s="160"/>
      <c r="AN353" s="168"/>
      <c r="AO353" s="167"/>
      <c r="AP353" s="162"/>
      <c r="AQ353" s="158"/>
    </row>
    <row r="354" spans="1:43">
      <c r="A354" s="158"/>
      <c r="C354" s="151"/>
      <c r="D354" s="152"/>
      <c r="E354" s="152"/>
      <c r="F354" s="152"/>
      <c r="G354" s="152"/>
      <c r="H354" s="152"/>
      <c r="I354" s="159"/>
      <c r="J354" s="159"/>
      <c r="K354" s="159"/>
      <c r="L354" s="159"/>
      <c r="M354" s="159"/>
      <c r="N354" s="159"/>
      <c r="O354" s="159"/>
      <c r="P354" s="159"/>
      <c r="Q354" s="153"/>
      <c r="R354" s="154"/>
      <c r="S354" s="154"/>
      <c r="T354" s="154"/>
      <c r="U354" s="160"/>
      <c r="V354" s="161"/>
      <c r="W354" s="162"/>
      <c r="X354" s="162"/>
      <c r="Y354" s="163"/>
      <c r="Z354" s="164"/>
      <c r="AA354" s="165"/>
      <c r="AB354" s="165"/>
      <c r="AC354" s="165"/>
      <c r="AD354" s="166"/>
      <c r="AE354" s="167"/>
      <c r="AF354" s="165"/>
      <c r="AG354" s="165"/>
      <c r="AH354" s="165"/>
      <c r="AI354" s="166"/>
      <c r="AJ354" s="153"/>
      <c r="AM354" s="160"/>
      <c r="AN354" s="168"/>
      <c r="AO354" s="167"/>
      <c r="AP354" s="162"/>
      <c r="AQ354" s="158"/>
    </row>
    <row r="355" spans="1:43">
      <c r="A355" s="158"/>
      <c r="C355" s="151"/>
      <c r="D355" s="152"/>
      <c r="E355" s="152"/>
      <c r="F355" s="152"/>
      <c r="G355" s="152"/>
      <c r="H355" s="152"/>
      <c r="I355" s="159"/>
      <c r="J355" s="159"/>
      <c r="K355" s="159"/>
      <c r="L355" s="159"/>
      <c r="M355" s="159"/>
      <c r="N355" s="159"/>
      <c r="O355" s="159"/>
      <c r="P355" s="159"/>
      <c r="Q355" s="153"/>
      <c r="R355" s="154"/>
      <c r="S355" s="154"/>
      <c r="T355" s="154"/>
      <c r="U355" s="160"/>
      <c r="V355" s="161"/>
      <c r="W355" s="162"/>
      <c r="X355" s="162"/>
      <c r="Y355" s="163"/>
      <c r="Z355" s="164"/>
      <c r="AA355" s="165"/>
      <c r="AB355" s="165"/>
      <c r="AC355" s="165"/>
      <c r="AD355" s="166"/>
      <c r="AE355" s="167"/>
      <c r="AF355" s="165"/>
      <c r="AG355" s="165"/>
      <c r="AH355" s="165"/>
      <c r="AI355" s="166"/>
      <c r="AJ355" s="153"/>
      <c r="AM355" s="160"/>
      <c r="AN355" s="168"/>
      <c r="AO355" s="167"/>
      <c r="AP355" s="162"/>
      <c r="AQ355" s="158"/>
    </row>
    <row r="356" spans="1:43">
      <c r="A356" s="158"/>
      <c r="C356" s="151"/>
      <c r="D356" s="152"/>
      <c r="E356" s="152"/>
      <c r="F356" s="152"/>
      <c r="G356" s="152"/>
      <c r="H356" s="152"/>
      <c r="I356" s="159"/>
      <c r="J356" s="159"/>
      <c r="K356" s="159"/>
      <c r="L356" s="159"/>
      <c r="M356" s="159"/>
      <c r="N356" s="159"/>
      <c r="O356" s="159"/>
      <c r="P356" s="159"/>
      <c r="Q356" s="153"/>
      <c r="R356" s="154"/>
      <c r="S356" s="154"/>
      <c r="T356" s="154"/>
      <c r="U356" s="160"/>
      <c r="V356" s="161"/>
      <c r="W356" s="162"/>
      <c r="X356" s="162"/>
      <c r="Y356" s="163"/>
      <c r="Z356" s="164"/>
      <c r="AA356" s="165"/>
      <c r="AB356" s="165"/>
      <c r="AC356" s="165"/>
      <c r="AD356" s="166"/>
      <c r="AE356" s="167"/>
      <c r="AF356" s="165"/>
      <c r="AG356" s="165"/>
      <c r="AH356" s="165"/>
      <c r="AI356" s="166"/>
      <c r="AJ356" s="153"/>
      <c r="AM356" s="160"/>
      <c r="AN356" s="168"/>
      <c r="AO356" s="167"/>
      <c r="AP356" s="162"/>
      <c r="AQ356" s="158"/>
    </row>
    <row r="357" spans="1:43">
      <c r="A357" s="158"/>
      <c r="C357" s="151"/>
      <c r="D357" s="152"/>
      <c r="E357" s="152"/>
      <c r="F357" s="152"/>
      <c r="G357" s="152"/>
      <c r="H357" s="152"/>
      <c r="I357" s="159"/>
      <c r="J357" s="159"/>
      <c r="K357" s="159"/>
      <c r="L357" s="159"/>
      <c r="M357" s="159"/>
      <c r="N357" s="159"/>
      <c r="O357" s="159"/>
      <c r="P357" s="159"/>
      <c r="Q357" s="153"/>
      <c r="R357" s="154"/>
      <c r="S357" s="154"/>
      <c r="T357" s="154"/>
      <c r="U357" s="160"/>
      <c r="V357" s="161"/>
      <c r="W357" s="162"/>
      <c r="X357" s="162"/>
      <c r="Y357" s="163"/>
      <c r="Z357" s="164"/>
      <c r="AA357" s="165"/>
      <c r="AB357" s="165"/>
      <c r="AC357" s="165"/>
      <c r="AD357" s="166"/>
      <c r="AE357" s="167"/>
      <c r="AF357" s="165"/>
      <c r="AG357" s="165"/>
      <c r="AH357" s="165"/>
      <c r="AI357" s="166"/>
      <c r="AJ357" s="153"/>
      <c r="AM357" s="160"/>
      <c r="AN357" s="168"/>
      <c r="AO357" s="167"/>
      <c r="AP357" s="162"/>
      <c r="AQ357" s="158"/>
    </row>
    <row r="358" spans="1:43">
      <c r="A358" s="158"/>
      <c r="C358" s="151"/>
      <c r="D358" s="152"/>
      <c r="E358" s="152"/>
      <c r="F358" s="152"/>
      <c r="G358" s="152"/>
      <c r="H358" s="152"/>
      <c r="I358" s="159"/>
      <c r="J358" s="159"/>
      <c r="K358" s="159"/>
      <c r="L358" s="159"/>
      <c r="M358" s="159"/>
      <c r="N358" s="159"/>
      <c r="O358" s="159"/>
      <c r="P358" s="159"/>
      <c r="Q358" s="153"/>
      <c r="R358" s="154"/>
      <c r="S358" s="154"/>
      <c r="T358" s="154"/>
      <c r="U358" s="160"/>
      <c r="V358" s="161"/>
      <c r="W358" s="162"/>
      <c r="X358" s="162"/>
      <c r="Y358" s="163"/>
      <c r="Z358" s="164"/>
      <c r="AA358" s="165"/>
      <c r="AB358" s="165"/>
      <c r="AC358" s="165"/>
      <c r="AD358" s="166"/>
      <c r="AE358" s="167"/>
      <c r="AF358" s="165"/>
      <c r="AG358" s="165"/>
      <c r="AH358" s="165"/>
      <c r="AI358" s="166"/>
      <c r="AJ358" s="153"/>
      <c r="AM358" s="160"/>
      <c r="AN358" s="168"/>
      <c r="AO358" s="167"/>
      <c r="AP358" s="162"/>
      <c r="AQ358" s="158"/>
    </row>
    <row r="359" spans="1:43">
      <c r="A359" s="158"/>
      <c r="C359" s="151"/>
      <c r="D359" s="152"/>
      <c r="E359" s="152"/>
      <c r="F359" s="152"/>
      <c r="G359" s="152"/>
      <c r="H359" s="152"/>
      <c r="I359" s="159"/>
      <c r="J359" s="159"/>
      <c r="K359" s="159"/>
      <c r="L359" s="159"/>
      <c r="M359" s="159"/>
      <c r="N359" s="159"/>
      <c r="O359" s="159"/>
      <c r="P359" s="159"/>
      <c r="Q359" s="153"/>
      <c r="R359" s="154"/>
      <c r="S359" s="154"/>
      <c r="T359" s="154"/>
      <c r="U359" s="160"/>
      <c r="V359" s="161"/>
      <c r="W359" s="162"/>
      <c r="X359" s="162"/>
      <c r="Y359" s="163"/>
      <c r="Z359" s="164"/>
      <c r="AA359" s="165"/>
      <c r="AB359" s="165"/>
      <c r="AC359" s="165"/>
      <c r="AD359" s="166"/>
      <c r="AE359" s="167"/>
      <c r="AF359" s="165"/>
      <c r="AG359" s="165"/>
      <c r="AH359" s="165"/>
      <c r="AI359" s="166"/>
      <c r="AJ359" s="153"/>
      <c r="AM359" s="160"/>
      <c r="AN359" s="168"/>
      <c r="AO359" s="167"/>
      <c r="AP359" s="162"/>
      <c r="AQ359" s="158"/>
    </row>
    <row r="360" spans="1:43">
      <c r="A360" s="158"/>
      <c r="C360" s="151"/>
      <c r="D360" s="152"/>
      <c r="E360" s="152"/>
      <c r="F360" s="152"/>
      <c r="G360" s="152"/>
      <c r="H360" s="152"/>
      <c r="I360" s="159"/>
      <c r="J360" s="159"/>
      <c r="K360" s="159"/>
      <c r="L360" s="159"/>
      <c r="M360" s="159"/>
      <c r="N360" s="159"/>
      <c r="O360" s="159"/>
      <c r="P360" s="159"/>
      <c r="Q360" s="153"/>
      <c r="R360" s="154"/>
      <c r="S360" s="154"/>
      <c r="T360" s="154"/>
      <c r="U360" s="160"/>
      <c r="V360" s="161"/>
      <c r="W360" s="162"/>
      <c r="X360" s="162"/>
      <c r="Y360" s="163"/>
      <c r="Z360" s="164"/>
      <c r="AA360" s="165"/>
      <c r="AB360" s="165"/>
      <c r="AC360" s="165"/>
      <c r="AD360" s="166"/>
      <c r="AE360" s="167"/>
      <c r="AF360" s="165"/>
      <c r="AG360" s="165"/>
      <c r="AH360" s="165"/>
      <c r="AI360" s="166"/>
      <c r="AJ360" s="153"/>
      <c r="AM360" s="160"/>
      <c r="AN360" s="168"/>
      <c r="AO360" s="167"/>
      <c r="AP360" s="162"/>
      <c r="AQ360" s="158"/>
    </row>
    <row r="361" spans="1:43">
      <c r="A361" s="158"/>
      <c r="C361" s="151"/>
      <c r="D361" s="152"/>
      <c r="E361" s="152"/>
      <c r="F361" s="152"/>
      <c r="G361" s="152"/>
      <c r="H361" s="152"/>
      <c r="I361" s="159"/>
      <c r="J361" s="159"/>
      <c r="K361" s="159"/>
      <c r="L361" s="159"/>
      <c r="M361" s="159"/>
      <c r="N361" s="159"/>
      <c r="O361" s="159"/>
      <c r="P361" s="159"/>
      <c r="Q361" s="153"/>
      <c r="R361" s="154"/>
      <c r="S361" s="154"/>
      <c r="T361" s="154"/>
      <c r="U361" s="160"/>
      <c r="V361" s="161"/>
      <c r="W361" s="162"/>
      <c r="X361" s="162"/>
      <c r="Y361" s="163"/>
      <c r="Z361" s="164"/>
      <c r="AA361" s="165"/>
      <c r="AB361" s="165"/>
      <c r="AC361" s="165"/>
      <c r="AD361" s="166"/>
      <c r="AE361" s="167"/>
      <c r="AF361" s="165"/>
      <c r="AG361" s="165"/>
      <c r="AH361" s="165"/>
      <c r="AI361" s="166"/>
      <c r="AJ361" s="153"/>
      <c r="AM361" s="160"/>
      <c r="AN361" s="168"/>
      <c r="AO361" s="167"/>
      <c r="AP361" s="162"/>
      <c r="AQ361" s="158"/>
    </row>
    <row r="362" spans="1:43">
      <c r="A362" s="158"/>
      <c r="C362" s="151"/>
      <c r="D362" s="152"/>
      <c r="E362" s="152"/>
      <c r="F362" s="152"/>
      <c r="G362" s="152"/>
      <c r="H362" s="152"/>
      <c r="I362" s="159"/>
      <c r="J362" s="159"/>
      <c r="K362" s="159"/>
      <c r="L362" s="159"/>
      <c r="M362" s="159"/>
      <c r="N362" s="159"/>
      <c r="O362" s="159"/>
      <c r="P362" s="159"/>
      <c r="Q362" s="153"/>
      <c r="R362" s="154"/>
      <c r="S362" s="154"/>
      <c r="T362" s="154"/>
      <c r="U362" s="160"/>
      <c r="V362" s="161"/>
      <c r="W362" s="162"/>
      <c r="X362" s="162"/>
      <c r="Y362" s="163"/>
      <c r="Z362" s="164"/>
      <c r="AA362" s="165"/>
      <c r="AB362" s="165"/>
      <c r="AC362" s="165"/>
      <c r="AD362" s="166"/>
      <c r="AE362" s="167"/>
      <c r="AF362" s="165"/>
      <c r="AG362" s="165"/>
      <c r="AH362" s="165"/>
      <c r="AI362" s="166"/>
      <c r="AJ362" s="153"/>
      <c r="AM362" s="160"/>
      <c r="AN362" s="168"/>
      <c r="AO362" s="167"/>
      <c r="AP362" s="162"/>
      <c r="AQ362" s="158"/>
    </row>
    <row r="363" spans="1:43">
      <c r="A363" s="158"/>
      <c r="C363" s="151"/>
      <c r="D363" s="152"/>
      <c r="E363" s="152"/>
      <c r="F363" s="152"/>
      <c r="G363" s="152"/>
      <c r="H363" s="152"/>
      <c r="I363" s="159"/>
      <c r="J363" s="159"/>
      <c r="K363" s="159"/>
      <c r="L363" s="159"/>
      <c r="M363" s="159"/>
      <c r="N363" s="159"/>
      <c r="O363" s="159"/>
      <c r="P363" s="159"/>
      <c r="Q363" s="153"/>
      <c r="R363" s="154"/>
      <c r="S363" s="154"/>
      <c r="T363" s="154"/>
      <c r="U363" s="160"/>
      <c r="V363" s="161"/>
      <c r="W363" s="162"/>
      <c r="X363" s="162"/>
      <c r="Y363" s="163"/>
      <c r="Z363" s="164"/>
      <c r="AA363" s="165"/>
      <c r="AB363" s="165"/>
      <c r="AC363" s="165"/>
      <c r="AD363" s="166"/>
      <c r="AE363" s="167"/>
      <c r="AF363" s="165"/>
      <c r="AG363" s="165"/>
      <c r="AH363" s="165"/>
      <c r="AI363" s="166"/>
      <c r="AJ363" s="153"/>
      <c r="AM363" s="160"/>
      <c r="AN363" s="168"/>
      <c r="AO363" s="167"/>
      <c r="AP363" s="162"/>
      <c r="AQ363" s="158"/>
    </row>
    <row r="364" spans="1:43">
      <c r="A364" s="158"/>
      <c r="C364" s="151"/>
      <c r="D364" s="152"/>
      <c r="E364" s="152"/>
      <c r="F364" s="152"/>
      <c r="G364" s="152"/>
      <c r="H364" s="152"/>
      <c r="I364" s="159"/>
      <c r="J364" s="159"/>
      <c r="K364" s="159"/>
      <c r="L364" s="159"/>
      <c r="M364" s="159"/>
      <c r="N364" s="159"/>
      <c r="O364" s="159"/>
      <c r="P364" s="159"/>
      <c r="Q364" s="153"/>
      <c r="R364" s="154"/>
      <c r="S364" s="154"/>
      <c r="T364" s="154"/>
      <c r="U364" s="160"/>
      <c r="V364" s="161"/>
      <c r="W364" s="162"/>
      <c r="X364" s="162"/>
      <c r="Y364" s="163"/>
      <c r="Z364" s="164"/>
      <c r="AA364" s="165"/>
      <c r="AB364" s="165"/>
      <c r="AC364" s="165"/>
      <c r="AD364" s="166"/>
      <c r="AE364" s="167"/>
      <c r="AF364" s="165"/>
      <c r="AG364" s="165"/>
      <c r="AH364" s="165"/>
      <c r="AI364" s="166"/>
      <c r="AJ364" s="153"/>
      <c r="AM364" s="160"/>
      <c r="AN364" s="168"/>
      <c r="AO364" s="167"/>
      <c r="AP364" s="162"/>
      <c r="AQ364" s="158"/>
    </row>
    <row r="365" spans="1:43">
      <c r="A365" s="158"/>
      <c r="C365" s="151"/>
      <c r="D365" s="152"/>
      <c r="E365" s="152"/>
      <c r="F365" s="152"/>
      <c r="G365" s="152"/>
      <c r="H365" s="152"/>
      <c r="I365" s="159"/>
      <c r="J365" s="159"/>
      <c r="K365" s="159"/>
      <c r="L365" s="159"/>
      <c r="M365" s="159"/>
      <c r="N365" s="159"/>
      <c r="O365" s="159"/>
      <c r="P365" s="159"/>
      <c r="Q365" s="153"/>
      <c r="R365" s="154"/>
      <c r="S365" s="154"/>
      <c r="T365" s="154"/>
      <c r="U365" s="160"/>
      <c r="V365" s="161"/>
      <c r="W365" s="162"/>
      <c r="X365" s="162"/>
      <c r="Y365" s="163"/>
      <c r="Z365" s="164"/>
      <c r="AA365" s="165"/>
      <c r="AB365" s="165"/>
      <c r="AC365" s="165"/>
      <c r="AD365" s="166"/>
      <c r="AE365" s="167"/>
      <c r="AF365" s="165"/>
      <c r="AG365" s="165"/>
      <c r="AH365" s="165"/>
      <c r="AI365" s="166"/>
      <c r="AJ365" s="153"/>
      <c r="AM365" s="160"/>
      <c r="AN365" s="168"/>
      <c r="AO365" s="167"/>
      <c r="AP365" s="162"/>
      <c r="AQ365" s="158"/>
    </row>
    <row r="366" spans="1:43">
      <c r="A366" s="158"/>
      <c r="C366" s="151"/>
      <c r="D366" s="152"/>
      <c r="E366" s="152"/>
      <c r="F366" s="152"/>
      <c r="G366" s="152"/>
      <c r="H366" s="152"/>
      <c r="I366" s="159"/>
      <c r="J366" s="159"/>
      <c r="K366" s="159"/>
      <c r="L366" s="159"/>
      <c r="M366" s="159"/>
      <c r="N366" s="159"/>
      <c r="O366" s="159"/>
      <c r="P366" s="159"/>
      <c r="Q366" s="153"/>
      <c r="R366" s="154"/>
      <c r="S366" s="154"/>
      <c r="T366" s="154"/>
      <c r="U366" s="160"/>
      <c r="V366" s="161"/>
      <c r="W366" s="162"/>
      <c r="X366" s="162"/>
      <c r="Y366" s="163"/>
      <c r="Z366" s="164"/>
      <c r="AA366" s="165"/>
      <c r="AB366" s="165"/>
      <c r="AC366" s="165"/>
      <c r="AD366" s="166"/>
      <c r="AE366" s="167"/>
      <c r="AF366" s="165"/>
      <c r="AG366" s="165"/>
      <c r="AH366" s="165"/>
      <c r="AI366" s="166"/>
      <c r="AJ366" s="153"/>
      <c r="AM366" s="160"/>
      <c r="AN366" s="168"/>
      <c r="AO366" s="167"/>
      <c r="AP366" s="162"/>
      <c r="AQ366" s="158"/>
    </row>
    <row r="367" spans="1:43">
      <c r="A367" s="158"/>
      <c r="C367" s="151"/>
      <c r="D367" s="152"/>
      <c r="E367" s="152"/>
      <c r="F367" s="152"/>
      <c r="G367" s="152"/>
      <c r="H367" s="152"/>
      <c r="I367" s="159"/>
      <c r="J367" s="159"/>
      <c r="K367" s="159"/>
      <c r="L367" s="159"/>
      <c r="M367" s="159"/>
      <c r="N367" s="159"/>
      <c r="O367" s="159"/>
      <c r="P367" s="159"/>
      <c r="Q367" s="153"/>
      <c r="R367" s="154"/>
      <c r="S367" s="154"/>
      <c r="T367" s="154"/>
      <c r="U367" s="160"/>
      <c r="V367" s="161"/>
      <c r="W367" s="162"/>
      <c r="X367" s="162"/>
      <c r="Y367" s="163"/>
      <c r="Z367" s="164"/>
      <c r="AA367" s="165"/>
      <c r="AB367" s="165"/>
      <c r="AC367" s="165"/>
      <c r="AD367" s="166"/>
      <c r="AE367" s="167"/>
      <c r="AF367" s="165"/>
      <c r="AG367" s="165"/>
      <c r="AH367" s="165"/>
      <c r="AI367" s="166"/>
      <c r="AJ367" s="153"/>
      <c r="AM367" s="160"/>
      <c r="AN367" s="168"/>
      <c r="AO367" s="167"/>
      <c r="AP367" s="162"/>
      <c r="AQ367" s="158"/>
    </row>
    <row r="368" spans="1:43">
      <c r="A368" s="158"/>
      <c r="C368" s="151"/>
      <c r="D368" s="152"/>
      <c r="E368" s="152"/>
      <c r="F368" s="152"/>
      <c r="G368" s="152"/>
      <c r="H368" s="152"/>
      <c r="I368" s="159"/>
      <c r="J368" s="159"/>
      <c r="K368" s="159"/>
      <c r="L368" s="159"/>
      <c r="M368" s="159"/>
      <c r="N368" s="159"/>
      <c r="O368" s="159"/>
      <c r="P368" s="159"/>
      <c r="Q368" s="153"/>
      <c r="R368" s="154"/>
      <c r="S368" s="154"/>
      <c r="T368" s="154"/>
      <c r="U368" s="160"/>
      <c r="V368" s="161"/>
      <c r="W368" s="162"/>
      <c r="X368" s="162"/>
      <c r="Y368" s="163"/>
      <c r="Z368" s="164"/>
      <c r="AA368" s="165"/>
      <c r="AB368" s="165"/>
      <c r="AC368" s="165"/>
      <c r="AD368" s="166"/>
      <c r="AE368" s="167"/>
      <c r="AF368" s="165"/>
      <c r="AG368" s="165"/>
      <c r="AH368" s="165"/>
      <c r="AI368" s="166"/>
      <c r="AJ368" s="153"/>
      <c r="AM368" s="160"/>
      <c r="AN368" s="168"/>
      <c r="AO368" s="167"/>
      <c r="AP368" s="162"/>
      <c r="AQ368" s="158"/>
    </row>
    <row r="369" spans="1:43">
      <c r="A369" s="158"/>
      <c r="B369" s="158"/>
      <c r="C369" s="152"/>
      <c r="D369" s="152"/>
      <c r="E369" s="152"/>
      <c r="F369" s="152"/>
      <c r="G369" s="152"/>
      <c r="H369" s="152"/>
      <c r="I369" s="159"/>
      <c r="J369" s="159"/>
      <c r="K369" s="159"/>
      <c r="L369" s="159"/>
      <c r="M369" s="159"/>
      <c r="N369" s="159"/>
      <c r="O369" s="159"/>
      <c r="P369" s="159"/>
      <c r="Q369" s="153"/>
      <c r="R369" s="154"/>
      <c r="S369" s="154"/>
      <c r="T369" s="154"/>
      <c r="U369" s="160"/>
      <c r="V369" s="161"/>
      <c r="W369" s="162"/>
      <c r="X369" s="162"/>
      <c r="Y369" s="163"/>
      <c r="Z369" s="164"/>
      <c r="AA369" s="165"/>
      <c r="AB369" s="165"/>
      <c r="AC369" s="165"/>
      <c r="AD369" s="166"/>
      <c r="AE369" s="167"/>
      <c r="AF369" s="165"/>
      <c r="AG369" s="165"/>
      <c r="AH369" s="165"/>
      <c r="AI369" s="166"/>
      <c r="AJ369" s="153"/>
      <c r="AM369" s="160"/>
      <c r="AN369" s="168"/>
      <c r="AO369" s="167"/>
      <c r="AP369" s="162"/>
      <c r="AQ369" s="158"/>
    </row>
    <row r="370" spans="1:43">
      <c r="A370" s="158"/>
      <c r="B370" s="158"/>
      <c r="F370" s="152"/>
      <c r="G370" s="152"/>
      <c r="H370" s="152"/>
      <c r="I370" s="159"/>
      <c r="J370" s="159"/>
      <c r="K370" s="159"/>
      <c r="L370" s="159"/>
      <c r="M370" s="159"/>
      <c r="N370" s="159"/>
      <c r="O370" s="159"/>
      <c r="P370" s="159"/>
      <c r="Q370" s="153"/>
      <c r="R370" s="154"/>
      <c r="S370" s="154"/>
      <c r="T370" s="154"/>
      <c r="U370" s="160"/>
      <c r="V370" s="161"/>
      <c r="W370" s="162"/>
      <c r="X370" s="162"/>
      <c r="Y370" s="163"/>
      <c r="Z370" s="164"/>
      <c r="AA370" s="165"/>
      <c r="AB370" s="165"/>
      <c r="AC370" s="165"/>
      <c r="AD370" s="166"/>
      <c r="AE370" s="167"/>
      <c r="AF370" s="165"/>
      <c r="AG370" s="165"/>
      <c r="AH370" s="165"/>
      <c r="AI370" s="166"/>
      <c r="AJ370" s="153"/>
      <c r="AM370" s="160"/>
      <c r="AN370" s="168"/>
      <c r="AO370" s="167"/>
      <c r="AP370" s="162"/>
      <c r="AQ370" s="158"/>
    </row>
    <row r="371" spans="1:43">
      <c r="A371" s="158"/>
      <c r="B371" s="158"/>
      <c r="F371" s="152"/>
      <c r="G371" s="152"/>
      <c r="H371" s="152"/>
      <c r="I371" s="159"/>
      <c r="J371" s="159"/>
      <c r="K371" s="159"/>
      <c r="L371" s="159"/>
      <c r="M371" s="159"/>
      <c r="N371" s="159"/>
      <c r="O371" s="159"/>
      <c r="P371" s="159"/>
      <c r="Q371" s="153"/>
      <c r="R371" s="154"/>
      <c r="S371" s="154"/>
      <c r="T371" s="154"/>
      <c r="U371" s="160"/>
      <c r="V371" s="161"/>
      <c r="W371" s="162"/>
      <c r="X371" s="162"/>
      <c r="Y371" s="163"/>
      <c r="Z371" s="164"/>
      <c r="AA371" s="165"/>
      <c r="AB371" s="165"/>
      <c r="AC371" s="165"/>
      <c r="AD371" s="166"/>
      <c r="AE371" s="167"/>
      <c r="AF371" s="165"/>
      <c r="AG371" s="165"/>
      <c r="AH371" s="165"/>
      <c r="AI371" s="166"/>
      <c r="AJ371" s="153"/>
      <c r="AM371" s="160"/>
      <c r="AN371" s="168"/>
      <c r="AO371" s="167"/>
      <c r="AP371" s="162"/>
      <c r="AQ371" s="158"/>
    </row>
    <row r="372" spans="1:43">
      <c r="A372" s="158"/>
      <c r="B372" s="158"/>
      <c r="F372" s="152"/>
      <c r="G372" s="152"/>
      <c r="H372" s="152"/>
      <c r="I372" s="159"/>
      <c r="J372" s="159"/>
      <c r="K372" s="159"/>
      <c r="L372" s="159"/>
      <c r="M372" s="159"/>
      <c r="N372" s="159"/>
      <c r="O372" s="159"/>
      <c r="P372" s="159"/>
      <c r="Q372" s="153"/>
      <c r="R372" s="154"/>
      <c r="S372" s="154"/>
      <c r="T372" s="154"/>
      <c r="U372" s="160"/>
      <c r="V372" s="161"/>
      <c r="W372" s="162"/>
      <c r="X372" s="162"/>
      <c r="Y372" s="163"/>
      <c r="Z372" s="164"/>
      <c r="AA372" s="165"/>
      <c r="AB372" s="165"/>
      <c r="AC372" s="165"/>
      <c r="AD372" s="166"/>
      <c r="AE372" s="167"/>
      <c r="AF372" s="165"/>
      <c r="AG372" s="165"/>
      <c r="AH372" s="165"/>
      <c r="AI372" s="166"/>
      <c r="AJ372" s="153"/>
      <c r="AM372" s="160"/>
      <c r="AN372" s="168"/>
      <c r="AO372" s="167"/>
      <c r="AP372" s="162"/>
      <c r="AQ372" s="158"/>
    </row>
    <row r="373" spans="1:43">
      <c r="A373" s="158"/>
      <c r="B373" s="158"/>
      <c r="F373" s="152"/>
      <c r="G373" s="152"/>
      <c r="H373" s="152"/>
      <c r="I373" s="159"/>
      <c r="J373" s="159"/>
      <c r="K373" s="159"/>
      <c r="L373" s="159"/>
      <c r="M373" s="159"/>
      <c r="N373" s="159"/>
      <c r="O373" s="159"/>
      <c r="P373" s="159"/>
      <c r="Q373" s="153"/>
      <c r="R373" s="154"/>
      <c r="S373" s="154"/>
      <c r="T373" s="154"/>
      <c r="U373" s="160"/>
      <c r="V373" s="161"/>
      <c r="W373" s="162"/>
      <c r="X373" s="162"/>
      <c r="Y373" s="163"/>
      <c r="Z373" s="164"/>
      <c r="AA373" s="165"/>
      <c r="AB373" s="165"/>
      <c r="AC373" s="165"/>
      <c r="AD373" s="166"/>
      <c r="AE373" s="167"/>
      <c r="AF373" s="165"/>
      <c r="AG373" s="165"/>
      <c r="AH373" s="165"/>
      <c r="AI373" s="166"/>
      <c r="AJ373" s="153"/>
      <c r="AM373" s="160"/>
      <c r="AN373" s="168"/>
      <c r="AO373" s="167"/>
      <c r="AP373" s="162"/>
      <c r="AQ373" s="158"/>
    </row>
    <row r="374" spans="1:43">
      <c r="A374" s="158"/>
      <c r="B374" s="158"/>
      <c r="F374" s="152"/>
      <c r="G374" s="152"/>
      <c r="H374" s="152"/>
      <c r="I374" s="159"/>
      <c r="J374" s="159"/>
      <c r="K374" s="159"/>
      <c r="L374" s="159"/>
      <c r="M374" s="159"/>
      <c r="N374" s="159"/>
      <c r="O374" s="159"/>
      <c r="P374" s="159"/>
      <c r="Q374" s="153"/>
      <c r="R374" s="154"/>
      <c r="S374" s="154"/>
      <c r="T374" s="154"/>
      <c r="U374" s="160"/>
      <c r="V374" s="161"/>
      <c r="W374" s="162"/>
      <c r="X374" s="162"/>
      <c r="Y374" s="163"/>
      <c r="Z374" s="164"/>
      <c r="AA374" s="165"/>
      <c r="AB374" s="165"/>
      <c r="AC374" s="165"/>
      <c r="AD374" s="166"/>
      <c r="AE374" s="167"/>
      <c r="AF374" s="165"/>
      <c r="AG374" s="165"/>
      <c r="AH374" s="165"/>
      <c r="AI374" s="166"/>
      <c r="AJ374" s="153"/>
      <c r="AM374" s="160"/>
      <c r="AN374" s="168"/>
      <c r="AO374" s="167"/>
      <c r="AP374" s="162"/>
      <c r="AQ374" s="158"/>
    </row>
    <row r="375" spans="1:43">
      <c r="A375" s="158"/>
      <c r="B375" s="158"/>
      <c r="F375" s="152"/>
      <c r="G375" s="152"/>
      <c r="H375" s="152"/>
      <c r="I375" s="159"/>
      <c r="J375" s="159"/>
      <c r="K375" s="159"/>
      <c r="L375" s="159"/>
      <c r="M375" s="159"/>
      <c r="N375" s="159"/>
      <c r="O375" s="159"/>
      <c r="P375" s="159"/>
      <c r="Q375" s="153"/>
      <c r="R375" s="154"/>
      <c r="S375" s="154"/>
      <c r="T375" s="154"/>
      <c r="U375" s="160"/>
      <c r="V375" s="161"/>
      <c r="W375" s="162"/>
      <c r="X375" s="162"/>
      <c r="Y375" s="163"/>
      <c r="Z375" s="164"/>
      <c r="AA375" s="165"/>
      <c r="AB375" s="165"/>
      <c r="AC375" s="165"/>
      <c r="AD375" s="166"/>
      <c r="AE375" s="167"/>
      <c r="AF375" s="165"/>
      <c r="AG375" s="165"/>
      <c r="AH375" s="165"/>
      <c r="AI375" s="166"/>
      <c r="AJ375" s="153"/>
      <c r="AM375" s="160"/>
      <c r="AN375" s="168"/>
      <c r="AO375" s="167"/>
      <c r="AP375" s="162"/>
      <c r="AQ375" s="158"/>
    </row>
    <row r="376" spans="1:43">
      <c r="A376" s="158"/>
      <c r="B376" s="158"/>
      <c r="F376" s="152"/>
      <c r="G376" s="152"/>
      <c r="H376" s="152"/>
      <c r="I376" s="159"/>
      <c r="J376" s="159"/>
      <c r="K376" s="159"/>
      <c r="L376" s="159"/>
      <c r="M376" s="159"/>
      <c r="N376" s="159"/>
      <c r="O376" s="159"/>
      <c r="P376" s="159"/>
      <c r="Q376" s="153"/>
      <c r="R376" s="154"/>
      <c r="S376" s="154"/>
      <c r="T376" s="154"/>
      <c r="U376" s="160"/>
      <c r="V376" s="161"/>
      <c r="W376" s="162"/>
      <c r="X376" s="162"/>
      <c r="Y376" s="163"/>
      <c r="Z376" s="164"/>
      <c r="AA376" s="165"/>
      <c r="AB376" s="165"/>
      <c r="AC376" s="165"/>
      <c r="AD376" s="166"/>
      <c r="AE376" s="167"/>
      <c r="AF376" s="165"/>
      <c r="AG376" s="165"/>
      <c r="AH376" s="165"/>
      <c r="AI376" s="166"/>
      <c r="AJ376" s="153"/>
      <c r="AM376" s="160"/>
      <c r="AN376" s="168"/>
      <c r="AO376" s="167"/>
      <c r="AP376" s="162"/>
      <c r="AQ376" s="158"/>
    </row>
    <row r="377" spans="1:43">
      <c r="A377" s="158"/>
      <c r="B377" s="158"/>
      <c r="F377" s="152"/>
      <c r="G377" s="152"/>
      <c r="H377" s="152"/>
      <c r="I377" s="159"/>
      <c r="J377" s="159"/>
      <c r="K377" s="159"/>
      <c r="L377" s="159"/>
      <c r="M377" s="159"/>
      <c r="N377" s="159"/>
      <c r="O377" s="159"/>
      <c r="P377" s="159"/>
      <c r="Q377" s="153"/>
      <c r="R377" s="154"/>
      <c r="S377" s="154"/>
      <c r="T377" s="154"/>
      <c r="U377" s="160"/>
      <c r="V377" s="161"/>
      <c r="W377" s="162"/>
      <c r="X377" s="162"/>
      <c r="Y377" s="163"/>
      <c r="Z377" s="164"/>
      <c r="AA377" s="165"/>
      <c r="AB377" s="165"/>
      <c r="AC377" s="165"/>
      <c r="AD377" s="166"/>
      <c r="AE377" s="167"/>
      <c r="AF377" s="165"/>
      <c r="AG377" s="165"/>
      <c r="AH377" s="165"/>
      <c r="AI377" s="166"/>
      <c r="AJ377" s="153"/>
      <c r="AM377" s="160"/>
      <c r="AN377" s="168"/>
      <c r="AO377" s="167"/>
      <c r="AP377" s="162"/>
      <c r="AQ377" s="158"/>
    </row>
    <row r="378" spans="1:43">
      <c r="A378" s="158"/>
      <c r="B378" s="158"/>
      <c r="F378" s="152"/>
      <c r="G378" s="152"/>
      <c r="H378" s="152"/>
      <c r="I378" s="159"/>
      <c r="J378" s="159"/>
      <c r="K378" s="159"/>
      <c r="L378" s="159"/>
      <c r="M378" s="159"/>
      <c r="N378" s="159"/>
      <c r="O378" s="159"/>
      <c r="P378" s="159"/>
      <c r="Q378" s="153"/>
      <c r="R378" s="154"/>
      <c r="S378" s="154"/>
      <c r="T378" s="154"/>
      <c r="U378" s="160"/>
      <c r="V378" s="161"/>
      <c r="W378" s="162"/>
      <c r="X378" s="162"/>
      <c r="Y378" s="163"/>
      <c r="Z378" s="164"/>
      <c r="AA378" s="165"/>
      <c r="AB378" s="165"/>
      <c r="AC378" s="165"/>
      <c r="AD378" s="166"/>
      <c r="AE378" s="167"/>
      <c r="AF378" s="165"/>
      <c r="AG378" s="165"/>
      <c r="AH378" s="165"/>
      <c r="AI378" s="166"/>
      <c r="AJ378" s="153"/>
      <c r="AM378" s="160"/>
      <c r="AN378" s="168"/>
      <c r="AO378" s="167"/>
      <c r="AP378" s="162"/>
      <c r="AQ378" s="158"/>
    </row>
    <row r="379" spans="1:43">
      <c r="A379" s="158"/>
      <c r="B379" s="158"/>
      <c r="F379" s="152"/>
      <c r="G379" s="152"/>
      <c r="H379" s="152"/>
      <c r="I379" s="159"/>
      <c r="J379" s="159"/>
      <c r="K379" s="159"/>
      <c r="L379" s="159"/>
      <c r="M379" s="159"/>
      <c r="N379" s="159"/>
      <c r="O379" s="159"/>
      <c r="P379" s="159"/>
      <c r="Q379" s="153"/>
      <c r="R379" s="154"/>
      <c r="S379" s="154"/>
      <c r="T379" s="154"/>
      <c r="U379" s="160"/>
      <c r="V379" s="161"/>
      <c r="W379" s="162"/>
      <c r="X379" s="162"/>
      <c r="Y379" s="163"/>
      <c r="Z379" s="164"/>
      <c r="AA379" s="165"/>
      <c r="AB379" s="165"/>
      <c r="AC379" s="165"/>
      <c r="AD379" s="166"/>
      <c r="AE379" s="167"/>
      <c r="AF379" s="165"/>
      <c r="AG379" s="165"/>
      <c r="AH379" s="165"/>
      <c r="AI379" s="166"/>
      <c r="AJ379" s="153"/>
      <c r="AM379" s="160"/>
      <c r="AN379" s="168"/>
      <c r="AO379" s="167"/>
      <c r="AP379" s="162"/>
      <c r="AQ379" s="158"/>
    </row>
    <row r="380" spans="1:43">
      <c r="A380" s="158"/>
      <c r="B380" s="158"/>
      <c r="F380" s="152"/>
      <c r="G380" s="152"/>
      <c r="H380" s="152"/>
      <c r="I380" s="159"/>
      <c r="J380" s="159"/>
      <c r="K380" s="159"/>
      <c r="L380" s="159"/>
      <c r="M380" s="159"/>
      <c r="N380" s="159"/>
      <c r="O380" s="159"/>
      <c r="P380" s="159"/>
      <c r="Q380" s="153"/>
      <c r="R380" s="154"/>
      <c r="S380" s="154"/>
      <c r="T380" s="154"/>
      <c r="U380" s="160"/>
      <c r="V380" s="161"/>
      <c r="W380" s="162"/>
      <c r="X380" s="162"/>
      <c r="Y380" s="163"/>
      <c r="Z380" s="164"/>
      <c r="AA380" s="165"/>
      <c r="AB380" s="165"/>
      <c r="AC380" s="165"/>
      <c r="AD380" s="166"/>
      <c r="AE380" s="167"/>
      <c r="AF380" s="165"/>
      <c r="AG380" s="165"/>
      <c r="AH380" s="165"/>
      <c r="AI380" s="166"/>
      <c r="AJ380" s="153"/>
      <c r="AM380" s="160"/>
      <c r="AN380" s="168"/>
      <c r="AO380" s="167"/>
      <c r="AP380" s="162"/>
      <c r="AQ380" s="158"/>
    </row>
    <row r="381" spans="1:43">
      <c r="A381" s="158"/>
      <c r="B381" s="158"/>
      <c r="F381" s="152"/>
      <c r="G381" s="152"/>
      <c r="H381" s="152"/>
      <c r="I381" s="159"/>
      <c r="J381" s="159"/>
      <c r="K381" s="159"/>
      <c r="L381" s="159"/>
      <c r="M381" s="159"/>
      <c r="N381" s="159"/>
      <c r="O381" s="159"/>
      <c r="P381" s="159"/>
      <c r="Q381" s="153"/>
      <c r="R381" s="154"/>
      <c r="S381" s="154"/>
      <c r="T381" s="154"/>
      <c r="U381" s="160"/>
      <c r="V381" s="161"/>
      <c r="W381" s="162"/>
      <c r="X381" s="162"/>
      <c r="Y381" s="163"/>
      <c r="Z381" s="164"/>
      <c r="AA381" s="165"/>
      <c r="AB381" s="165"/>
      <c r="AC381" s="165"/>
      <c r="AD381" s="166"/>
      <c r="AE381" s="167"/>
      <c r="AF381" s="165"/>
      <c r="AG381" s="165"/>
      <c r="AH381" s="165"/>
      <c r="AI381" s="166"/>
      <c r="AJ381" s="153"/>
      <c r="AM381" s="160"/>
      <c r="AN381" s="168"/>
      <c r="AO381" s="167"/>
      <c r="AP381" s="162"/>
      <c r="AQ381" s="158"/>
    </row>
    <row r="382" spans="1:43">
      <c r="A382" s="158"/>
      <c r="B382" s="158"/>
      <c r="F382" s="152"/>
      <c r="G382" s="152"/>
      <c r="H382" s="152"/>
      <c r="I382" s="159"/>
      <c r="J382" s="159"/>
      <c r="K382" s="159"/>
      <c r="L382" s="159"/>
      <c r="M382" s="159"/>
      <c r="N382" s="159"/>
      <c r="O382" s="159"/>
      <c r="P382" s="159"/>
      <c r="Q382" s="153"/>
      <c r="R382" s="154"/>
      <c r="S382" s="154"/>
      <c r="T382" s="154"/>
      <c r="U382" s="160"/>
      <c r="V382" s="161"/>
      <c r="W382" s="162"/>
      <c r="X382" s="162"/>
      <c r="Y382" s="163"/>
      <c r="Z382" s="164"/>
      <c r="AA382" s="165"/>
      <c r="AB382" s="165"/>
      <c r="AC382" s="165"/>
      <c r="AD382" s="166"/>
      <c r="AE382" s="167"/>
      <c r="AF382" s="165"/>
      <c r="AG382" s="165"/>
      <c r="AH382" s="165"/>
      <c r="AI382" s="166"/>
      <c r="AJ382" s="153"/>
      <c r="AM382" s="160"/>
      <c r="AN382" s="168"/>
      <c r="AO382" s="167"/>
      <c r="AP382" s="162"/>
      <c r="AQ382" s="158"/>
    </row>
    <row r="383" spans="1:43">
      <c r="A383" s="158"/>
      <c r="B383" s="158"/>
      <c r="F383" s="152"/>
      <c r="G383" s="152"/>
      <c r="H383" s="152"/>
      <c r="I383" s="159"/>
      <c r="J383" s="159"/>
      <c r="K383" s="159"/>
      <c r="L383" s="159"/>
      <c r="M383" s="159"/>
      <c r="N383" s="159"/>
      <c r="O383" s="159"/>
      <c r="P383" s="159"/>
      <c r="Q383" s="153"/>
      <c r="R383" s="154"/>
      <c r="S383" s="154"/>
      <c r="T383" s="154"/>
      <c r="U383" s="160"/>
      <c r="V383" s="161"/>
      <c r="W383" s="162"/>
      <c r="X383" s="162"/>
      <c r="Y383" s="163"/>
      <c r="Z383" s="164"/>
      <c r="AA383" s="165"/>
      <c r="AB383" s="165"/>
      <c r="AC383" s="165"/>
      <c r="AD383" s="166"/>
      <c r="AE383" s="167"/>
      <c r="AF383" s="165"/>
      <c r="AG383" s="165"/>
      <c r="AH383" s="165"/>
      <c r="AI383" s="166"/>
      <c r="AJ383" s="153"/>
      <c r="AM383" s="160"/>
      <c r="AN383" s="168"/>
      <c r="AO383" s="167"/>
      <c r="AP383" s="162"/>
      <c r="AQ383" s="158"/>
    </row>
    <row r="384" spans="1:43">
      <c r="A384" s="158"/>
      <c r="B384" s="158"/>
      <c r="F384" s="152"/>
      <c r="G384" s="152"/>
      <c r="H384" s="152"/>
      <c r="I384" s="159"/>
      <c r="J384" s="159"/>
      <c r="K384" s="159"/>
      <c r="L384" s="159"/>
      <c r="M384" s="159"/>
      <c r="N384" s="159"/>
      <c r="O384" s="159"/>
      <c r="P384" s="159"/>
      <c r="Q384" s="153"/>
      <c r="R384" s="154"/>
      <c r="S384" s="154"/>
      <c r="T384" s="154"/>
      <c r="U384" s="160"/>
      <c r="V384" s="161"/>
      <c r="W384" s="162"/>
      <c r="X384" s="162"/>
      <c r="Y384" s="163"/>
      <c r="Z384" s="164"/>
      <c r="AA384" s="165"/>
      <c r="AB384" s="165"/>
      <c r="AC384" s="165"/>
      <c r="AD384" s="166"/>
      <c r="AE384" s="167"/>
      <c r="AF384" s="165"/>
      <c r="AG384" s="165"/>
      <c r="AH384" s="165"/>
      <c r="AI384" s="166"/>
      <c r="AJ384" s="153"/>
      <c r="AM384" s="160"/>
      <c r="AN384" s="168"/>
      <c r="AO384" s="167"/>
      <c r="AP384" s="162"/>
      <c r="AQ384" s="158"/>
    </row>
    <row r="385" spans="1:45">
      <c r="A385" s="158"/>
      <c r="B385" s="158"/>
      <c r="F385" s="152"/>
      <c r="G385" s="152"/>
      <c r="H385" s="152"/>
      <c r="I385" s="159"/>
      <c r="J385" s="159"/>
      <c r="K385" s="159"/>
      <c r="L385" s="159"/>
      <c r="M385" s="159"/>
      <c r="N385" s="159"/>
      <c r="O385" s="159"/>
      <c r="P385" s="159"/>
      <c r="Q385" s="153"/>
      <c r="R385" s="154"/>
      <c r="S385" s="154"/>
      <c r="T385" s="154"/>
      <c r="U385" s="160"/>
      <c r="V385" s="161"/>
      <c r="W385" s="162"/>
      <c r="X385" s="162"/>
      <c r="Y385" s="163"/>
      <c r="Z385" s="164"/>
      <c r="AA385" s="165"/>
      <c r="AB385" s="165"/>
      <c r="AC385" s="165"/>
      <c r="AD385" s="166"/>
      <c r="AE385" s="167"/>
      <c r="AF385" s="165"/>
      <c r="AG385" s="165"/>
      <c r="AH385" s="165"/>
      <c r="AI385" s="166"/>
      <c r="AJ385" s="153"/>
      <c r="AM385" s="160"/>
      <c r="AN385" s="168"/>
      <c r="AO385" s="167"/>
      <c r="AP385" s="162"/>
      <c r="AQ385" s="158"/>
    </row>
    <row r="386" spans="1:45">
      <c r="A386" s="158"/>
      <c r="B386" s="158"/>
      <c r="F386" s="152"/>
      <c r="G386" s="152"/>
      <c r="H386" s="152"/>
      <c r="I386" s="159"/>
      <c r="J386" s="159"/>
      <c r="K386" s="159"/>
      <c r="L386" s="159"/>
      <c r="M386" s="159"/>
      <c r="N386" s="159"/>
      <c r="O386" s="159"/>
      <c r="P386" s="159"/>
      <c r="Q386" s="153"/>
      <c r="R386" s="154"/>
      <c r="S386" s="154"/>
      <c r="T386" s="154"/>
      <c r="U386" s="160"/>
      <c r="V386" s="161"/>
      <c r="W386" s="162"/>
      <c r="X386" s="162"/>
      <c r="Y386" s="163"/>
      <c r="Z386" s="164"/>
      <c r="AA386" s="165"/>
      <c r="AB386" s="165"/>
      <c r="AC386" s="165"/>
      <c r="AD386" s="166"/>
      <c r="AE386" s="167"/>
      <c r="AF386" s="165"/>
      <c r="AG386" s="165"/>
      <c r="AH386" s="165"/>
      <c r="AI386" s="166"/>
      <c r="AJ386" s="153"/>
      <c r="AM386" s="160"/>
      <c r="AN386" s="168"/>
      <c r="AO386" s="167"/>
      <c r="AP386" s="162"/>
      <c r="AQ386" s="158"/>
    </row>
    <row r="387" spans="1:45">
      <c r="A387" s="158"/>
      <c r="B387" s="158"/>
      <c r="F387" s="152"/>
      <c r="G387" s="152"/>
      <c r="H387" s="152"/>
      <c r="I387" s="159"/>
      <c r="J387" s="159"/>
      <c r="K387" s="159"/>
      <c r="L387" s="159"/>
      <c r="M387" s="159"/>
      <c r="N387" s="159"/>
      <c r="O387" s="159"/>
      <c r="P387" s="159"/>
      <c r="Q387" s="153"/>
      <c r="R387" s="154"/>
      <c r="S387" s="154"/>
      <c r="T387" s="154"/>
      <c r="U387" s="160"/>
      <c r="V387" s="161"/>
      <c r="W387" s="162"/>
      <c r="X387" s="162"/>
      <c r="Y387" s="163"/>
      <c r="Z387" s="164"/>
      <c r="AA387" s="165"/>
      <c r="AB387" s="165"/>
      <c r="AC387" s="165"/>
      <c r="AD387" s="166"/>
      <c r="AE387" s="167"/>
      <c r="AF387" s="165"/>
      <c r="AG387" s="165"/>
      <c r="AH387" s="165"/>
      <c r="AI387" s="166"/>
      <c r="AJ387" s="153"/>
      <c r="AM387" s="160"/>
      <c r="AN387" s="168"/>
      <c r="AO387" s="167"/>
      <c r="AP387" s="162"/>
      <c r="AQ387" s="158"/>
    </row>
    <row r="388" spans="1:45">
      <c r="A388" s="158"/>
      <c r="B388" s="158"/>
      <c r="F388" s="152"/>
      <c r="G388" s="152"/>
      <c r="H388" s="152"/>
      <c r="I388" s="159"/>
      <c r="J388" s="159"/>
      <c r="K388" s="159"/>
      <c r="L388" s="159"/>
      <c r="M388" s="159"/>
      <c r="N388" s="159"/>
      <c r="O388" s="159"/>
      <c r="P388" s="159"/>
      <c r="Q388" s="153"/>
      <c r="R388" s="154"/>
      <c r="S388" s="154"/>
      <c r="T388" s="154"/>
      <c r="U388" s="160"/>
      <c r="V388" s="161"/>
      <c r="W388" s="162"/>
      <c r="X388" s="162"/>
      <c r="Y388" s="163"/>
      <c r="Z388" s="164"/>
      <c r="AA388" s="165"/>
      <c r="AB388" s="165"/>
      <c r="AC388" s="165"/>
      <c r="AD388" s="166"/>
      <c r="AE388" s="167"/>
      <c r="AF388" s="165"/>
      <c r="AG388" s="165"/>
      <c r="AH388" s="165"/>
      <c r="AI388" s="166"/>
      <c r="AJ388" s="153"/>
      <c r="AM388" s="160"/>
      <c r="AN388" s="168"/>
      <c r="AO388" s="167"/>
      <c r="AP388" s="162"/>
      <c r="AQ388" s="158"/>
    </row>
    <row r="389" spans="1:45">
      <c r="A389" s="158"/>
      <c r="B389" s="158"/>
      <c r="F389" s="152"/>
      <c r="G389" s="152"/>
      <c r="H389" s="152"/>
      <c r="I389" s="159"/>
      <c r="J389" s="159"/>
      <c r="K389" s="159"/>
      <c r="L389" s="159"/>
      <c r="M389" s="159"/>
      <c r="N389" s="159"/>
      <c r="O389" s="159"/>
      <c r="P389" s="159"/>
      <c r="Q389" s="153"/>
      <c r="R389" s="154"/>
      <c r="S389" s="154"/>
      <c r="T389" s="154"/>
      <c r="U389" s="160"/>
      <c r="V389" s="161"/>
      <c r="W389" s="162"/>
      <c r="X389" s="162"/>
      <c r="Y389" s="163"/>
      <c r="Z389" s="164"/>
      <c r="AA389" s="165"/>
      <c r="AB389" s="165"/>
      <c r="AC389" s="165"/>
      <c r="AD389" s="166"/>
      <c r="AE389" s="167"/>
      <c r="AF389" s="165"/>
      <c r="AG389" s="165"/>
      <c r="AH389" s="165"/>
      <c r="AI389" s="166"/>
      <c r="AJ389" s="153"/>
      <c r="AM389" s="160"/>
      <c r="AN389" s="168"/>
      <c r="AO389" s="167"/>
      <c r="AP389" s="162"/>
      <c r="AQ389" s="158"/>
    </row>
    <row r="390" spans="1:45">
      <c r="A390" s="158"/>
      <c r="B390" s="158"/>
      <c r="H390" s="152"/>
      <c r="I390" s="159"/>
      <c r="J390" s="159"/>
      <c r="K390" s="159"/>
      <c r="L390" s="159"/>
      <c r="M390" s="159"/>
      <c r="N390" s="159"/>
      <c r="O390" s="159"/>
      <c r="P390" s="159"/>
      <c r="Q390" s="153"/>
      <c r="R390" s="154"/>
      <c r="S390" s="154"/>
      <c r="T390" s="154"/>
      <c r="U390" s="160"/>
      <c r="V390" s="161"/>
      <c r="W390" s="162"/>
      <c r="X390" s="162"/>
      <c r="Y390" s="163"/>
      <c r="Z390" s="164"/>
      <c r="AA390" s="165"/>
      <c r="AB390" s="165"/>
      <c r="AC390" s="165"/>
      <c r="AD390" s="166"/>
      <c r="AE390" s="167"/>
      <c r="AF390" s="165"/>
      <c r="AG390" s="165"/>
      <c r="AH390" s="165"/>
      <c r="AI390" s="166"/>
      <c r="AJ390" s="153"/>
      <c r="AM390" s="160"/>
      <c r="AN390" s="168"/>
      <c r="AO390" s="167"/>
      <c r="AP390" s="162"/>
      <c r="AQ390" s="158"/>
    </row>
    <row r="391" spans="1:45">
      <c r="A391" s="158"/>
      <c r="B391" s="158"/>
      <c r="H391" s="152"/>
      <c r="I391" s="159"/>
      <c r="J391" s="159"/>
      <c r="K391" s="159"/>
      <c r="L391" s="159"/>
      <c r="M391" s="159"/>
      <c r="N391" s="159"/>
      <c r="O391" s="159"/>
      <c r="P391" s="159"/>
      <c r="Q391" s="153"/>
      <c r="R391" s="154"/>
      <c r="S391" s="154"/>
      <c r="T391" s="154"/>
      <c r="U391" s="160"/>
      <c r="V391" s="161"/>
      <c r="W391" s="162"/>
      <c r="X391" s="162"/>
      <c r="Y391" s="163"/>
      <c r="Z391" s="164"/>
      <c r="AA391" s="165"/>
      <c r="AB391" s="165"/>
      <c r="AC391" s="165"/>
      <c r="AD391" s="166"/>
      <c r="AE391" s="167"/>
      <c r="AF391" s="165"/>
      <c r="AG391" s="165"/>
      <c r="AH391" s="165"/>
      <c r="AI391" s="166"/>
      <c r="AJ391" s="153"/>
      <c r="AM391" s="160"/>
      <c r="AN391" s="168"/>
      <c r="AO391" s="167"/>
      <c r="AP391" s="162"/>
      <c r="AQ391" s="158"/>
    </row>
    <row r="392" spans="1:45">
      <c r="A392" s="158"/>
      <c r="B392" s="158"/>
      <c r="H392" s="152"/>
      <c r="I392" s="159"/>
      <c r="J392" s="159"/>
      <c r="K392" s="159"/>
      <c r="L392" s="159"/>
      <c r="M392" s="159"/>
      <c r="N392" s="159"/>
      <c r="O392" s="159"/>
      <c r="P392" s="159"/>
      <c r="Q392" s="153"/>
      <c r="R392" s="154"/>
      <c r="S392" s="154"/>
      <c r="T392" s="154"/>
      <c r="U392" s="160"/>
      <c r="V392" s="161"/>
      <c r="W392" s="162"/>
      <c r="X392" s="162"/>
      <c r="Y392" s="163"/>
      <c r="Z392" s="164"/>
      <c r="AA392" s="165"/>
      <c r="AB392" s="165"/>
      <c r="AC392" s="165"/>
      <c r="AD392" s="166"/>
      <c r="AE392" s="167"/>
      <c r="AF392" s="165"/>
      <c r="AG392" s="165"/>
      <c r="AH392" s="165"/>
      <c r="AI392" s="166"/>
      <c r="AJ392" s="153"/>
      <c r="AM392" s="160"/>
      <c r="AN392" s="168"/>
      <c r="AO392" s="167"/>
      <c r="AP392" s="162"/>
      <c r="AQ392" s="158"/>
    </row>
    <row r="393" spans="1:45">
      <c r="A393" s="158"/>
      <c r="B393" s="158"/>
      <c r="H393" s="152"/>
      <c r="I393" s="159"/>
      <c r="J393" s="159"/>
      <c r="K393" s="159"/>
      <c r="L393" s="159"/>
      <c r="M393" s="159"/>
      <c r="N393" s="159"/>
      <c r="O393" s="159"/>
      <c r="P393" s="159"/>
      <c r="Q393" s="153"/>
      <c r="R393" s="154"/>
      <c r="S393" s="154"/>
      <c r="T393" s="154"/>
      <c r="U393" s="160"/>
      <c r="V393" s="161"/>
      <c r="W393" s="162"/>
      <c r="X393" s="162"/>
      <c r="Y393" s="163"/>
      <c r="Z393" s="164"/>
      <c r="AA393" s="165"/>
      <c r="AB393" s="165"/>
      <c r="AC393" s="165"/>
      <c r="AD393" s="166"/>
      <c r="AE393" s="167"/>
      <c r="AF393" s="165"/>
      <c r="AG393" s="165"/>
      <c r="AH393" s="165"/>
      <c r="AI393" s="166"/>
      <c r="AJ393" s="153"/>
      <c r="AM393" s="160"/>
      <c r="AN393" s="168"/>
      <c r="AO393" s="167"/>
      <c r="AP393" s="162"/>
      <c r="AQ393" s="158"/>
    </row>
    <row r="394" spans="1:45">
      <c r="A394" s="158"/>
      <c r="B394" s="158"/>
      <c r="H394" s="152"/>
      <c r="I394" s="159"/>
      <c r="J394" s="159"/>
      <c r="K394" s="159"/>
      <c r="L394" s="159"/>
      <c r="M394" s="159"/>
      <c r="N394" s="159"/>
      <c r="O394" s="159"/>
      <c r="P394" s="159"/>
      <c r="Q394" s="153"/>
      <c r="R394" s="154"/>
      <c r="S394" s="154"/>
      <c r="T394" s="154"/>
      <c r="U394" s="160"/>
      <c r="V394" s="161"/>
      <c r="W394" s="162"/>
      <c r="X394" s="162"/>
      <c r="Y394" s="163"/>
      <c r="Z394" s="164"/>
      <c r="AA394" s="165"/>
      <c r="AB394" s="165"/>
      <c r="AC394" s="165"/>
      <c r="AD394" s="166"/>
      <c r="AE394" s="167"/>
      <c r="AF394" s="165"/>
      <c r="AG394" s="165"/>
      <c r="AH394" s="165"/>
      <c r="AI394" s="166"/>
      <c r="AJ394" s="153"/>
      <c r="AM394" s="160"/>
      <c r="AN394" s="168"/>
      <c r="AO394" s="167"/>
      <c r="AP394" s="162"/>
      <c r="AQ394" s="158"/>
    </row>
    <row r="395" spans="1:45">
      <c r="A395" s="158"/>
      <c r="B395" s="158"/>
      <c r="H395" s="152"/>
      <c r="I395" s="159"/>
      <c r="J395" s="159"/>
      <c r="K395" s="159"/>
      <c r="L395" s="159"/>
      <c r="M395" s="159"/>
      <c r="N395" s="159"/>
      <c r="O395" s="159"/>
      <c r="P395" s="159"/>
      <c r="Q395" s="153"/>
      <c r="R395" s="154"/>
      <c r="S395" s="154"/>
      <c r="T395" s="154"/>
      <c r="U395" s="160"/>
      <c r="V395" s="161"/>
      <c r="W395" s="162"/>
      <c r="X395" s="162"/>
      <c r="Y395" s="163"/>
      <c r="Z395" s="164"/>
      <c r="AA395" s="165"/>
      <c r="AB395" s="165"/>
      <c r="AC395" s="165"/>
      <c r="AD395" s="166"/>
      <c r="AE395" s="167"/>
      <c r="AF395" s="165"/>
      <c r="AG395" s="165"/>
      <c r="AH395" s="165"/>
      <c r="AI395" s="166"/>
      <c r="AJ395" s="153"/>
      <c r="AM395" s="160"/>
      <c r="AN395" s="168"/>
      <c r="AO395" s="167"/>
      <c r="AP395" s="162"/>
      <c r="AQ395" s="158"/>
    </row>
    <row r="396" spans="1:45">
      <c r="A396" s="158"/>
      <c r="B396" s="158"/>
      <c r="H396" s="152"/>
      <c r="I396" s="159"/>
      <c r="J396" s="159"/>
      <c r="K396" s="159"/>
      <c r="L396" s="159"/>
      <c r="M396" s="159"/>
      <c r="N396" s="159"/>
      <c r="O396" s="159"/>
      <c r="P396" s="159"/>
      <c r="Q396" s="153"/>
      <c r="R396" s="154"/>
      <c r="S396" s="154"/>
      <c r="T396" s="154"/>
      <c r="U396" s="160"/>
      <c r="V396" s="161"/>
      <c r="W396" s="162"/>
      <c r="X396" s="162"/>
      <c r="Y396" s="163"/>
      <c r="Z396" s="164"/>
      <c r="AA396" s="165"/>
      <c r="AB396" s="165"/>
      <c r="AC396" s="165"/>
      <c r="AD396" s="166"/>
      <c r="AE396" s="167"/>
      <c r="AF396" s="165"/>
      <c r="AG396" s="165"/>
      <c r="AH396" s="165"/>
      <c r="AI396" s="166"/>
      <c r="AJ396" s="153"/>
      <c r="AM396" s="160"/>
      <c r="AN396" s="168"/>
      <c r="AO396" s="167"/>
      <c r="AP396" s="162"/>
      <c r="AQ396" s="158"/>
    </row>
    <row r="397" spans="1:45">
      <c r="A397" s="158"/>
      <c r="B397" s="158"/>
      <c r="H397" s="152"/>
      <c r="I397" s="159"/>
      <c r="J397" s="159"/>
      <c r="K397" s="159"/>
      <c r="L397" s="159"/>
      <c r="M397" s="159"/>
      <c r="N397" s="159"/>
      <c r="O397" s="159"/>
      <c r="P397" s="159"/>
      <c r="Q397" s="153"/>
      <c r="R397" s="154"/>
      <c r="S397" s="154"/>
      <c r="T397" s="154"/>
      <c r="U397" s="160"/>
      <c r="V397" s="161"/>
      <c r="W397" s="162"/>
      <c r="X397" s="162"/>
      <c r="Y397" s="163"/>
      <c r="Z397" s="164"/>
      <c r="AA397" s="165"/>
      <c r="AB397" s="165"/>
      <c r="AC397" s="165"/>
      <c r="AD397" s="166"/>
      <c r="AE397" s="167"/>
      <c r="AF397" s="165"/>
      <c r="AG397" s="165"/>
      <c r="AH397" s="165"/>
      <c r="AI397" s="166"/>
      <c r="AJ397" s="153"/>
      <c r="AM397" s="160"/>
      <c r="AN397" s="168"/>
      <c r="AO397" s="167"/>
      <c r="AP397" s="162"/>
      <c r="AQ397" s="158"/>
      <c r="AS397" s="169"/>
    </row>
    <row r="398" spans="1:45">
      <c r="A398" s="158"/>
      <c r="B398" s="158"/>
      <c r="H398" s="152"/>
      <c r="I398" s="159"/>
      <c r="J398" s="159"/>
      <c r="K398" s="159"/>
      <c r="L398" s="159"/>
      <c r="M398" s="159"/>
      <c r="N398" s="159"/>
      <c r="O398" s="159"/>
      <c r="P398" s="159"/>
      <c r="Q398" s="153"/>
      <c r="R398" s="154"/>
      <c r="S398" s="154"/>
      <c r="T398" s="154"/>
      <c r="U398" s="160"/>
      <c r="V398" s="161"/>
      <c r="W398" s="162"/>
      <c r="X398" s="162"/>
      <c r="Y398" s="163"/>
      <c r="Z398" s="164"/>
      <c r="AA398" s="165"/>
      <c r="AB398" s="165"/>
      <c r="AC398" s="165"/>
      <c r="AD398" s="166"/>
      <c r="AE398" s="167"/>
      <c r="AF398" s="165"/>
      <c r="AG398" s="165"/>
      <c r="AH398" s="165"/>
      <c r="AI398" s="166"/>
      <c r="AJ398" s="153"/>
      <c r="AM398" s="160"/>
      <c r="AN398" s="168"/>
      <c r="AO398" s="167"/>
      <c r="AP398" s="162"/>
      <c r="AQ398" s="158"/>
      <c r="AS398" s="169"/>
    </row>
    <row r="399" spans="1:45">
      <c r="A399" s="158"/>
      <c r="B399" s="158"/>
      <c r="H399" s="152"/>
      <c r="I399" s="159"/>
      <c r="J399" s="159"/>
      <c r="K399" s="159"/>
      <c r="L399" s="159"/>
      <c r="M399" s="159"/>
      <c r="N399" s="159"/>
      <c r="O399" s="159"/>
      <c r="P399" s="159"/>
      <c r="Q399" s="153"/>
      <c r="R399" s="154"/>
      <c r="S399" s="154"/>
      <c r="T399" s="154"/>
      <c r="U399" s="160"/>
      <c r="V399" s="161"/>
      <c r="W399" s="162"/>
      <c r="X399" s="162"/>
      <c r="Y399" s="163"/>
      <c r="Z399" s="164"/>
      <c r="AA399" s="165"/>
      <c r="AB399" s="165"/>
      <c r="AC399" s="165"/>
      <c r="AD399" s="166"/>
      <c r="AE399" s="167"/>
      <c r="AF399" s="165"/>
      <c r="AG399" s="165"/>
      <c r="AH399" s="165"/>
      <c r="AI399" s="166"/>
      <c r="AJ399" s="153"/>
      <c r="AM399" s="160"/>
      <c r="AN399" s="168"/>
      <c r="AO399" s="167"/>
      <c r="AP399" s="162"/>
      <c r="AQ399" s="158"/>
      <c r="AS399" s="169"/>
    </row>
    <row r="400" spans="1:45">
      <c r="A400" s="158"/>
      <c r="B400" s="158"/>
      <c r="H400" s="152"/>
      <c r="I400" s="159"/>
      <c r="J400" s="159"/>
      <c r="K400" s="159"/>
      <c r="L400" s="159"/>
      <c r="M400" s="159"/>
      <c r="N400" s="159"/>
      <c r="O400" s="159"/>
      <c r="P400" s="159"/>
      <c r="Q400" s="153"/>
      <c r="R400" s="154"/>
      <c r="S400" s="154"/>
      <c r="T400" s="154"/>
      <c r="U400" s="160"/>
      <c r="V400" s="161"/>
      <c r="W400" s="162"/>
      <c r="X400" s="162"/>
      <c r="Y400" s="163"/>
      <c r="Z400" s="164"/>
      <c r="AA400" s="165"/>
      <c r="AB400" s="165"/>
      <c r="AC400" s="165"/>
      <c r="AD400" s="166"/>
      <c r="AE400" s="167"/>
      <c r="AF400" s="165"/>
      <c r="AG400" s="165"/>
      <c r="AH400" s="165"/>
      <c r="AI400" s="166"/>
      <c r="AJ400" s="153"/>
      <c r="AM400" s="160"/>
      <c r="AN400" s="168"/>
      <c r="AO400" s="167"/>
      <c r="AP400" s="162"/>
      <c r="AQ400" s="158"/>
    </row>
    <row r="401" spans="1:45">
      <c r="A401" s="158"/>
      <c r="B401" s="158"/>
      <c r="H401" s="152"/>
      <c r="I401" s="159"/>
      <c r="J401" s="159"/>
      <c r="K401" s="159"/>
      <c r="L401" s="159"/>
      <c r="M401" s="159"/>
      <c r="N401" s="159"/>
      <c r="O401" s="159"/>
      <c r="P401" s="159"/>
      <c r="Q401" s="153"/>
      <c r="R401" s="154"/>
      <c r="S401" s="154"/>
      <c r="T401" s="154"/>
      <c r="U401" s="160"/>
      <c r="V401" s="161"/>
      <c r="W401" s="162"/>
      <c r="X401" s="162"/>
      <c r="Y401" s="163"/>
      <c r="Z401" s="164"/>
      <c r="AA401" s="165"/>
      <c r="AB401" s="165"/>
      <c r="AC401" s="165"/>
      <c r="AD401" s="166"/>
      <c r="AE401" s="167"/>
      <c r="AF401" s="165"/>
      <c r="AG401" s="165"/>
      <c r="AH401" s="165"/>
      <c r="AI401" s="166"/>
      <c r="AJ401" s="153"/>
      <c r="AM401" s="160"/>
      <c r="AN401" s="168"/>
      <c r="AO401" s="167"/>
      <c r="AP401" s="162"/>
      <c r="AQ401" s="158"/>
      <c r="AS401" s="169"/>
    </row>
    <row r="402" spans="1:45">
      <c r="A402" s="158"/>
      <c r="B402" s="158"/>
      <c r="H402" s="152"/>
      <c r="I402" s="159"/>
      <c r="J402" s="159"/>
      <c r="K402" s="159"/>
      <c r="L402" s="159"/>
      <c r="M402" s="159"/>
      <c r="N402" s="159"/>
      <c r="O402" s="159"/>
      <c r="P402" s="159"/>
      <c r="Q402" s="153"/>
      <c r="R402" s="154"/>
      <c r="S402" s="154"/>
      <c r="T402" s="154"/>
      <c r="U402" s="160"/>
      <c r="V402" s="161"/>
      <c r="W402" s="162"/>
      <c r="X402" s="162"/>
      <c r="Y402" s="163"/>
      <c r="Z402" s="164"/>
      <c r="AA402" s="165"/>
      <c r="AB402" s="165"/>
      <c r="AC402" s="165"/>
      <c r="AD402" s="166"/>
      <c r="AE402" s="167"/>
      <c r="AF402" s="165"/>
      <c r="AG402" s="165"/>
      <c r="AH402" s="165"/>
      <c r="AI402" s="166"/>
      <c r="AJ402" s="153"/>
      <c r="AM402" s="160"/>
      <c r="AN402" s="168"/>
      <c r="AO402" s="167"/>
      <c r="AP402" s="162"/>
      <c r="AQ402" s="158"/>
      <c r="AS402" s="169"/>
    </row>
    <row r="403" spans="1:45">
      <c r="A403" s="158"/>
      <c r="B403" s="158"/>
      <c r="H403" s="152"/>
      <c r="I403" s="159"/>
      <c r="J403" s="159"/>
      <c r="K403" s="159"/>
      <c r="L403" s="159"/>
      <c r="M403" s="159"/>
      <c r="N403" s="159"/>
      <c r="O403" s="159"/>
      <c r="P403" s="159"/>
      <c r="Q403" s="153"/>
      <c r="R403" s="154"/>
      <c r="S403" s="154"/>
      <c r="T403" s="154"/>
      <c r="U403" s="160"/>
      <c r="V403" s="161"/>
      <c r="W403" s="162"/>
      <c r="X403" s="162"/>
      <c r="Y403" s="163"/>
      <c r="Z403" s="164"/>
      <c r="AA403" s="165"/>
      <c r="AB403" s="165"/>
      <c r="AC403" s="165"/>
      <c r="AD403" s="166"/>
      <c r="AE403" s="167"/>
      <c r="AF403" s="165"/>
      <c r="AG403" s="165"/>
      <c r="AH403" s="165"/>
      <c r="AI403" s="166"/>
      <c r="AJ403" s="153"/>
      <c r="AM403" s="160"/>
      <c r="AN403" s="168"/>
      <c r="AO403" s="167"/>
      <c r="AP403" s="162"/>
      <c r="AQ403" s="158"/>
      <c r="AS403" s="169"/>
    </row>
    <row r="404" spans="1:45">
      <c r="A404" s="158"/>
      <c r="B404" s="158"/>
      <c r="H404" s="152"/>
      <c r="I404" s="159"/>
      <c r="J404" s="159"/>
      <c r="K404" s="159"/>
      <c r="L404" s="159"/>
      <c r="M404" s="159"/>
      <c r="N404" s="159"/>
      <c r="O404" s="159"/>
      <c r="P404" s="159"/>
      <c r="Q404" s="153"/>
      <c r="R404" s="154"/>
      <c r="S404" s="154"/>
      <c r="T404" s="154"/>
      <c r="U404" s="160"/>
      <c r="V404" s="161"/>
      <c r="W404" s="162"/>
      <c r="X404" s="162"/>
      <c r="Y404" s="163"/>
      <c r="Z404" s="164"/>
      <c r="AA404" s="165"/>
      <c r="AB404" s="165"/>
      <c r="AC404" s="165"/>
      <c r="AD404" s="166"/>
      <c r="AE404" s="167"/>
      <c r="AF404" s="165"/>
      <c r="AG404" s="165"/>
      <c r="AH404" s="165"/>
      <c r="AI404" s="166"/>
      <c r="AJ404" s="153"/>
      <c r="AM404" s="160"/>
      <c r="AN404" s="168"/>
      <c r="AO404" s="167"/>
      <c r="AP404" s="162"/>
      <c r="AQ404" s="158"/>
      <c r="AS404" s="169"/>
    </row>
    <row r="405" spans="1:45">
      <c r="A405" s="158"/>
      <c r="B405" s="158"/>
      <c r="H405" s="152"/>
      <c r="I405" s="159"/>
      <c r="J405" s="159"/>
      <c r="K405" s="159"/>
      <c r="L405" s="159"/>
      <c r="M405" s="159"/>
      <c r="N405" s="159"/>
      <c r="O405" s="159"/>
      <c r="P405" s="159"/>
      <c r="Q405" s="153"/>
      <c r="R405" s="154"/>
      <c r="S405" s="154"/>
      <c r="T405" s="154"/>
      <c r="U405" s="160"/>
      <c r="V405" s="161"/>
      <c r="W405" s="162"/>
      <c r="X405" s="162"/>
      <c r="Y405" s="163"/>
      <c r="Z405" s="164"/>
      <c r="AA405" s="165"/>
      <c r="AB405" s="165"/>
      <c r="AC405" s="165"/>
      <c r="AD405" s="166"/>
      <c r="AE405" s="167"/>
      <c r="AF405" s="165"/>
      <c r="AG405" s="165"/>
      <c r="AH405" s="165"/>
      <c r="AI405" s="166"/>
      <c r="AJ405" s="153"/>
      <c r="AM405" s="160"/>
      <c r="AN405" s="168"/>
      <c r="AO405" s="167"/>
      <c r="AP405" s="162"/>
      <c r="AQ405" s="158"/>
      <c r="AS405" s="169"/>
    </row>
    <row r="406" spans="1:45">
      <c r="A406" s="158"/>
      <c r="B406" s="158"/>
      <c r="H406" s="152"/>
      <c r="I406" s="159"/>
      <c r="J406" s="159"/>
      <c r="K406" s="159"/>
      <c r="L406" s="159"/>
      <c r="M406" s="159"/>
      <c r="N406" s="159"/>
      <c r="O406" s="159"/>
      <c r="P406" s="159"/>
      <c r="Q406" s="153"/>
      <c r="R406" s="154"/>
      <c r="S406" s="154"/>
      <c r="T406" s="154"/>
      <c r="U406" s="160"/>
      <c r="V406" s="161"/>
      <c r="W406" s="162"/>
      <c r="X406" s="162"/>
      <c r="Y406" s="163"/>
      <c r="Z406" s="164"/>
      <c r="AA406" s="165"/>
      <c r="AB406" s="165"/>
      <c r="AC406" s="165"/>
      <c r="AD406" s="166"/>
      <c r="AE406" s="167"/>
      <c r="AF406" s="165"/>
      <c r="AG406" s="165"/>
      <c r="AH406" s="165"/>
      <c r="AI406" s="166"/>
      <c r="AJ406" s="153"/>
      <c r="AM406" s="160"/>
      <c r="AN406" s="168"/>
      <c r="AO406" s="167"/>
      <c r="AP406" s="162"/>
      <c r="AQ406" s="158"/>
      <c r="AS406" s="169"/>
    </row>
    <row r="407" spans="1:45">
      <c r="A407" s="158"/>
      <c r="B407" s="158"/>
      <c r="H407" s="152"/>
      <c r="I407" s="159"/>
      <c r="J407" s="159"/>
      <c r="K407" s="159"/>
      <c r="L407" s="159"/>
      <c r="M407" s="159"/>
      <c r="N407" s="159"/>
      <c r="O407" s="159"/>
      <c r="P407" s="159"/>
      <c r="Q407" s="153"/>
      <c r="R407" s="154"/>
      <c r="S407" s="154"/>
      <c r="T407" s="154"/>
      <c r="U407" s="160"/>
      <c r="V407" s="161"/>
      <c r="W407" s="162"/>
      <c r="X407" s="162"/>
      <c r="Y407" s="163"/>
      <c r="Z407" s="164"/>
      <c r="AA407" s="165"/>
      <c r="AB407" s="165"/>
      <c r="AC407" s="165"/>
      <c r="AD407" s="166"/>
      <c r="AE407" s="167"/>
      <c r="AF407" s="165"/>
      <c r="AG407" s="165"/>
      <c r="AH407" s="165"/>
      <c r="AI407" s="166"/>
      <c r="AJ407" s="153"/>
      <c r="AM407" s="160"/>
      <c r="AN407" s="168"/>
      <c r="AO407" s="167"/>
      <c r="AP407" s="162"/>
      <c r="AQ407" s="158"/>
      <c r="AS407" s="169"/>
    </row>
    <row r="408" spans="1:45">
      <c r="A408" s="158"/>
      <c r="B408" s="158"/>
      <c r="H408" s="152"/>
      <c r="I408" s="159"/>
      <c r="J408" s="159"/>
      <c r="K408" s="159"/>
      <c r="L408" s="159"/>
      <c r="M408" s="159"/>
      <c r="N408" s="159"/>
      <c r="O408" s="159"/>
      <c r="P408" s="159"/>
      <c r="Q408" s="153"/>
      <c r="R408" s="154"/>
      <c r="S408" s="154"/>
      <c r="T408" s="154"/>
      <c r="U408" s="160"/>
      <c r="V408" s="161"/>
      <c r="W408" s="162"/>
      <c r="X408" s="162"/>
      <c r="Y408" s="163"/>
      <c r="Z408" s="164"/>
      <c r="AA408" s="165"/>
      <c r="AB408" s="165"/>
      <c r="AC408" s="165"/>
      <c r="AD408" s="166"/>
      <c r="AE408" s="167"/>
      <c r="AF408" s="165"/>
      <c r="AG408" s="165"/>
      <c r="AH408" s="165"/>
      <c r="AI408" s="166"/>
      <c r="AJ408" s="153"/>
      <c r="AM408" s="160"/>
      <c r="AN408" s="168"/>
      <c r="AO408" s="167"/>
      <c r="AP408" s="162"/>
      <c r="AQ408" s="158"/>
      <c r="AS408" s="169"/>
    </row>
    <row r="409" spans="1:45">
      <c r="A409" s="158"/>
      <c r="B409" s="158"/>
      <c r="H409" s="152"/>
      <c r="I409" s="159"/>
      <c r="J409" s="159"/>
      <c r="K409" s="159"/>
      <c r="L409" s="159"/>
      <c r="M409" s="159"/>
      <c r="N409" s="159"/>
      <c r="O409" s="159"/>
      <c r="P409" s="159"/>
      <c r="Q409" s="153"/>
      <c r="R409" s="154"/>
      <c r="S409" s="154"/>
      <c r="T409" s="154"/>
      <c r="U409" s="160"/>
      <c r="V409" s="161"/>
      <c r="W409" s="162"/>
      <c r="X409" s="162"/>
      <c r="Y409" s="163"/>
      <c r="Z409" s="164"/>
      <c r="AA409" s="165"/>
      <c r="AB409" s="165"/>
      <c r="AC409" s="165"/>
      <c r="AD409" s="166"/>
      <c r="AE409" s="167"/>
      <c r="AF409" s="165"/>
      <c r="AG409" s="165"/>
      <c r="AH409" s="165"/>
      <c r="AI409" s="166"/>
      <c r="AJ409" s="153"/>
      <c r="AM409" s="160"/>
      <c r="AN409" s="168"/>
      <c r="AO409" s="167"/>
      <c r="AP409" s="162"/>
      <c r="AQ409" s="158"/>
      <c r="AS409" s="169"/>
    </row>
    <row r="410" spans="1:45">
      <c r="A410" s="158"/>
      <c r="B410" s="158"/>
      <c r="H410" s="152"/>
      <c r="I410" s="159"/>
      <c r="J410" s="159"/>
      <c r="K410" s="159"/>
      <c r="L410" s="159"/>
      <c r="M410" s="159"/>
      <c r="N410" s="159"/>
      <c r="O410" s="159"/>
      <c r="P410" s="159"/>
      <c r="Q410" s="153"/>
      <c r="R410" s="154"/>
      <c r="S410" s="154"/>
      <c r="T410" s="154"/>
      <c r="U410" s="160"/>
      <c r="V410" s="161"/>
      <c r="W410" s="162"/>
      <c r="X410" s="162"/>
      <c r="Y410" s="163"/>
      <c r="Z410" s="164"/>
      <c r="AA410" s="165"/>
      <c r="AB410" s="165"/>
      <c r="AC410" s="165"/>
      <c r="AD410" s="166"/>
      <c r="AE410" s="167"/>
      <c r="AF410" s="165"/>
      <c r="AG410" s="165"/>
      <c r="AH410" s="165"/>
      <c r="AI410" s="166"/>
      <c r="AJ410" s="153"/>
      <c r="AM410" s="160"/>
      <c r="AN410" s="168"/>
      <c r="AO410" s="167"/>
      <c r="AP410" s="162"/>
      <c r="AQ410" s="158"/>
      <c r="AS410" s="169"/>
    </row>
    <row r="411" spans="1:45">
      <c r="A411" s="158"/>
      <c r="B411" s="158"/>
      <c r="H411" s="152"/>
      <c r="I411" s="159"/>
      <c r="J411" s="159"/>
      <c r="K411" s="159"/>
      <c r="L411" s="159"/>
      <c r="M411" s="159"/>
      <c r="N411" s="159"/>
      <c r="O411" s="159"/>
      <c r="P411" s="159"/>
      <c r="Q411" s="153"/>
      <c r="R411" s="154"/>
      <c r="S411" s="154"/>
      <c r="T411" s="154"/>
      <c r="U411" s="160"/>
      <c r="V411" s="161"/>
      <c r="W411" s="162"/>
      <c r="X411" s="162"/>
      <c r="Y411" s="163"/>
      <c r="Z411" s="164"/>
      <c r="AA411" s="165"/>
      <c r="AB411" s="165"/>
      <c r="AC411" s="165"/>
      <c r="AD411" s="166"/>
      <c r="AE411" s="167"/>
      <c r="AF411" s="165"/>
      <c r="AG411" s="165"/>
      <c r="AH411" s="165"/>
      <c r="AI411" s="166"/>
      <c r="AJ411" s="153"/>
      <c r="AM411" s="160"/>
      <c r="AN411" s="168"/>
      <c r="AO411" s="167"/>
      <c r="AP411" s="162"/>
      <c r="AQ411" s="158"/>
      <c r="AS411" s="169"/>
    </row>
    <row r="412" spans="1:45">
      <c r="A412" s="158"/>
      <c r="B412" s="158"/>
      <c r="H412" s="152"/>
      <c r="I412" s="159"/>
      <c r="J412" s="159"/>
      <c r="K412" s="159"/>
      <c r="L412" s="159"/>
      <c r="M412" s="159"/>
      <c r="N412" s="159"/>
      <c r="O412" s="159"/>
      <c r="P412" s="159"/>
      <c r="Q412" s="153"/>
      <c r="R412" s="154"/>
      <c r="S412" s="154"/>
      <c r="T412" s="154"/>
      <c r="U412" s="160"/>
      <c r="V412" s="161"/>
      <c r="W412" s="162"/>
      <c r="X412" s="162"/>
      <c r="Y412" s="163"/>
      <c r="Z412" s="164"/>
      <c r="AA412" s="165"/>
      <c r="AB412" s="165"/>
      <c r="AC412" s="165"/>
      <c r="AD412" s="166"/>
      <c r="AE412" s="167"/>
      <c r="AF412" s="165"/>
      <c r="AG412" s="165"/>
      <c r="AH412" s="165"/>
      <c r="AI412" s="166"/>
      <c r="AJ412" s="153"/>
      <c r="AM412" s="160"/>
      <c r="AN412" s="168"/>
      <c r="AO412" s="167"/>
      <c r="AP412" s="162"/>
      <c r="AQ412" s="158"/>
      <c r="AS412" s="169"/>
    </row>
    <row r="413" spans="1:45">
      <c r="A413" s="158"/>
      <c r="B413" s="158"/>
      <c r="H413" s="152"/>
      <c r="I413" s="159"/>
      <c r="J413" s="159"/>
      <c r="K413" s="159"/>
      <c r="L413" s="159"/>
      <c r="M413" s="159"/>
      <c r="N413" s="159"/>
      <c r="O413" s="159"/>
      <c r="P413" s="159"/>
      <c r="Q413" s="153"/>
      <c r="R413" s="154"/>
      <c r="S413" s="154"/>
      <c r="T413" s="154"/>
      <c r="U413" s="160"/>
      <c r="V413" s="161"/>
      <c r="W413" s="162"/>
      <c r="X413" s="162"/>
      <c r="Y413" s="163"/>
      <c r="Z413" s="164"/>
      <c r="AA413" s="165"/>
      <c r="AB413" s="165"/>
      <c r="AC413" s="165"/>
      <c r="AD413" s="166"/>
      <c r="AE413" s="167"/>
      <c r="AF413" s="165"/>
      <c r="AG413" s="165"/>
      <c r="AH413" s="165"/>
      <c r="AI413" s="166"/>
      <c r="AJ413" s="153"/>
      <c r="AM413" s="160"/>
      <c r="AN413" s="168"/>
      <c r="AO413" s="167"/>
      <c r="AP413" s="162"/>
      <c r="AQ413" s="158"/>
      <c r="AS413" s="169"/>
    </row>
    <row r="414" spans="1:45">
      <c r="A414" s="158"/>
      <c r="B414" s="158"/>
      <c r="H414" s="152"/>
      <c r="I414" s="159"/>
      <c r="J414" s="159"/>
      <c r="K414" s="159"/>
      <c r="L414" s="159"/>
      <c r="M414" s="159"/>
      <c r="N414" s="159"/>
      <c r="O414" s="159"/>
      <c r="P414" s="159"/>
      <c r="Q414" s="153"/>
      <c r="R414" s="154"/>
      <c r="S414" s="154"/>
      <c r="T414" s="154"/>
      <c r="U414" s="160"/>
      <c r="V414" s="161"/>
      <c r="W414" s="162"/>
      <c r="X414" s="162"/>
      <c r="Y414" s="163"/>
      <c r="Z414" s="164"/>
      <c r="AA414" s="165"/>
      <c r="AB414" s="165"/>
      <c r="AC414" s="165"/>
      <c r="AD414" s="166"/>
      <c r="AE414" s="167"/>
      <c r="AF414" s="165"/>
      <c r="AG414" s="165"/>
      <c r="AH414" s="165"/>
      <c r="AI414" s="166"/>
      <c r="AJ414" s="153"/>
      <c r="AM414" s="160"/>
      <c r="AN414" s="168"/>
      <c r="AO414" s="167"/>
      <c r="AP414" s="162"/>
      <c r="AQ414" s="158"/>
      <c r="AS414" s="169"/>
    </row>
    <row r="415" spans="1:45">
      <c r="A415" s="158"/>
      <c r="B415" s="158"/>
      <c r="H415" s="152"/>
      <c r="I415" s="159"/>
      <c r="J415" s="159"/>
      <c r="K415" s="159"/>
      <c r="L415" s="159"/>
      <c r="M415" s="159"/>
      <c r="N415" s="159"/>
      <c r="O415" s="159"/>
      <c r="P415" s="159"/>
      <c r="Q415" s="153"/>
      <c r="R415" s="154"/>
      <c r="S415" s="154"/>
      <c r="T415" s="154"/>
      <c r="U415" s="160"/>
      <c r="V415" s="161"/>
      <c r="W415" s="162"/>
      <c r="X415" s="162"/>
      <c r="Y415" s="163"/>
      <c r="Z415" s="164"/>
      <c r="AA415" s="165"/>
      <c r="AB415" s="165"/>
      <c r="AC415" s="165"/>
      <c r="AD415" s="166"/>
      <c r="AE415" s="167"/>
      <c r="AF415" s="165"/>
      <c r="AG415" s="165"/>
      <c r="AH415" s="165"/>
      <c r="AI415" s="166"/>
      <c r="AJ415" s="153"/>
      <c r="AM415" s="160"/>
      <c r="AN415" s="168"/>
      <c r="AO415" s="167"/>
      <c r="AP415" s="162"/>
      <c r="AQ415" s="158"/>
      <c r="AS415" s="169"/>
    </row>
    <row r="416" spans="1:45">
      <c r="A416" s="158"/>
      <c r="B416" s="158"/>
      <c r="H416" s="152"/>
      <c r="I416" s="159"/>
      <c r="J416" s="159"/>
      <c r="K416" s="159"/>
      <c r="L416" s="159"/>
      <c r="M416" s="159"/>
      <c r="N416" s="159"/>
      <c r="O416" s="159"/>
      <c r="P416" s="159"/>
      <c r="Q416" s="153"/>
      <c r="R416" s="154"/>
      <c r="S416" s="154"/>
      <c r="T416" s="154"/>
      <c r="U416" s="160"/>
      <c r="V416" s="161"/>
      <c r="W416" s="162"/>
      <c r="X416" s="162"/>
      <c r="Y416" s="163"/>
      <c r="Z416" s="164"/>
      <c r="AA416" s="165"/>
      <c r="AB416" s="165"/>
      <c r="AC416" s="165"/>
      <c r="AD416" s="166"/>
      <c r="AE416" s="167"/>
      <c r="AF416" s="165"/>
      <c r="AG416" s="165"/>
      <c r="AH416" s="165"/>
      <c r="AI416" s="166"/>
      <c r="AJ416" s="153"/>
      <c r="AM416" s="160"/>
      <c r="AN416" s="168"/>
      <c r="AO416" s="167"/>
      <c r="AP416" s="162"/>
      <c r="AQ416" s="158"/>
      <c r="AS416" s="169"/>
    </row>
    <row r="417" spans="1:45">
      <c r="A417" s="158"/>
      <c r="B417" s="158"/>
      <c r="H417" s="152"/>
      <c r="I417" s="159"/>
      <c r="J417" s="159"/>
      <c r="K417" s="159"/>
      <c r="L417" s="159"/>
      <c r="M417" s="159"/>
      <c r="N417" s="159"/>
      <c r="O417" s="159"/>
      <c r="P417" s="159"/>
      <c r="Q417" s="153"/>
      <c r="R417" s="154"/>
      <c r="S417" s="154"/>
      <c r="T417" s="154"/>
      <c r="U417" s="160"/>
      <c r="V417" s="161"/>
      <c r="W417" s="162"/>
      <c r="X417" s="162"/>
      <c r="Y417" s="163"/>
      <c r="Z417" s="164"/>
      <c r="AA417" s="165"/>
      <c r="AB417" s="165"/>
      <c r="AC417" s="165"/>
      <c r="AD417" s="166"/>
      <c r="AE417" s="167"/>
      <c r="AF417" s="165"/>
      <c r="AG417" s="165"/>
      <c r="AH417" s="165"/>
      <c r="AI417" s="166"/>
      <c r="AJ417" s="153"/>
      <c r="AM417" s="160"/>
      <c r="AN417" s="168"/>
      <c r="AO417" s="167"/>
      <c r="AP417" s="162"/>
      <c r="AQ417" s="158"/>
      <c r="AS417" s="169"/>
    </row>
    <row r="418" spans="1:45">
      <c r="A418" s="158"/>
      <c r="B418" s="158"/>
      <c r="H418" s="152"/>
      <c r="I418" s="159"/>
      <c r="J418" s="159"/>
      <c r="K418" s="159"/>
      <c r="L418" s="159"/>
      <c r="M418" s="159"/>
      <c r="N418" s="159"/>
      <c r="O418" s="159"/>
      <c r="P418" s="159"/>
      <c r="Q418" s="153"/>
      <c r="R418" s="154"/>
      <c r="S418" s="154"/>
      <c r="T418" s="154"/>
      <c r="U418" s="160"/>
      <c r="V418" s="161"/>
      <c r="W418" s="162"/>
      <c r="X418" s="162"/>
      <c r="Y418" s="163"/>
      <c r="Z418" s="164"/>
      <c r="AA418" s="165"/>
      <c r="AB418" s="165"/>
      <c r="AC418" s="165"/>
      <c r="AD418" s="166"/>
      <c r="AE418" s="167"/>
      <c r="AF418" s="165"/>
      <c r="AG418" s="165"/>
      <c r="AH418" s="165"/>
      <c r="AI418" s="166"/>
      <c r="AJ418" s="153"/>
      <c r="AM418" s="160"/>
      <c r="AN418" s="168"/>
      <c r="AO418" s="167"/>
      <c r="AP418" s="162"/>
      <c r="AQ418" s="158"/>
      <c r="AS418" s="169"/>
    </row>
    <row r="419" spans="1:45">
      <c r="A419" s="158"/>
      <c r="B419" s="158"/>
      <c r="H419" s="152"/>
      <c r="I419" s="159"/>
      <c r="J419" s="159"/>
      <c r="K419" s="159"/>
      <c r="L419" s="159"/>
      <c r="M419" s="159"/>
      <c r="N419" s="159"/>
      <c r="O419" s="159"/>
      <c r="P419" s="159"/>
      <c r="Q419" s="153"/>
      <c r="R419" s="154"/>
      <c r="S419" s="154"/>
      <c r="T419" s="154"/>
      <c r="U419" s="160"/>
      <c r="V419" s="161"/>
      <c r="W419" s="162"/>
      <c r="X419" s="162"/>
      <c r="Y419" s="163"/>
      <c r="Z419" s="164"/>
      <c r="AA419" s="165"/>
      <c r="AB419" s="165"/>
      <c r="AC419" s="165"/>
      <c r="AD419" s="166"/>
      <c r="AE419" s="167"/>
      <c r="AF419" s="165"/>
      <c r="AG419" s="165"/>
      <c r="AH419" s="165"/>
      <c r="AI419" s="166"/>
      <c r="AJ419" s="153"/>
      <c r="AM419" s="160"/>
      <c r="AN419" s="168"/>
      <c r="AO419" s="167"/>
      <c r="AP419" s="162"/>
      <c r="AQ419" s="158"/>
      <c r="AS419" s="169"/>
    </row>
    <row r="420" spans="1:45">
      <c r="A420" s="158"/>
      <c r="B420" s="158"/>
      <c r="H420" s="152"/>
      <c r="I420" s="159"/>
      <c r="J420" s="159"/>
      <c r="K420" s="159"/>
      <c r="L420" s="159"/>
      <c r="M420" s="159"/>
      <c r="N420" s="159"/>
      <c r="O420" s="159"/>
      <c r="P420" s="159"/>
      <c r="Q420" s="153"/>
      <c r="R420" s="154"/>
      <c r="S420" s="154"/>
      <c r="T420" s="154"/>
      <c r="U420" s="160"/>
      <c r="V420" s="161"/>
      <c r="W420" s="162"/>
      <c r="X420" s="162"/>
      <c r="Y420" s="163"/>
      <c r="Z420" s="164"/>
      <c r="AA420" s="165"/>
      <c r="AB420" s="165"/>
      <c r="AC420" s="165"/>
      <c r="AD420" s="166"/>
      <c r="AE420" s="167"/>
      <c r="AF420" s="165"/>
      <c r="AG420" s="165"/>
      <c r="AH420" s="165"/>
      <c r="AI420" s="166"/>
      <c r="AJ420" s="153"/>
      <c r="AM420" s="160"/>
      <c r="AN420" s="168"/>
      <c r="AO420" s="167"/>
      <c r="AP420" s="162"/>
      <c r="AQ420" s="158"/>
    </row>
    <row r="421" spans="1:45">
      <c r="A421" s="158"/>
      <c r="B421" s="158"/>
      <c r="H421" s="152"/>
      <c r="I421" s="159"/>
      <c r="J421" s="159"/>
      <c r="K421" s="159"/>
      <c r="L421" s="159"/>
      <c r="M421" s="159"/>
      <c r="N421" s="159"/>
      <c r="O421" s="159"/>
      <c r="P421" s="159"/>
      <c r="Q421" s="153"/>
      <c r="R421" s="154"/>
      <c r="S421" s="154"/>
      <c r="T421" s="154"/>
      <c r="U421" s="160"/>
      <c r="V421" s="161"/>
      <c r="W421" s="162"/>
      <c r="X421" s="162"/>
      <c r="Y421" s="163"/>
      <c r="Z421" s="164"/>
      <c r="AA421" s="165"/>
      <c r="AB421" s="165"/>
      <c r="AC421" s="165"/>
      <c r="AD421" s="166"/>
      <c r="AE421" s="167"/>
      <c r="AF421" s="165"/>
      <c r="AG421" s="165"/>
      <c r="AH421" s="165"/>
      <c r="AI421" s="166"/>
      <c r="AJ421" s="153"/>
      <c r="AM421" s="160"/>
      <c r="AN421" s="168"/>
      <c r="AO421" s="167"/>
      <c r="AP421" s="162"/>
      <c r="AQ421" s="158"/>
    </row>
    <row r="422" spans="1:45">
      <c r="A422" s="158"/>
      <c r="B422" s="157"/>
      <c r="H422" s="152"/>
      <c r="I422" s="159"/>
      <c r="J422" s="159"/>
      <c r="K422" s="159"/>
      <c r="L422" s="159"/>
      <c r="M422" s="159"/>
      <c r="N422" s="159"/>
      <c r="O422" s="159"/>
      <c r="P422" s="159"/>
      <c r="Q422" s="153"/>
      <c r="R422" s="154"/>
      <c r="S422" s="154"/>
      <c r="T422" s="154"/>
      <c r="U422" s="160"/>
      <c r="V422" s="161"/>
      <c r="W422" s="162"/>
      <c r="X422" s="162"/>
      <c r="Y422" s="163"/>
      <c r="Z422" s="164"/>
      <c r="AA422" s="165"/>
      <c r="AB422" s="165"/>
      <c r="AC422" s="165"/>
      <c r="AD422" s="166"/>
      <c r="AE422" s="167"/>
      <c r="AF422" s="165"/>
      <c r="AG422" s="165"/>
      <c r="AH422" s="165"/>
      <c r="AI422" s="166"/>
      <c r="AJ422" s="153"/>
      <c r="AM422" s="160"/>
      <c r="AN422" s="168"/>
      <c r="AO422" s="167"/>
      <c r="AP422" s="162"/>
      <c r="AQ422" s="158"/>
    </row>
    <row r="423" spans="1:45">
      <c r="A423" s="157"/>
      <c r="B423" s="158"/>
      <c r="C423" s="151"/>
      <c r="D423" s="152"/>
      <c r="E423" s="152"/>
      <c r="F423" s="152"/>
      <c r="G423" s="152"/>
      <c r="H423" s="152"/>
      <c r="I423" s="159"/>
      <c r="J423" s="159"/>
      <c r="K423" s="159"/>
      <c r="L423" s="159"/>
      <c r="M423" s="159"/>
      <c r="N423" s="159"/>
      <c r="O423" s="159"/>
      <c r="P423" s="159"/>
      <c r="Q423" s="153"/>
      <c r="R423" s="154"/>
      <c r="S423" s="154"/>
      <c r="T423" s="154"/>
      <c r="U423" s="160"/>
      <c r="V423" s="161"/>
      <c r="W423" s="162"/>
      <c r="X423" s="162"/>
      <c r="Y423" s="163"/>
      <c r="Z423" s="164"/>
      <c r="AA423" s="165"/>
      <c r="AB423" s="165"/>
      <c r="AC423" s="165"/>
      <c r="AD423" s="166"/>
      <c r="AE423" s="167"/>
      <c r="AF423" s="165"/>
      <c r="AG423" s="165"/>
      <c r="AH423" s="165"/>
      <c r="AI423" s="166"/>
      <c r="AJ423" s="153"/>
      <c r="AM423" s="160"/>
      <c r="AN423" s="168"/>
      <c r="AO423" s="167"/>
      <c r="AP423" s="162"/>
      <c r="AQ423" s="158"/>
    </row>
    <row r="424" spans="1:45">
      <c r="A424" s="157"/>
      <c r="B424" s="158"/>
      <c r="C424" s="151"/>
      <c r="D424" s="152"/>
      <c r="E424" s="152"/>
      <c r="F424" s="152"/>
      <c r="G424" s="152"/>
      <c r="H424" s="152"/>
      <c r="I424" s="159"/>
      <c r="J424" s="159"/>
      <c r="K424" s="159"/>
      <c r="L424" s="159"/>
      <c r="M424" s="159"/>
      <c r="N424" s="159"/>
      <c r="O424" s="159"/>
      <c r="P424" s="159"/>
      <c r="Q424" s="153"/>
      <c r="R424" s="154"/>
      <c r="S424" s="154"/>
      <c r="T424" s="154"/>
      <c r="U424" s="160"/>
      <c r="V424" s="161"/>
      <c r="W424" s="162"/>
      <c r="X424" s="162"/>
      <c r="Y424" s="163"/>
      <c r="Z424" s="164"/>
      <c r="AA424" s="165"/>
      <c r="AB424" s="165"/>
      <c r="AC424" s="165"/>
      <c r="AD424" s="166"/>
      <c r="AE424" s="167"/>
      <c r="AF424" s="165"/>
      <c r="AG424" s="165"/>
      <c r="AH424" s="165"/>
      <c r="AI424" s="166"/>
      <c r="AJ424" s="153"/>
      <c r="AM424" s="160"/>
      <c r="AN424" s="168"/>
      <c r="AO424" s="167"/>
      <c r="AP424" s="162"/>
      <c r="AQ424" s="158"/>
    </row>
    <row r="425" spans="1:45">
      <c r="A425" s="157"/>
      <c r="B425" s="158"/>
      <c r="C425" s="151"/>
      <c r="D425" s="152"/>
      <c r="E425" s="152"/>
      <c r="F425" s="152"/>
      <c r="G425" s="152"/>
      <c r="H425" s="152"/>
      <c r="I425" s="159"/>
      <c r="J425" s="159"/>
      <c r="K425" s="159"/>
      <c r="L425" s="159"/>
      <c r="M425" s="159"/>
      <c r="N425" s="159"/>
      <c r="O425" s="159"/>
      <c r="P425" s="159"/>
      <c r="Q425" s="153"/>
      <c r="R425" s="154"/>
      <c r="S425" s="154"/>
      <c r="T425" s="154"/>
      <c r="U425" s="160"/>
      <c r="V425" s="161"/>
      <c r="W425" s="162"/>
      <c r="X425" s="162"/>
      <c r="Y425" s="163"/>
      <c r="Z425" s="164"/>
      <c r="AA425" s="165"/>
      <c r="AB425" s="165"/>
      <c r="AC425" s="165"/>
      <c r="AD425" s="166"/>
      <c r="AE425" s="167"/>
      <c r="AF425" s="165"/>
      <c r="AG425" s="165"/>
      <c r="AH425" s="165"/>
      <c r="AI425" s="166"/>
      <c r="AJ425" s="153"/>
      <c r="AM425" s="160"/>
      <c r="AN425" s="168"/>
      <c r="AO425" s="167"/>
      <c r="AP425" s="162"/>
      <c r="AQ425" s="158"/>
    </row>
    <row r="426" spans="1:45">
      <c r="A426" s="157"/>
      <c r="B426" s="158"/>
      <c r="C426" s="151"/>
      <c r="D426" s="152"/>
      <c r="E426" s="152"/>
      <c r="F426" s="152"/>
      <c r="G426" s="152"/>
      <c r="H426" s="152"/>
      <c r="I426" s="159"/>
      <c r="J426" s="159"/>
      <c r="K426" s="159"/>
      <c r="L426" s="159"/>
      <c r="M426" s="159"/>
      <c r="N426" s="159"/>
      <c r="O426" s="159"/>
      <c r="P426" s="159"/>
      <c r="Q426" s="153"/>
      <c r="R426" s="154"/>
      <c r="S426" s="154"/>
      <c r="T426" s="154"/>
      <c r="U426" s="160"/>
      <c r="V426" s="161"/>
      <c r="W426" s="162"/>
      <c r="X426" s="162"/>
      <c r="Y426" s="163"/>
      <c r="Z426" s="164"/>
      <c r="AA426" s="165"/>
      <c r="AB426" s="165"/>
      <c r="AC426" s="165"/>
      <c r="AD426" s="166"/>
      <c r="AE426" s="167"/>
      <c r="AF426" s="165"/>
      <c r="AG426" s="165"/>
      <c r="AH426" s="165"/>
      <c r="AI426" s="166"/>
      <c r="AJ426" s="153"/>
      <c r="AM426" s="160"/>
      <c r="AN426" s="168"/>
      <c r="AO426" s="167"/>
      <c r="AP426" s="162"/>
      <c r="AQ426" s="158"/>
    </row>
    <row r="427" spans="1:45">
      <c r="A427" s="157"/>
      <c r="B427" s="158"/>
      <c r="C427" s="151"/>
      <c r="D427" s="152"/>
      <c r="E427" s="152"/>
      <c r="F427" s="152"/>
      <c r="G427" s="152"/>
      <c r="H427" s="152"/>
      <c r="I427" s="159"/>
      <c r="J427" s="159"/>
      <c r="K427" s="159"/>
      <c r="L427" s="159"/>
      <c r="M427" s="159"/>
      <c r="N427" s="159"/>
      <c r="O427" s="159"/>
      <c r="P427" s="159"/>
      <c r="Q427" s="153"/>
      <c r="R427" s="154"/>
      <c r="S427" s="154"/>
      <c r="T427" s="154"/>
      <c r="U427" s="160"/>
      <c r="V427" s="161"/>
      <c r="W427" s="162"/>
      <c r="X427" s="162"/>
      <c r="Y427" s="163"/>
      <c r="Z427" s="164"/>
      <c r="AA427" s="165"/>
      <c r="AB427" s="165"/>
      <c r="AC427" s="165"/>
      <c r="AD427" s="166"/>
      <c r="AE427" s="167"/>
      <c r="AF427" s="165"/>
      <c r="AG427" s="165"/>
      <c r="AH427" s="165"/>
      <c r="AI427" s="166"/>
      <c r="AJ427" s="153"/>
      <c r="AM427" s="160"/>
      <c r="AN427" s="168"/>
      <c r="AO427" s="167"/>
      <c r="AP427" s="162"/>
      <c r="AQ427" s="158"/>
    </row>
    <row r="428" spans="1:45">
      <c r="A428" s="157"/>
      <c r="B428" s="158"/>
      <c r="C428" s="151"/>
      <c r="D428" s="152"/>
      <c r="E428" s="152"/>
      <c r="F428" s="152"/>
      <c r="G428" s="152"/>
      <c r="H428" s="152"/>
      <c r="I428" s="159"/>
      <c r="J428" s="159"/>
      <c r="K428" s="159"/>
      <c r="L428" s="159"/>
      <c r="M428" s="159"/>
      <c r="N428" s="159"/>
      <c r="O428" s="159"/>
      <c r="P428" s="159"/>
      <c r="Q428" s="153"/>
      <c r="R428" s="154"/>
      <c r="S428" s="154"/>
      <c r="T428" s="154"/>
      <c r="U428" s="160"/>
      <c r="V428" s="161"/>
      <c r="W428" s="162"/>
      <c r="X428" s="162"/>
      <c r="Y428" s="163"/>
      <c r="Z428" s="164"/>
      <c r="AA428" s="165"/>
      <c r="AB428" s="165"/>
      <c r="AC428" s="165"/>
      <c r="AD428" s="166"/>
      <c r="AE428" s="167"/>
      <c r="AF428" s="165"/>
      <c r="AG428" s="165"/>
      <c r="AH428" s="165"/>
      <c r="AI428" s="166"/>
      <c r="AJ428" s="153"/>
      <c r="AM428" s="160"/>
      <c r="AN428" s="168"/>
      <c r="AO428" s="167"/>
      <c r="AP428" s="162"/>
      <c r="AQ428" s="158"/>
    </row>
    <row r="429" spans="1:45">
      <c r="A429" s="157"/>
      <c r="B429" s="158"/>
      <c r="C429" s="151"/>
      <c r="D429" s="152"/>
      <c r="E429" s="152"/>
      <c r="F429" s="152"/>
      <c r="G429" s="152"/>
      <c r="H429" s="152"/>
      <c r="I429" s="159"/>
      <c r="J429" s="159"/>
      <c r="K429" s="159"/>
      <c r="L429" s="159"/>
      <c r="M429" s="159"/>
      <c r="N429" s="159"/>
      <c r="O429" s="159"/>
      <c r="P429" s="159"/>
      <c r="Q429" s="153"/>
      <c r="R429" s="154"/>
      <c r="S429" s="154"/>
      <c r="T429" s="154"/>
      <c r="U429" s="160"/>
      <c r="V429" s="161"/>
      <c r="W429" s="162"/>
      <c r="X429" s="162"/>
      <c r="Y429" s="163"/>
      <c r="Z429" s="164"/>
      <c r="AA429" s="165"/>
      <c r="AB429" s="165"/>
      <c r="AC429" s="165"/>
      <c r="AD429" s="166"/>
      <c r="AE429" s="167"/>
      <c r="AF429" s="165"/>
      <c r="AG429" s="165"/>
      <c r="AH429" s="165"/>
      <c r="AI429" s="166"/>
      <c r="AJ429" s="153"/>
      <c r="AM429" s="160"/>
      <c r="AN429" s="168"/>
      <c r="AO429" s="167"/>
      <c r="AP429" s="162"/>
      <c r="AQ429" s="158"/>
    </row>
    <row r="430" spans="1:45">
      <c r="A430" s="157"/>
      <c r="B430" s="158"/>
      <c r="C430" s="151"/>
      <c r="D430" s="152"/>
      <c r="E430" s="152"/>
      <c r="F430" s="152"/>
      <c r="G430" s="152"/>
      <c r="H430" s="152"/>
      <c r="I430" s="159"/>
      <c r="J430" s="159"/>
      <c r="K430" s="159"/>
      <c r="L430" s="159"/>
      <c r="M430" s="159"/>
      <c r="N430" s="159"/>
      <c r="O430" s="159"/>
      <c r="P430" s="159"/>
      <c r="Q430" s="153"/>
      <c r="R430" s="154"/>
      <c r="S430" s="154"/>
      <c r="T430" s="154"/>
      <c r="U430" s="160"/>
      <c r="V430" s="161"/>
      <c r="W430" s="162"/>
      <c r="X430" s="162"/>
      <c r="Y430" s="163"/>
      <c r="Z430" s="164"/>
      <c r="AA430" s="165"/>
      <c r="AB430" s="165"/>
      <c r="AC430" s="165"/>
      <c r="AD430" s="166"/>
      <c r="AE430" s="167"/>
      <c r="AF430" s="165"/>
      <c r="AG430" s="165"/>
      <c r="AH430" s="165"/>
      <c r="AI430" s="166"/>
      <c r="AJ430" s="153"/>
      <c r="AM430" s="160"/>
      <c r="AN430" s="168"/>
      <c r="AO430" s="167"/>
      <c r="AP430" s="162"/>
      <c r="AQ430" s="158"/>
    </row>
    <row r="431" spans="1:45">
      <c r="A431" s="157"/>
      <c r="B431" s="158"/>
      <c r="C431" s="151"/>
      <c r="D431" s="152"/>
      <c r="E431" s="152"/>
      <c r="F431" s="152"/>
      <c r="G431" s="152"/>
      <c r="H431" s="152"/>
      <c r="I431" s="159"/>
      <c r="J431" s="159"/>
      <c r="K431" s="159"/>
      <c r="L431" s="159"/>
      <c r="M431" s="159"/>
      <c r="N431" s="159"/>
      <c r="O431" s="159"/>
      <c r="P431" s="159"/>
      <c r="Q431" s="153"/>
      <c r="R431" s="154"/>
      <c r="S431" s="154"/>
      <c r="T431" s="154"/>
      <c r="U431" s="160"/>
      <c r="V431" s="161"/>
      <c r="W431" s="162"/>
      <c r="X431" s="162"/>
      <c r="Y431" s="163"/>
      <c r="Z431" s="164"/>
      <c r="AA431" s="165"/>
      <c r="AB431" s="165"/>
      <c r="AC431" s="165"/>
      <c r="AD431" s="166"/>
      <c r="AE431" s="167"/>
      <c r="AF431" s="165"/>
      <c r="AG431" s="165"/>
      <c r="AH431" s="165"/>
      <c r="AI431" s="166"/>
      <c r="AJ431" s="153"/>
      <c r="AM431" s="160"/>
      <c r="AN431" s="168"/>
      <c r="AO431" s="167"/>
      <c r="AP431" s="162"/>
      <c r="AQ431" s="158"/>
    </row>
    <row r="432" spans="1:45">
      <c r="A432" s="157"/>
      <c r="B432" s="158"/>
      <c r="C432" s="151"/>
      <c r="D432" s="152"/>
      <c r="E432" s="152"/>
      <c r="F432" s="152"/>
      <c r="G432" s="152"/>
      <c r="H432" s="152"/>
      <c r="I432" s="159"/>
      <c r="J432" s="159"/>
      <c r="K432" s="159"/>
      <c r="L432" s="159"/>
      <c r="M432" s="159"/>
      <c r="N432" s="159"/>
      <c r="O432" s="159"/>
      <c r="P432" s="159"/>
      <c r="Q432" s="153"/>
      <c r="R432" s="154"/>
      <c r="S432" s="154"/>
      <c r="T432" s="154"/>
      <c r="U432" s="160"/>
      <c r="V432" s="161"/>
      <c r="W432" s="162"/>
      <c r="X432" s="162"/>
      <c r="Y432" s="163"/>
      <c r="Z432" s="164"/>
      <c r="AA432" s="165"/>
      <c r="AB432" s="165"/>
      <c r="AC432" s="165"/>
      <c r="AD432" s="166"/>
      <c r="AE432" s="167"/>
      <c r="AF432" s="165"/>
      <c r="AG432" s="165"/>
      <c r="AH432" s="165"/>
      <c r="AI432" s="166"/>
      <c r="AJ432" s="153"/>
      <c r="AM432" s="160"/>
      <c r="AN432" s="168"/>
      <c r="AO432" s="167"/>
      <c r="AP432" s="162"/>
      <c r="AQ432" s="158"/>
    </row>
    <row r="433" spans="1:43">
      <c r="A433" s="157"/>
      <c r="B433" s="158"/>
      <c r="C433" s="151"/>
      <c r="D433" s="152"/>
      <c r="E433" s="152"/>
      <c r="F433" s="152"/>
      <c r="G433" s="152"/>
      <c r="H433" s="152"/>
      <c r="I433" s="159"/>
      <c r="J433" s="159"/>
      <c r="K433" s="159"/>
      <c r="L433" s="159"/>
      <c r="M433" s="159"/>
      <c r="N433" s="159"/>
      <c r="O433" s="159"/>
      <c r="P433" s="159"/>
      <c r="Q433" s="153"/>
      <c r="R433" s="154"/>
      <c r="S433" s="154"/>
      <c r="T433" s="154"/>
      <c r="U433" s="160"/>
      <c r="V433" s="161"/>
      <c r="W433" s="162"/>
      <c r="X433" s="162"/>
      <c r="Y433" s="163"/>
      <c r="Z433" s="164"/>
      <c r="AA433" s="165"/>
      <c r="AB433" s="165"/>
      <c r="AC433" s="165"/>
      <c r="AD433" s="166"/>
      <c r="AE433" s="167"/>
      <c r="AF433" s="165"/>
      <c r="AG433" s="165"/>
      <c r="AH433" s="165"/>
      <c r="AI433" s="166"/>
      <c r="AJ433" s="153"/>
      <c r="AM433" s="160"/>
      <c r="AN433" s="168"/>
      <c r="AO433" s="167"/>
      <c r="AP433" s="162"/>
      <c r="AQ433" s="158"/>
    </row>
    <row r="434" spans="1:43">
      <c r="A434" s="157"/>
      <c r="B434" s="158"/>
      <c r="C434" s="151"/>
      <c r="D434" s="152"/>
      <c r="E434" s="152"/>
      <c r="F434" s="152"/>
      <c r="G434" s="152"/>
      <c r="H434" s="152"/>
      <c r="I434" s="159"/>
      <c r="J434" s="159"/>
      <c r="K434" s="159"/>
      <c r="L434" s="159"/>
      <c r="M434" s="159"/>
      <c r="N434" s="159"/>
      <c r="O434" s="159"/>
      <c r="P434" s="159"/>
      <c r="Q434" s="153"/>
      <c r="R434" s="154"/>
      <c r="S434" s="154"/>
      <c r="T434" s="154"/>
      <c r="U434" s="160"/>
      <c r="V434" s="161"/>
      <c r="W434" s="162"/>
      <c r="X434" s="162"/>
      <c r="Y434" s="163"/>
      <c r="Z434" s="164"/>
      <c r="AA434" s="165"/>
      <c r="AB434" s="165"/>
      <c r="AC434" s="165"/>
      <c r="AD434" s="166"/>
      <c r="AE434" s="167"/>
      <c r="AF434" s="165"/>
      <c r="AG434" s="165"/>
      <c r="AH434" s="165"/>
      <c r="AI434" s="166"/>
      <c r="AJ434" s="153"/>
      <c r="AM434" s="160"/>
      <c r="AN434" s="168"/>
      <c r="AO434" s="167"/>
      <c r="AP434" s="162"/>
      <c r="AQ434" s="158"/>
    </row>
    <row r="435" spans="1:43">
      <c r="A435" s="157"/>
      <c r="B435" s="158"/>
      <c r="C435" s="151"/>
      <c r="D435" s="152"/>
      <c r="E435" s="152"/>
      <c r="F435" s="152"/>
      <c r="G435" s="152"/>
      <c r="H435" s="152"/>
      <c r="I435" s="159"/>
      <c r="J435" s="159"/>
      <c r="K435" s="159"/>
      <c r="L435" s="159"/>
      <c r="M435" s="159"/>
      <c r="N435" s="159"/>
      <c r="O435" s="159"/>
      <c r="P435" s="159"/>
      <c r="Q435" s="153"/>
      <c r="R435" s="154"/>
      <c r="S435" s="154"/>
      <c r="T435" s="154"/>
      <c r="U435" s="160"/>
      <c r="V435" s="161"/>
      <c r="W435" s="162"/>
      <c r="X435" s="162"/>
      <c r="Y435" s="163"/>
      <c r="Z435" s="164"/>
      <c r="AA435" s="165"/>
      <c r="AB435" s="165"/>
      <c r="AC435" s="165"/>
      <c r="AD435" s="166"/>
      <c r="AE435" s="167"/>
      <c r="AF435" s="165"/>
      <c r="AG435" s="165"/>
      <c r="AH435" s="165"/>
      <c r="AI435" s="166"/>
      <c r="AJ435" s="153"/>
      <c r="AM435" s="160"/>
      <c r="AN435" s="168"/>
      <c r="AO435" s="167"/>
      <c r="AP435" s="162"/>
      <c r="AQ435" s="158"/>
    </row>
    <row r="436" spans="1:43">
      <c r="A436" s="157"/>
      <c r="B436" s="158"/>
      <c r="C436" s="151"/>
      <c r="D436" s="152"/>
      <c r="E436" s="152"/>
      <c r="F436" s="152"/>
      <c r="G436" s="152"/>
      <c r="H436" s="152"/>
      <c r="I436" s="159"/>
      <c r="J436" s="159"/>
      <c r="K436" s="159"/>
      <c r="L436" s="159"/>
      <c r="M436" s="159"/>
      <c r="N436" s="159"/>
      <c r="O436" s="159"/>
      <c r="P436" s="159"/>
      <c r="Q436" s="153"/>
      <c r="R436" s="154"/>
      <c r="S436" s="154"/>
      <c r="T436" s="154"/>
      <c r="U436" s="160"/>
      <c r="V436" s="161"/>
      <c r="W436" s="162"/>
      <c r="X436" s="162"/>
      <c r="Y436" s="163"/>
      <c r="Z436" s="164"/>
      <c r="AA436" s="165"/>
      <c r="AB436" s="165"/>
      <c r="AC436" s="165"/>
      <c r="AD436" s="166"/>
      <c r="AE436" s="167"/>
      <c r="AF436" s="165"/>
      <c r="AG436" s="165"/>
      <c r="AH436" s="165"/>
      <c r="AI436" s="166"/>
      <c r="AJ436" s="153"/>
      <c r="AM436" s="160"/>
      <c r="AN436" s="168"/>
      <c r="AO436" s="167"/>
      <c r="AP436" s="162"/>
      <c r="AQ436" s="158"/>
    </row>
    <row r="437" spans="1:43">
      <c r="A437" s="157"/>
      <c r="B437" s="158"/>
      <c r="C437" s="151"/>
      <c r="D437" s="152"/>
      <c r="E437" s="152"/>
      <c r="F437" s="152"/>
      <c r="G437" s="152"/>
      <c r="H437" s="152"/>
      <c r="I437" s="159"/>
      <c r="J437" s="159"/>
      <c r="K437" s="159"/>
      <c r="L437" s="159"/>
      <c r="M437" s="159"/>
      <c r="N437" s="159"/>
      <c r="O437" s="159"/>
      <c r="P437" s="159"/>
      <c r="Q437" s="153"/>
      <c r="R437" s="154"/>
      <c r="S437" s="154"/>
      <c r="T437" s="154"/>
      <c r="U437" s="160"/>
      <c r="V437" s="161"/>
      <c r="W437" s="162"/>
      <c r="X437" s="162"/>
      <c r="Y437" s="163"/>
      <c r="Z437" s="164"/>
      <c r="AA437" s="165"/>
      <c r="AB437" s="165"/>
      <c r="AC437" s="165"/>
      <c r="AD437" s="166"/>
      <c r="AE437" s="167"/>
      <c r="AF437" s="165"/>
      <c r="AG437" s="165"/>
      <c r="AH437" s="165"/>
      <c r="AI437" s="166"/>
      <c r="AJ437" s="153"/>
      <c r="AM437" s="160"/>
      <c r="AN437" s="168"/>
      <c r="AO437" s="167"/>
      <c r="AP437" s="162"/>
      <c r="AQ437" s="158"/>
    </row>
    <row r="438" spans="1:43">
      <c r="A438" s="157"/>
      <c r="B438" s="158"/>
      <c r="C438" s="151"/>
      <c r="D438" s="152"/>
      <c r="E438" s="152"/>
      <c r="F438" s="152"/>
      <c r="G438" s="152"/>
      <c r="H438" s="152"/>
      <c r="I438" s="159"/>
      <c r="J438" s="159"/>
      <c r="K438" s="159"/>
      <c r="L438" s="159"/>
      <c r="M438" s="159"/>
      <c r="N438" s="159"/>
      <c r="O438" s="159"/>
      <c r="P438" s="159"/>
      <c r="Q438" s="153"/>
      <c r="R438" s="154"/>
      <c r="S438" s="154"/>
      <c r="T438" s="154"/>
      <c r="U438" s="160"/>
      <c r="V438" s="161"/>
      <c r="W438" s="162"/>
      <c r="X438" s="162"/>
      <c r="Y438" s="163"/>
      <c r="Z438" s="164"/>
      <c r="AA438" s="165"/>
      <c r="AB438" s="165"/>
      <c r="AC438" s="165"/>
      <c r="AD438" s="166"/>
      <c r="AE438" s="167"/>
      <c r="AF438" s="165"/>
      <c r="AG438" s="165"/>
      <c r="AH438" s="165"/>
      <c r="AI438" s="166"/>
      <c r="AJ438" s="153"/>
      <c r="AM438" s="160"/>
      <c r="AN438" s="168"/>
      <c r="AO438" s="167"/>
      <c r="AP438" s="162"/>
      <c r="AQ438" s="158"/>
    </row>
    <row r="439" spans="1:43">
      <c r="A439" s="157"/>
      <c r="B439" s="158"/>
      <c r="C439" s="151"/>
      <c r="D439" s="152"/>
      <c r="E439" s="152"/>
      <c r="F439" s="152"/>
      <c r="G439" s="152"/>
      <c r="H439" s="152"/>
      <c r="I439" s="159"/>
      <c r="J439" s="159"/>
      <c r="K439" s="159"/>
      <c r="L439" s="159"/>
      <c r="M439" s="159"/>
      <c r="N439" s="159"/>
      <c r="O439" s="159"/>
      <c r="P439" s="159"/>
      <c r="Q439" s="153"/>
      <c r="R439" s="154"/>
      <c r="S439" s="154"/>
      <c r="T439" s="154"/>
      <c r="U439" s="160"/>
      <c r="V439" s="161"/>
      <c r="W439" s="162"/>
      <c r="X439" s="162"/>
      <c r="Y439" s="163"/>
      <c r="Z439" s="164"/>
      <c r="AA439" s="165"/>
      <c r="AB439" s="165"/>
      <c r="AC439" s="165"/>
      <c r="AD439" s="166"/>
      <c r="AE439" s="167"/>
      <c r="AF439" s="165"/>
      <c r="AG439" s="165"/>
      <c r="AH439" s="165"/>
      <c r="AI439" s="166"/>
      <c r="AJ439" s="153"/>
      <c r="AM439" s="160"/>
      <c r="AN439" s="168"/>
      <c r="AO439" s="167"/>
      <c r="AP439" s="162"/>
      <c r="AQ439" s="158"/>
    </row>
    <row r="440" spans="1:43">
      <c r="A440" s="157"/>
      <c r="B440" s="158"/>
      <c r="C440" s="151"/>
      <c r="D440" s="152"/>
      <c r="E440" s="152"/>
      <c r="F440" s="152"/>
      <c r="G440" s="152"/>
      <c r="H440" s="152"/>
      <c r="I440" s="159"/>
      <c r="J440" s="159"/>
      <c r="K440" s="159"/>
      <c r="L440" s="159"/>
      <c r="M440" s="159"/>
      <c r="N440" s="159"/>
      <c r="O440" s="159"/>
      <c r="P440" s="159"/>
      <c r="Q440" s="153"/>
      <c r="R440" s="154"/>
      <c r="S440" s="154"/>
      <c r="T440" s="154"/>
      <c r="U440" s="160"/>
      <c r="V440" s="161"/>
      <c r="W440" s="162"/>
      <c r="X440" s="162"/>
      <c r="Y440" s="163"/>
      <c r="Z440" s="164"/>
      <c r="AA440" s="165"/>
      <c r="AB440" s="165"/>
      <c r="AC440" s="165"/>
      <c r="AD440" s="166"/>
      <c r="AE440" s="167"/>
      <c r="AF440" s="165"/>
      <c r="AG440" s="165"/>
      <c r="AH440" s="165"/>
      <c r="AI440" s="166"/>
      <c r="AJ440" s="153"/>
      <c r="AM440" s="160"/>
      <c r="AN440" s="168"/>
      <c r="AO440" s="167"/>
      <c r="AP440" s="162"/>
      <c r="AQ440" s="158"/>
    </row>
    <row r="441" spans="1:43">
      <c r="A441" s="157"/>
      <c r="B441" s="158"/>
      <c r="C441" s="151"/>
      <c r="D441" s="152"/>
      <c r="E441" s="152"/>
      <c r="F441" s="152"/>
      <c r="G441" s="152"/>
      <c r="H441" s="152"/>
      <c r="I441" s="159"/>
      <c r="J441" s="159"/>
      <c r="K441" s="159"/>
      <c r="L441" s="159"/>
      <c r="M441" s="159"/>
      <c r="N441" s="159"/>
      <c r="O441" s="159"/>
      <c r="P441" s="159"/>
      <c r="Q441" s="153"/>
      <c r="R441" s="154"/>
      <c r="S441" s="154"/>
      <c r="T441" s="154"/>
      <c r="U441" s="160"/>
      <c r="V441" s="161"/>
      <c r="W441" s="162"/>
      <c r="X441" s="162"/>
      <c r="Y441" s="163"/>
      <c r="Z441" s="164"/>
      <c r="AA441" s="165"/>
      <c r="AB441" s="165"/>
      <c r="AC441" s="165"/>
      <c r="AD441" s="166"/>
      <c r="AE441" s="167"/>
      <c r="AF441" s="165"/>
      <c r="AG441" s="165"/>
      <c r="AH441" s="165"/>
      <c r="AI441" s="166"/>
      <c r="AJ441" s="153"/>
      <c r="AM441" s="160"/>
      <c r="AN441" s="168"/>
      <c r="AO441" s="167"/>
      <c r="AP441" s="162"/>
      <c r="AQ441" s="158"/>
    </row>
    <row r="442" spans="1:43">
      <c r="A442" s="157"/>
      <c r="B442" s="158"/>
      <c r="C442" s="151"/>
      <c r="D442" s="152"/>
      <c r="E442" s="152"/>
      <c r="F442" s="152"/>
      <c r="G442" s="152"/>
      <c r="H442" s="152"/>
      <c r="I442" s="159"/>
      <c r="J442" s="159"/>
      <c r="K442" s="159"/>
      <c r="L442" s="159"/>
      <c r="M442" s="159"/>
      <c r="N442" s="159"/>
      <c r="O442" s="159"/>
      <c r="P442" s="159"/>
      <c r="Q442" s="153"/>
      <c r="R442" s="154"/>
      <c r="S442" s="154"/>
      <c r="T442" s="154"/>
      <c r="U442" s="160"/>
      <c r="V442" s="161"/>
      <c r="W442" s="162"/>
      <c r="X442" s="162"/>
      <c r="Y442" s="163"/>
      <c r="Z442" s="164"/>
      <c r="AA442" s="165"/>
      <c r="AB442" s="165"/>
      <c r="AC442" s="165"/>
      <c r="AD442" s="166"/>
      <c r="AE442" s="167"/>
      <c r="AF442" s="165"/>
      <c r="AG442" s="165"/>
      <c r="AH442" s="165"/>
      <c r="AI442" s="166"/>
      <c r="AJ442" s="153"/>
      <c r="AM442" s="160"/>
      <c r="AN442" s="168"/>
      <c r="AO442" s="167"/>
      <c r="AP442" s="162"/>
      <c r="AQ442" s="158"/>
    </row>
    <row r="443" spans="1:43">
      <c r="A443" s="157"/>
      <c r="B443" s="158"/>
      <c r="C443" s="151"/>
      <c r="D443" s="152"/>
      <c r="E443" s="152"/>
      <c r="F443" s="152"/>
      <c r="G443" s="152"/>
      <c r="H443" s="152"/>
      <c r="I443" s="159"/>
      <c r="J443" s="159"/>
      <c r="K443" s="159"/>
      <c r="L443" s="159"/>
      <c r="M443" s="159"/>
      <c r="N443" s="159"/>
      <c r="O443" s="159"/>
      <c r="P443" s="159"/>
      <c r="Q443" s="153"/>
      <c r="R443" s="154"/>
      <c r="S443" s="154"/>
      <c r="T443" s="154"/>
      <c r="U443" s="160"/>
      <c r="V443" s="161"/>
      <c r="W443" s="162"/>
      <c r="X443" s="162"/>
      <c r="Y443" s="163"/>
      <c r="Z443" s="164"/>
      <c r="AA443" s="165"/>
      <c r="AB443" s="165"/>
      <c r="AC443" s="165"/>
      <c r="AD443" s="166"/>
      <c r="AE443" s="167"/>
      <c r="AF443" s="165"/>
      <c r="AG443" s="165"/>
      <c r="AH443" s="165"/>
      <c r="AI443" s="166"/>
      <c r="AJ443" s="153"/>
      <c r="AM443" s="160"/>
      <c r="AN443" s="168"/>
      <c r="AO443" s="167"/>
      <c r="AP443" s="162"/>
      <c r="AQ443" s="158"/>
    </row>
    <row r="444" spans="1:43">
      <c r="A444" s="157"/>
      <c r="B444" s="158"/>
      <c r="C444" s="151"/>
      <c r="D444" s="152"/>
      <c r="E444" s="152"/>
      <c r="F444" s="152"/>
      <c r="G444" s="152"/>
      <c r="H444" s="152"/>
      <c r="I444" s="159"/>
      <c r="J444" s="159"/>
      <c r="K444" s="159"/>
      <c r="L444" s="159"/>
      <c r="M444" s="159"/>
      <c r="N444" s="159"/>
      <c r="O444" s="159"/>
      <c r="P444" s="159"/>
      <c r="Q444" s="153"/>
      <c r="R444" s="154"/>
      <c r="S444" s="154"/>
      <c r="T444" s="154"/>
      <c r="U444" s="160"/>
      <c r="V444" s="161"/>
      <c r="W444" s="162"/>
      <c r="X444" s="162"/>
      <c r="Y444" s="163"/>
      <c r="Z444" s="164"/>
      <c r="AA444" s="165"/>
      <c r="AB444" s="165"/>
      <c r="AC444" s="165"/>
      <c r="AD444" s="166"/>
      <c r="AE444" s="167"/>
      <c r="AF444" s="165"/>
      <c r="AG444" s="165"/>
      <c r="AH444" s="165"/>
      <c r="AI444" s="166"/>
      <c r="AJ444" s="153"/>
      <c r="AM444" s="160"/>
      <c r="AN444" s="168"/>
      <c r="AO444" s="167"/>
      <c r="AP444" s="162"/>
      <c r="AQ444" s="158"/>
    </row>
    <row r="445" spans="1:43">
      <c r="A445" s="157"/>
      <c r="B445" s="158"/>
      <c r="C445" s="151"/>
      <c r="D445" s="152"/>
      <c r="E445" s="152"/>
      <c r="F445" s="152"/>
      <c r="G445" s="152"/>
      <c r="H445" s="152"/>
      <c r="I445" s="159"/>
      <c r="J445" s="159"/>
      <c r="K445" s="159"/>
      <c r="L445" s="159"/>
      <c r="M445" s="159"/>
      <c r="N445" s="159"/>
      <c r="O445" s="159"/>
      <c r="P445" s="159"/>
      <c r="Q445" s="153"/>
      <c r="R445" s="154"/>
      <c r="S445" s="154"/>
      <c r="T445" s="154"/>
      <c r="U445" s="160"/>
      <c r="V445" s="161"/>
      <c r="W445" s="162"/>
      <c r="X445" s="162"/>
      <c r="Y445" s="163"/>
      <c r="Z445" s="164"/>
      <c r="AA445" s="165"/>
      <c r="AB445" s="165"/>
      <c r="AC445" s="165"/>
      <c r="AD445" s="166"/>
      <c r="AE445" s="167"/>
      <c r="AF445" s="165"/>
      <c r="AG445" s="165"/>
      <c r="AH445" s="165"/>
      <c r="AI445" s="166"/>
      <c r="AJ445" s="153"/>
      <c r="AM445" s="160"/>
      <c r="AN445" s="168"/>
      <c r="AO445" s="167"/>
      <c r="AP445" s="162"/>
      <c r="AQ445" s="158"/>
    </row>
    <row r="446" spans="1:43">
      <c r="A446" s="157"/>
      <c r="B446" s="158"/>
      <c r="C446" s="151"/>
      <c r="D446" s="152"/>
      <c r="E446" s="152"/>
      <c r="F446" s="152"/>
      <c r="G446" s="152"/>
      <c r="H446" s="152"/>
      <c r="I446" s="159"/>
      <c r="J446" s="159"/>
      <c r="K446" s="159"/>
      <c r="L446" s="159"/>
      <c r="M446" s="159"/>
      <c r="N446" s="159"/>
      <c r="O446" s="159"/>
      <c r="P446" s="159"/>
      <c r="Q446" s="153"/>
      <c r="R446" s="154"/>
      <c r="S446" s="154"/>
      <c r="T446" s="154"/>
      <c r="U446" s="160"/>
      <c r="V446" s="161"/>
      <c r="W446" s="162"/>
      <c r="X446" s="162"/>
      <c r="Y446" s="163"/>
      <c r="Z446" s="164"/>
      <c r="AA446" s="165"/>
      <c r="AB446" s="165"/>
      <c r="AC446" s="165"/>
      <c r="AD446" s="166"/>
      <c r="AE446" s="167"/>
      <c r="AF446" s="165"/>
      <c r="AG446" s="165"/>
      <c r="AH446" s="165"/>
      <c r="AI446" s="166"/>
      <c r="AJ446" s="153"/>
      <c r="AM446" s="160"/>
      <c r="AN446" s="168"/>
      <c r="AO446" s="167"/>
      <c r="AP446" s="162"/>
      <c r="AQ446" s="158"/>
    </row>
    <row r="447" spans="1:43">
      <c r="A447" s="157"/>
      <c r="B447" s="158"/>
      <c r="C447" s="151"/>
      <c r="D447" s="152"/>
      <c r="E447" s="152"/>
      <c r="F447" s="152"/>
      <c r="G447" s="152"/>
      <c r="H447" s="152"/>
      <c r="I447" s="159"/>
      <c r="J447" s="159"/>
      <c r="K447" s="159"/>
      <c r="L447" s="159"/>
      <c r="M447" s="159"/>
      <c r="N447" s="159"/>
      <c r="O447" s="159"/>
      <c r="P447" s="159"/>
      <c r="Q447" s="153"/>
      <c r="R447" s="154"/>
      <c r="S447" s="154"/>
      <c r="T447" s="154"/>
      <c r="U447" s="160"/>
      <c r="V447" s="161"/>
      <c r="W447" s="162"/>
      <c r="X447" s="162"/>
      <c r="Y447" s="163"/>
      <c r="Z447" s="164"/>
      <c r="AA447" s="165"/>
      <c r="AB447" s="165"/>
      <c r="AC447" s="165"/>
      <c r="AD447" s="166"/>
      <c r="AE447" s="167"/>
      <c r="AF447" s="165"/>
      <c r="AG447" s="165"/>
      <c r="AH447" s="165"/>
      <c r="AI447" s="166"/>
      <c r="AJ447" s="153"/>
      <c r="AM447" s="160"/>
      <c r="AN447" s="168"/>
      <c r="AO447" s="167"/>
      <c r="AP447" s="162"/>
      <c r="AQ447" s="158"/>
    </row>
    <row r="448" spans="1:43">
      <c r="A448" s="157"/>
      <c r="B448" s="158"/>
      <c r="C448" s="151"/>
      <c r="D448" s="152"/>
      <c r="E448" s="152"/>
      <c r="F448" s="152"/>
      <c r="G448" s="152"/>
      <c r="H448" s="152"/>
      <c r="I448" s="159"/>
      <c r="J448" s="159"/>
      <c r="K448" s="159"/>
      <c r="L448" s="159"/>
      <c r="M448" s="159"/>
      <c r="N448" s="159"/>
      <c r="O448" s="159"/>
      <c r="P448" s="159"/>
      <c r="Q448" s="153"/>
      <c r="R448" s="154"/>
      <c r="S448" s="154"/>
      <c r="T448" s="154"/>
      <c r="U448" s="160"/>
      <c r="V448" s="161"/>
      <c r="W448" s="162"/>
      <c r="X448" s="162"/>
      <c r="Y448" s="163"/>
      <c r="Z448" s="164"/>
      <c r="AA448" s="165"/>
      <c r="AB448" s="165"/>
      <c r="AC448" s="165"/>
      <c r="AD448" s="166"/>
      <c r="AE448" s="167"/>
      <c r="AF448" s="165"/>
      <c r="AG448" s="165"/>
      <c r="AH448" s="165"/>
      <c r="AI448" s="166"/>
      <c r="AJ448" s="153"/>
      <c r="AM448" s="160"/>
      <c r="AN448" s="168"/>
      <c r="AO448" s="167"/>
      <c r="AP448" s="162"/>
      <c r="AQ448" s="158"/>
    </row>
    <row r="449" spans="1:43">
      <c r="A449" s="157"/>
      <c r="B449" s="158"/>
      <c r="C449" s="151"/>
      <c r="D449" s="152"/>
      <c r="E449" s="152"/>
      <c r="F449" s="152"/>
      <c r="G449" s="152"/>
      <c r="H449" s="152"/>
      <c r="I449" s="159"/>
      <c r="J449" s="159"/>
      <c r="K449" s="159"/>
      <c r="L449" s="159"/>
      <c r="M449" s="159"/>
      <c r="N449" s="159"/>
      <c r="O449" s="159"/>
      <c r="P449" s="159"/>
      <c r="Q449" s="153"/>
      <c r="R449" s="154"/>
      <c r="S449" s="154"/>
      <c r="T449" s="154"/>
      <c r="U449" s="160"/>
      <c r="V449" s="161"/>
      <c r="W449" s="162"/>
      <c r="X449" s="162"/>
      <c r="Y449" s="163"/>
      <c r="Z449" s="164"/>
      <c r="AA449" s="165"/>
      <c r="AB449" s="165"/>
      <c r="AC449" s="165"/>
      <c r="AD449" s="166"/>
      <c r="AE449" s="167"/>
      <c r="AF449" s="165"/>
      <c r="AG449" s="165"/>
      <c r="AH449" s="165"/>
      <c r="AI449" s="166"/>
      <c r="AJ449" s="153"/>
      <c r="AM449" s="160"/>
      <c r="AN449" s="168"/>
      <c r="AO449" s="167"/>
      <c r="AP449" s="162"/>
      <c r="AQ449" s="158"/>
    </row>
    <row r="450" spans="1:43">
      <c r="A450" s="157"/>
      <c r="B450" s="158"/>
      <c r="C450" s="151"/>
      <c r="D450" s="152"/>
      <c r="E450" s="152"/>
      <c r="F450" s="152"/>
      <c r="G450" s="152"/>
      <c r="H450" s="152"/>
      <c r="I450" s="159"/>
      <c r="J450" s="159"/>
      <c r="K450" s="159"/>
      <c r="L450" s="159"/>
      <c r="M450" s="159"/>
      <c r="N450" s="159"/>
      <c r="O450" s="159"/>
      <c r="P450" s="159"/>
      <c r="Q450" s="153"/>
      <c r="R450" s="154"/>
      <c r="S450" s="154"/>
      <c r="T450" s="154"/>
      <c r="U450" s="160"/>
      <c r="V450" s="161"/>
      <c r="W450" s="162"/>
      <c r="X450" s="162"/>
      <c r="Y450" s="163"/>
      <c r="Z450" s="164"/>
      <c r="AA450" s="165"/>
      <c r="AB450" s="165"/>
      <c r="AC450" s="165"/>
      <c r="AD450" s="166"/>
      <c r="AE450" s="167"/>
      <c r="AF450" s="165"/>
      <c r="AG450" s="165"/>
      <c r="AH450" s="165"/>
      <c r="AI450" s="166"/>
      <c r="AJ450" s="153"/>
      <c r="AM450" s="160"/>
      <c r="AN450" s="168"/>
      <c r="AO450" s="167"/>
      <c r="AP450" s="162"/>
      <c r="AQ450" s="158"/>
    </row>
    <row r="451" spans="1:43">
      <c r="A451" s="157"/>
      <c r="B451" s="158"/>
      <c r="C451" s="151"/>
      <c r="D451" s="152"/>
      <c r="E451" s="152"/>
      <c r="F451" s="152"/>
      <c r="G451" s="152"/>
      <c r="H451" s="152"/>
      <c r="I451" s="159"/>
      <c r="J451" s="159"/>
      <c r="K451" s="159"/>
      <c r="L451" s="159"/>
      <c r="M451" s="159"/>
      <c r="N451" s="159"/>
      <c r="O451" s="159"/>
      <c r="P451" s="159"/>
      <c r="Q451" s="153"/>
      <c r="R451" s="154"/>
      <c r="S451" s="154"/>
      <c r="T451" s="154"/>
      <c r="U451" s="160"/>
      <c r="V451" s="161"/>
      <c r="W451" s="162"/>
      <c r="X451" s="162"/>
      <c r="Y451" s="163"/>
      <c r="Z451" s="164"/>
      <c r="AA451" s="165"/>
      <c r="AB451" s="165"/>
      <c r="AC451" s="165"/>
      <c r="AD451" s="166"/>
      <c r="AE451" s="167"/>
      <c r="AF451" s="165"/>
      <c r="AG451" s="165"/>
      <c r="AH451" s="165"/>
      <c r="AI451" s="166"/>
      <c r="AJ451" s="153"/>
      <c r="AM451" s="160"/>
      <c r="AN451" s="168"/>
      <c r="AO451" s="167"/>
      <c r="AP451" s="162"/>
      <c r="AQ451" s="158"/>
    </row>
    <row r="452" spans="1:43">
      <c r="A452" s="157"/>
      <c r="B452" s="158"/>
      <c r="C452" s="151"/>
      <c r="D452" s="152"/>
      <c r="E452" s="152"/>
      <c r="F452" s="152"/>
      <c r="G452" s="152"/>
      <c r="H452" s="152"/>
      <c r="I452" s="159"/>
      <c r="J452" s="159"/>
      <c r="K452" s="159"/>
      <c r="L452" s="159"/>
      <c r="M452" s="159"/>
      <c r="N452" s="159"/>
      <c r="O452" s="159"/>
      <c r="P452" s="159"/>
      <c r="Q452" s="153"/>
      <c r="R452" s="154"/>
      <c r="S452" s="154"/>
      <c r="T452" s="154"/>
      <c r="U452" s="160"/>
      <c r="V452" s="161"/>
      <c r="W452" s="162"/>
      <c r="X452" s="162"/>
      <c r="Y452" s="163"/>
      <c r="Z452" s="164"/>
      <c r="AA452" s="165"/>
      <c r="AB452" s="165"/>
      <c r="AC452" s="165"/>
      <c r="AD452" s="166"/>
      <c r="AE452" s="167"/>
      <c r="AF452" s="165"/>
      <c r="AG452" s="165"/>
      <c r="AH452" s="165"/>
      <c r="AI452" s="166"/>
      <c r="AJ452" s="153"/>
      <c r="AM452" s="160"/>
      <c r="AN452" s="168"/>
      <c r="AO452" s="167"/>
      <c r="AP452" s="162"/>
      <c r="AQ452" s="158"/>
    </row>
    <row r="453" spans="1:43">
      <c r="A453" s="157"/>
      <c r="B453" s="158"/>
      <c r="C453" s="151"/>
      <c r="D453" s="152"/>
      <c r="E453" s="152"/>
      <c r="F453" s="152"/>
      <c r="G453" s="152"/>
      <c r="H453" s="152"/>
      <c r="I453" s="159"/>
      <c r="J453" s="159"/>
      <c r="K453" s="159"/>
      <c r="L453" s="159"/>
      <c r="M453" s="159"/>
      <c r="N453" s="159"/>
      <c r="O453" s="159"/>
      <c r="P453" s="159"/>
      <c r="Q453" s="153"/>
      <c r="R453" s="154"/>
      <c r="S453" s="154"/>
      <c r="T453" s="154"/>
      <c r="U453" s="160"/>
      <c r="V453" s="161"/>
      <c r="W453" s="162"/>
      <c r="X453" s="162"/>
      <c r="Y453" s="163"/>
      <c r="Z453" s="164"/>
      <c r="AA453" s="165"/>
      <c r="AB453" s="165"/>
      <c r="AC453" s="165"/>
      <c r="AD453" s="166"/>
      <c r="AE453" s="167"/>
      <c r="AF453" s="165"/>
      <c r="AG453" s="165"/>
      <c r="AH453" s="165"/>
      <c r="AI453" s="166"/>
      <c r="AJ453" s="153"/>
      <c r="AM453" s="160"/>
      <c r="AN453" s="168"/>
      <c r="AO453" s="167"/>
      <c r="AP453" s="162"/>
      <c r="AQ453" s="158"/>
    </row>
    <row r="454" spans="1:43">
      <c r="A454" s="157"/>
      <c r="B454" s="158"/>
      <c r="C454" s="151"/>
      <c r="D454" s="152"/>
      <c r="E454" s="152"/>
      <c r="F454" s="152"/>
      <c r="G454" s="152"/>
      <c r="H454" s="152"/>
      <c r="I454" s="159"/>
      <c r="J454" s="159"/>
      <c r="K454" s="159"/>
      <c r="L454" s="159"/>
      <c r="M454" s="159"/>
      <c r="N454" s="159"/>
      <c r="O454" s="159"/>
      <c r="P454" s="159"/>
      <c r="Q454" s="153"/>
      <c r="R454" s="154"/>
      <c r="S454" s="154"/>
      <c r="T454" s="154"/>
      <c r="U454" s="160"/>
      <c r="V454" s="161"/>
      <c r="W454" s="162"/>
      <c r="X454" s="162"/>
      <c r="Y454" s="163"/>
      <c r="Z454" s="164"/>
      <c r="AA454" s="165"/>
      <c r="AB454" s="165"/>
      <c r="AC454" s="165"/>
      <c r="AD454" s="166"/>
      <c r="AE454" s="167"/>
      <c r="AF454" s="165"/>
      <c r="AG454" s="165"/>
      <c r="AH454" s="165"/>
      <c r="AI454" s="166"/>
      <c r="AJ454" s="153"/>
      <c r="AM454" s="160"/>
      <c r="AN454" s="168"/>
      <c r="AO454" s="167"/>
      <c r="AP454" s="162"/>
      <c r="AQ454" s="158"/>
    </row>
    <row r="455" spans="1:43">
      <c r="A455" s="157"/>
      <c r="B455" s="158"/>
      <c r="C455" s="151"/>
      <c r="D455" s="152"/>
      <c r="E455" s="152"/>
      <c r="F455" s="152"/>
      <c r="G455" s="152"/>
      <c r="H455" s="152"/>
      <c r="I455" s="159"/>
      <c r="J455" s="159"/>
      <c r="K455" s="159"/>
      <c r="L455" s="159"/>
      <c r="M455" s="159"/>
      <c r="N455" s="159"/>
      <c r="O455" s="159"/>
      <c r="P455" s="159"/>
      <c r="Q455" s="153"/>
      <c r="R455" s="154"/>
      <c r="S455" s="154"/>
      <c r="T455" s="154"/>
      <c r="U455" s="160"/>
      <c r="V455" s="161"/>
      <c r="W455" s="162"/>
      <c r="X455" s="162"/>
      <c r="Y455" s="163"/>
      <c r="Z455" s="164"/>
      <c r="AA455" s="165"/>
      <c r="AB455" s="165"/>
      <c r="AC455" s="165"/>
      <c r="AD455" s="166"/>
      <c r="AE455" s="167"/>
      <c r="AF455" s="165"/>
      <c r="AG455" s="165"/>
      <c r="AH455" s="165"/>
      <c r="AI455" s="166"/>
      <c r="AJ455" s="153"/>
      <c r="AM455" s="160"/>
      <c r="AN455" s="168"/>
      <c r="AO455" s="167"/>
      <c r="AP455" s="162"/>
      <c r="AQ455" s="158"/>
    </row>
    <row r="456" spans="1:43">
      <c r="A456" s="157"/>
      <c r="B456" s="158"/>
      <c r="C456" s="151"/>
      <c r="D456" s="152"/>
      <c r="E456" s="152"/>
      <c r="F456" s="152"/>
      <c r="G456" s="152"/>
      <c r="H456" s="152"/>
      <c r="I456" s="159"/>
      <c r="J456" s="159"/>
      <c r="K456" s="159"/>
      <c r="L456" s="159"/>
      <c r="M456" s="159"/>
      <c r="N456" s="159"/>
      <c r="O456" s="159"/>
      <c r="P456" s="159"/>
      <c r="Q456" s="153"/>
      <c r="R456" s="154"/>
      <c r="S456" s="154"/>
      <c r="T456" s="154"/>
      <c r="U456" s="160"/>
      <c r="V456" s="161"/>
      <c r="W456" s="162"/>
      <c r="X456" s="162"/>
      <c r="Y456" s="163"/>
      <c r="Z456" s="164"/>
      <c r="AA456" s="165"/>
      <c r="AB456" s="165"/>
      <c r="AC456" s="165"/>
      <c r="AD456" s="166"/>
      <c r="AE456" s="167"/>
      <c r="AF456" s="165"/>
      <c r="AG456" s="165"/>
      <c r="AH456" s="165"/>
      <c r="AI456" s="166"/>
      <c r="AJ456" s="153"/>
      <c r="AM456" s="160"/>
      <c r="AN456" s="168"/>
      <c r="AO456" s="167"/>
      <c r="AP456" s="162"/>
      <c r="AQ456" s="158"/>
    </row>
    <row r="457" spans="1:43">
      <c r="A457" s="157"/>
      <c r="B457" s="158"/>
      <c r="C457" s="151"/>
      <c r="D457" s="152"/>
      <c r="E457" s="152"/>
      <c r="F457" s="152"/>
      <c r="G457" s="152"/>
      <c r="H457" s="152"/>
      <c r="I457" s="159"/>
      <c r="J457" s="159"/>
      <c r="K457" s="159"/>
      <c r="L457" s="159"/>
      <c r="M457" s="159"/>
      <c r="N457" s="159"/>
      <c r="O457" s="159"/>
      <c r="P457" s="159"/>
      <c r="Q457" s="153"/>
      <c r="R457" s="154"/>
      <c r="S457" s="154"/>
      <c r="T457" s="154"/>
      <c r="U457" s="160"/>
      <c r="V457" s="161"/>
      <c r="W457" s="162"/>
      <c r="X457" s="162"/>
      <c r="Y457" s="163"/>
      <c r="Z457" s="164"/>
      <c r="AA457" s="165"/>
      <c r="AB457" s="165"/>
      <c r="AC457" s="165"/>
      <c r="AD457" s="166"/>
      <c r="AE457" s="167"/>
      <c r="AF457" s="165"/>
      <c r="AG457" s="165"/>
      <c r="AH457" s="165"/>
      <c r="AI457" s="166"/>
      <c r="AJ457" s="153"/>
      <c r="AM457" s="160"/>
      <c r="AN457" s="168"/>
      <c r="AO457" s="167"/>
      <c r="AP457" s="162"/>
      <c r="AQ457" s="158"/>
    </row>
    <row r="458" spans="1:43">
      <c r="A458" s="157"/>
      <c r="B458" s="158"/>
      <c r="C458" s="151"/>
      <c r="D458" s="152"/>
      <c r="E458" s="152"/>
      <c r="F458" s="152"/>
      <c r="G458" s="152"/>
      <c r="H458" s="152"/>
      <c r="I458" s="159"/>
      <c r="J458" s="159"/>
      <c r="K458" s="159"/>
      <c r="L458" s="159"/>
      <c r="M458" s="159"/>
      <c r="N458" s="159"/>
      <c r="O458" s="159"/>
      <c r="P458" s="159"/>
      <c r="Q458" s="153"/>
      <c r="R458" s="154"/>
      <c r="S458" s="154"/>
      <c r="T458" s="154"/>
      <c r="U458" s="160"/>
      <c r="V458" s="161"/>
      <c r="W458" s="162"/>
      <c r="X458" s="162"/>
      <c r="Y458" s="163"/>
      <c r="Z458" s="164"/>
      <c r="AA458" s="165"/>
      <c r="AB458" s="165"/>
      <c r="AC458" s="165"/>
      <c r="AD458" s="166"/>
      <c r="AE458" s="167"/>
      <c r="AF458" s="165"/>
      <c r="AG458" s="165"/>
      <c r="AH458" s="165"/>
      <c r="AI458" s="166"/>
      <c r="AJ458" s="153"/>
      <c r="AM458" s="160"/>
      <c r="AN458" s="168"/>
      <c r="AO458" s="167"/>
      <c r="AP458" s="162"/>
      <c r="AQ458" s="158"/>
    </row>
    <row r="459" spans="1:43">
      <c r="A459" s="157"/>
      <c r="B459" s="158"/>
      <c r="C459" s="151"/>
      <c r="D459" s="152"/>
      <c r="E459" s="152"/>
      <c r="F459" s="152"/>
      <c r="G459" s="152"/>
      <c r="H459" s="152"/>
      <c r="I459" s="159"/>
      <c r="J459" s="159"/>
      <c r="K459" s="159"/>
      <c r="L459" s="159"/>
      <c r="M459" s="159"/>
      <c r="N459" s="159"/>
      <c r="O459" s="159"/>
      <c r="P459" s="159"/>
      <c r="Q459" s="153"/>
      <c r="R459" s="154"/>
      <c r="S459" s="154"/>
      <c r="T459" s="154"/>
      <c r="U459" s="160"/>
      <c r="V459" s="161"/>
      <c r="W459" s="162"/>
      <c r="X459" s="162"/>
      <c r="Y459" s="163"/>
      <c r="Z459" s="164"/>
      <c r="AA459" s="165"/>
      <c r="AB459" s="165"/>
      <c r="AC459" s="165"/>
      <c r="AD459" s="166"/>
      <c r="AE459" s="167"/>
      <c r="AF459" s="165"/>
      <c r="AG459" s="165"/>
      <c r="AH459" s="165"/>
      <c r="AI459" s="166"/>
      <c r="AJ459" s="153"/>
      <c r="AM459" s="160"/>
      <c r="AN459" s="168"/>
      <c r="AO459" s="167"/>
      <c r="AP459" s="162"/>
      <c r="AQ459" s="158"/>
    </row>
    <row r="460" spans="1:43">
      <c r="A460" s="157"/>
      <c r="B460" s="158"/>
      <c r="C460" s="151"/>
      <c r="D460" s="152"/>
      <c r="E460" s="152"/>
      <c r="F460" s="152"/>
      <c r="G460" s="152"/>
      <c r="H460" s="152"/>
      <c r="I460" s="159"/>
      <c r="J460" s="159"/>
      <c r="K460" s="159"/>
      <c r="L460" s="159"/>
      <c r="M460" s="159"/>
      <c r="N460" s="159"/>
      <c r="O460" s="159"/>
      <c r="P460" s="159"/>
      <c r="Q460" s="153"/>
      <c r="R460" s="154"/>
      <c r="S460" s="154"/>
      <c r="T460" s="154"/>
      <c r="U460" s="160"/>
      <c r="V460" s="161"/>
      <c r="W460" s="162"/>
      <c r="X460" s="162"/>
      <c r="Y460" s="163"/>
      <c r="Z460" s="164"/>
      <c r="AA460" s="165"/>
      <c r="AB460" s="165"/>
      <c r="AC460" s="165"/>
      <c r="AD460" s="166"/>
      <c r="AE460" s="167"/>
      <c r="AF460" s="165"/>
      <c r="AG460" s="165"/>
      <c r="AH460" s="165"/>
      <c r="AI460" s="166"/>
      <c r="AJ460" s="153"/>
      <c r="AM460" s="160"/>
      <c r="AN460" s="168"/>
      <c r="AO460" s="167"/>
      <c r="AP460" s="162"/>
      <c r="AQ460" s="158"/>
    </row>
    <row r="461" spans="1:43">
      <c r="A461" s="157"/>
      <c r="B461" s="158"/>
      <c r="C461" s="151"/>
      <c r="D461" s="152"/>
      <c r="E461" s="152"/>
      <c r="F461" s="152"/>
      <c r="G461" s="152"/>
      <c r="H461" s="152"/>
      <c r="I461" s="159"/>
      <c r="J461" s="159"/>
      <c r="K461" s="159"/>
      <c r="L461" s="159"/>
      <c r="M461" s="159"/>
      <c r="N461" s="159"/>
      <c r="O461" s="159"/>
      <c r="P461" s="159"/>
      <c r="Q461" s="153"/>
      <c r="R461" s="154"/>
      <c r="S461" s="154"/>
      <c r="T461" s="154"/>
      <c r="U461" s="160"/>
      <c r="V461" s="161"/>
      <c r="W461" s="162"/>
      <c r="X461" s="162"/>
      <c r="Y461" s="163"/>
      <c r="Z461" s="164"/>
      <c r="AA461" s="165"/>
      <c r="AB461" s="165"/>
      <c r="AC461" s="165"/>
      <c r="AD461" s="166"/>
      <c r="AE461" s="167"/>
      <c r="AF461" s="165"/>
      <c r="AG461" s="165"/>
      <c r="AH461" s="165"/>
      <c r="AI461" s="166"/>
      <c r="AJ461" s="153"/>
      <c r="AM461" s="160"/>
      <c r="AN461" s="168"/>
      <c r="AO461" s="167"/>
      <c r="AP461" s="162"/>
      <c r="AQ461" s="158"/>
    </row>
    <row r="462" spans="1:43">
      <c r="A462" s="157"/>
      <c r="B462" s="158"/>
      <c r="C462" s="151"/>
      <c r="D462" s="152"/>
      <c r="E462" s="152"/>
      <c r="F462" s="152"/>
      <c r="G462" s="152"/>
      <c r="H462" s="152"/>
      <c r="I462" s="159"/>
      <c r="J462" s="159"/>
      <c r="K462" s="159"/>
      <c r="L462" s="159"/>
      <c r="M462" s="159"/>
      <c r="N462" s="159"/>
      <c r="O462" s="159"/>
      <c r="P462" s="159"/>
      <c r="Q462" s="153"/>
      <c r="R462" s="154"/>
      <c r="S462" s="154"/>
      <c r="T462" s="154"/>
      <c r="U462" s="160"/>
      <c r="V462" s="161"/>
      <c r="W462" s="162"/>
      <c r="X462" s="162"/>
      <c r="Y462" s="163"/>
      <c r="Z462" s="164"/>
      <c r="AA462" s="165"/>
      <c r="AB462" s="165"/>
      <c r="AC462" s="165"/>
      <c r="AD462" s="166"/>
      <c r="AE462" s="167"/>
      <c r="AF462" s="165"/>
      <c r="AG462" s="165"/>
      <c r="AH462" s="165"/>
      <c r="AI462" s="166"/>
      <c r="AJ462" s="153"/>
      <c r="AM462" s="160"/>
      <c r="AN462" s="168"/>
      <c r="AO462" s="167"/>
      <c r="AP462" s="162"/>
      <c r="AQ462" s="158"/>
    </row>
    <row r="463" spans="1:43">
      <c r="A463" s="157"/>
      <c r="B463" s="158"/>
      <c r="C463" s="151"/>
      <c r="D463" s="152"/>
      <c r="E463" s="152"/>
      <c r="F463" s="152"/>
      <c r="G463" s="152"/>
      <c r="H463" s="152"/>
      <c r="I463" s="159"/>
      <c r="J463" s="159"/>
      <c r="K463" s="159"/>
      <c r="L463" s="159"/>
      <c r="M463" s="159"/>
      <c r="N463" s="159"/>
      <c r="O463" s="159"/>
      <c r="P463" s="159"/>
      <c r="Q463" s="153"/>
      <c r="R463" s="154"/>
      <c r="S463" s="154"/>
      <c r="T463" s="154"/>
      <c r="U463" s="160"/>
      <c r="V463" s="161"/>
      <c r="W463" s="162"/>
      <c r="X463" s="162"/>
      <c r="Y463" s="163"/>
      <c r="Z463" s="164"/>
      <c r="AA463" s="165"/>
      <c r="AB463" s="165"/>
      <c r="AC463" s="165"/>
      <c r="AD463" s="166"/>
      <c r="AE463" s="167"/>
      <c r="AF463" s="165"/>
      <c r="AG463" s="165"/>
      <c r="AH463" s="165"/>
      <c r="AI463" s="166"/>
      <c r="AJ463" s="153"/>
      <c r="AM463" s="160"/>
      <c r="AN463" s="168"/>
      <c r="AO463" s="167"/>
      <c r="AP463" s="162"/>
      <c r="AQ463" s="158"/>
    </row>
    <row r="464" spans="1:43">
      <c r="A464" s="157"/>
      <c r="B464" s="158"/>
      <c r="C464" s="151"/>
      <c r="D464" s="152"/>
      <c r="E464" s="152"/>
      <c r="F464" s="152"/>
      <c r="G464" s="152"/>
      <c r="H464" s="152"/>
      <c r="I464" s="159"/>
      <c r="J464" s="159"/>
      <c r="K464" s="159"/>
      <c r="L464" s="159"/>
      <c r="M464" s="159"/>
      <c r="N464" s="159"/>
      <c r="O464" s="159"/>
      <c r="P464" s="159"/>
      <c r="Q464" s="153"/>
      <c r="R464" s="154"/>
      <c r="S464" s="154"/>
      <c r="T464" s="154"/>
      <c r="U464" s="160"/>
      <c r="V464" s="161"/>
      <c r="W464" s="162"/>
      <c r="X464" s="162"/>
      <c r="Y464" s="163"/>
      <c r="Z464" s="164"/>
      <c r="AA464" s="165"/>
      <c r="AB464" s="165"/>
      <c r="AC464" s="165"/>
      <c r="AD464" s="166"/>
      <c r="AE464" s="167"/>
      <c r="AF464" s="165"/>
      <c r="AG464" s="165"/>
      <c r="AH464" s="165"/>
      <c r="AI464" s="166"/>
      <c r="AJ464" s="153"/>
      <c r="AM464" s="160"/>
      <c r="AN464" s="168"/>
      <c r="AO464" s="167"/>
      <c r="AP464" s="162"/>
      <c r="AQ464" s="158"/>
    </row>
    <row r="465" spans="1:43">
      <c r="A465" s="157"/>
      <c r="B465" s="158"/>
      <c r="C465" s="151"/>
      <c r="D465" s="152"/>
      <c r="E465" s="152"/>
      <c r="F465" s="152"/>
      <c r="G465" s="152"/>
      <c r="H465" s="152"/>
      <c r="I465" s="159"/>
      <c r="J465" s="159"/>
      <c r="K465" s="159"/>
      <c r="L465" s="159"/>
      <c r="M465" s="159"/>
      <c r="N465" s="159"/>
      <c r="O465" s="159"/>
      <c r="P465" s="159"/>
      <c r="Q465" s="153"/>
      <c r="R465" s="154"/>
      <c r="S465" s="154"/>
      <c r="T465" s="154"/>
      <c r="U465" s="160"/>
      <c r="V465" s="161"/>
      <c r="W465" s="162"/>
      <c r="X465" s="162"/>
      <c r="Y465" s="163"/>
      <c r="Z465" s="164"/>
      <c r="AA465" s="165"/>
      <c r="AB465" s="165"/>
      <c r="AC465" s="165"/>
      <c r="AD465" s="166"/>
      <c r="AE465" s="167"/>
      <c r="AF465" s="165"/>
      <c r="AG465" s="165"/>
      <c r="AH465" s="165"/>
      <c r="AI465" s="166"/>
      <c r="AJ465" s="153"/>
      <c r="AM465" s="160"/>
      <c r="AN465" s="168"/>
      <c r="AO465" s="167"/>
      <c r="AP465" s="162"/>
      <c r="AQ465" s="158"/>
    </row>
    <row r="466" spans="1:43">
      <c r="A466" s="157"/>
      <c r="B466" s="158"/>
      <c r="C466" s="151"/>
      <c r="D466" s="152"/>
      <c r="E466" s="152"/>
      <c r="F466" s="152"/>
      <c r="G466" s="152"/>
      <c r="H466" s="152"/>
      <c r="I466" s="159"/>
      <c r="J466" s="159"/>
      <c r="K466" s="159"/>
      <c r="L466" s="159"/>
      <c r="M466" s="159"/>
      <c r="N466" s="159"/>
      <c r="O466" s="159"/>
      <c r="P466" s="159"/>
      <c r="Q466" s="153"/>
      <c r="R466" s="154"/>
      <c r="S466" s="154"/>
      <c r="T466" s="154"/>
      <c r="U466" s="160"/>
      <c r="V466" s="161"/>
      <c r="W466" s="162"/>
      <c r="X466" s="162"/>
      <c r="Y466" s="163"/>
      <c r="Z466" s="164"/>
      <c r="AA466" s="165"/>
      <c r="AB466" s="165"/>
      <c r="AC466" s="165"/>
      <c r="AD466" s="166"/>
      <c r="AE466" s="167"/>
      <c r="AF466" s="165"/>
      <c r="AG466" s="165"/>
      <c r="AH466" s="165"/>
      <c r="AI466" s="166"/>
      <c r="AJ466" s="153"/>
      <c r="AM466" s="160"/>
      <c r="AN466" s="168"/>
      <c r="AO466" s="167"/>
      <c r="AP466" s="162"/>
      <c r="AQ466" s="158"/>
    </row>
    <row r="467" spans="1:43">
      <c r="A467" s="157"/>
      <c r="B467" s="158"/>
      <c r="C467" s="151"/>
      <c r="D467" s="152"/>
      <c r="E467" s="152"/>
      <c r="F467" s="152"/>
      <c r="G467" s="152"/>
      <c r="H467" s="152"/>
      <c r="I467" s="159"/>
      <c r="J467" s="159"/>
      <c r="K467" s="159"/>
      <c r="L467" s="159"/>
      <c r="M467" s="159"/>
      <c r="N467" s="159"/>
      <c r="O467" s="159"/>
      <c r="P467" s="159"/>
      <c r="Q467" s="153"/>
      <c r="R467" s="154"/>
      <c r="S467" s="154"/>
      <c r="T467" s="154"/>
      <c r="U467" s="160"/>
      <c r="V467" s="161"/>
      <c r="W467" s="162"/>
      <c r="X467" s="162"/>
      <c r="Y467" s="163"/>
      <c r="Z467" s="164"/>
      <c r="AA467" s="165"/>
      <c r="AB467" s="165"/>
      <c r="AC467" s="165"/>
      <c r="AD467" s="166"/>
      <c r="AE467" s="167"/>
      <c r="AF467" s="165"/>
      <c r="AG467" s="165"/>
      <c r="AH467" s="165"/>
      <c r="AI467" s="166"/>
      <c r="AJ467" s="153"/>
      <c r="AM467" s="160"/>
      <c r="AN467" s="168"/>
      <c r="AO467" s="167"/>
      <c r="AP467" s="162"/>
      <c r="AQ467" s="158"/>
    </row>
    <row r="468" spans="1:43">
      <c r="A468" s="157"/>
      <c r="B468" s="158"/>
      <c r="C468" s="151"/>
      <c r="D468" s="152"/>
      <c r="E468" s="152"/>
      <c r="F468" s="152"/>
      <c r="G468" s="152"/>
      <c r="H468" s="152"/>
      <c r="I468" s="159"/>
      <c r="J468" s="159"/>
      <c r="K468" s="159"/>
      <c r="L468" s="159"/>
      <c r="M468" s="159"/>
      <c r="N468" s="159"/>
      <c r="O468" s="159"/>
      <c r="P468" s="159"/>
      <c r="Q468" s="153"/>
      <c r="R468" s="154"/>
      <c r="S468" s="154"/>
      <c r="T468" s="154"/>
      <c r="U468" s="160"/>
      <c r="V468" s="161"/>
      <c r="W468" s="162"/>
      <c r="X468" s="162"/>
      <c r="Y468" s="163"/>
      <c r="Z468" s="164"/>
      <c r="AA468" s="165"/>
      <c r="AB468" s="165"/>
      <c r="AC468" s="165"/>
      <c r="AD468" s="166"/>
      <c r="AE468" s="167"/>
      <c r="AF468" s="165"/>
      <c r="AG468" s="165"/>
      <c r="AH468" s="165"/>
      <c r="AI468" s="166"/>
      <c r="AJ468" s="153"/>
      <c r="AM468" s="160"/>
      <c r="AN468" s="168"/>
      <c r="AO468" s="167"/>
      <c r="AP468" s="162"/>
      <c r="AQ468" s="158"/>
    </row>
    <row r="469" spans="1:43">
      <c r="A469" s="157"/>
      <c r="B469" s="158"/>
      <c r="C469" s="151"/>
      <c r="D469" s="152"/>
      <c r="E469" s="152"/>
      <c r="F469" s="152"/>
      <c r="G469" s="152"/>
      <c r="H469" s="152"/>
      <c r="I469" s="159"/>
      <c r="J469" s="159"/>
      <c r="K469" s="159"/>
      <c r="L469" s="159"/>
      <c r="M469" s="159"/>
      <c r="N469" s="159"/>
      <c r="O469" s="159"/>
      <c r="P469" s="159"/>
      <c r="Q469" s="153"/>
      <c r="R469" s="154"/>
      <c r="S469" s="154"/>
      <c r="T469" s="154"/>
      <c r="U469" s="160"/>
      <c r="V469" s="161"/>
      <c r="W469" s="162"/>
      <c r="X469" s="162"/>
      <c r="Y469" s="163"/>
      <c r="Z469" s="164"/>
      <c r="AA469" s="165"/>
      <c r="AB469" s="165"/>
      <c r="AC469" s="165"/>
      <c r="AD469" s="166"/>
      <c r="AE469" s="167"/>
      <c r="AF469" s="165"/>
      <c r="AG469" s="165"/>
      <c r="AH469" s="165"/>
      <c r="AI469" s="166"/>
      <c r="AJ469" s="153"/>
      <c r="AM469" s="160"/>
      <c r="AN469" s="168"/>
      <c r="AO469" s="167"/>
      <c r="AP469" s="162"/>
      <c r="AQ469" s="158"/>
    </row>
    <row r="470" spans="1:43">
      <c r="A470" s="157"/>
      <c r="B470" s="158"/>
      <c r="C470" s="151"/>
      <c r="D470" s="152"/>
      <c r="E470" s="152"/>
      <c r="F470" s="152"/>
      <c r="G470" s="152"/>
      <c r="H470" s="152"/>
      <c r="I470" s="159"/>
      <c r="J470" s="159"/>
      <c r="K470" s="159"/>
      <c r="L470" s="159"/>
      <c r="M470" s="159"/>
      <c r="N470" s="159"/>
      <c r="O470" s="159"/>
      <c r="P470" s="159"/>
      <c r="Q470" s="153"/>
      <c r="R470" s="154"/>
      <c r="S470" s="154"/>
      <c r="T470" s="154"/>
      <c r="U470" s="160"/>
      <c r="V470" s="161"/>
      <c r="W470" s="162"/>
      <c r="X470" s="162"/>
      <c r="Y470" s="163"/>
      <c r="Z470" s="164"/>
      <c r="AA470" s="165"/>
      <c r="AB470" s="165"/>
      <c r="AC470" s="165"/>
      <c r="AD470" s="166"/>
      <c r="AE470" s="167"/>
      <c r="AF470" s="165"/>
      <c r="AG470" s="165"/>
      <c r="AH470" s="165"/>
      <c r="AI470" s="166"/>
      <c r="AJ470" s="153"/>
      <c r="AM470" s="160"/>
      <c r="AN470" s="168"/>
      <c r="AO470" s="167"/>
      <c r="AP470" s="162"/>
      <c r="AQ470" s="158"/>
    </row>
    <row r="471" spans="1:43">
      <c r="A471" s="157"/>
      <c r="B471" s="158"/>
      <c r="C471" s="151"/>
      <c r="D471" s="152"/>
      <c r="E471" s="152"/>
      <c r="F471" s="152"/>
      <c r="G471" s="152"/>
      <c r="H471" s="152"/>
      <c r="I471" s="159"/>
      <c r="J471" s="159"/>
      <c r="K471" s="159"/>
      <c r="L471" s="159"/>
      <c r="M471" s="159"/>
      <c r="N471" s="159"/>
      <c r="O471" s="159"/>
      <c r="P471" s="159"/>
      <c r="Q471" s="153"/>
      <c r="R471" s="154"/>
      <c r="S471" s="154"/>
      <c r="T471" s="154"/>
      <c r="U471" s="160"/>
      <c r="V471" s="161"/>
      <c r="W471" s="162"/>
      <c r="X471" s="162"/>
      <c r="Y471" s="163"/>
      <c r="Z471" s="164"/>
      <c r="AA471" s="165"/>
      <c r="AB471" s="165"/>
      <c r="AC471" s="165"/>
      <c r="AD471" s="166"/>
      <c r="AE471" s="167"/>
      <c r="AF471" s="165"/>
      <c r="AG471" s="165"/>
      <c r="AH471" s="165"/>
      <c r="AI471" s="166"/>
      <c r="AJ471" s="153"/>
      <c r="AM471" s="160"/>
      <c r="AN471" s="168"/>
      <c r="AO471" s="167"/>
      <c r="AP471" s="162"/>
      <c r="AQ471" s="158"/>
    </row>
    <row r="472" spans="1:43">
      <c r="A472" s="157"/>
      <c r="B472" s="158"/>
      <c r="C472" s="151"/>
      <c r="D472" s="152"/>
      <c r="E472" s="152"/>
      <c r="F472" s="152"/>
      <c r="G472" s="152"/>
      <c r="H472" s="152"/>
      <c r="I472" s="159"/>
      <c r="J472" s="159"/>
      <c r="K472" s="159"/>
      <c r="L472" s="159"/>
      <c r="M472" s="159"/>
      <c r="N472" s="159"/>
      <c r="O472" s="159"/>
      <c r="P472" s="159"/>
      <c r="Q472" s="153"/>
      <c r="R472" s="154"/>
      <c r="S472" s="154"/>
      <c r="T472" s="154"/>
      <c r="U472" s="160"/>
      <c r="V472" s="161"/>
      <c r="W472" s="162"/>
      <c r="X472" s="162"/>
      <c r="Y472" s="163"/>
      <c r="Z472" s="164"/>
      <c r="AA472" s="165"/>
      <c r="AB472" s="165"/>
      <c r="AC472" s="165"/>
      <c r="AD472" s="166"/>
      <c r="AE472" s="167"/>
      <c r="AF472" s="165"/>
      <c r="AG472" s="165"/>
      <c r="AH472" s="165"/>
      <c r="AI472" s="166"/>
      <c r="AJ472" s="153"/>
      <c r="AM472" s="160"/>
      <c r="AN472" s="168"/>
      <c r="AO472" s="167"/>
      <c r="AP472" s="162"/>
      <c r="AQ472" s="158"/>
    </row>
    <row r="473" spans="1:43">
      <c r="A473" s="157"/>
      <c r="B473" s="158"/>
      <c r="C473" s="151"/>
      <c r="D473" s="152"/>
      <c r="E473" s="152"/>
      <c r="F473" s="152"/>
      <c r="G473" s="152"/>
      <c r="H473" s="152"/>
      <c r="I473" s="159"/>
      <c r="J473" s="159"/>
      <c r="K473" s="159"/>
      <c r="L473" s="159"/>
      <c r="M473" s="159"/>
      <c r="N473" s="159"/>
      <c r="O473" s="159"/>
      <c r="P473" s="159"/>
      <c r="Q473" s="153"/>
      <c r="R473" s="154"/>
      <c r="S473" s="154"/>
      <c r="T473" s="154"/>
      <c r="U473" s="160"/>
      <c r="V473" s="161"/>
      <c r="W473" s="162"/>
      <c r="X473" s="162"/>
      <c r="Y473" s="163"/>
      <c r="Z473" s="164"/>
      <c r="AA473" s="165"/>
      <c r="AB473" s="165"/>
      <c r="AC473" s="165"/>
      <c r="AD473" s="166"/>
      <c r="AE473" s="167"/>
      <c r="AF473" s="165"/>
      <c r="AG473" s="165"/>
      <c r="AH473" s="165"/>
      <c r="AI473" s="166"/>
      <c r="AJ473" s="153"/>
      <c r="AM473" s="160"/>
      <c r="AN473" s="168"/>
      <c r="AO473" s="167"/>
      <c r="AP473" s="162"/>
      <c r="AQ473" s="158"/>
    </row>
    <row r="474" spans="1:43">
      <c r="A474" s="157"/>
      <c r="B474" s="158"/>
      <c r="C474" s="151"/>
      <c r="D474" s="152"/>
      <c r="E474" s="152"/>
      <c r="F474" s="152"/>
      <c r="G474" s="152"/>
      <c r="H474" s="152"/>
      <c r="I474" s="159"/>
      <c r="J474" s="159"/>
      <c r="K474" s="159"/>
      <c r="L474" s="159"/>
      <c r="M474" s="159"/>
      <c r="N474" s="159"/>
      <c r="O474" s="159"/>
      <c r="P474" s="159"/>
      <c r="Q474" s="153"/>
      <c r="R474" s="154"/>
      <c r="S474" s="154"/>
      <c r="T474" s="154"/>
      <c r="U474" s="160"/>
      <c r="V474" s="161"/>
      <c r="W474" s="162"/>
      <c r="X474" s="162"/>
      <c r="Y474" s="163"/>
      <c r="Z474" s="164"/>
      <c r="AA474" s="165"/>
      <c r="AB474" s="165"/>
      <c r="AC474" s="165"/>
      <c r="AD474" s="166"/>
      <c r="AE474" s="167"/>
      <c r="AF474" s="165"/>
      <c r="AG474" s="165"/>
      <c r="AH474" s="165"/>
      <c r="AI474" s="166"/>
      <c r="AJ474" s="153"/>
      <c r="AM474" s="160"/>
      <c r="AN474" s="168"/>
      <c r="AO474" s="167"/>
      <c r="AP474" s="162"/>
      <c r="AQ474" s="158"/>
    </row>
    <row r="475" spans="1:43">
      <c r="A475" s="157"/>
      <c r="B475" s="158"/>
      <c r="C475" s="151"/>
      <c r="D475" s="152"/>
      <c r="E475" s="152"/>
      <c r="F475" s="152"/>
      <c r="G475" s="152"/>
      <c r="H475" s="152"/>
      <c r="I475" s="159"/>
      <c r="J475" s="159"/>
      <c r="K475" s="159"/>
      <c r="L475" s="159"/>
      <c r="M475" s="159"/>
      <c r="N475" s="159"/>
      <c r="O475" s="159"/>
      <c r="P475" s="159"/>
      <c r="Q475" s="153"/>
      <c r="R475" s="154"/>
      <c r="S475" s="154"/>
      <c r="T475" s="154"/>
      <c r="U475" s="160"/>
      <c r="V475" s="161"/>
      <c r="W475" s="162"/>
      <c r="X475" s="162"/>
      <c r="Y475" s="163"/>
      <c r="Z475" s="164"/>
      <c r="AA475" s="165"/>
      <c r="AB475" s="165"/>
      <c r="AC475" s="165"/>
      <c r="AD475" s="166"/>
      <c r="AE475" s="167"/>
      <c r="AF475" s="165"/>
      <c r="AG475" s="165"/>
      <c r="AH475" s="165"/>
      <c r="AI475" s="166"/>
      <c r="AJ475" s="153"/>
      <c r="AM475" s="160"/>
      <c r="AN475" s="168"/>
      <c r="AO475" s="167"/>
      <c r="AP475" s="162"/>
      <c r="AQ475" s="158"/>
    </row>
    <row r="476" spans="1:43">
      <c r="A476" s="157"/>
      <c r="B476" s="158"/>
      <c r="C476" s="151"/>
      <c r="D476" s="152"/>
      <c r="E476" s="152"/>
      <c r="F476" s="152"/>
      <c r="G476" s="152"/>
      <c r="H476" s="152"/>
      <c r="I476" s="159"/>
      <c r="J476" s="159"/>
      <c r="K476" s="159"/>
      <c r="L476" s="159"/>
      <c r="M476" s="159"/>
      <c r="N476" s="159"/>
      <c r="O476" s="159"/>
      <c r="P476" s="159"/>
      <c r="Q476" s="153"/>
      <c r="R476" s="154"/>
      <c r="S476" s="154"/>
      <c r="T476" s="154"/>
      <c r="U476" s="160"/>
      <c r="V476" s="161"/>
      <c r="W476" s="162"/>
      <c r="X476" s="162"/>
      <c r="Y476" s="163"/>
      <c r="Z476" s="164"/>
      <c r="AA476" s="165"/>
      <c r="AB476" s="165"/>
      <c r="AC476" s="165"/>
      <c r="AD476" s="166"/>
      <c r="AE476" s="167"/>
      <c r="AF476" s="165"/>
      <c r="AG476" s="165"/>
      <c r="AH476" s="165"/>
      <c r="AI476" s="166"/>
      <c r="AJ476" s="153"/>
      <c r="AM476" s="160"/>
      <c r="AN476" s="168"/>
      <c r="AO476" s="167"/>
      <c r="AP476" s="162"/>
      <c r="AQ476" s="158"/>
    </row>
    <row r="477" spans="1:43">
      <c r="A477" s="157"/>
      <c r="B477" s="158"/>
      <c r="C477" s="151"/>
      <c r="D477" s="152"/>
      <c r="E477" s="152"/>
      <c r="F477" s="152"/>
      <c r="G477" s="152"/>
      <c r="H477" s="152"/>
      <c r="I477" s="159"/>
      <c r="J477" s="159"/>
      <c r="K477" s="159"/>
      <c r="L477" s="159"/>
      <c r="M477" s="159"/>
      <c r="N477" s="159"/>
      <c r="O477" s="159"/>
      <c r="P477" s="159"/>
      <c r="Q477" s="153"/>
      <c r="R477" s="154"/>
      <c r="S477" s="154"/>
      <c r="T477" s="154"/>
      <c r="U477" s="160"/>
      <c r="V477" s="161"/>
      <c r="W477" s="162"/>
      <c r="X477" s="162"/>
      <c r="Y477" s="163"/>
      <c r="Z477" s="164"/>
      <c r="AA477" s="165"/>
      <c r="AB477" s="165"/>
      <c r="AC477" s="165"/>
      <c r="AD477" s="166"/>
      <c r="AE477" s="167"/>
      <c r="AF477" s="165"/>
      <c r="AG477" s="165"/>
      <c r="AH477" s="165"/>
      <c r="AI477" s="166"/>
      <c r="AJ477" s="153"/>
      <c r="AM477" s="160"/>
      <c r="AN477" s="168"/>
      <c r="AO477" s="167"/>
      <c r="AP477" s="162"/>
      <c r="AQ477" s="158"/>
    </row>
    <row r="478" spans="1:43">
      <c r="A478" s="157"/>
      <c r="B478" s="158"/>
      <c r="C478" s="151"/>
      <c r="D478" s="152"/>
      <c r="E478" s="152"/>
      <c r="F478" s="152"/>
      <c r="G478" s="152"/>
      <c r="H478" s="152"/>
      <c r="I478" s="159"/>
      <c r="J478" s="159"/>
      <c r="K478" s="159"/>
      <c r="L478" s="159"/>
      <c r="M478" s="159"/>
      <c r="N478" s="159"/>
      <c r="O478" s="159"/>
      <c r="P478" s="159"/>
      <c r="Q478" s="153"/>
      <c r="R478" s="154"/>
      <c r="S478" s="154"/>
      <c r="T478" s="154"/>
      <c r="U478" s="160"/>
      <c r="V478" s="161"/>
      <c r="W478" s="162"/>
      <c r="X478" s="162"/>
      <c r="Y478" s="163"/>
      <c r="Z478" s="164"/>
      <c r="AA478" s="165"/>
      <c r="AB478" s="165"/>
      <c r="AC478" s="165"/>
      <c r="AD478" s="166"/>
      <c r="AE478" s="167"/>
      <c r="AF478" s="165"/>
      <c r="AG478" s="165"/>
      <c r="AH478" s="165"/>
      <c r="AI478" s="166"/>
      <c r="AJ478" s="153"/>
      <c r="AM478" s="160"/>
      <c r="AN478" s="168"/>
      <c r="AO478" s="167"/>
      <c r="AP478" s="162"/>
      <c r="AQ478" s="158"/>
    </row>
    <row r="479" spans="1:43">
      <c r="A479" s="157"/>
      <c r="B479" s="158"/>
      <c r="C479" s="151"/>
      <c r="D479" s="152"/>
      <c r="E479" s="152"/>
      <c r="F479" s="152"/>
      <c r="G479" s="152"/>
      <c r="H479" s="152"/>
      <c r="I479" s="159"/>
      <c r="J479" s="159"/>
      <c r="K479" s="159"/>
      <c r="L479" s="159"/>
      <c r="M479" s="159"/>
      <c r="N479" s="159"/>
      <c r="O479" s="159"/>
      <c r="P479" s="159"/>
      <c r="Q479" s="153"/>
      <c r="R479" s="154"/>
      <c r="S479" s="154"/>
      <c r="T479" s="154"/>
      <c r="U479" s="160"/>
      <c r="V479" s="161"/>
      <c r="W479" s="162"/>
      <c r="X479" s="162"/>
      <c r="Y479" s="163"/>
      <c r="Z479" s="164"/>
      <c r="AA479" s="165"/>
      <c r="AB479" s="165"/>
      <c r="AC479" s="165"/>
      <c r="AD479" s="166"/>
      <c r="AE479" s="167"/>
      <c r="AF479" s="165"/>
      <c r="AG479" s="165"/>
      <c r="AH479" s="165"/>
      <c r="AI479" s="166"/>
      <c r="AJ479" s="153"/>
      <c r="AM479" s="160"/>
      <c r="AN479" s="168"/>
      <c r="AO479" s="167"/>
      <c r="AP479" s="162"/>
      <c r="AQ479" s="158"/>
    </row>
    <row r="480" spans="1:43">
      <c r="A480" s="157"/>
      <c r="B480" s="158"/>
      <c r="C480" s="151"/>
      <c r="D480" s="152"/>
      <c r="E480" s="152"/>
      <c r="F480" s="152"/>
      <c r="G480" s="152"/>
      <c r="H480" s="152"/>
      <c r="I480" s="159"/>
      <c r="J480" s="159"/>
      <c r="K480" s="159"/>
      <c r="L480" s="159"/>
      <c r="M480" s="159"/>
      <c r="N480" s="159"/>
      <c r="O480" s="159"/>
      <c r="P480" s="159"/>
      <c r="Q480" s="153"/>
      <c r="R480" s="154"/>
      <c r="S480" s="154"/>
      <c r="T480" s="154"/>
      <c r="U480" s="160"/>
      <c r="V480" s="161"/>
      <c r="W480" s="162"/>
      <c r="X480" s="162"/>
      <c r="Y480" s="163"/>
      <c r="Z480" s="164"/>
      <c r="AA480" s="165"/>
      <c r="AB480" s="165"/>
      <c r="AC480" s="165"/>
      <c r="AD480" s="166"/>
      <c r="AE480" s="167"/>
      <c r="AF480" s="165"/>
      <c r="AG480" s="165"/>
      <c r="AH480" s="165"/>
      <c r="AI480" s="166"/>
      <c r="AJ480" s="153"/>
      <c r="AM480" s="160"/>
      <c r="AN480" s="168"/>
      <c r="AO480" s="167"/>
      <c r="AP480" s="162"/>
      <c r="AQ480" s="158"/>
    </row>
    <row r="481" spans="1:43">
      <c r="A481" s="157"/>
      <c r="B481" s="158"/>
      <c r="C481" s="151"/>
      <c r="D481" s="152"/>
      <c r="E481" s="152"/>
      <c r="F481" s="152"/>
      <c r="G481" s="152"/>
      <c r="H481" s="152"/>
      <c r="I481" s="159"/>
      <c r="J481" s="159"/>
      <c r="K481" s="159"/>
      <c r="L481" s="159"/>
      <c r="M481" s="159"/>
      <c r="N481" s="159"/>
      <c r="O481" s="159"/>
      <c r="P481" s="159"/>
      <c r="Q481" s="153"/>
      <c r="R481" s="154"/>
      <c r="S481" s="154"/>
      <c r="T481" s="154"/>
      <c r="U481" s="160"/>
      <c r="V481" s="161"/>
      <c r="W481" s="162"/>
      <c r="X481" s="162"/>
      <c r="Y481" s="163"/>
      <c r="Z481" s="164"/>
      <c r="AA481" s="165"/>
      <c r="AB481" s="165"/>
      <c r="AC481" s="165"/>
      <c r="AD481" s="166"/>
      <c r="AE481" s="167"/>
      <c r="AF481" s="165"/>
      <c r="AG481" s="165"/>
      <c r="AH481" s="165"/>
      <c r="AI481" s="166"/>
      <c r="AJ481" s="153"/>
      <c r="AM481" s="160"/>
      <c r="AN481" s="168"/>
      <c r="AO481" s="167"/>
      <c r="AP481" s="162"/>
      <c r="AQ481" s="158"/>
    </row>
    <row r="482" spans="1:43">
      <c r="A482" s="157"/>
      <c r="B482" s="158"/>
      <c r="C482" s="151"/>
      <c r="D482" s="152"/>
      <c r="E482" s="152"/>
      <c r="F482" s="152"/>
      <c r="G482" s="152"/>
      <c r="H482" s="152"/>
      <c r="I482" s="159"/>
      <c r="J482" s="159"/>
      <c r="K482" s="159"/>
      <c r="L482" s="159"/>
      <c r="M482" s="159"/>
      <c r="N482" s="159"/>
      <c r="O482" s="159"/>
      <c r="P482" s="159"/>
      <c r="Q482" s="153"/>
      <c r="R482" s="154"/>
      <c r="S482" s="154"/>
      <c r="T482" s="154"/>
      <c r="U482" s="160"/>
      <c r="V482" s="161"/>
      <c r="W482" s="162"/>
      <c r="X482" s="162"/>
      <c r="Y482" s="163"/>
      <c r="Z482" s="164"/>
      <c r="AA482" s="165"/>
      <c r="AB482" s="165"/>
      <c r="AC482" s="165"/>
      <c r="AD482" s="166"/>
      <c r="AE482" s="167"/>
      <c r="AF482" s="165"/>
      <c r="AG482" s="165"/>
      <c r="AH482" s="165"/>
      <c r="AI482" s="166"/>
      <c r="AJ482" s="153"/>
      <c r="AM482" s="160"/>
      <c r="AN482" s="168"/>
      <c r="AO482" s="167"/>
      <c r="AP482" s="162"/>
      <c r="AQ482" s="158"/>
    </row>
    <row r="483" spans="1:43">
      <c r="A483" s="157"/>
      <c r="B483" s="158"/>
      <c r="C483" s="151"/>
      <c r="D483" s="152"/>
      <c r="E483" s="152"/>
      <c r="F483" s="152"/>
      <c r="G483" s="152"/>
      <c r="H483" s="152"/>
      <c r="I483" s="159"/>
      <c r="J483" s="159"/>
      <c r="K483" s="159"/>
      <c r="L483" s="159"/>
      <c r="M483" s="159"/>
      <c r="N483" s="159"/>
      <c r="O483" s="159"/>
      <c r="P483" s="159"/>
      <c r="Q483" s="153"/>
      <c r="R483" s="154"/>
      <c r="S483" s="154"/>
      <c r="T483" s="154"/>
      <c r="U483" s="160"/>
      <c r="V483" s="161"/>
      <c r="W483" s="162"/>
      <c r="X483" s="162"/>
      <c r="Y483" s="163"/>
      <c r="Z483" s="164"/>
      <c r="AA483" s="165"/>
      <c r="AB483" s="165"/>
      <c r="AC483" s="165"/>
      <c r="AD483" s="166"/>
      <c r="AE483" s="167"/>
      <c r="AF483" s="165"/>
      <c r="AG483" s="165"/>
      <c r="AH483" s="165"/>
      <c r="AI483" s="166"/>
      <c r="AJ483" s="153"/>
      <c r="AM483" s="160"/>
      <c r="AN483" s="168"/>
      <c r="AO483" s="167"/>
      <c r="AP483" s="162"/>
      <c r="AQ483" s="158"/>
    </row>
    <row r="484" spans="1:43">
      <c r="A484" s="157"/>
      <c r="B484" s="158"/>
      <c r="C484" s="151"/>
      <c r="D484" s="152"/>
      <c r="E484" s="152"/>
      <c r="F484" s="152"/>
      <c r="G484" s="152"/>
      <c r="H484" s="152"/>
      <c r="I484" s="159"/>
      <c r="J484" s="159"/>
      <c r="K484" s="159"/>
      <c r="L484" s="159"/>
      <c r="M484" s="159"/>
      <c r="N484" s="159"/>
      <c r="O484" s="159"/>
      <c r="P484" s="159"/>
      <c r="Q484" s="153"/>
      <c r="R484" s="154"/>
      <c r="S484" s="154"/>
      <c r="T484" s="154"/>
      <c r="U484" s="160"/>
      <c r="V484" s="161"/>
      <c r="W484" s="162"/>
      <c r="X484" s="162"/>
      <c r="Y484" s="163"/>
      <c r="Z484" s="164"/>
      <c r="AA484" s="165"/>
      <c r="AB484" s="165"/>
      <c r="AC484" s="165"/>
      <c r="AD484" s="166"/>
      <c r="AE484" s="167"/>
      <c r="AF484" s="165"/>
      <c r="AG484" s="165"/>
      <c r="AH484" s="165"/>
      <c r="AI484" s="166"/>
      <c r="AJ484" s="153"/>
      <c r="AM484" s="160"/>
      <c r="AN484" s="168"/>
      <c r="AO484" s="167"/>
      <c r="AP484" s="162"/>
      <c r="AQ484" s="158"/>
    </row>
    <row r="485" spans="1:43">
      <c r="A485" s="157"/>
      <c r="B485" s="158"/>
      <c r="C485" s="151"/>
      <c r="D485" s="152"/>
      <c r="E485" s="152"/>
      <c r="F485" s="152"/>
      <c r="G485" s="152"/>
      <c r="H485" s="152"/>
      <c r="I485" s="159"/>
      <c r="J485" s="159"/>
      <c r="K485" s="159"/>
      <c r="L485" s="159"/>
      <c r="M485" s="159"/>
      <c r="N485" s="159"/>
      <c r="O485" s="159"/>
      <c r="P485" s="159"/>
      <c r="Q485" s="153"/>
      <c r="R485" s="154"/>
      <c r="S485" s="154"/>
      <c r="T485" s="154"/>
      <c r="U485" s="160"/>
      <c r="V485" s="161"/>
      <c r="W485" s="162"/>
      <c r="X485" s="162"/>
      <c r="Y485" s="163"/>
      <c r="Z485" s="164"/>
      <c r="AA485" s="165"/>
      <c r="AB485" s="165"/>
      <c r="AC485" s="165"/>
      <c r="AD485" s="166"/>
      <c r="AE485" s="167"/>
      <c r="AF485" s="165"/>
      <c r="AG485" s="165"/>
      <c r="AH485" s="165"/>
      <c r="AI485" s="166"/>
      <c r="AJ485" s="153"/>
      <c r="AM485" s="160"/>
      <c r="AN485" s="168"/>
      <c r="AO485" s="167"/>
      <c r="AP485" s="162"/>
      <c r="AQ485" s="158"/>
    </row>
    <row r="486" spans="1:43">
      <c r="A486" s="157"/>
      <c r="B486" s="158"/>
      <c r="C486" s="151"/>
      <c r="D486" s="152"/>
      <c r="E486" s="152"/>
      <c r="F486" s="152"/>
      <c r="G486" s="152"/>
      <c r="H486" s="152"/>
      <c r="I486" s="159"/>
      <c r="J486" s="159"/>
      <c r="K486" s="159"/>
      <c r="L486" s="159"/>
      <c r="M486" s="159"/>
      <c r="N486" s="159"/>
      <c r="O486" s="159"/>
      <c r="P486" s="159"/>
      <c r="Q486" s="153"/>
      <c r="R486" s="154"/>
      <c r="S486" s="154"/>
      <c r="T486" s="154"/>
      <c r="U486" s="160"/>
      <c r="V486" s="161"/>
      <c r="W486" s="162"/>
      <c r="X486" s="162"/>
      <c r="Y486" s="163"/>
      <c r="Z486" s="164"/>
      <c r="AA486" s="165"/>
      <c r="AB486" s="165"/>
      <c r="AC486" s="165"/>
      <c r="AD486" s="166"/>
      <c r="AE486" s="167"/>
      <c r="AF486" s="165"/>
      <c r="AG486" s="165"/>
      <c r="AH486" s="165"/>
      <c r="AI486" s="166"/>
      <c r="AJ486" s="153"/>
      <c r="AM486" s="160"/>
      <c r="AN486" s="168"/>
      <c r="AO486" s="167"/>
      <c r="AP486" s="162"/>
      <c r="AQ486" s="158"/>
    </row>
    <row r="487" spans="1:43">
      <c r="A487" s="157"/>
      <c r="B487" s="158"/>
      <c r="C487" s="151"/>
      <c r="D487" s="152"/>
      <c r="E487" s="152"/>
      <c r="F487" s="152"/>
      <c r="G487" s="152"/>
      <c r="H487" s="152"/>
      <c r="I487" s="159"/>
      <c r="J487" s="159"/>
      <c r="K487" s="159"/>
      <c r="L487" s="159"/>
      <c r="M487" s="159"/>
      <c r="N487" s="159"/>
      <c r="O487" s="159"/>
      <c r="P487" s="159"/>
      <c r="Q487" s="153"/>
      <c r="R487" s="154"/>
      <c r="S487" s="154"/>
      <c r="T487" s="154"/>
      <c r="U487" s="160"/>
      <c r="V487" s="161"/>
      <c r="W487" s="162"/>
      <c r="X487" s="162"/>
      <c r="Y487" s="163"/>
      <c r="Z487" s="164"/>
      <c r="AA487" s="165"/>
      <c r="AB487" s="165"/>
      <c r="AC487" s="165"/>
      <c r="AD487" s="166"/>
      <c r="AE487" s="167"/>
      <c r="AF487" s="165"/>
      <c r="AG487" s="165"/>
      <c r="AH487" s="165"/>
      <c r="AI487" s="166"/>
      <c r="AJ487" s="153"/>
      <c r="AM487" s="160"/>
      <c r="AN487" s="168"/>
      <c r="AO487" s="167"/>
      <c r="AP487" s="162"/>
      <c r="AQ487" s="158"/>
    </row>
    <row r="488" spans="1:43">
      <c r="A488" s="157"/>
      <c r="B488" s="158"/>
      <c r="C488" s="151"/>
      <c r="D488" s="152"/>
      <c r="E488" s="152"/>
      <c r="F488" s="152"/>
      <c r="G488" s="152"/>
      <c r="H488" s="152"/>
      <c r="I488" s="159"/>
      <c r="J488" s="159"/>
      <c r="K488" s="159"/>
      <c r="L488" s="159"/>
      <c r="M488" s="159"/>
      <c r="N488" s="159"/>
      <c r="O488" s="159"/>
      <c r="P488" s="159"/>
      <c r="Q488" s="153"/>
      <c r="R488" s="154"/>
      <c r="S488" s="154"/>
      <c r="T488" s="154"/>
      <c r="U488" s="160"/>
      <c r="V488" s="161"/>
      <c r="W488" s="162"/>
      <c r="X488" s="162"/>
      <c r="Y488" s="163"/>
      <c r="Z488" s="164"/>
      <c r="AA488" s="165"/>
      <c r="AB488" s="165"/>
      <c r="AC488" s="165"/>
      <c r="AD488" s="166"/>
      <c r="AE488" s="167"/>
      <c r="AF488" s="165"/>
      <c r="AG488" s="165"/>
      <c r="AH488" s="165"/>
      <c r="AI488" s="166"/>
      <c r="AJ488" s="153"/>
      <c r="AM488" s="160"/>
      <c r="AN488" s="168"/>
      <c r="AO488" s="167"/>
      <c r="AP488" s="162"/>
      <c r="AQ488" s="158"/>
    </row>
    <row r="489" spans="1:43">
      <c r="A489" s="157"/>
      <c r="B489" s="158"/>
      <c r="C489" s="151"/>
      <c r="D489" s="152"/>
      <c r="E489" s="152"/>
      <c r="F489" s="152"/>
      <c r="G489" s="152"/>
      <c r="H489" s="152"/>
      <c r="I489" s="159"/>
      <c r="J489" s="159"/>
      <c r="K489" s="159"/>
      <c r="L489" s="159"/>
      <c r="M489" s="159"/>
      <c r="N489" s="159"/>
      <c r="O489" s="159"/>
      <c r="P489" s="159"/>
      <c r="Q489" s="153"/>
      <c r="R489" s="154"/>
      <c r="S489" s="154"/>
      <c r="T489" s="154"/>
      <c r="U489" s="160"/>
      <c r="V489" s="161"/>
      <c r="W489" s="162"/>
      <c r="X489" s="162"/>
      <c r="Y489" s="163"/>
      <c r="Z489" s="164"/>
      <c r="AA489" s="165"/>
      <c r="AB489" s="165"/>
      <c r="AC489" s="165"/>
      <c r="AD489" s="166"/>
      <c r="AE489" s="167"/>
      <c r="AF489" s="165"/>
      <c r="AG489" s="165"/>
      <c r="AH489" s="165"/>
      <c r="AI489" s="166"/>
      <c r="AJ489" s="153"/>
      <c r="AM489" s="160"/>
      <c r="AN489" s="168"/>
      <c r="AO489" s="167"/>
      <c r="AP489" s="162"/>
      <c r="AQ489" s="158"/>
    </row>
    <row r="490" spans="1:43">
      <c r="A490" s="157"/>
      <c r="B490" s="158"/>
      <c r="C490" s="151"/>
      <c r="D490" s="152"/>
      <c r="E490" s="152"/>
      <c r="F490" s="152"/>
      <c r="G490" s="152"/>
      <c r="H490" s="152"/>
      <c r="I490" s="159"/>
      <c r="J490" s="159"/>
      <c r="K490" s="159"/>
      <c r="L490" s="159"/>
      <c r="M490" s="159"/>
      <c r="N490" s="159"/>
      <c r="O490" s="159"/>
      <c r="P490" s="159"/>
      <c r="Q490" s="153"/>
      <c r="R490" s="154"/>
      <c r="S490" s="154"/>
      <c r="T490" s="154"/>
      <c r="U490" s="160"/>
      <c r="V490" s="161"/>
      <c r="W490" s="162"/>
      <c r="X490" s="162"/>
      <c r="Y490" s="163"/>
      <c r="Z490" s="164"/>
      <c r="AA490" s="165"/>
      <c r="AB490" s="165"/>
      <c r="AC490" s="165"/>
      <c r="AD490" s="166"/>
      <c r="AE490" s="167"/>
      <c r="AF490" s="165"/>
      <c r="AG490" s="165"/>
      <c r="AH490" s="165"/>
      <c r="AI490" s="166"/>
      <c r="AJ490" s="153"/>
      <c r="AM490" s="160"/>
      <c r="AN490" s="168"/>
      <c r="AO490" s="167"/>
      <c r="AP490" s="162"/>
      <c r="AQ490" s="158"/>
    </row>
    <row r="491" spans="1:43">
      <c r="A491" s="157"/>
      <c r="B491" s="158"/>
      <c r="C491" s="151"/>
      <c r="D491" s="152"/>
      <c r="E491" s="152"/>
      <c r="F491" s="152"/>
      <c r="G491" s="152"/>
      <c r="H491" s="152"/>
      <c r="I491" s="159"/>
      <c r="J491" s="159"/>
      <c r="K491" s="159"/>
      <c r="L491" s="159"/>
      <c r="M491" s="159"/>
      <c r="N491" s="159"/>
      <c r="O491" s="159"/>
      <c r="P491" s="159"/>
      <c r="Q491" s="153"/>
      <c r="R491" s="154"/>
      <c r="S491" s="154"/>
      <c r="T491" s="154"/>
      <c r="U491" s="160"/>
      <c r="V491" s="161"/>
      <c r="W491" s="162"/>
      <c r="X491" s="162"/>
      <c r="Y491" s="163"/>
      <c r="Z491" s="164"/>
      <c r="AA491" s="165"/>
      <c r="AB491" s="165"/>
      <c r="AC491" s="165"/>
      <c r="AD491" s="166"/>
      <c r="AE491" s="167"/>
      <c r="AF491" s="165"/>
      <c r="AG491" s="165"/>
      <c r="AH491" s="165"/>
      <c r="AI491" s="166"/>
      <c r="AJ491" s="153"/>
      <c r="AM491" s="160"/>
      <c r="AN491" s="168"/>
      <c r="AO491" s="167"/>
      <c r="AP491" s="162"/>
      <c r="AQ491" s="158"/>
    </row>
    <row r="492" spans="1:43">
      <c r="A492" s="157"/>
      <c r="B492" s="158"/>
      <c r="C492" s="151"/>
      <c r="D492" s="152"/>
      <c r="E492" s="152"/>
      <c r="F492" s="152"/>
      <c r="G492" s="152"/>
      <c r="H492" s="152"/>
      <c r="I492" s="159"/>
      <c r="J492" s="159"/>
      <c r="K492" s="159"/>
      <c r="L492" s="159"/>
      <c r="M492" s="159"/>
      <c r="N492" s="159"/>
      <c r="O492" s="159"/>
      <c r="P492" s="159"/>
      <c r="Q492" s="153"/>
      <c r="R492" s="154"/>
      <c r="S492" s="154"/>
      <c r="T492" s="154"/>
      <c r="U492" s="160"/>
      <c r="V492" s="161"/>
      <c r="W492" s="162"/>
      <c r="X492" s="162"/>
      <c r="Y492" s="163"/>
      <c r="Z492" s="164"/>
      <c r="AA492" s="165"/>
      <c r="AB492" s="165"/>
      <c r="AC492" s="165"/>
      <c r="AD492" s="166"/>
      <c r="AE492" s="167"/>
      <c r="AF492" s="165"/>
      <c r="AG492" s="165"/>
      <c r="AH492" s="165"/>
      <c r="AI492" s="166"/>
      <c r="AJ492" s="153"/>
      <c r="AM492" s="160"/>
      <c r="AN492" s="168"/>
      <c r="AO492" s="167"/>
      <c r="AP492" s="162"/>
      <c r="AQ492" s="158"/>
    </row>
    <row r="493" spans="1:43">
      <c r="A493" s="157"/>
      <c r="B493" s="158"/>
      <c r="C493" s="151"/>
      <c r="D493" s="152"/>
      <c r="E493" s="152"/>
      <c r="F493" s="152"/>
      <c r="G493" s="152"/>
      <c r="H493" s="152"/>
      <c r="I493" s="159"/>
      <c r="J493" s="159"/>
      <c r="K493" s="159"/>
      <c r="L493" s="159"/>
      <c r="M493" s="159"/>
      <c r="N493" s="159"/>
      <c r="O493" s="159"/>
      <c r="P493" s="159"/>
      <c r="Q493" s="153"/>
      <c r="R493" s="154"/>
      <c r="S493" s="154"/>
      <c r="T493" s="154"/>
      <c r="U493" s="160"/>
      <c r="V493" s="161"/>
      <c r="W493" s="162"/>
      <c r="X493" s="162"/>
      <c r="Y493" s="163"/>
      <c r="Z493" s="164"/>
      <c r="AA493" s="165"/>
      <c r="AB493" s="165"/>
      <c r="AC493" s="165"/>
      <c r="AD493" s="166"/>
      <c r="AE493" s="167"/>
      <c r="AF493" s="165"/>
      <c r="AG493" s="165"/>
      <c r="AH493" s="165"/>
      <c r="AI493" s="166"/>
      <c r="AJ493" s="153"/>
      <c r="AM493" s="160"/>
      <c r="AN493" s="168"/>
      <c r="AO493" s="167"/>
      <c r="AP493" s="162"/>
      <c r="AQ493" s="158"/>
    </row>
    <row r="494" spans="1:43">
      <c r="A494" s="157"/>
      <c r="B494" s="158"/>
      <c r="C494" s="151"/>
      <c r="D494" s="152"/>
      <c r="E494" s="152"/>
      <c r="F494" s="152"/>
      <c r="G494" s="152"/>
      <c r="H494" s="152"/>
      <c r="I494" s="159"/>
      <c r="J494" s="159"/>
      <c r="K494" s="159"/>
      <c r="L494" s="159"/>
      <c r="M494" s="159"/>
      <c r="N494" s="159"/>
      <c r="O494" s="159"/>
      <c r="P494" s="159"/>
      <c r="Q494" s="153"/>
      <c r="R494" s="154"/>
      <c r="S494" s="154"/>
      <c r="T494" s="154"/>
      <c r="U494" s="160"/>
      <c r="V494" s="161"/>
      <c r="W494" s="162"/>
      <c r="X494" s="162"/>
      <c r="Y494" s="163"/>
      <c r="Z494" s="164"/>
      <c r="AA494" s="165"/>
      <c r="AB494" s="165"/>
      <c r="AC494" s="165"/>
      <c r="AD494" s="166"/>
      <c r="AE494" s="167"/>
      <c r="AF494" s="165"/>
      <c r="AG494" s="165"/>
      <c r="AH494" s="165"/>
      <c r="AI494" s="166"/>
      <c r="AJ494" s="153"/>
      <c r="AM494" s="160"/>
      <c r="AN494" s="168"/>
      <c r="AO494" s="167"/>
      <c r="AP494" s="162"/>
      <c r="AQ494" s="158"/>
    </row>
    <row r="495" spans="1:43">
      <c r="A495" s="157"/>
      <c r="B495" s="158"/>
      <c r="C495" s="151"/>
      <c r="D495" s="152"/>
      <c r="E495" s="152"/>
      <c r="F495" s="152"/>
      <c r="G495" s="152"/>
      <c r="H495" s="152"/>
      <c r="I495" s="159"/>
      <c r="J495" s="159"/>
      <c r="K495" s="159"/>
      <c r="L495" s="159"/>
      <c r="M495" s="159"/>
      <c r="N495" s="159"/>
      <c r="O495" s="159"/>
      <c r="P495" s="159"/>
      <c r="Q495" s="153"/>
      <c r="R495" s="154"/>
      <c r="S495" s="154"/>
      <c r="T495" s="154"/>
      <c r="U495" s="160"/>
      <c r="V495" s="161"/>
      <c r="W495" s="162"/>
      <c r="X495" s="162"/>
      <c r="Y495" s="163"/>
      <c r="Z495" s="164"/>
      <c r="AA495" s="165"/>
      <c r="AB495" s="165"/>
      <c r="AC495" s="165"/>
      <c r="AD495" s="166"/>
      <c r="AE495" s="167"/>
      <c r="AF495" s="165"/>
      <c r="AG495" s="165"/>
      <c r="AH495" s="165"/>
      <c r="AI495" s="166"/>
      <c r="AJ495" s="153"/>
      <c r="AM495" s="160"/>
      <c r="AN495" s="168"/>
      <c r="AO495" s="167"/>
      <c r="AP495" s="162"/>
      <c r="AQ495" s="158"/>
    </row>
    <row r="496" spans="1:43">
      <c r="A496" s="157"/>
      <c r="B496" s="158"/>
      <c r="C496" s="151"/>
      <c r="D496" s="152"/>
      <c r="E496" s="152"/>
      <c r="F496" s="152"/>
      <c r="G496" s="152"/>
      <c r="H496" s="152"/>
      <c r="I496" s="159"/>
      <c r="J496" s="159"/>
      <c r="K496" s="159"/>
      <c r="L496" s="159"/>
      <c r="M496" s="159"/>
      <c r="N496" s="159"/>
      <c r="O496" s="159"/>
      <c r="P496" s="159"/>
      <c r="Q496" s="153"/>
      <c r="R496" s="154"/>
      <c r="S496" s="154"/>
      <c r="T496" s="154"/>
      <c r="U496" s="160"/>
      <c r="V496" s="161"/>
      <c r="W496" s="162"/>
      <c r="X496" s="162"/>
      <c r="Y496" s="163"/>
      <c r="Z496" s="164"/>
      <c r="AA496" s="165"/>
      <c r="AB496" s="165"/>
      <c r="AC496" s="165"/>
      <c r="AD496" s="166"/>
      <c r="AE496" s="167"/>
      <c r="AF496" s="165"/>
      <c r="AG496" s="165"/>
      <c r="AH496" s="165"/>
      <c r="AI496" s="166"/>
      <c r="AJ496" s="153"/>
      <c r="AM496" s="160"/>
      <c r="AN496" s="168"/>
      <c r="AO496" s="167"/>
      <c r="AP496" s="162"/>
      <c r="AQ496" s="158"/>
    </row>
    <row r="497" spans="1:43">
      <c r="A497" s="157"/>
      <c r="B497" s="158"/>
      <c r="C497" s="151"/>
      <c r="D497" s="152"/>
      <c r="E497" s="152"/>
      <c r="F497" s="152"/>
      <c r="G497" s="152"/>
      <c r="H497" s="152"/>
      <c r="I497" s="159"/>
      <c r="J497" s="159"/>
      <c r="K497" s="159"/>
      <c r="L497" s="159"/>
      <c r="M497" s="159"/>
      <c r="N497" s="159"/>
      <c r="O497" s="159"/>
      <c r="P497" s="159"/>
      <c r="Q497" s="153"/>
      <c r="R497" s="154"/>
      <c r="S497" s="154"/>
      <c r="T497" s="154"/>
      <c r="U497" s="160"/>
      <c r="V497" s="161"/>
      <c r="W497" s="162"/>
      <c r="X497" s="162"/>
      <c r="Y497" s="163"/>
      <c r="Z497" s="164"/>
      <c r="AA497" s="165"/>
      <c r="AB497" s="165"/>
      <c r="AC497" s="165"/>
      <c r="AD497" s="166"/>
      <c r="AE497" s="167"/>
      <c r="AF497" s="165"/>
      <c r="AG497" s="165"/>
      <c r="AH497" s="165"/>
      <c r="AI497" s="166"/>
      <c r="AJ497" s="153"/>
      <c r="AM497" s="160"/>
      <c r="AN497" s="168"/>
      <c r="AO497" s="167"/>
      <c r="AP497" s="162"/>
      <c r="AQ497" s="158"/>
    </row>
    <row r="498" spans="1:43">
      <c r="A498" s="157"/>
      <c r="B498" s="158"/>
      <c r="C498" s="151"/>
      <c r="D498" s="152"/>
      <c r="E498" s="152"/>
      <c r="F498" s="152"/>
      <c r="G498" s="152"/>
      <c r="H498" s="152"/>
      <c r="I498" s="159"/>
      <c r="J498" s="159"/>
      <c r="K498" s="159"/>
      <c r="L498" s="159"/>
      <c r="M498" s="159"/>
      <c r="N498" s="159"/>
      <c r="O498" s="159"/>
      <c r="P498" s="159"/>
      <c r="Q498" s="153"/>
      <c r="R498" s="154"/>
      <c r="S498" s="154"/>
      <c r="T498" s="154"/>
      <c r="U498" s="160"/>
      <c r="V498" s="161"/>
      <c r="W498" s="162"/>
      <c r="X498" s="162"/>
      <c r="Y498" s="163"/>
      <c r="Z498" s="164"/>
      <c r="AA498" s="165"/>
      <c r="AB498" s="165"/>
      <c r="AC498" s="165"/>
      <c r="AD498" s="166"/>
      <c r="AE498" s="167"/>
      <c r="AF498" s="165"/>
      <c r="AG498" s="165"/>
      <c r="AH498" s="165"/>
      <c r="AI498" s="166"/>
      <c r="AJ498" s="153"/>
      <c r="AM498" s="160"/>
      <c r="AN498" s="168"/>
      <c r="AO498" s="167"/>
      <c r="AP498" s="162"/>
      <c r="AQ498" s="158"/>
    </row>
    <row r="499" spans="1:43">
      <c r="A499" s="157"/>
      <c r="B499" s="158"/>
      <c r="C499" s="151"/>
      <c r="D499" s="152"/>
      <c r="E499" s="152"/>
      <c r="F499" s="152"/>
      <c r="G499" s="152"/>
      <c r="H499" s="152"/>
      <c r="I499" s="159"/>
      <c r="J499" s="159"/>
      <c r="K499" s="159"/>
      <c r="L499" s="159"/>
      <c r="M499" s="159"/>
      <c r="N499" s="159"/>
      <c r="O499" s="159"/>
      <c r="P499" s="159"/>
      <c r="Q499" s="153"/>
      <c r="R499" s="154"/>
      <c r="S499" s="154"/>
      <c r="T499" s="154"/>
      <c r="U499" s="160"/>
      <c r="V499" s="161"/>
      <c r="W499" s="162"/>
      <c r="X499" s="162"/>
      <c r="Y499" s="163"/>
      <c r="Z499" s="164"/>
      <c r="AA499" s="165"/>
      <c r="AB499" s="165"/>
      <c r="AC499" s="165"/>
      <c r="AD499" s="166"/>
      <c r="AE499" s="167"/>
      <c r="AF499" s="165"/>
      <c r="AG499" s="165"/>
      <c r="AH499" s="165"/>
      <c r="AI499" s="166"/>
      <c r="AJ499" s="153"/>
      <c r="AM499" s="160"/>
      <c r="AN499" s="168"/>
      <c r="AO499" s="167"/>
      <c r="AP499" s="162"/>
      <c r="AQ499" s="158"/>
    </row>
    <row r="500" spans="1:43">
      <c r="A500" s="157"/>
      <c r="B500" s="158"/>
      <c r="C500" s="151"/>
      <c r="D500" s="152"/>
      <c r="E500" s="152"/>
      <c r="F500" s="152"/>
      <c r="G500" s="152"/>
      <c r="H500" s="152"/>
      <c r="I500" s="159"/>
      <c r="J500" s="159"/>
      <c r="K500" s="159"/>
      <c r="L500" s="159"/>
      <c r="M500" s="159"/>
      <c r="N500" s="159"/>
      <c r="O500" s="159"/>
      <c r="P500" s="159"/>
      <c r="Q500" s="153"/>
      <c r="R500" s="154"/>
      <c r="S500" s="154"/>
      <c r="T500" s="154"/>
      <c r="U500" s="160"/>
      <c r="V500" s="161"/>
      <c r="W500" s="162"/>
      <c r="X500" s="162"/>
      <c r="Y500" s="163"/>
      <c r="Z500" s="164"/>
      <c r="AA500" s="165"/>
      <c r="AB500" s="165"/>
      <c r="AC500" s="165"/>
      <c r="AD500" s="166"/>
      <c r="AE500" s="167"/>
      <c r="AF500" s="165"/>
      <c r="AG500" s="165"/>
      <c r="AH500" s="165"/>
      <c r="AI500" s="166"/>
      <c r="AJ500" s="153"/>
      <c r="AM500" s="160"/>
      <c r="AN500" s="168"/>
      <c r="AO500" s="167"/>
      <c r="AP500" s="162"/>
      <c r="AQ500" s="158"/>
    </row>
    <row r="501" spans="1:43">
      <c r="A501" s="157"/>
      <c r="B501" s="158"/>
      <c r="C501" s="151"/>
      <c r="D501" s="152"/>
      <c r="E501" s="152"/>
      <c r="F501" s="152"/>
      <c r="G501" s="152"/>
      <c r="H501" s="152"/>
      <c r="I501" s="159"/>
      <c r="J501" s="159"/>
      <c r="K501" s="159"/>
      <c r="L501" s="159"/>
      <c r="M501" s="159"/>
      <c r="N501" s="159"/>
      <c r="O501" s="159"/>
      <c r="P501" s="159"/>
      <c r="Q501" s="153"/>
      <c r="R501" s="154"/>
      <c r="S501" s="154"/>
      <c r="T501" s="154"/>
      <c r="U501" s="160"/>
      <c r="V501" s="161"/>
      <c r="W501" s="162"/>
      <c r="X501" s="162"/>
      <c r="Y501" s="163"/>
      <c r="Z501" s="164"/>
      <c r="AA501" s="165"/>
      <c r="AB501" s="165"/>
      <c r="AC501" s="165"/>
      <c r="AD501" s="166"/>
      <c r="AE501" s="167"/>
      <c r="AF501" s="165"/>
      <c r="AG501" s="165"/>
      <c r="AH501" s="165"/>
      <c r="AI501" s="166"/>
      <c r="AJ501" s="153"/>
      <c r="AM501" s="160"/>
      <c r="AN501" s="168"/>
      <c r="AO501" s="167"/>
      <c r="AP501" s="162"/>
      <c r="AQ501" s="158"/>
    </row>
    <row r="502" spans="1:43">
      <c r="A502" s="157"/>
      <c r="B502" s="158"/>
      <c r="C502" s="151"/>
      <c r="D502" s="152"/>
      <c r="E502" s="152"/>
      <c r="F502" s="152"/>
      <c r="G502" s="152"/>
      <c r="H502" s="152"/>
      <c r="I502" s="159"/>
      <c r="J502" s="159"/>
      <c r="K502" s="159"/>
      <c r="L502" s="159"/>
      <c r="M502" s="159"/>
      <c r="N502" s="159"/>
      <c r="O502" s="159"/>
      <c r="P502" s="159"/>
      <c r="Q502" s="153"/>
      <c r="R502" s="154"/>
      <c r="S502" s="154"/>
      <c r="T502" s="154"/>
      <c r="U502" s="160"/>
      <c r="V502" s="161"/>
      <c r="W502" s="162"/>
      <c r="X502" s="162"/>
      <c r="Y502" s="163"/>
      <c r="Z502" s="164"/>
      <c r="AA502" s="165"/>
      <c r="AB502" s="165"/>
      <c r="AC502" s="165"/>
      <c r="AD502" s="166"/>
      <c r="AE502" s="167"/>
      <c r="AF502" s="165"/>
      <c r="AG502" s="165"/>
      <c r="AH502" s="165"/>
      <c r="AI502" s="166"/>
      <c r="AJ502" s="153"/>
      <c r="AM502" s="160"/>
      <c r="AN502" s="168"/>
      <c r="AO502" s="167"/>
      <c r="AP502" s="162"/>
      <c r="AQ502" s="158"/>
    </row>
    <row r="503" spans="1:43">
      <c r="A503" s="157"/>
      <c r="B503" s="158"/>
      <c r="C503" s="151"/>
      <c r="D503" s="152"/>
      <c r="E503" s="152"/>
      <c r="F503" s="152"/>
      <c r="G503" s="152"/>
      <c r="H503" s="152"/>
      <c r="I503" s="159"/>
      <c r="J503" s="159"/>
      <c r="K503" s="159"/>
      <c r="L503" s="159"/>
      <c r="M503" s="159"/>
      <c r="N503" s="159"/>
      <c r="O503" s="159"/>
      <c r="P503" s="159"/>
      <c r="Q503" s="153"/>
      <c r="R503" s="154"/>
      <c r="S503" s="154"/>
      <c r="T503" s="154"/>
      <c r="U503" s="160"/>
      <c r="V503" s="161"/>
      <c r="W503" s="162"/>
      <c r="X503" s="162"/>
      <c r="Y503" s="163"/>
      <c r="Z503" s="164"/>
      <c r="AA503" s="165"/>
      <c r="AB503" s="165"/>
      <c r="AC503" s="165"/>
      <c r="AD503" s="166"/>
      <c r="AE503" s="167"/>
      <c r="AF503" s="165"/>
      <c r="AG503" s="165"/>
      <c r="AH503" s="165"/>
      <c r="AI503" s="166"/>
      <c r="AJ503" s="153"/>
      <c r="AM503" s="160"/>
      <c r="AN503" s="168"/>
      <c r="AO503" s="167"/>
      <c r="AP503" s="162"/>
      <c r="AQ503" s="158"/>
    </row>
    <row r="504" spans="1:43">
      <c r="A504" s="157"/>
      <c r="B504" s="158"/>
      <c r="C504" s="151"/>
      <c r="D504" s="152"/>
      <c r="E504" s="152"/>
      <c r="F504" s="152"/>
      <c r="G504" s="152"/>
      <c r="H504" s="152"/>
      <c r="I504" s="159"/>
      <c r="J504" s="159"/>
      <c r="K504" s="159"/>
      <c r="L504" s="159"/>
      <c r="M504" s="159"/>
      <c r="N504" s="159"/>
      <c r="O504" s="159"/>
      <c r="P504" s="159"/>
      <c r="Q504" s="153"/>
      <c r="R504" s="154"/>
      <c r="S504" s="154"/>
      <c r="T504" s="154"/>
      <c r="U504" s="160"/>
      <c r="V504" s="161"/>
      <c r="W504" s="162"/>
      <c r="X504" s="162"/>
      <c r="Y504" s="163"/>
      <c r="Z504" s="164"/>
      <c r="AA504" s="165"/>
      <c r="AB504" s="165"/>
      <c r="AC504" s="165"/>
      <c r="AD504" s="166"/>
      <c r="AE504" s="167"/>
      <c r="AF504" s="165"/>
      <c r="AG504" s="165"/>
      <c r="AH504" s="165"/>
      <c r="AI504" s="166"/>
      <c r="AJ504" s="153"/>
      <c r="AM504" s="160"/>
      <c r="AN504" s="168"/>
      <c r="AO504" s="167"/>
      <c r="AP504" s="162"/>
      <c r="AQ504" s="158"/>
    </row>
    <row r="505" spans="1:43">
      <c r="A505" s="157"/>
      <c r="B505" s="158"/>
      <c r="C505" s="151"/>
      <c r="D505" s="152"/>
      <c r="E505" s="152"/>
      <c r="F505" s="152"/>
      <c r="G505" s="152"/>
      <c r="H505" s="152"/>
      <c r="I505" s="159"/>
      <c r="J505" s="159"/>
      <c r="K505" s="159"/>
      <c r="L505" s="159"/>
      <c r="M505" s="159"/>
      <c r="N505" s="159"/>
      <c r="O505" s="159"/>
      <c r="P505" s="159"/>
      <c r="Q505" s="153"/>
      <c r="R505" s="154"/>
      <c r="S505" s="154"/>
      <c r="T505" s="154"/>
      <c r="U505" s="160"/>
      <c r="V505" s="161"/>
      <c r="W505" s="162"/>
      <c r="X505" s="162"/>
      <c r="Y505" s="163"/>
      <c r="Z505" s="164"/>
      <c r="AA505" s="165"/>
      <c r="AB505" s="165"/>
      <c r="AC505" s="165"/>
      <c r="AD505" s="166"/>
      <c r="AE505" s="167"/>
      <c r="AF505" s="165"/>
      <c r="AG505" s="165"/>
      <c r="AH505" s="165"/>
      <c r="AI505" s="166"/>
      <c r="AJ505" s="153"/>
      <c r="AM505" s="160"/>
      <c r="AN505" s="168"/>
      <c r="AO505" s="167"/>
      <c r="AP505" s="162"/>
      <c r="AQ505" s="158"/>
    </row>
    <row r="506" spans="1:43">
      <c r="A506" s="157"/>
      <c r="B506" s="158"/>
      <c r="C506" s="151"/>
      <c r="D506" s="152"/>
      <c r="E506" s="152"/>
      <c r="F506" s="152"/>
      <c r="G506" s="152"/>
      <c r="H506" s="152"/>
      <c r="I506" s="159"/>
      <c r="J506" s="159"/>
      <c r="K506" s="159"/>
      <c r="L506" s="159"/>
      <c r="M506" s="159"/>
      <c r="N506" s="159"/>
      <c r="O506" s="159"/>
      <c r="P506" s="159"/>
      <c r="Q506" s="153"/>
      <c r="R506" s="154"/>
      <c r="S506" s="154"/>
      <c r="T506" s="154"/>
      <c r="U506" s="160"/>
      <c r="V506" s="161"/>
      <c r="W506" s="162"/>
      <c r="X506" s="162"/>
      <c r="Y506" s="163"/>
      <c r="Z506" s="164"/>
      <c r="AA506" s="165"/>
      <c r="AB506" s="165"/>
      <c r="AC506" s="165"/>
      <c r="AD506" s="166"/>
      <c r="AE506" s="167"/>
      <c r="AF506" s="165"/>
      <c r="AG506" s="165"/>
      <c r="AH506" s="165"/>
      <c r="AI506" s="166"/>
      <c r="AJ506" s="153"/>
      <c r="AM506" s="160"/>
      <c r="AN506" s="168"/>
      <c r="AO506" s="167"/>
      <c r="AP506" s="162"/>
      <c r="AQ506" s="158"/>
    </row>
    <row r="507" spans="1:43">
      <c r="A507" s="157"/>
      <c r="B507" s="158"/>
      <c r="C507" s="151"/>
      <c r="D507" s="152"/>
      <c r="E507" s="152"/>
      <c r="F507" s="152"/>
      <c r="G507" s="152"/>
      <c r="H507" s="152"/>
      <c r="I507" s="159"/>
      <c r="J507" s="159"/>
      <c r="K507" s="159"/>
      <c r="L507" s="159"/>
      <c r="M507" s="159"/>
      <c r="N507" s="159"/>
      <c r="O507" s="159"/>
      <c r="P507" s="159"/>
      <c r="Q507" s="153"/>
      <c r="R507" s="154"/>
      <c r="S507" s="154"/>
      <c r="T507" s="154"/>
      <c r="U507" s="160"/>
      <c r="V507" s="161"/>
      <c r="W507" s="162"/>
      <c r="X507" s="162"/>
      <c r="Y507" s="163"/>
      <c r="Z507" s="164"/>
      <c r="AA507" s="165"/>
      <c r="AB507" s="165"/>
      <c r="AC507" s="165"/>
      <c r="AD507" s="166"/>
      <c r="AE507" s="167"/>
      <c r="AF507" s="165"/>
      <c r="AG507" s="165"/>
      <c r="AH507" s="165"/>
      <c r="AI507" s="166"/>
      <c r="AJ507" s="153"/>
      <c r="AM507" s="160"/>
      <c r="AN507" s="168"/>
      <c r="AO507" s="167"/>
      <c r="AP507" s="162"/>
      <c r="AQ507" s="158"/>
    </row>
    <row r="508" spans="1:43">
      <c r="A508" s="157"/>
      <c r="B508" s="158"/>
      <c r="C508" s="151"/>
      <c r="D508" s="152"/>
      <c r="E508" s="152"/>
      <c r="F508" s="152"/>
      <c r="G508" s="152"/>
      <c r="H508" s="152"/>
      <c r="I508" s="159"/>
      <c r="J508" s="159"/>
      <c r="K508" s="159"/>
      <c r="L508" s="159"/>
      <c r="M508" s="159"/>
      <c r="N508" s="159"/>
      <c r="O508" s="159"/>
      <c r="P508" s="159"/>
      <c r="Q508" s="153"/>
      <c r="R508" s="154"/>
      <c r="S508" s="154"/>
      <c r="T508" s="154"/>
      <c r="U508" s="160"/>
      <c r="V508" s="161"/>
      <c r="W508" s="162"/>
      <c r="X508" s="162"/>
      <c r="Y508" s="163"/>
      <c r="Z508" s="164"/>
      <c r="AA508" s="165"/>
      <c r="AB508" s="165"/>
      <c r="AC508" s="165"/>
      <c r="AD508" s="166"/>
      <c r="AE508" s="167"/>
      <c r="AF508" s="165"/>
      <c r="AG508" s="165"/>
      <c r="AH508" s="165"/>
      <c r="AI508" s="166"/>
      <c r="AJ508" s="153"/>
      <c r="AM508" s="160"/>
      <c r="AN508" s="168"/>
      <c r="AO508" s="167"/>
      <c r="AP508" s="162"/>
      <c r="AQ508" s="158"/>
    </row>
    <row r="509" spans="1:43">
      <c r="A509" s="157"/>
      <c r="B509" s="158"/>
      <c r="C509" s="151"/>
      <c r="D509" s="152"/>
      <c r="E509" s="152"/>
      <c r="F509" s="152"/>
      <c r="G509" s="152"/>
      <c r="H509" s="152"/>
      <c r="I509" s="159"/>
      <c r="J509" s="159"/>
      <c r="K509" s="159"/>
      <c r="L509" s="159"/>
      <c r="M509" s="159"/>
      <c r="N509" s="159"/>
      <c r="O509" s="159"/>
      <c r="P509" s="159"/>
      <c r="Q509" s="153"/>
      <c r="R509" s="154"/>
      <c r="S509" s="154"/>
      <c r="T509" s="154"/>
      <c r="U509" s="160"/>
      <c r="V509" s="161"/>
      <c r="W509" s="162"/>
      <c r="X509" s="162"/>
      <c r="Y509" s="163"/>
      <c r="Z509" s="164"/>
      <c r="AA509" s="165"/>
      <c r="AB509" s="165"/>
      <c r="AC509" s="165"/>
      <c r="AD509" s="166"/>
      <c r="AE509" s="167"/>
      <c r="AF509" s="165"/>
      <c r="AG509" s="165"/>
      <c r="AH509" s="165"/>
      <c r="AI509" s="166"/>
      <c r="AJ509" s="153"/>
      <c r="AM509" s="160"/>
      <c r="AN509" s="168"/>
      <c r="AO509" s="167"/>
      <c r="AP509" s="162"/>
      <c r="AQ509" s="158"/>
    </row>
    <row r="510" spans="1:43">
      <c r="A510" s="157"/>
      <c r="B510" s="158"/>
      <c r="C510" s="151"/>
      <c r="D510" s="152"/>
      <c r="E510" s="152"/>
      <c r="F510" s="152"/>
      <c r="G510" s="152"/>
      <c r="H510" s="152"/>
      <c r="I510" s="159"/>
      <c r="J510" s="159"/>
      <c r="K510" s="159"/>
      <c r="L510" s="159"/>
      <c r="M510" s="159"/>
      <c r="N510" s="159"/>
      <c r="O510" s="159"/>
      <c r="P510" s="159"/>
      <c r="Q510" s="153"/>
      <c r="R510" s="154"/>
      <c r="S510" s="154"/>
      <c r="T510" s="154"/>
      <c r="U510" s="160"/>
      <c r="V510" s="161"/>
      <c r="W510" s="162"/>
      <c r="X510" s="162"/>
      <c r="Y510" s="163"/>
      <c r="Z510" s="164"/>
      <c r="AA510" s="165"/>
      <c r="AB510" s="165"/>
      <c r="AC510" s="165"/>
      <c r="AD510" s="166"/>
      <c r="AE510" s="167"/>
      <c r="AF510" s="165"/>
      <c r="AG510" s="165"/>
      <c r="AH510" s="165"/>
      <c r="AI510" s="166"/>
      <c r="AJ510" s="153"/>
      <c r="AM510" s="160"/>
      <c r="AN510" s="168"/>
      <c r="AO510" s="167"/>
      <c r="AP510" s="162"/>
      <c r="AQ510" s="158"/>
    </row>
    <row r="511" spans="1:43">
      <c r="A511" s="157"/>
      <c r="B511" s="158"/>
      <c r="C511" s="151"/>
      <c r="D511" s="152"/>
      <c r="E511" s="152"/>
      <c r="F511" s="152"/>
      <c r="G511" s="152"/>
      <c r="H511" s="152"/>
      <c r="I511" s="159"/>
      <c r="J511" s="159"/>
      <c r="K511" s="159"/>
      <c r="L511" s="159"/>
      <c r="M511" s="159"/>
      <c r="N511" s="159"/>
      <c r="O511" s="159"/>
      <c r="P511" s="159"/>
      <c r="Q511" s="153"/>
      <c r="R511" s="154"/>
      <c r="S511" s="154"/>
      <c r="T511" s="154"/>
      <c r="U511" s="160"/>
      <c r="V511" s="161"/>
      <c r="W511" s="162"/>
      <c r="X511" s="162"/>
      <c r="Y511" s="163"/>
      <c r="Z511" s="164"/>
      <c r="AA511" s="165"/>
      <c r="AB511" s="165"/>
      <c r="AC511" s="165"/>
      <c r="AD511" s="166"/>
      <c r="AE511" s="167"/>
      <c r="AF511" s="165"/>
      <c r="AG511" s="165"/>
      <c r="AH511" s="165"/>
      <c r="AI511" s="166"/>
      <c r="AJ511" s="153"/>
      <c r="AM511" s="160"/>
      <c r="AN511" s="168"/>
      <c r="AO511" s="167"/>
      <c r="AP511" s="162"/>
      <c r="AQ511" s="158"/>
    </row>
    <row r="512" spans="1:43">
      <c r="A512" s="157"/>
      <c r="B512" s="158"/>
      <c r="C512" s="151"/>
      <c r="D512" s="152"/>
      <c r="E512" s="152"/>
      <c r="F512" s="152"/>
      <c r="G512" s="152"/>
      <c r="H512" s="152"/>
      <c r="I512" s="159"/>
      <c r="J512" s="159"/>
      <c r="K512" s="159"/>
      <c r="L512" s="159"/>
      <c r="M512" s="159"/>
      <c r="N512" s="159"/>
      <c r="O512" s="159"/>
      <c r="P512" s="159"/>
      <c r="Q512" s="153"/>
      <c r="R512" s="154"/>
      <c r="S512" s="154"/>
      <c r="T512" s="154"/>
      <c r="U512" s="160"/>
      <c r="V512" s="161"/>
      <c r="W512" s="162"/>
      <c r="X512" s="162"/>
      <c r="Y512" s="163"/>
      <c r="Z512" s="164"/>
      <c r="AA512" s="165"/>
      <c r="AB512" s="165"/>
      <c r="AC512" s="165"/>
      <c r="AD512" s="166"/>
      <c r="AE512" s="167"/>
      <c r="AF512" s="165"/>
      <c r="AG512" s="165"/>
      <c r="AH512" s="165"/>
      <c r="AI512" s="166"/>
      <c r="AJ512" s="153"/>
      <c r="AM512" s="160"/>
      <c r="AN512" s="168"/>
      <c r="AO512" s="167"/>
      <c r="AP512" s="162"/>
      <c r="AQ512" s="158"/>
    </row>
    <row r="513" spans="1:43">
      <c r="A513" s="157"/>
      <c r="B513" s="158"/>
      <c r="C513" s="151"/>
      <c r="D513" s="152"/>
      <c r="E513" s="152"/>
      <c r="F513" s="152"/>
      <c r="G513" s="152"/>
      <c r="H513" s="152"/>
      <c r="I513" s="159"/>
      <c r="J513" s="159"/>
      <c r="K513" s="159"/>
      <c r="L513" s="159"/>
      <c r="M513" s="159"/>
      <c r="N513" s="159"/>
      <c r="O513" s="159"/>
      <c r="P513" s="159"/>
      <c r="Q513" s="153"/>
      <c r="R513" s="154"/>
      <c r="S513" s="154"/>
      <c r="T513" s="154"/>
      <c r="U513" s="160"/>
      <c r="V513" s="161"/>
      <c r="W513" s="162"/>
      <c r="X513" s="162"/>
      <c r="Y513" s="163"/>
      <c r="Z513" s="164"/>
      <c r="AA513" s="165"/>
      <c r="AB513" s="165"/>
      <c r="AC513" s="165"/>
      <c r="AD513" s="166"/>
      <c r="AE513" s="167"/>
      <c r="AF513" s="165"/>
      <c r="AG513" s="165"/>
      <c r="AH513" s="165"/>
      <c r="AI513" s="166"/>
      <c r="AJ513" s="153"/>
      <c r="AM513" s="160"/>
      <c r="AN513" s="168"/>
      <c r="AO513" s="167"/>
      <c r="AP513" s="162"/>
      <c r="AQ513" s="158"/>
    </row>
    <row r="514" spans="1:43">
      <c r="A514" s="157"/>
      <c r="B514" s="158"/>
      <c r="C514" s="151"/>
      <c r="D514" s="152"/>
      <c r="E514" s="152"/>
      <c r="F514" s="152"/>
      <c r="G514" s="152"/>
      <c r="H514" s="152"/>
      <c r="I514" s="159"/>
      <c r="J514" s="159"/>
      <c r="K514" s="159"/>
      <c r="L514" s="159"/>
      <c r="M514" s="159"/>
      <c r="N514" s="159"/>
      <c r="O514" s="159"/>
      <c r="P514" s="159"/>
      <c r="Q514" s="153"/>
      <c r="R514" s="154"/>
      <c r="S514" s="154"/>
      <c r="T514" s="154"/>
      <c r="U514" s="160"/>
      <c r="V514" s="161"/>
      <c r="W514" s="162"/>
      <c r="X514" s="162"/>
      <c r="Y514" s="163"/>
      <c r="Z514" s="164"/>
      <c r="AA514" s="165"/>
      <c r="AB514" s="165"/>
      <c r="AC514" s="165"/>
      <c r="AD514" s="166"/>
      <c r="AE514" s="167"/>
      <c r="AF514" s="165"/>
      <c r="AG514" s="165"/>
      <c r="AH514" s="165"/>
      <c r="AI514" s="166"/>
      <c r="AJ514" s="153"/>
      <c r="AM514" s="160"/>
      <c r="AN514" s="168"/>
      <c r="AO514" s="167"/>
      <c r="AP514" s="162"/>
      <c r="AQ514" s="158"/>
    </row>
    <row r="515" spans="1:43">
      <c r="A515" s="157"/>
      <c r="B515" s="158"/>
      <c r="C515" s="151"/>
      <c r="D515" s="152"/>
      <c r="E515" s="152"/>
      <c r="F515" s="152"/>
      <c r="G515" s="152"/>
      <c r="H515" s="152"/>
      <c r="I515" s="159"/>
      <c r="J515" s="159"/>
      <c r="K515" s="159"/>
      <c r="L515" s="159"/>
      <c r="M515" s="159"/>
      <c r="N515" s="159"/>
      <c r="O515" s="159"/>
      <c r="P515" s="159"/>
      <c r="Q515" s="153"/>
      <c r="R515" s="154"/>
      <c r="S515" s="154"/>
      <c r="T515" s="154"/>
      <c r="U515" s="160"/>
      <c r="V515" s="161"/>
      <c r="W515" s="162"/>
      <c r="X515" s="162"/>
      <c r="Y515" s="163"/>
      <c r="Z515" s="164"/>
      <c r="AA515" s="165"/>
      <c r="AB515" s="165"/>
      <c r="AC515" s="165"/>
      <c r="AD515" s="166"/>
      <c r="AE515" s="167"/>
      <c r="AF515" s="165"/>
      <c r="AG515" s="165"/>
      <c r="AH515" s="165"/>
      <c r="AI515" s="166"/>
      <c r="AJ515" s="153"/>
      <c r="AM515" s="160"/>
      <c r="AN515" s="168"/>
      <c r="AO515" s="167"/>
      <c r="AP515" s="162"/>
      <c r="AQ515" s="158"/>
    </row>
    <row r="516" spans="1:43">
      <c r="A516" s="157"/>
      <c r="B516" s="158"/>
      <c r="C516" s="151"/>
      <c r="D516" s="152"/>
      <c r="E516" s="152"/>
      <c r="F516" s="152"/>
      <c r="G516" s="152"/>
      <c r="H516" s="152"/>
      <c r="I516" s="159"/>
      <c r="J516" s="159"/>
      <c r="K516" s="159"/>
      <c r="L516" s="159"/>
      <c r="M516" s="159"/>
      <c r="N516" s="159"/>
      <c r="O516" s="159"/>
      <c r="P516" s="159"/>
      <c r="Q516" s="153"/>
      <c r="R516" s="154"/>
      <c r="S516" s="154"/>
      <c r="T516" s="154"/>
      <c r="U516" s="160"/>
      <c r="V516" s="161"/>
      <c r="W516" s="162"/>
      <c r="X516" s="162"/>
      <c r="Y516" s="163"/>
      <c r="Z516" s="164"/>
      <c r="AA516" s="165"/>
      <c r="AB516" s="165"/>
      <c r="AC516" s="165"/>
      <c r="AD516" s="166"/>
      <c r="AE516" s="167"/>
      <c r="AF516" s="165"/>
      <c r="AG516" s="165"/>
      <c r="AH516" s="165"/>
      <c r="AI516" s="166"/>
      <c r="AJ516" s="153"/>
      <c r="AM516" s="160"/>
      <c r="AN516" s="168"/>
      <c r="AO516" s="167"/>
      <c r="AP516" s="162"/>
      <c r="AQ516" s="158"/>
    </row>
    <row r="517" spans="1:43">
      <c r="A517" s="157"/>
      <c r="B517" s="158"/>
      <c r="C517" s="151"/>
      <c r="D517" s="152"/>
      <c r="E517" s="152"/>
      <c r="F517" s="152"/>
      <c r="G517" s="152"/>
      <c r="H517" s="152"/>
      <c r="I517" s="159"/>
      <c r="J517" s="159"/>
      <c r="K517" s="159"/>
      <c r="L517" s="159"/>
      <c r="M517" s="159"/>
      <c r="N517" s="159"/>
      <c r="O517" s="159"/>
      <c r="P517" s="159"/>
      <c r="Q517" s="153"/>
      <c r="R517" s="154"/>
      <c r="S517" s="154"/>
      <c r="T517" s="154"/>
      <c r="U517" s="160"/>
      <c r="V517" s="161"/>
      <c r="W517" s="162"/>
      <c r="X517" s="162"/>
      <c r="Y517" s="163"/>
      <c r="Z517" s="164"/>
      <c r="AA517" s="165"/>
      <c r="AB517" s="165"/>
      <c r="AC517" s="165"/>
      <c r="AD517" s="166"/>
      <c r="AE517" s="167"/>
      <c r="AF517" s="165"/>
      <c r="AG517" s="165"/>
      <c r="AH517" s="165"/>
      <c r="AI517" s="166"/>
      <c r="AJ517" s="153"/>
      <c r="AM517" s="160"/>
      <c r="AN517" s="168"/>
      <c r="AO517" s="167"/>
      <c r="AP517" s="162"/>
      <c r="AQ517" s="158"/>
    </row>
    <row r="518" spans="1:43">
      <c r="A518" s="157"/>
      <c r="B518" s="158"/>
      <c r="C518" s="151"/>
      <c r="D518" s="152"/>
      <c r="E518" s="152"/>
      <c r="F518" s="152"/>
      <c r="G518" s="152"/>
      <c r="H518" s="152"/>
      <c r="I518" s="159"/>
      <c r="J518" s="159"/>
      <c r="K518" s="159"/>
      <c r="L518" s="159"/>
      <c r="M518" s="159"/>
      <c r="N518" s="159"/>
      <c r="O518" s="159"/>
      <c r="P518" s="159"/>
      <c r="Q518" s="153"/>
      <c r="R518" s="154"/>
      <c r="S518" s="154"/>
      <c r="T518" s="154"/>
      <c r="U518" s="160"/>
      <c r="V518" s="161"/>
      <c r="W518" s="162"/>
      <c r="X518" s="162"/>
      <c r="Y518" s="163"/>
      <c r="Z518" s="164"/>
      <c r="AA518" s="165"/>
      <c r="AB518" s="165"/>
      <c r="AC518" s="165"/>
      <c r="AD518" s="166"/>
      <c r="AE518" s="167"/>
      <c r="AF518" s="165"/>
      <c r="AG518" s="165"/>
      <c r="AH518" s="165"/>
      <c r="AI518" s="166"/>
      <c r="AJ518" s="153"/>
      <c r="AM518" s="160"/>
      <c r="AN518" s="168"/>
      <c r="AO518" s="167"/>
      <c r="AP518" s="162"/>
      <c r="AQ518" s="158"/>
    </row>
    <row r="519" spans="1:43">
      <c r="A519" s="157"/>
      <c r="B519" s="158"/>
      <c r="C519" s="151"/>
      <c r="D519" s="152"/>
      <c r="E519" s="152"/>
      <c r="F519" s="152"/>
      <c r="G519" s="152"/>
      <c r="H519" s="152"/>
      <c r="I519" s="159"/>
      <c r="J519" s="159"/>
      <c r="K519" s="159"/>
      <c r="L519" s="159"/>
      <c r="M519" s="159"/>
      <c r="N519" s="159"/>
      <c r="O519" s="159"/>
      <c r="P519" s="159"/>
      <c r="Q519" s="153"/>
      <c r="R519" s="154"/>
      <c r="S519" s="154"/>
      <c r="T519" s="154"/>
      <c r="U519" s="160"/>
      <c r="V519" s="161"/>
      <c r="W519" s="162"/>
      <c r="X519" s="162"/>
      <c r="Y519" s="163"/>
      <c r="Z519" s="164"/>
      <c r="AA519" s="165"/>
      <c r="AB519" s="165"/>
      <c r="AC519" s="165"/>
      <c r="AD519" s="166"/>
      <c r="AE519" s="167"/>
      <c r="AF519" s="165"/>
      <c r="AG519" s="165"/>
      <c r="AH519" s="165"/>
      <c r="AI519" s="166"/>
      <c r="AJ519" s="153"/>
      <c r="AM519" s="160"/>
      <c r="AN519" s="168"/>
      <c r="AO519" s="167"/>
      <c r="AP519" s="162"/>
      <c r="AQ519" s="158"/>
    </row>
    <row r="520" spans="1:43">
      <c r="A520" s="157"/>
      <c r="B520" s="158"/>
      <c r="C520" s="151"/>
      <c r="D520" s="152"/>
      <c r="E520" s="152"/>
      <c r="F520" s="152"/>
      <c r="G520" s="152"/>
      <c r="H520" s="152"/>
      <c r="I520" s="159"/>
      <c r="J520" s="159"/>
      <c r="K520" s="159"/>
      <c r="L520" s="159"/>
      <c r="M520" s="159"/>
      <c r="N520" s="159"/>
      <c r="O520" s="159"/>
      <c r="P520" s="159"/>
      <c r="Q520" s="153"/>
      <c r="R520" s="154"/>
      <c r="S520" s="154"/>
      <c r="T520" s="154"/>
      <c r="U520" s="160"/>
      <c r="V520" s="161"/>
      <c r="W520" s="162"/>
      <c r="X520" s="162"/>
      <c r="Y520" s="163"/>
      <c r="Z520" s="164"/>
      <c r="AA520" s="165"/>
      <c r="AB520" s="165"/>
      <c r="AC520" s="165"/>
      <c r="AD520" s="166"/>
      <c r="AE520" s="167"/>
      <c r="AF520" s="165"/>
      <c r="AG520" s="165"/>
      <c r="AH520" s="165"/>
      <c r="AI520" s="166"/>
      <c r="AJ520" s="153"/>
      <c r="AM520" s="160"/>
      <c r="AN520" s="168"/>
      <c r="AO520" s="167"/>
      <c r="AP520" s="162"/>
      <c r="AQ520" s="158"/>
    </row>
    <row r="521" spans="1:43">
      <c r="A521" s="157"/>
      <c r="B521" s="158"/>
      <c r="C521" s="151"/>
      <c r="D521" s="152"/>
      <c r="E521" s="152"/>
      <c r="F521" s="152"/>
      <c r="G521" s="152"/>
      <c r="H521" s="152"/>
      <c r="I521" s="159"/>
      <c r="J521" s="159"/>
      <c r="K521" s="159"/>
      <c r="L521" s="159"/>
      <c r="M521" s="159"/>
      <c r="N521" s="159"/>
      <c r="O521" s="159"/>
      <c r="P521" s="159"/>
      <c r="Q521" s="153"/>
      <c r="R521" s="154"/>
      <c r="S521" s="154"/>
      <c r="T521" s="154"/>
      <c r="U521" s="160"/>
      <c r="V521" s="161"/>
      <c r="W521" s="162"/>
      <c r="X521" s="162"/>
      <c r="Y521" s="163"/>
      <c r="Z521" s="164"/>
      <c r="AA521" s="165"/>
      <c r="AB521" s="165"/>
      <c r="AC521" s="165"/>
      <c r="AD521" s="166"/>
      <c r="AE521" s="167"/>
      <c r="AF521" s="165"/>
      <c r="AG521" s="165"/>
      <c r="AH521" s="165"/>
      <c r="AI521" s="166"/>
      <c r="AJ521" s="153"/>
      <c r="AM521" s="160"/>
      <c r="AN521" s="168"/>
      <c r="AO521" s="167"/>
      <c r="AP521" s="162"/>
      <c r="AQ521" s="158"/>
    </row>
    <row r="522" spans="1:43">
      <c r="A522" s="157"/>
      <c r="B522" s="158"/>
      <c r="C522" s="151"/>
      <c r="D522" s="152"/>
      <c r="E522" s="152"/>
      <c r="F522" s="152"/>
      <c r="G522" s="152"/>
      <c r="H522" s="152"/>
      <c r="I522" s="159"/>
      <c r="J522" s="159"/>
      <c r="K522" s="159"/>
      <c r="L522" s="159"/>
      <c r="M522" s="159"/>
      <c r="N522" s="159"/>
      <c r="O522" s="159"/>
      <c r="P522" s="159"/>
      <c r="Q522" s="153"/>
      <c r="R522" s="154"/>
      <c r="S522" s="154"/>
      <c r="T522" s="154"/>
      <c r="U522" s="160"/>
      <c r="V522" s="161"/>
      <c r="W522" s="162"/>
      <c r="X522" s="162"/>
      <c r="Y522" s="163"/>
      <c r="Z522" s="164"/>
      <c r="AA522" s="165"/>
      <c r="AB522" s="165"/>
      <c r="AC522" s="165"/>
      <c r="AD522" s="166"/>
      <c r="AE522" s="167"/>
      <c r="AF522" s="165"/>
      <c r="AG522" s="165"/>
      <c r="AH522" s="165"/>
      <c r="AI522" s="166"/>
      <c r="AJ522" s="153"/>
      <c r="AM522" s="160"/>
      <c r="AN522" s="168"/>
      <c r="AO522" s="167"/>
      <c r="AP522" s="162"/>
      <c r="AQ522" s="158"/>
    </row>
    <row r="523" spans="1:43">
      <c r="A523" s="157"/>
      <c r="B523" s="158"/>
      <c r="C523" s="151"/>
      <c r="D523" s="152"/>
      <c r="E523" s="152"/>
      <c r="F523" s="152"/>
      <c r="G523" s="152"/>
      <c r="H523" s="152"/>
      <c r="I523" s="159"/>
      <c r="J523" s="159"/>
      <c r="K523" s="159"/>
      <c r="L523" s="159"/>
      <c r="M523" s="159"/>
      <c r="N523" s="159"/>
      <c r="O523" s="159"/>
      <c r="P523" s="159"/>
      <c r="Q523" s="153"/>
      <c r="R523" s="154"/>
      <c r="S523" s="154"/>
      <c r="T523" s="154"/>
      <c r="U523" s="160"/>
      <c r="V523" s="161"/>
      <c r="W523" s="162"/>
      <c r="X523" s="162"/>
      <c r="Y523" s="163"/>
      <c r="Z523" s="164"/>
      <c r="AA523" s="165"/>
      <c r="AB523" s="165"/>
      <c r="AC523" s="165"/>
      <c r="AD523" s="166"/>
      <c r="AE523" s="167"/>
      <c r="AF523" s="165"/>
      <c r="AG523" s="165"/>
      <c r="AH523" s="165"/>
      <c r="AI523" s="166"/>
      <c r="AJ523" s="153"/>
      <c r="AM523" s="160"/>
      <c r="AN523" s="168"/>
      <c r="AO523" s="167"/>
      <c r="AP523" s="162"/>
      <c r="AQ523" s="158"/>
    </row>
    <row r="524" spans="1:43">
      <c r="A524" s="157"/>
      <c r="B524" s="158"/>
      <c r="C524" s="151"/>
      <c r="D524" s="152"/>
      <c r="E524" s="152"/>
      <c r="F524" s="152"/>
      <c r="G524" s="152"/>
      <c r="H524" s="152"/>
      <c r="I524" s="159"/>
      <c r="J524" s="159"/>
      <c r="K524" s="159"/>
      <c r="L524" s="159"/>
      <c r="M524" s="159"/>
      <c r="N524" s="159"/>
      <c r="O524" s="159"/>
      <c r="P524" s="159"/>
      <c r="Q524" s="153"/>
      <c r="R524" s="154"/>
      <c r="S524" s="154"/>
      <c r="T524" s="154"/>
      <c r="U524" s="160"/>
      <c r="V524" s="161"/>
      <c r="W524" s="162"/>
      <c r="X524" s="162"/>
      <c r="Y524" s="163"/>
      <c r="Z524" s="164"/>
      <c r="AA524" s="165"/>
      <c r="AB524" s="165"/>
      <c r="AC524" s="165"/>
      <c r="AD524" s="166"/>
      <c r="AE524" s="167"/>
      <c r="AF524" s="165"/>
      <c r="AG524" s="165"/>
      <c r="AH524" s="165"/>
      <c r="AI524" s="166"/>
      <c r="AJ524" s="153"/>
      <c r="AM524" s="160"/>
      <c r="AN524" s="168"/>
      <c r="AO524" s="167"/>
      <c r="AP524" s="162"/>
      <c r="AQ524" s="158"/>
    </row>
    <row r="525" spans="1:43">
      <c r="A525" s="157"/>
      <c r="B525" s="158"/>
      <c r="C525" s="151"/>
      <c r="D525" s="152"/>
      <c r="E525" s="152"/>
      <c r="F525" s="152"/>
      <c r="G525" s="152"/>
      <c r="H525" s="152"/>
      <c r="I525" s="159"/>
      <c r="J525" s="159"/>
      <c r="K525" s="159"/>
      <c r="L525" s="159"/>
      <c r="M525" s="159"/>
      <c r="N525" s="159"/>
      <c r="O525" s="159"/>
      <c r="P525" s="159"/>
      <c r="Q525" s="153"/>
      <c r="R525" s="154"/>
      <c r="S525" s="154"/>
      <c r="T525" s="154"/>
      <c r="U525" s="160"/>
      <c r="V525" s="161"/>
      <c r="W525" s="162"/>
      <c r="X525" s="162"/>
      <c r="Y525" s="163"/>
      <c r="Z525" s="164"/>
      <c r="AA525" s="165"/>
      <c r="AB525" s="165"/>
      <c r="AC525" s="165"/>
      <c r="AD525" s="166"/>
      <c r="AE525" s="167"/>
      <c r="AF525" s="165"/>
      <c r="AG525" s="165"/>
      <c r="AH525" s="165"/>
      <c r="AI525" s="166"/>
      <c r="AJ525" s="153"/>
      <c r="AM525" s="160"/>
      <c r="AN525" s="168"/>
      <c r="AO525" s="167"/>
      <c r="AP525" s="162"/>
      <c r="AQ525" s="158"/>
    </row>
    <row r="526" spans="1:43">
      <c r="A526" s="157"/>
      <c r="B526" s="158"/>
      <c r="C526" s="151"/>
      <c r="D526" s="152"/>
      <c r="E526" s="152"/>
      <c r="F526" s="152"/>
      <c r="G526" s="152"/>
      <c r="H526" s="152"/>
      <c r="I526" s="159"/>
      <c r="J526" s="159"/>
      <c r="K526" s="159"/>
      <c r="L526" s="159"/>
      <c r="M526" s="159"/>
      <c r="N526" s="159"/>
      <c r="O526" s="159"/>
      <c r="P526" s="159"/>
      <c r="Q526" s="153"/>
      <c r="R526" s="154"/>
      <c r="S526" s="154"/>
      <c r="T526" s="154"/>
      <c r="U526" s="160"/>
      <c r="V526" s="161"/>
      <c r="W526" s="162"/>
      <c r="X526" s="162"/>
      <c r="Y526" s="163"/>
      <c r="Z526" s="164"/>
      <c r="AA526" s="165"/>
      <c r="AB526" s="165"/>
      <c r="AC526" s="165"/>
      <c r="AD526" s="166"/>
      <c r="AE526" s="167"/>
      <c r="AF526" s="165"/>
      <c r="AG526" s="165"/>
      <c r="AH526" s="165"/>
      <c r="AI526" s="166"/>
      <c r="AJ526" s="153"/>
      <c r="AM526" s="160"/>
      <c r="AN526" s="168"/>
      <c r="AO526" s="167"/>
      <c r="AP526" s="162"/>
      <c r="AQ526" s="158"/>
    </row>
    <row r="527" spans="1:43">
      <c r="A527" s="157"/>
      <c r="B527" s="158"/>
      <c r="C527" s="151"/>
      <c r="D527" s="152"/>
      <c r="E527" s="152"/>
      <c r="F527" s="152"/>
      <c r="G527" s="152"/>
      <c r="H527" s="152"/>
      <c r="I527" s="159"/>
      <c r="J527" s="159"/>
      <c r="K527" s="159"/>
      <c r="L527" s="159"/>
      <c r="M527" s="159"/>
      <c r="N527" s="159"/>
      <c r="O527" s="159"/>
      <c r="P527" s="159"/>
      <c r="Q527" s="153"/>
      <c r="R527" s="154"/>
      <c r="S527" s="154"/>
      <c r="T527" s="154"/>
      <c r="U527" s="160"/>
      <c r="V527" s="161"/>
      <c r="W527" s="162"/>
      <c r="X527" s="162"/>
      <c r="Y527" s="163"/>
      <c r="Z527" s="164"/>
      <c r="AA527" s="165"/>
      <c r="AB527" s="165"/>
      <c r="AC527" s="165"/>
      <c r="AD527" s="166"/>
      <c r="AE527" s="167"/>
      <c r="AF527" s="165"/>
      <c r="AG527" s="165"/>
      <c r="AH527" s="165"/>
      <c r="AI527" s="166"/>
      <c r="AJ527" s="153"/>
      <c r="AM527" s="160"/>
      <c r="AN527" s="168"/>
      <c r="AO527" s="167"/>
      <c r="AP527" s="162"/>
      <c r="AQ527" s="158"/>
    </row>
    <row r="528" spans="1:43">
      <c r="A528" s="157"/>
      <c r="B528" s="158"/>
      <c r="C528" s="151"/>
      <c r="D528" s="152"/>
      <c r="E528" s="152"/>
      <c r="F528" s="152"/>
      <c r="G528" s="152"/>
      <c r="H528" s="152"/>
      <c r="I528" s="159"/>
      <c r="J528" s="159"/>
      <c r="K528" s="159"/>
      <c r="L528" s="159"/>
      <c r="M528" s="159"/>
      <c r="N528" s="159"/>
      <c r="O528" s="159"/>
      <c r="P528" s="159"/>
      <c r="Q528" s="153"/>
      <c r="R528" s="154"/>
      <c r="S528" s="154"/>
      <c r="T528" s="154"/>
      <c r="U528" s="160"/>
      <c r="V528" s="161"/>
      <c r="W528" s="162"/>
      <c r="X528" s="162"/>
      <c r="Y528" s="163"/>
      <c r="Z528" s="164"/>
      <c r="AA528" s="165"/>
      <c r="AB528" s="165"/>
      <c r="AC528" s="165"/>
      <c r="AD528" s="166"/>
      <c r="AE528" s="167"/>
      <c r="AF528" s="165"/>
      <c r="AG528" s="165"/>
      <c r="AH528" s="165"/>
      <c r="AI528" s="166"/>
      <c r="AJ528" s="153"/>
      <c r="AM528" s="160"/>
      <c r="AN528" s="168"/>
      <c r="AO528" s="167"/>
      <c r="AP528" s="162"/>
      <c r="AQ528" s="158"/>
    </row>
    <row r="529" spans="1:43">
      <c r="A529" s="157"/>
      <c r="B529" s="158"/>
      <c r="C529" s="151"/>
      <c r="D529" s="152"/>
      <c r="E529" s="152"/>
      <c r="F529" s="152"/>
      <c r="G529" s="152"/>
      <c r="H529" s="152"/>
      <c r="I529" s="159"/>
      <c r="J529" s="159"/>
      <c r="K529" s="159"/>
      <c r="L529" s="159"/>
      <c r="M529" s="159"/>
      <c r="N529" s="159"/>
      <c r="O529" s="159"/>
      <c r="P529" s="159"/>
      <c r="Q529" s="153"/>
      <c r="R529" s="154"/>
      <c r="S529" s="154"/>
      <c r="T529" s="154"/>
      <c r="U529" s="160"/>
      <c r="V529" s="161"/>
      <c r="W529" s="162"/>
      <c r="X529" s="162"/>
      <c r="Y529" s="163"/>
      <c r="Z529" s="164"/>
      <c r="AA529" s="165"/>
      <c r="AB529" s="165"/>
      <c r="AC529" s="165"/>
      <c r="AD529" s="166"/>
      <c r="AE529" s="167"/>
      <c r="AF529" s="165"/>
      <c r="AG529" s="165"/>
      <c r="AH529" s="165"/>
      <c r="AI529" s="166"/>
      <c r="AJ529" s="153"/>
      <c r="AM529" s="160"/>
      <c r="AN529" s="168"/>
      <c r="AO529" s="167"/>
      <c r="AP529" s="162"/>
      <c r="AQ529" s="158"/>
    </row>
    <row r="530" spans="1:43">
      <c r="A530" s="157"/>
      <c r="B530" s="158"/>
      <c r="C530" s="151"/>
      <c r="D530" s="152"/>
      <c r="E530" s="152"/>
      <c r="F530" s="152"/>
      <c r="G530" s="152"/>
      <c r="H530" s="152"/>
      <c r="I530" s="159"/>
      <c r="J530" s="159"/>
      <c r="K530" s="159"/>
      <c r="L530" s="159"/>
      <c r="M530" s="159"/>
      <c r="N530" s="159"/>
      <c r="O530" s="159"/>
      <c r="P530" s="159"/>
      <c r="Q530" s="153"/>
      <c r="R530" s="154"/>
      <c r="S530" s="154"/>
      <c r="T530" s="154"/>
      <c r="U530" s="160"/>
      <c r="V530" s="161"/>
      <c r="W530" s="162"/>
      <c r="X530" s="162"/>
      <c r="Y530" s="163"/>
      <c r="Z530" s="164"/>
      <c r="AA530" s="165"/>
      <c r="AB530" s="165"/>
      <c r="AC530" s="165"/>
      <c r="AD530" s="166"/>
      <c r="AE530" s="167"/>
      <c r="AF530" s="165"/>
      <c r="AG530" s="165"/>
      <c r="AH530" s="165"/>
      <c r="AI530" s="166"/>
      <c r="AJ530" s="153"/>
      <c r="AM530" s="160"/>
      <c r="AN530" s="168"/>
      <c r="AO530" s="167"/>
      <c r="AP530" s="162"/>
      <c r="AQ530" s="158"/>
    </row>
    <row r="531" spans="1:43">
      <c r="A531" s="157"/>
      <c r="B531" s="158"/>
      <c r="C531" s="151"/>
      <c r="D531" s="152"/>
      <c r="E531" s="152"/>
      <c r="F531" s="152"/>
      <c r="G531" s="152"/>
      <c r="H531" s="152"/>
      <c r="I531" s="159"/>
      <c r="J531" s="159"/>
      <c r="K531" s="159"/>
      <c r="L531" s="159"/>
      <c r="M531" s="159"/>
      <c r="N531" s="159"/>
      <c r="O531" s="159"/>
      <c r="P531" s="159"/>
      <c r="Q531" s="153"/>
      <c r="R531" s="154"/>
      <c r="S531" s="154"/>
      <c r="T531" s="154"/>
      <c r="U531" s="160"/>
      <c r="V531" s="161"/>
      <c r="W531" s="162"/>
      <c r="X531" s="162"/>
      <c r="Y531" s="163"/>
      <c r="Z531" s="164"/>
      <c r="AA531" s="165"/>
      <c r="AB531" s="165"/>
      <c r="AC531" s="165"/>
      <c r="AD531" s="166"/>
      <c r="AE531" s="167"/>
      <c r="AF531" s="165"/>
      <c r="AG531" s="165"/>
      <c r="AH531" s="165"/>
      <c r="AI531" s="166"/>
      <c r="AJ531" s="153"/>
      <c r="AM531" s="160"/>
      <c r="AN531" s="168"/>
      <c r="AO531" s="167"/>
      <c r="AP531" s="162"/>
      <c r="AQ531" s="158"/>
    </row>
    <row r="532" spans="1:43">
      <c r="A532" s="157"/>
      <c r="B532" s="158"/>
      <c r="C532" s="151"/>
      <c r="D532" s="152"/>
      <c r="E532" s="152"/>
      <c r="F532" s="152"/>
      <c r="G532" s="152"/>
      <c r="H532" s="152"/>
      <c r="I532" s="159"/>
      <c r="J532" s="159"/>
      <c r="K532" s="159"/>
      <c r="L532" s="159"/>
      <c r="M532" s="159"/>
      <c r="N532" s="159"/>
      <c r="O532" s="159"/>
      <c r="P532" s="159"/>
      <c r="Q532" s="153"/>
      <c r="R532" s="154"/>
      <c r="S532" s="154"/>
      <c r="T532" s="154"/>
      <c r="U532" s="160"/>
      <c r="V532" s="161"/>
      <c r="W532" s="162"/>
      <c r="X532" s="162"/>
      <c r="Y532" s="163"/>
      <c r="Z532" s="164"/>
      <c r="AA532" s="165"/>
      <c r="AB532" s="165"/>
      <c r="AC532" s="165"/>
      <c r="AD532" s="166"/>
      <c r="AE532" s="167"/>
      <c r="AF532" s="165"/>
      <c r="AG532" s="165"/>
      <c r="AH532" s="165"/>
      <c r="AI532" s="166"/>
      <c r="AJ532" s="153"/>
      <c r="AM532" s="160"/>
      <c r="AN532" s="168"/>
      <c r="AO532" s="167"/>
      <c r="AP532" s="162"/>
      <c r="AQ532" s="158"/>
    </row>
    <row r="533" spans="1:43">
      <c r="A533" s="157"/>
      <c r="B533" s="158"/>
      <c r="C533" s="151"/>
      <c r="D533" s="152"/>
      <c r="E533" s="152"/>
      <c r="F533" s="152"/>
      <c r="G533" s="152"/>
      <c r="H533" s="152"/>
      <c r="I533" s="159"/>
      <c r="J533" s="159"/>
      <c r="K533" s="159"/>
      <c r="L533" s="159"/>
      <c r="M533" s="159"/>
      <c r="N533" s="159"/>
      <c r="O533" s="159"/>
      <c r="P533" s="159"/>
      <c r="Q533" s="153"/>
      <c r="R533" s="154"/>
      <c r="S533" s="154"/>
      <c r="T533" s="154"/>
      <c r="U533" s="160"/>
      <c r="V533" s="161"/>
      <c r="W533" s="162"/>
      <c r="X533" s="162"/>
      <c r="Y533" s="163"/>
      <c r="Z533" s="164"/>
      <c r="AA533" s="165"/>
      <c r="AB533" s="165"/>
      <c r="AC533" s="165"/>
      <c r="AD533" s="166"/>
      <c r="AE533" s="167"/>
      <c r="AF533" s="165"/>
      <c r="AG533" s="165"/>
      <c r="AH533" s="165"/>
      <c r="AI533" s="166"/>
      <c r="AJ533" s="153"/>
      <c r="AM533" s="160"/>
      <c r="AN533" s="168"/>
      <c r="AO533" s="167"/>
      <c r="AP533" s="162"/>
      <c r="AQ533" s="158"/>
    </row>
    <row r="534" spans="1:43">
      <c r="A534" s="157"/>
      <c r="B534" s="158"/>
      <c r="C534" s="151"/>
      <c r="D534" s="152"/>
      <c r="E534" s="152"/>
      <c r="F534" s="152"/>
      <c r="G534" s="152"/>
      <c r="H534" s="152"/>
      <c r="I534" s="159"/>
      <c r="J534" s="159"/>
      <c r="K534" s="159"/>
      <c r="L534" s="159"/>
      <c r="M534" s="159"/>
      <c r="N534" s="159"/>
      <c r="O534" s="159"/>
      <c r="P534" s="159"/>
      <c r="Q534" s="153"/>
      <c r="R534" s="154"/>
      <c r="S534" s="154"/>
      <c r="T534" s="154"/>
      <c r="U534" s="160"/>
      <c r="V534" s="161"/>
      <c r="W534" s="162"/>
      <c r="X534" s="162"/>
      <c r="Y534" s="163"/>
      <c r="Z534" s="164"/>
      <c r="AA534" s="165"/>
      <c r="AB534" s="165"/>
      <c r="AC534" s="165"/>
      <c r="AD534" s="166"/>
      <c r="AE534" s="167"/>
      <c r="AF534" s="165"/>
      <c r="AG534" s="165"/>
      <c r="AH534" s="165"/>
      <c r="AI534" s="166"/>
      <c r="AJ534" s="153"/>
      <c r="AM534" s="160"/>
      <c r="AN534" s="168"/>
      <c r="AO534" s="167"/>
      <c r="AP534" s="162"/>
      <c r="AQ534" s="158"/>
    </row>
    <row r="535" spans="1:43">
      <c r="A535" s="157"/>
      <c r="B535" s="158"/>
      <c r="C535" s="151"/>
      <c r="D535" s="152"/>
      <c r="E535" s="152"/>
      <c r="F535" s="152"/>
      <c r="G535" s="152"/>
      <c r="H535" s="152"/>
      <c r="I535" s="159"/>
      <c r="J535" s="159"/>
      <c r="K535" s="159"/>
      <c r="L535" s="159"/>
      <c r="M535" s="159"/>
      <c r="N535" s="159"/>
      <c r="O535" s="159"/>
      <c r="P535" s="159"/>
      <c r="Q535" s="153"/>
      <c r="R535" s="154"/>
      <c r="S535" s="154"/>
      <c r="T535" s="154"/>
      <c r="U535" s="160"/>
      <c r="V535" s="161"/>
      <c r="W535" s="162"/>
      <c r="X535" s="162"/>
      <c r="Y535" s="163"/>
      <c r="Z535" s="164"/>
      <c r="AA535" s="165"/>
      <c r="AB535" s="165"/>
      <c r="AC535" s="165"/>
      <c r="AD535" s="166"/>
      <c r="AE535" s="167"/>
      <c r="AF535" s="165"/>
      <c r="AG535" s="165"/>
      <c r="AH535" s="165"/>
      <c r="AI535" s="166"/>
      <c r="AJ535" s="153"/>
      <c r="AM535" s="160"/>
      <c r="AN535" s="168"/>
      <c r="AO535" s="167"/>
      <c r="AP535" s="162"/>
      <c r="AQ535" s="158"/>
    </row>
    <row r="536" spans="1:43">
      <c r="A536" s="157"/>
      <c r="B536" s="158"/>
      <c r="C536" s="151"/>
      <c r="D536" s="152"/>
      <c r="E536" s="152"/>
      <c r="F536" s="152"/>
      <c r="G536" s="152"/>
      <c r="H536" s="152"/>
      <c r="I536" s="159"/>
      <c r="J536" s="159"/>
      <c r="K536" s="159"/>
      <c r="L536" s="159"/>
      <c r="M536" s="159"/>
      <c r="N536" s="159"/>
      <c r="O536" s="159"/>
      <c r="P536" s="159"/>
      <c r="Q536" s="153"/>
      <c r="R536" s="154"/>
      <c r="S536" s="154"/>
      <c r="T536" s="154"/>
      <c r="U536" s="160"/>
      <c r="V536" s="161"/>
      <c r="W536" s="162"/>
      <c r="X536" s="162"/>
      <c r="Y536" s="163"/>
      <c r="Z536" s="164"/>
      <c r="AA536" s="165"/>
      <c r="AB536" s="165"/>
      <c r="AC536" s="165"/>
      <c r="AD536" s="166"/>
      <c r="AE536" s="167"/>
      <c r="AF536" s="165"/>
      <c r="AG536" s="165"/>
      <c r="AH536" s="165"/>
      <c r="AI536" s="166"/>
      <c r="AJ536" s="153"/>
      <c r="AM536" s="160"/>
      <c r="AN536" s="168"/>
      <c r="AO536" s="167"/>
      <c r="AP536" s="162"/>
      <c r="AQ536" s="158"/>
    </row>
    <row r="537" spans="1:43">
      <c r="A537" s="157"/>
      <c r="B537" s="158"/>
      <c r="C537" s="151"/>
      <c r="D537" s="152"/>
      <c r="E537" s="152"/>
      <c r="F537" s="152"/>
      <c r="G537" s="152"/>
      <c r="H537" s="152"/>
      <c r="I537" s="159"/>
      <c r="J537" s="159"/>
      <c r="K537" s="159"/>
      <c r="L537" s="159"/>
      <c r="M537" s="159"/>
      <c r="N537" s="159"/>
      <c r="O537" s="159"/>
      <c r="P537" s="159"/>
      <c r="Q537" s="153"/>
      <c r="R537" s="154"/>
      <c r="S537" s="154"/>
      <c r="T537" s="154"/>
      <c r="U537" s="160"/>
      <c r="V537" s="161"/>
      <c r="W537" s="162"/>
      <c r="X537" s="162"/>
      <c r="Y537" s="163"/>
      <c r="Z537" s="164"/>
      <c r="AA537" s="165"/>
      <c r="AB537" s="165"/>
      <c r="AC537" s="165"/>
      <c r="AD537" s="166"/>
      <c r="AE537" s="167"/>
      <c r="AF537" s="165"/>
      <c r="AG537" s="165"/>
      <c r="AH537" s="165"/>
      <c r="AI537" s="166"/>
      <c r="AJ537" s="153"/>
      <c r="AM537" s="160"/>
      <c r="AN537" s="168"/>
      <c r="AO537" s="167"/>
      <c r="AP537" s="162"/>
      <c r="AQ537" s="158"/>
    </row>
    <row r="538" spans="1:43">
      <c r="A538" s="157"/>
      <c r="B538" s="158"/>
      <c r="C538" s="151"/>
      <c r="D538" s="152"/>
      <c r="E538" s="152"/>
      <c r="F538" s="152"/>
      <c r="G538" s="152"/>
      <c r="H538" s="152"/>
      <c r="I538" s="159"/>
      <c r="J538" s="159"/>
      <c r="K538" s="159"/>
      <c r="L538" s="159"/>
      <c r="M538" s="159"/>
      <c r="N538" s="159"/>
      <c r="O538" s="159"/>
      <c r="P538" s="159"/>
      <c r="Q538" s="153"/>
      <c r="R538" s="154"/>
      <c r="S538" s="154"/>
      <c r="T538" s="154"/>
      <c r="U538" s="160"/>
      <c r="V538" s="161"/>
      <c r="W538" s="162"/>
      <c r="X538" s="162"/>
      <c r="Y538" s="163"/>
      <c r="Z538" s="164"/>
      <c r="AA538" s="165"/>
      <c r="AB538" s="165"/>
      <c r="AC538" s="165"/>
      <c r="AD538" s="166"/>
      <c r="AE538" s="167"/>
      <c r="AF538" s="165"/>
      <c r="AG538" s="165"/>
      <c r="AH538" s="165"/>
      <c r="AI538" s="166"/>
      <c r="AJ538" s="153"/>
      <c r="AM538" s="160"/>
      <c r="AN538" s="168"/>
      <c r="AO538" s="167"/>
      <c r="AP538" s="162"/>
      <c r="AQ538" s="158"/>
    </row>
    <row r="539" spans="1:43">
      <c r="A539" s="157"/>
      <c r="B539" s="158"/>
      <c r="C539" s="151"/>
      <c r="D539" s="152"/>
      <c r="E539" s="152"/>
      <c r="F539" s="152"/>
      <c r="G539" s="152"/>
      <c r="H539" s="152"/>
      <c r="I539" s="159"/>
      <c r="J539" s="159"/>
      <c r="K539" s="159"/>
      <c r="L539" s="159"/>
      <c r="M539" s="159"/>
      <c r="N539" s="159"/>
      <c r="O539" s="159"/>
      <c r="P539" s="159"/>
      <c r="Q539" s="153"/>
      <c r="R539" s="154"/>
      <c r="S539" s="154"/>
      <c r="T539" s="154"/>
      <c r="U539" s="160"/>
      <c r="V539" s="161"/>
      <c r="W539" s="162"/>
      <c r="X539" s="162"/>
      <c r="Y539" s="163"/>
      <c r="Z539" s="164"/>
      <c r="AA539" s="165"/>
      <c r="AB539" s="165"/>
      <c r="AC539" s="165"/>
      <c r="AD539" s="166"/>
      <c r="AE539" s="167"/>
      <c r="AF539" s="165"/>
      <c r="AG539" s="165"/>
      <c r="AH539" s="165"/>
      <c r="AI539" s="166"/>
      <c r="AJ539" s="153"/>
      <c r="AM539" s="160"/>
      <c r="AN539" s="168"/>
      <c r="AO539" s="167"/>
      <c r="AP539" s="162"/>
      <c r="AQ539" s="158"/>
    </row>
    <row r="540" spans="1:43">
      <c r="A540" s="157"/>
      <c r="B540" s="158"/>
      <c r="C540" s="151"/>
      <c r="D540" s="152"/>
      <c r="E540" s="152"/>
      <c r="F540" s="152"/>
      <c r="G540" s="152"/>
      <c r="H540" s="152"/>
      <c r="I540" s="159"/>
      <c r="J540" s="159"/>
      <c r="K540" s="159"/>
      <c r="L540" s="159"/>
      <c r="M540" s="159"/>
      <c r="N540" s="159"/>
      <c r="O540" s="159"/>
      <c r="P540" s="159"/>
      <c r="Q540" s="153"/>
      <c r="R540" s="154"/>
      <c r="S540" s="154"/>
      <c r="T540" s="154"/>
      <c r="U540" s="160"/>
      <c r="V540" s="161"/>
      <c r="W540" s="162"/>
      <c r="X540" s="162"/>
      <c r="Y540" s="163"/>
      <c r="Z540" s="164"/>
      <c r="AA540" s="165"/>
      <c r="AB540" s="165"/>
      <c r="AC540" s="165"/>
      <c r="AD540" s="166"/>
      <c r="AE540" s="167"/>
      <c r="AF540" s="165"/>
      <c r="AG540" s="165"/>
      <c r="AH540" s="165"/>
      <c r="AI540" s="166"/>
      <c r="AJ540" s="153"/>
      <c r="AM540" s="160"/>
      <c r="AN540" s="168"/>
      <c r="AO540" s="167"/>
      <c r="AP540" s="162"/>
      <c r="AQ540" s="158"/>
    </row>
    <row r="541" spans="1:43">
      <c r="A541" s="157"/>
      <c r="B541" s="158"/>
      <c r="C541" s="151"/>
      <c r="D541" s="152"/>
      <c r="E541" s="152"/>
      <c r="F541" s="152"/>
      <c r="G541" s="152"/>
      <c r="H541" s="152"/>
      <c r="I541" s="159"/>
      <c r="J541" s="159"/>
      <c r="K541" s="159"/>
      <c r="L541" s="159"/>
      <c r="M541" s="159"/>
      <c r="N541" s="159"/>
      <c r="O541" s="159"/>
      <c r="P541" s="159"/>
      <c r="Q541" s="153"/>
      <c r="R541" s="154"/>
      <c r="S541" s="154"/>
      <c r="T541" s="154"/>
      <c r="U541" s="160"/>
      <c r="V541" s="161"/>
      <c r="W541" s="162"/>
      <c r="X541" s="162"/>
      <c r="Y541" s="163"/>
      <c r="Z541" s="164"/>
      <c r="AA541" s="165"/>
      <c r="AB541" s="165"/>
      <c r="AC541" s="165"/>
      <c r="AD541" s="166"/>
      <c r="AE541" s="167"/>
      <c r="AF541" s="165"/>
      <c r="AG541" s="165"/>
      <c r="AH541" s="165"/>
      <c r="AI541" s="166"/>
      <c r="AJ541" s="153"/>
      <c r="AM541" s="160"/>
      <c r="AN541" s="168"/>
      <c r="AO541" s="167"/>
      <c r="AP541" s="162"/>
      <c r="AQ541" s="158"/>
    </row>
    <row r="542" spans="1:43">
      <c r="A542" s="157"/>
      <c r="B542" s="158"/>
      <c r="C542" s="151"/>
      <c r="D542" s="152"/>
      <c r="E542" s="152"/>
      <c r="F542" s="152"/>
      <c r="G542" s="152"/>
      <c r="H542" s="152"/>
      <c r="I542" s="159"/>
      <c r="J542" s="159"/>
      <c r="K542" s="159"/>
      <c r="L542" s="159"/>
      <c r="M542" s="159"/>
      <c r="N542" s="159"/>
      <c r="O542" s="159"/>
      <c r="P542" s="159"/>
      <c r="Q542" s="153"/>
      <c r="R542" s="154"/>
      <c r="S542" s="154"/>
      <c r="T542" s="154"/>
      <c r="U542" s="160"/>
      <c r="V542" s="161"/>
      <c r="W542" s="162"/>
      <c r="X542" s="162"/>
      <c r="Y542" s="163"/>
      <c r="Z542" s="164"/>
      <c r="AA542" s="165"/>
      <c r="AB542" s="165"/>
      <c r="AC542" s="165"/>
      <c r="AD542" s="166"/>
      <c r="AE542" s="167"/>
      <c r="AF542" s="165"/>
      <c r="AG542" s="165"/>
      <c r="AH542" s="165"/>
      <c r="AI542" s="166"/>
      <c r="AJ542" s="153"/>
      <c r="AM542" s="160"/>
      <c r="AN542" s="168"/>
      <c r="AO542" s="167"/>
      <c r="AP542" s="162"/>
      <c r="AQ542" s="158"/>
    </row>
    <row r="543" spans="1:43">
      <c r="A543" s="157"/>
      <c r="B543" s="158"/>
      <c r="C543" s="151"/>
      <c r="D543" s="152"/>
      <c r="E543" s="152"/>
      <c r="F543" s="152"/>
      <c r="G543" s="152"/>
      <c r="H543" s="152"/>
      <c r="I543" s="159"/>
      <c r="J543" s="159"/>
      <c r="K543" s="159"/>
      <c r="L543" s="159"/>
      <c r="M543" s="159"/>
      <c r="N543" s="159"/>
      <c r="O543" s="159"/>
      <c r="P543" s="159"/>
      <c r="Q543" s="153"/>
      <c r="R543" s="154"/>
      <c r="S543" s="154"/>
      <c r="T543" s="154"/>
      <c r="U543" s="160"/>
      <c r="V543" s="161"/>
      <c r="W543" s="162"/>
      <c r="X543" s="162"/>
      <c r="Y543" s="163"/>
      <c r="Z543" s="164"/>
      <c r="AA543" s="165"/>
      <c r="AB543" s="165"/>
      <c r="AC543" s="165"/>
      <c r="AD543" s="166"/>
      <c r="AE543" s="167"/>
      <c r="AF543" s="165"/>
      <c r="AG543" s="165"/>
      <c r="AH543" s="165"/>
      <c r="AI543" s="166"/>
      <c r="AJ543" s="153"/>
      <c r="AM543" s="160"/>
      <c r="AN543" s="168"/>
      <c r="AO543" s="167"/>
      <c r="AP543" s="162"/>
      <c r="AQ543" s="158"/>
    </row>
    <row r="544" spans="1:43">
      <c r="A544" s="157"/>
      <c r="B544" s="158"/>
      <c r="C544" s="151"/>
      <c r="D544" s="152"/>
      <c r="E544" s="152"/>
      <c r="F544" s="152"/>
      <c r="G544" s="152"/>
      <c r="H544" s="152"/>
      <c r="I544" s="159"/>
      <c r="J544" s="159"/>
      <c r="K544" s="159"/>
      <c r="L544" s="159"/>
      <c r="M544" s="159"/>
      <c r="N544" s="159"/>
      <c r="O544" s="159"/>
      <c r="P544" s="159"/>
      <c r="Q544" s="153"/>
      <c r="R544" s="154"/>
      <c r="S544" s="154"/>
      <c r="T544" s="154"/>
      <c r="U544" s="160"/>
      <c r="V544" s="161"/>
      <c r="W544" s="162"/>
      <c r="X544" s="162"/>
      <c r="Y544" s="163"/>
      <c r="Z544" s="164"/>
      <c r="AA544" s="165"/>
      <c r="AB544" s="165"/>
      <c r="AC544" s="165"/>
      <c r="AD544" s="166"/>
      <c r="AE544" s="167"/>
      <c r="AF544" s="165"/>
      <c r="AG544" s="165"/>
      <c r="AH544" s="165"/>
      <c r="AI544" s="166"/>
      <c r="AJ544" s="153"/>
      <c r="AM544" s="160"/>
      <c r="AN544" s="168"/>
      <c r="AO544" s="167"/>
      <c r="AP544" s="162"/>
      <c r="AQ544" s="158"/>
    </row>
    <row r="545" spans="1:43">
      <c r="A545" s="157"/>
      <c r="B545" s="158"/>
      <c r="C545" s="151"/>
      <c r="D545" s="152"/>
      <c r="E545" s="152"/>
      <c r="F545" s="152"/>
      <c r="G545" s="152"/>
      <c r="H545" s="152"/>
      <c r="I545" s="159"/>
      <c r="J545" s="159"/>
      <c r="K545" s="159"/>
      <c r="L545" s="159"/>
      <c r="M545" s="159"/>
      <c r="N545" s="159"/>
      <c r="O545" s="159"/>
      <c r="P545" s="159"/>
      <c r="Q545" s="153"/>
      <c r="R545" s="154"/>
      <c r="S545" s="154"/>
      <c r="T545" s="154"/>
      <c r="U545" s="160"/>
      <c r="V545" s="161"/>
      <c r="W545" s="162"/>
      <c r="X545" s="162"/>
      <c r="Y545" s="163"/>
      <c r="Z545" s="164"/>
      <c r="AA545" s="165"/>
      <c r="AB545" s="165"/>
      <c r="AC545" s="165"/>
      <c r="AD545" s="166"/>
      <c r="AE545" s="167"/>
      <c r="AF545" s="165"/>
      <c r="AG545" s="165"/>
      <c r="AH545" s="165"/>
      <c r="AI545" s="166"/>
      <c r="AJ545" s="153"/>
      <c r="AM545" s="160"/>
      <c r="AN545" s="168"/>
      <c r="AO545" s="167"/>
      <c r="AP545" s="162"/>
      <c r="AQ545" s="158"/>
    </row>
    <row r="546" spans="1:43">
      <c r="A546" s="157"/>
      <c r="B546" s="158"/>
      <c r="C546" s="151"/>
      <c r="D546" s="152"/>
      <c r="E546" s="152"/>
      <c r="F546" s="152"/>
      <c r="G546" s="152"/>
      <c r="H546" s="152"/>
      <c r="I546" s="159"/>
      <c r="J546" s="159"/>
      <c r="K546" s="159"/>
      <c r="L546" s="159"/>
      <c r="M546" s="159"/>
      <c r="N546" s="159"/>
      <c r="O546" s="159"/>
      <c r="P546" s="159"/>
      <c r="Q546" s="153"/>
      <c r="R546" s="154"/>
      <c r="S546" s="154"/>
      <c r="T546" s="154"/>
      <c r="U546" s="160"/>
      <c r="V546" s="161"/>
      <c r="W546" s="162"/>
      <c r="X546" s="162"/>
      <c r="Y546" s="163"/>
      <c r="Z546" s="164"/>
      <c r="AA546" s="165"/>
      <c r="AB546" s="165"/>
      <c r="AC546" s="165"/>
      <c r="AD546" s="166"/>
      <c r="AE546" s="167"/>
      <c r="AF546" s="165"/>
      <c r="AG546" s="165"/>
      <c r="AH546" s="165"/>
      <c r="AI546" s="166"/>
      <c r="AJ546" s="153"/>
      <c r="AM546" s="160"/>
      <c r="AN546" s="168"/>
      <c r="AO546" s="167"/>
      <c r="AP546" s="162"/>
      <c r="AQ546" s="158"/>
    </row>
    <row r="547" spans="1:43">
      <c r="A547" s="157"/>
      <c r="B547" s="158"/>
      <c r="C547" s="151"/>
      <c r="D547" s="152"/>
      <c r="E547" s="152"/>
      <c r="F547" s="152"/>
      <c r="G547" s="152"/>
      <c r="H547" s="152"/>
      <c r="I547" s="159"/>
      <c r="J547" s="159"/>
      <c r="K547" s="159"/>
      <c r="L547" s="159"/>
      <c r="M547" s="159"/>
      <c r="N547" s="159"/>
      <c r="O547" s="159"/>
      <c r="P547" s="159"/>
      <c r="Q547" s="153"/>
      <c r="R547" s="154"/>
      <c r="S547" s="154"/>
      <c r="T547" s="154"/>
      <c r="U547" s="160"/>
      <c r="V547" s="161"/>
      <c r="W547" s="162"/>
      <c r="X547" s="162"/>
      <c r="Y547" s="163"/>
      <c r="Z547" s="164"/>
      <c r="AA547" s="165"/>
      <c r="AB547" s="165"/>
      <c r="AC547" s="165"/>
      <c r="AD547" s="166"/>
      <c r="AE547" s="167"/>
      <c r="AF547" s="165"/>
      <c r="AG547" s="165"/>
      <c r="AH547" s="165"/>
      <c r="AI547" s="166"/>
      <c r="AJ547" s="153"/>
      <c r="AM547" s="160"/>
      <c r="AN547" s="168"/>
      <c r="AO547" s="167"/>
      <c r="AP547" s="162"/>
      <c r="AQ547" s="158"/>
    </row>
    <row r="548" spans="1:43">
      <c r="A548" s="157"/>
      <c r="B548" s="158"/>
      <c r="C548" s="151"/>
      <c r="D548" s="152"/>
      <c r="E548" s="152"/>
      <c r="F548" s="152"/>
      <c r="G548" s="152"/>
      <c r="H548" s="152"/>
      <c r="I548" s="159"/>
      <c r="J548" s="159"/>
      <c r="K548" s="159"/>
      <c r="L548" s="159"/>
      <c r="M548" s="159"/>
      <c r="N548" s="159"/>
      <c r="O548" s="159"/>
      <c r="P548" s="159"/>
      <c r="Q548" s="153"/>
      <c r="R548" s="154"/>
      <c r="S548" s="154"/>
      <c r="T548" s="154"/>
      <c r="U548" s="160"/>
      <c r="V548" s="161"/>
      <c r="W548" s="162"/>
      <c r="X548" s="162"/>
      <c r="Y548" s="163"/>
      <c r="Z548" s="164"/>
      <c r="AA548" s="165"/>
      <c r="AB548" s="165"/>
      <c r="AC548" s="165"/>
      <c r="AD548" s="166"/>
      <c r="AE548" s="167"/>
      <c r="AF548" s="165"/>
      <c r="AG548" s="165"/>
      <c r="AH548" s="165"/>
      <c r="AI548" s="166"/>
      <c r="AJ548" s="153"/>
      <c r="AM548" s="160"/>
      <c r="AN548" s="168"/>
      <c r="AO548" s="167"/>
      <c r="AP548" s="162"/>
      <c r="AQ548" s="158"/>
    </row>
    <row r="549" spans="1:43">
      <c r="A549" s="157"/>
      <c r="B549" s="158"/>
      <c r="C549" s="151"/>
      <c r="D549" s="152"/>
      <c r="E549" s="152"/>
      <c r="F549" s="152"/>
      <c r="G549" s="152"/>
      <c r="H549" s="152"/>
      <c r="I549" s="159"/>
      <c r="J549" s="159"/>
      <c r="K549" s="159"/>
      <c r="L549" s="159"/>
      <c r="M549" s="159"/>
      <c r="N549" s="159"/>
      <c r="O549" s="159"/>
      <c r="P549" s="159"/>
      <c r="Q549" s="153"/>
      <c r="R549" s="154"/>
      <c r="S549" s="154"/>
      <c r="T549" s="154"/>
      <c r="U549" s="160"/>
      <c r="V549" s="161"/>
      <c r="W549" s="162"/>
      <c r="X549" s="162"/>
      <c r="Y549" s="163"/>
      <c r="Z549" s="164"/>
      <c r="AA549" s="165"/>
      <c r="AB549" s="165"/>
      <c r="AC549" s="165"/>
      <c r="AD549" s="166"/>
      <c r="AE549" s="167"/>
      <c r="AF549" s="165"/>
      <c r="AG549" s="165"/>
      <c r="AH549" s="165"/>
      <c r="AI549" s="166"/>
      <c r="AJ549" s="153"/>
      <c r="AM549" s="160"/>
      <c r="AN549" s="168"/>
      <c r="AO549" s="167"/>
      <c r="AP549" s="162"/>
      <c r="AQ549" s="158"/>
    </row>
    <row r="550" spans="1:43">
      <c r="A550" s="157"/>
      <c r="B550" s="158"/>
      <c r="C550" s="151"/>
      <c r="D550" s="152"/>
      <c r="E550" s="152"/>
      <c r="F550" s="152"/>
      <c r="G550" s="152"/>
      <c r="H550" s="152"/>
      <c r="I550" s="159"/>
      <c r="J550" s="159"/>
      <c r="K550" s="159"/>
      <c r="L550" s="159"/>
      <c r="M550" s="159"/>
      <c r="N550" s="159"/>
      <c r="O550" s="159"/>
      <c r="P550" s="159"/>
      <c r="Q550" s="153"/>
      <c r="R550" s="154"/>
      <c r="S550" s="154"/>
      <c r="T550" s="154"/>
      <c r="U550" s="160"/>
      <c r="V550" s="161"/>
      <c r="W550" s="162"/>
      <c r="X550" s="162"/>
      <c r="Y550" s="163"/>
      <c r="Z550" s="164"/>
      <c r="AA550" s="165"/>
      <c r="AB550" s="165"/>
      <c r="AC550" s="165"/>
      <c r="AD550" s="166"/>
      <c r="AE550" s="167"/>
      <c r="AF550" s="165"/>
      <c r="AG550" s="165"/>
      <c r="AH550" s="165"/>
      <c r="AI550" s="166"/>
      <c r="AJ550" s="153"/>
      <c r="AM550" s="160"/>
      <c r="AN550" s="168"/>
      <c r="AO550" s="167"/>
      <c r="AP550" s="162"/>
      <c r="AQ550" s="158"/>
    </row>
    <row r="551" spans="1:43">
      <c r="A551" s="157"/>
      <c r="B551" s="158"/>
      <c r="C551" s="151"/>
      <c r="D551" s="152"/>
      <c r="E551" s="152"/>
      <c r="F551" s="152"/>
      <c r="G551" s="152"/>
      <c r="H551" s="152"/>
      <c r="I551" s="159"/>
      <c r="J551" s="159"/>
      <c r="K551" s="159"/>
      <c r="L551" s="159"/>
      <c r="M551" s="159"/>
      <c r="N551" s="159"/>
      <c r="O551" s="159"/>
      <c r="P551" s="159"/>
      <c r="Q551" s="153"/>
      <c r="R551" s="154"/>
      <c r="S551" s="154"/>
      <c r="T551" s="154"/>
      <c r="U551" s="160"/>
      <c r="V551" s="161"/>
      <c r="W551" s="162"/>
      <c r="X551" s="162"/>
      <c r="Y551" s="163"/>
      <c r="Z551" s="164"/>
      <c r="AA551" s="165"/>
      <c r="AB551" s="165"/>
      <c r="AC551" s="165"/>
      <c r="AD551" s="166"/>
      <c r="AE551" s="167"/>
      <c r="AF551" s="165"/>
      <c r="AG551" s="165"/>
      <c r="AH551" s="165"/>
      <c r="AI551" s="166"/>
      <c r="AJ551" s="153"/>
      <c r="AM551" s="160"/>
      <c r="AN551" s="168"/>
      <c r="AO551" s="167"/>
      <c r="AP551" s="162"/>
      <c r="AQ551" s="158"/>
    </row>
    <row r="552" spans="1:43">
      <c r="A552" s="157"/>
      <c r="B552" s="158"/>
      <c r="C552" s="151"/>
      <c r="D552" s="152"/>
      <c r="E552" s="152"/>
      <c r="F552" s="152"/>
      <c r="G552" s="152"/>
      <c r="H552" s="152"/>
      <c r="I552" s="159"/>
      <c r="J552" s="159"/>
      <c r="K552" s="159"/>
      <c r="L552" s="159"/>
      <c r="M552" s="159"/>
      <c r="N552" s="159"/>
      <c r="O552" s="159"/>
      <c r="P552" s="159"/>
      <c r="Q552" s="153"/>
      <c r="R552" s="154"/>
      <c r="S552" s="154"/>
      <c r="T552" s="154"/>
      <c r="U552" s="160"/>
      <c r="V552" s="161"/>
      <c r="W552" s="162"/>
      <c r="X552" s="162"/>
      <c r="Y552" s="163"/>
      <c r="Z552" s="164"/>
      <c r="AA552" s="165"/>
      <c r="AB552" s="165"/>
      <c r="AC552" s="165"/>
      <c r="AD552" s="166"/>
      <c r="AE552" s="167"/>
      <c r="AF552" s="165"/>
      <c r="AG552" s="165"/>
      <c r="AH552" s="165"/>
      <c r="AI552" s="166"/>
      <c r="AJ552" s="153"/>
      <c r="AM552" s="160"/>
      <c r="AN552" s="168"/>
      <c r="AO552" s="167"/>
      <c r="AP552" s="162"/>
      <c r="AQ552" s="158"/>
    </row>
    <row r="553" spans="1:43">
      <c r="A553" s="157"/>
      <c r="B553" s="158"/>
      <c r="C553" s="151"/>
      <c r="D553" s="152"/>
      <c r="E553" s="152"/>
      <c r="F553" s="152"/>
      <c r="G553" s="152"/>
      <c r="H553" s="152"/>
      <c r="I553" s="159"/>
      <c r="J553" s="159"/>
      <c r="K553" s="159"/>
      <c r="L553" s="159"/>
      <c r="M553" s="159"/>
      <c r="N553" s="159"/>
      <c r="O553" s="159"/>
      <c r="P553" s="159"/>
      <c r="Q553" s="153"/>
      <c r="R553" s="154"/>
      <c r="S553" s="154"/>
      <c r="T553" s="154"/>
      <c r="U553" s="160"/>
      <c r="V553" s="161"/>
      <c r="W553" s="162"/>
      <c r="X553" s="162"/>
      <c r="Y553" s="163"/>
      <c r="Z553" s="164"/>
      <c r="AA553" s="165"/>
      <c r="AB553" s="165"/>
      <c r="AC553" s="165"/>
      <c r="AD553" s="166"/>
      <c r="AE553" s="167"/>
      <c r="AF553" s="165"/>
      <c r="AG553" s="165"/>
      <c r="AH553" s="165"/>
      <c r="AI553" s="166"/>
      <c r="AJ553" s="153"/>
      <c r="AM553" s="160"/>
      <c r="AN553" s="168"/>
      <c r="AO553" s="167"/>
      <c r="AP553" s="162"/>
      <c r="AQ553" s="158"/>
    </row>
    <row r="554" spans="1:43">
      <c r="A554" s="157"/>
      <c r="B554" s="158"/>
      <c r="C554" s="151"/>
      <c r="D554" s="152"/>
      <c r="E554" s="152"/>
      <c r="F554" s="152"/>
      <c r="G554" s="152"/>
      <c r="H554" s="152"/>
      <c r="I554" s="159"/>
      <c r="J554" s="159"/>
      <c r="K554" s="159"/>
      <c r="L554" s="159"/>
      <c r="M554" s="159"/>
      <c r="N554" s="159"/>
      <c r="O554" s="159"/>
      <c r="P554" s="159"/>
      <c r="Q554" s="153"/>
      <c r="R554" s="154"/>
      <c r="S554" s="154"/>
      <c r="T554" s="154"/>
      <c r="U554" s="160"/>
      <c r="V554" s="161"/>
      <c r="W554" s="162"/>
      <c r="X554" s="162"/>
      <c r="Y554" s="163"/>
      <c r="Z554" s="164"/>
      <c r="AA554" s="165"/>
      <c r="AB554" s="165"/>
      <c r="AC554" s="165"/>
      <c r="AD554" s="166"/>
      <c r="AE554" s="167"/>
      <c r="AF554" s="165"/>
      <c r="AG554" s="165"/>
      <c r="AH554" s="165"/>
      <c r="AI554" s="166"/>
      <c r="AJ554" s="153"/>
      <c r="AM554" s="160"/>
      <c r="AN554" s="168"/>
      <c r="AO554" s="167"/>
      <c r="AP554" s="162"/>
      <c r="AQ554" s="158"/>
    </row>
    <row r="555" spans="1:43">
      <c r="A555" s="157"/>
      <c r="B555" s="158"/>
      <c r="C555" s="151"/>
      <c r="D555" s="152"/>
      <c r="E555" s="152"/>
      <c r="F555" s="152"/>
      <c r="G555" s="152"/>
      <c r="H555" s="152"/>
      <c r="I555" s="159"/>
      <c r="J555" s="159"/>
      <c r="K555" s="159"/>
      <c r="L555" s="159"/>
      <c r="M555" s="159"/>
      <c r="N555" s="159"/>
      <c r="O555" s="159"/>
      <c r="P555" s="159"/>
      <c r="Q555" s="153"/>
      <c r="R555" s="154"/>
      <c r="S555" s="154"/>
      <c r="T555" s="154"/>
      <c r="U555" s="160"/>
      <c r="V555" s="161"/>
      <c r="W555" s="162"/>
      <c r="X555" s="162"/>
      <c r="Y555" s="163"/>
      <c r="Z555" s="164"/>
      <c r="AA555" s="165"/>
      <c r="AB555" s="165"/>
      <c r="AC555" s="165"/>
      <c r="AD555" s="166"/>
      <c r="AE555" s="167"/>
      <c r="AF555" s="165"/>
      <c r="AG555" s="165"/>
      <c r="AH555" s="165"/>
      <c r="AI555" s="166"/>
      <c r="AJ555" s="153"/>
      <c r="AM555" s="160"/>
      <c r="AN555" s="168"/>
      <c r="AO555" s="167"/>
      <c r="AP555" s="162"/>
      <c r="AQ555" s="158"/>
    </row>
    <row r="556" spans="1:43">
      <c r="A556" s="157"/>
      <c r="B556" s="158"/>
      <c r="C556" s="151"/>
      <c r="D556" s="152"/>
      <c r="E556" s="152"/>
      <c r="F556" s="152"/>
      <c r="G556" s="152"/>
      <c r="H556" s="152"/>
      <c r="I556" s="159"/>
      <c r="J556" s="159"/>
      <c r="K556" s="159"/>
      <c r="L556" s="159"/>
      <c r="M556" s="159"/>
      <c r="N556" s="159"/>
      <c r="O556" s="159"/>
      <c r="P556" s="159"/>
      <c r="Q556" s="153"/>
      <c r="R556" s="154"/>
      <c r="S556" s="154"/>
      <c r="T556" s="154"/>
      <c r="U556" s="160"/>
      <c r="V556" s="161"/>
      <c r="W556" s="162"/>
      <c r="X556" s="162"/>
      <c r="Y556" s="163"/>
      <c r="Z556" s="164"/>
      <c r="AA556" s="165"/>
      <c r="AB556" s="165"/>
      <c r="AC556" s="165"/>
      <c r="AD556" s="166"/>
      <c r="AE556" s="167"/>
      <c r="AF556" s="165"/>
      <c r="AG556" s="165"/>
      <c r="AH556" s="165"/>
      <c r="AI556" s="166"/>
      <c r="AJ556" s="153"/>
      <c r="AM556" s="160"/>
      <c r="AN556" s="168"/>
      <c r="AO556" s="167"/>
      <c r="AP556" s="162"/>
      <c r="AQ556" s="158"/>
    </row>
    <row r="557" spans="1:43">
      <c r="A557" s="157"/>
      <c r="B557" s="158"/>
      <c r="C557" s="151"/>
      <c r="D557" s="152"/>
      <c r="E557" s="152"/>
      <c r="F557" s="152"/>
      <c r="G557" s="152"/>
      <c r="H557" s="152"/>
      <c r="I557" s="159"/>
      <c r="J557" s="159"/>
      <c r="K557" s="159"/>
      <c r="L557" s="159"/>
      <c r="M557" s="159"/>
      <c r="N557" s="159"/>
      <c r="O557" s="159"/>
      <c r="P557" s="159"/>
      <c r="Q557" s="153"/>
      <c r="R557" s="154"/>
      <c r="S557" s="154"/>
      <c r="T557" s="154"/>
      <c r="U557" s="160"/>
      <c r="V557" s="161"/>
      <c r="W557" s="162"/>
      <c r="X557" s="162"/>
      <c r="Y557" s="163"/>
      <c r="Z557" s="164"/>
      <c r="AA557" s="165"/>
      <c r="AB557" s="165"/>
      <c r="AC557" s="165"/>
      <c r="AD557" s="166"/>
      <c r="AE557" s="167"/>
      <c r="AF557" s="165"/>
      <c r="AG557" s="165"/>
      <c r="AH557" s="165"/>
      <c r="AI557" s="166"/>
      <c r="AJ557" s="153"/>
      <c r="AM557" s="160"/>
      <c r="AN557" s="168"/>
      <c r="AO557" s="167"/>
      <c r="AP557" s="162"/>
      <c r="AQ557" s="158"/>
    </row>
    <row r="558" spans="1:43">
      <c r="A558" s="157"/>
      <c r="B558" s="158"/>
      <c r="C558" s="151"/>
      <c r="D558" s="152"/>
      <c r="E558" s="152"/>
      <c r="F558" s="152"/>
      <c r="G558" s="152"/>
      <c r="H558" s="152"/>
      <c r="I558" s="159"/>
      <c r="J558" s="159"/>
      <c r="K558" s="159"/>
      <c r="L558" s="159"/>
      <c r="M558" s="159"/>
      <c r="N558" s="159"/>
      <c r="O558" s="159"/>
      <c r="P558" s="159"/>
      <c r="Q558" s="153"/>
      <c r="R558" s="154"/>
      <c r="S558" s="154"/>
      <c r="T558" s="154"/>
      <c r="U558" s="160"/>
      <c r="V558" s="161"/>
      <c r="W558" s="162"/>
      <c r="X558" s="162"/>
      <c r="Y558" s="163"/>
      <c r="Z558" s="164"/>
      <c r="AA558" s="165"/>
      <c r="AB558" s="165"/>
      <c r="AC558" s="165"/>
      <c r="AD558" s="166"/>
      <c r="AE558" s="167"/>
      <c r="AF558" s="165"/>
      <c r="AG558" s="165"/>
      <c r="AH558" s="165"/>
      <c r="AI558" s="166"/>
      <c r="AJ558" s="153"/>
      <c r="AM558" s="160"/>
      <c r="AN558" s="168"/>
      <c r="AO558" s="167"/>
      <c r="AP558" s="162"/>
      <c r="AQ558" s="158"/>
    </row>
    <row r="559" spans="1:43">
      <c r="A559" s="157"/>
      <c r="B559" s="158"/>
      <c r="C559" s="151"/>
      <c r="D559" s="152"/>
      <c r="E559" s="152"/>
      <c r="F559" s="152"/>
      <c r="G559" s="152"/>
      <c r="H559" s="152"/>
      <c r="I559" s="159"/>
      <c r="J559" s="159"/>
      <c r="K559" s="159"/>
      <c r="L559" s="159"/>
      <c r="M559" s="159"/>
      <c r="N559" s="159"/>
      <c r="O559" s="159"/>
      <c r="P559" s="159"/>
      <c r="Q559" s="153"/>
      <c r="R559" s="154"/>
      <c r="S559" s="154"/>
      <c r="T559" s="154"/>
      <c r="U559" s="160"/>
      <c r="V559" s="161"/>
      <c r="W559" s="162"/>
      <c r="X559" s="162"/>
      <c r="Y559" s="163"/>
      <c r="Z559" s="164"/>
      <c r="AA559" s="165"/>
      <c r="AB559" s="165"/>
      <c r="AC559" s="165"/>
      <c r="AD559" s="166"/>
      <c r="AE559" s="167"/>
      <c r="AF559" s="165"/>
      <c r="AG559" s="165"/>
      <c r="AH559" s="165"/>
      <c r="AI559" s="166"/>
      <c r="AJ559" s="153"/>
      <c r="AM559" s="160"/>
      <c r="AN559" s="168"/>
      <c r="AO559" s="167"/>
      <c r="AP559" s="162"/>
      <c r="AQ559" s="158"/>
    </row>
    <row r="560" spans="1:43">
      <c r="A560" s="157"/>
      <c r="B560" s="158"/>
      <c r="C560" s="151"/>
      <c r="D560" s="152"/>
      <c r="E560" s="152"/>
      <c r="F560" s="152"/>
      <c r="G560" s="152"/>
      <c r="H560" s="152"/>
      <c r="I560" s="159"/>
      <c r="J560" s="159"/>
      <c r="K560" s="159"/>
      <c r="L560" s="159"/>
      <c r="M560" s="159"/>
      <c r="N560" s="159"/>
      <c r="O560" s="159"/>
      <c r="P560" s="159"/>
      <c r="Q560" s="153"/>
      <c r="R560" s="154"/>
      <c r="S560" s="154"/>
      <c r="T560" s="154"/>
      <c r="U560" s="160"/>
      <c r="V560" s="161"/>
      <c r="W560" s="162"/>
      <c r="X560" s="162"/>
      <c r="Y560" s="163"/>
      <c r="Z560" s="164"/>
      <c r="AA560" s="165"/>
      <c r="AB560" s="165"/>
      <c r="AC560" s="165"/>
      <c r="AD560" s="166"/>
      <c r="AE560" s="167"/>
      <c r="AF560" s="165"/>
      <c r="AG560" s="165"/>
      <c r="AH560" s="165"/>
      <c r="AI560" s="166"/>
      <c r="AJ560" s="153"/>
      <c r="AM560" s="160"/>
      <c r="AN560" s="168"/>
      <c r="AO560" s="167"/>
      <c r="AP560" s="162"/>
      <c r="AQ560" s="158"/>
    </row>
    <row r="561" spans="1:43">
      <c r="A561" s="157"/>
      <c r="B561" s="158"/>
      <c r="C561" s="151"/>
      <c r="D561" s="152"/>
      <c r="E561" s="152"/>
      <c r="F561" s="152"/>
      <c r="G561" s="152"/>
      <c r="H561" s="152"/>
      <c r="I561" s="159"/>
      <c r="J561" s="159"/>
      <c r="K561" s="159"/>
      <c r="L561" s="159"/>
      <c r="M561" s="159"/>
      <c r="N561" s="159"/>
      <c r="O561" s="159"/>
      <c r="P561" s="159"/>
      <c r="Q561" s="153"/>
      <c r="R561" s="154"/>
      <c r="S561" s="154"/>
      <c r="T561" s="154"/>
      <c r="U561" s="160"/>
      <c r="V561" s="161"/>
      <c r="W561" s="162"/>
      <c r="X561" s="162"/>
      <c r="Y561" s="163"/>
      <c r="Z561" s="164"/>
      <c r="AA561" s="165"/>
      <c r="AB561" s="165"/>
      <c r="AC561" s="165"/>
      <c r="AD561" s="166"/>
      <c r="AE561" s="167"/>
      <c r="AF561" s="165"/>
      <c r="AG561" s="165"/>
      <c r="AH561" s="165"/>
      <c r="AI561" s="166"/>
      <c r="AJ561" s="153"/>
      <c r="AM561" s="160"/>
      <c r="AN561" s="168"/>
      <c r="AO561" s="167"/>
      <c r="AP561" s="162"/>
      <c r="AQ561" s="158"/>
    </row>
    <row r="562" spans="1:43">
      <c r="A562" s="157"/>
      <c r="B562" s="158"/>
      <c r="C562" s="151"/>
      <c r="D562" s="152"/>
      <c r="E562" s="152"/>
      <c r="F562" s="152"/>
      <c r="G562" s="152"/>
      <c r="H562" s="152"/>
      <c r="I562" s="159"/>
      <c r="J562" s="159"/>
      <c r="K562" s="159"/>
      <c r="L562" s="159"/>
      <c r="M562" s="159"/>
      <c r="N562" s="159"/>
      <c r="O562" s="159"/>
      <c r="P562" s="159"/>
      <c r="Q562" s="153"/>
      <c r="R562" s="154"/>
      <c r="S562" s="154"/>
      <c r="T562" s="154"/>
      <c r="U562" s="160"/>
      <c r="V562" s="161"/>
      <c r="W562" s="162"/>
      <c r="X562" s="162"/>
      <c r="Y562" s="163"/>
      <c r="Z562" s="164"/>
      <c r="AA562" s="165"/>
      <c r="AB562" s="165"/>
      <c r="AC562" s="165"/>
      <c r="AD562" s="166"/>
      <c r="AE562" s="167"/>
      <c r="AF562" s="165"/>
      <c r="AG562" s="165"/>
      <c r="AH562" s="165"/>
      <c r="AI562" s="166"/>
      <c r="AJ562" s="153"/>
      <c r="AM562" s="160"/>
      <c r="AN562" s="168"/>
      <c r="AO562" s="167"/>
      <c r="AP562" s="162"/>
      <c r="AQ562" s="158"/>
    </row>
    <row r="563" spans="1:43">
      <c r="A563" s="157"/>
      <c r="B563" s="158"/>
      <c r="C563" s="151"/>
      <c r="D563" s="152"/>
      <c r="E563" s="152"/>
      <c r="F563" s="152"/>
      <c r="G563" s="152"/>
      <c r="H563" s="152"/>
      <c r="I563" s="159"/>
      <c r="J563" s="159"/>
      <c r="K563" s="159"/>
      <c r="L563" s="159"/>
      <c r="M563" s="159"/>
      <c r="N563" s="159"/>
      <c r="O563" s="159"/>
      <c r="P563" s="159"/>
      <c r="Q563" s="153"/>
      <c r="R563" s="154"/>
      <c r="S563" s="154"/>
      <c r="T563" s="154"/>
      <c r="U563" s="160"/>
      <c r="V563" s="161"/>
      <c r="W563" s="162"/>
      <c r="X563" s="162"/>
      <c r="Y563" s="163"/>
      <c r="Z563" s="164"/>
      <c r="AA563" s="165"/>
      <c r="AB563" s="165"/>
      <c r="AC563" s="165"/>
      <c r="AD563" s="166"/>
      <c r="AE563" s="167"/>
      <c r="AF563" s="165"/>
      <c r="AG563" s="165"/>
      <c r="AH563" s="165"/>
      <c r="AI563" s="166"/>
      <c r="AJ563" s="153"/>
      <c r="AM563" s="160"/>
      <c r="AN563" s="168"/>
      <c r="AO563" s="167"/>
      <c r="AP563" s="162"/>
      <c r="AQ563" s="158"/>
    </row>
    <row r="564" spans="1:43">
      <c r="A564" s="157"/>
      <c r="B564" s="158"/>
      <c r="C564" s="151"/>
      <c r="D564" s="152"/>
      <c r="E564" s="152"/>
      <c r="F564" s="152"/>
      <c r="G564" s="152"/>
      <c r="H564" s="152"/>
      <c r="I564" s="159"/>
      <c r="J564" s="159"/>
      <c r="K564" s="159"/>
      <c r="L564" s="159"/>
      <c r="M564" s="159"/>
      <c r="N564" s="159"/>
      <c r="O564" s="159"/>
      <c r="P564" s="159"/>
      <c r="Q564" s="153"/>
      <c r="R564" s="154"/>
      <c r="S564" s="154"/>
      <c r="T564" s="154"/>
      <c r="U564" s="160"/>
      <c r="V564" s="161"/>
      <c r="W564" s="162"/>
      <c r="X564" s="162"/>
      <c r="Y564" s="163"/>
      <c r="Z564" s="164"/>
      <c r="AA564" s="165"/>
      <c r="AB564" s="165"/>
      <c r="AC564" s="165"/>
      <c r="AD564" s="166"/>
      <c r="AE564" s="167"/>
      <c r="AF564" s="165"/>
      <c r="AG564" s="165"/>
      <c r="AH564" s="165"/>
      <c r="AI564" s="166"/>
      <c r="AJ564" s="153"/>
      <c r="AM564" s="160"/>
      <c r="AN564" s="168"/>
      <c r="AO564" s="167"/>
      <c r="AP564" s="162"/>
      <c r="AQ564" s="158"/>
    </row>
    <row r="565" spans="1:43">
      <c r="A565" s="157"/>
      <c r="B565" s="158"/>
      <c r="C565" s="151"/>
      <c r="D565" s="152"/>
      <c r="E565" s="152"/>
      <c r="F565" s="152"/>
      <c r="G565" s="152"/>
      <c r="H565" s="152"/>
      <c r="I565" s="159"/>
      <c r="J565" s="159"/>
      <c r="K565" s="159"/>
      <c r="L565" s="159"/>
      <c r="M565" s="159"/>
      <c r="N565" s="159"/>
      <c r="O565" s="159"/>
      <c r="P565" s="159"/>
      <c r="Q565" s="153"/>
      <c r="R565" s="154"/>
      <c r="S565" s="154"/>
      <c r="T565" s="154"/>
      <c r="U565" s="160"/>
      <c r="V565" s="161"/>
      <c r="W565" s="162"/>
      <c r="X565" s="162"/>
      <c r="Y565" s="163"/>
      <c r="Z565" s="164"/>
      <c r="AA565" s="165"/>
      <c r="AB565" s="165"/>
      <c r="AC565" s="165"/>
      <c r="AD565" s="166"/>
      <c r="AE565" s="167"/>
      <c r="AF565" s="165"/>
      <c r="AG565" s="165"/>
      <c r="AH565" s="165"/>
      <c r="AI565" s="166"/>
      <c r="AJ565" s="153"/>
      <c r="AM565" s="160"/>
      <c r="AN565" s="168"/>
      <c r="AO565" s="167"/>
      <c r="AP565" s="162"/>
      <c r="AQ565" s="158"/>
    </row>
    <row r="566" spans="1:43">
      <c r="A566" s="157"/>
      <c r="B566" s="158"/>
      <c r="C566" s="151"/>
      <c r="D566" s="152"/>
      <c r="E566" s="152"/>
      <c r="F566" s="152"/>
      <c r="G566" s="152"/>
      <c r="H566" s="152"/>
      <c r="I566" s="159"/>
      <c r="J566" s="159"/>
      <c r="K566" s="159"/>
      <c r="L566" s="159"/>
      <c r="M566" s="159"/>
      <c r="N566" s="159"/>
      <c r="O566" s="159"/>
      <c r="P566" s="159"/>
      <c r="Q566" s="153"/>
      <c r="R566" s="154"/>
      <c r="S566" s="154"/>
      <c r="T566" s="154"/>
      <c r="U566" s="160"/>
      <c r="V566" s="161"/>
      <c r="W566" s="162"/>
      <c r="X566" s="162"/>
      <c r="Y566" s="163"/>
      <c r="Z566" s="164"/>
      <c r="AA566" s="165"/>
      <c r="AB566" s="165"/>
      <c r="AC566" s="165"/>
      <c r="AD566" s="166"/>
      <c r="AE566" s="167"/>
      <c r="AF566" s="165"/>
      <c r="AG566" s="165"/>
      <c r="AH566" s="165"/>
      <c r="AI566" s="166"/>
      <c r="AJ566" s="153"/>
      <c r="AM566" s="160"/>
      <c r="AN566" s="168"/>
      <c r="AO566" s="167"/>
      <c r="AP566" s="162"/>
      <c r="AQ566" s="158"/>
    </row>
    <row r="567" spans="1:43">
      <c r="A567" s="157"/>
      <c r="B567" s="158"/>
      <c r="C567" s="151"/>
      <c r="D567" s="152"/>
      <c r="E567" s="152"/>
      <c r="F567" s="152"/>
      <c r="G567" s="152"/>
      <c r="H567" s="152"/>
      <c r="I567" s="159"/>
      <c r="J567" s="159"/>
      <c r="K567" s="159"/>
      <c r="L567" s="159"/>
      <c r="M567" s="159"/>
      <c r="N567" s="159"/>
      <c r="O567" s="159"/>
      <c r="P567" s="159"/>
      <c r="Q567" s="153"/>
      <c r="R567" s="154"/>
      <c r="S567" s="154"/>
      <c r="T567" s="154"/>
      <c r="U567" s="160"/>
      <c r="V567" s="161"/>
      <c r="W567" s="162"/>
      <c r="X567" s="162"/>
      <c r="Y567" s="163"/>
      <c r="Z567" s="164"/>
      <c r="AA567" s="165"/>
      <c r="AB567" s="165"/>
      <c r="AC567" s="165"/>
      <c r="AD567" s="166"/>
      <c r="AE567" s="167"/>
      <c r="AF567" s="165"/>
      <c r="AG567" s="165"/>
      <c r="AH567" s="165"/>
      <c r="AI567" s="166"/>
      <c r="AJ567" s="153"/>
      <c r="AM567" s="160"/>
      <c r="AN567" s="168"/>
      <c r="AO567" s="167"/>
      <c r="AP567" s="162"/>
      <c r="AQ567" s="158"/>
    </row>
    <row r="568" spans="1:43">
      <c r="A568" s="157"/>
      <c r="B568" s="158"/>
      <c r="C568" s="151"/>
      <c r="D568" s="152"/>
      <c r="E568" s="152"/>
      <c r="F568" s="152"/>
      <c r="G568" s="152"/>
      <c r="H568" s="152"/>
      <c r="I568" s="159"/>
      <c r="J568" s="159"/>
      <c r="K568" s="159"/>
      <c r="L568" s="159"/>
      <c r="M568" s="159"/>
      <c r="N568" s="159"/>
      <c r="O568" s="159"/>
      <c r="P568" s="159"/>
      <c r="Q568" s="153"/>
      <c r="R568" s="154"/>
      <c r="S568" s="154"/>
      <c r="T568" s="154"/>
      <c r="U568" s="160"/>
      <c r="V568" s="161"/>
      <c r="W568" s="162"/>
      <c r="X568" s="162"/>
      <c r="Y568" s="163"/>
      <c r="Z568" s="164"/>
      <c r="AA568" s="165"/>
      <c r="AB568" s="165"/>
      <c r="AC568" s="165"/>
      <c r="AD568" s="166"/>
      <c r="AE568" s="167"/>
      <c r="AF568" s="165"/>
      <c r="AG568" s="165"/>
      <c r="AH568" s="165"/>
      <c r="AI568" s="166"/>
      <c r="AJ568" s="153"/>
      <c r="AM568" s="160"/>
      <c r="AN568" s="168"/>
      <c r="AO568" s="167"/>
      <c r="AP568" s="162"/>
      <c r="AQ568" s="158"/>
    </row>
    <row r="569" spans="1:43">
      <c r="A569" s="157"/>
      <c r="B569" s="158"/>
      <c r="C569" s="151"/>
      <c r="D569" s="152"/>
      <c r="E569" s="152"/>
      <c r="F569" s="152"/>
      <c r="G569" s="152"/>
      <c r="H569" s="152"/>
      <c r="I569" s="159"/>
      <c r="J569" s="159"/>
      <c r="K569" s="159"/>
      <c r="L569" s="159"/>
      <c r="M569" s="159"/>
      <c r="N569" s="159"/>
      <c r="O569" s="159"/>
      <c r="P569" s="159"/>
      <c r="Q569" s="153"/>
      <c r="R569" s="154"/>
      <c r="S569" s="154"/>
      <c r="T569" s="154"/>
      <c r="U569" s="160"/>
      <c r="V569" s="161"/>
      <c r="W569" s="162"/>
      <c r="X569" s="162"/>
      <c r="Y569" s="163"/>
      <c r="Z569" s="164"/>
      <c r="AA569" s="165"/>
      <c r="AB569" s="165"/>
      <c r="AC569" s="165"/>
      <c r="AD569" s="166"/>
      <c r="AE569" s="167"/>
      <c r="AF569" s="165"/>
      <c r="AG569" s="165"/>
      <c r="AH569" s="165"/>
      <c r="AI569" s="166"/>
      <c r="AJ569" s="153"/>
      <c r="AM569" s="160"/>
      <c r="AN569" s="168"/>
      <c r="AO569" s="167"/>
      <c r="AP569" s="162"/>
      <c r="AQ569" s="158"/>
    </row>
    <row r="570" spans="1:43">
      <c r="A570" s="157"/>
      <c r="B570" s="158"/>
      <c r="C570" s="151"/>
      <c r="D570" s="152"/>
      <c r="E570" s="152"/>
      <c r="F570" s="152"/>
      <c r="G570" s="152"/>
      <c r="H570" s="152"/>
      <c r="I570" s="159"/>
      <c r="J570" s="159"/>
      <c r="K570" s="159"/>
      <c r="L570" s="159"/>
      <c r="M570" s="159"/>
      <c r="N570" s="159"/>
      <c r="O570" s="159"/>
      <c r="P570" s="159"/>
      <c r="Q570" s="153"/>
      <c r="R570" s="154"/>
      <c r="S570" s="154"/>
      <c r="T570" s="154"/>
      <c r="U570" s="160"/>
      <c r="V570" s="161"/>
      <c r="W570" s="162"/>
      <c r="X570" s="162"/>
      <c r="Y570" s="163"/>
      <c r="Z570" s="164"/>
      <c r="AA570" s="165"/>
      <c r="AB570" s="165"/>
      <c r="AC570" s="165"/>
      <c r="AD570" s="166"/>
      <c r="AE570" s="167"/>
      <c r="AF570" s="165"/>
      <c r="AG570" s="165"/>
      <c r="AH570" s="165"/>
      <c r="AI570" s="166"/>
      <c r="AJ570" s="153"/>
      <c r="AM570" s="160"/>
      <c r="AN570" s="168"/>
      <c r="AO570" s="167"/>
      <c r="AP570" s="162"/>
      <c r="AQ570" s="158"/>
    </row>
    <row r="571" spans="1:43">
      <c r="A571" s="157"/>
      <c r="B571" s="158"/>
      <c r="C571" s="151"/>
      <c r="D571" s="152"/>
      <c r="E571" s="152"/>
      <c r="F571" s="152"/>
      <c r="G571" s="152"/>
      <c r="H571" s="152"/>
      <c r="I571" s="159"/>
      <c r="J571" s="159"/>
      <c r="K571" s="159"/>
      <c r="L571" s="159"/>
      <c r="M571" s="159"/>
      <c r="N571" s="159"/>
      <c r="O571" s="159"/>
      <c r="P571" s="159"/>
      <c r="Q571" s="153"/>
      <c r="R571" s="154"/>
      <c r="S571" s="154"/>
      <c r="T571" s="154"/>
      <c r="U571" s="160"/>
      <c r="V571" s="161"/>
      <c r="W571" s="162"/>
      <c r="X571" s="162"/>
      <c r="Y571" s="163"/>
      <c r="Z571" s="164"/>
      <c r="AA571" s="165"/>
      <c r="AB571" s="165"/>
      <c r="AC571" s="165"/>
      <c r="AD571" s="166"/>
      <c r="AE571" s="167"/>
      <c r="AF571" s="165"/>
      <c r="AG571" s="165"/>
      <c r="AH571" s="165"/>
      <c r="AI571" s="166"/>
      <c r="AJ571" s="153"/>
      <c r="AM571" s="160"/>
      <c r="AN571" s="168"/>
      <c r="AO571" s="167"/>
      <c r="AP571" s="162"/>
      <c r="AQ571" s="158"/>
    </row>
    <row r="572" spans="1:43">
      <c r="A572" s="157"/>
      <c r="B572" s="158"/>
      <c r="C572" s="151"/>
      <c r="D572" s="152"/>
      <c r="E572" s="152"/>
      <c r="F572" s="152"/>
      <c r="G572" s="152"/>
      <c r="H572" s="152"/>
      <c r="I572" s="159"/>
      <c r="J572" s="159"/>
      <c r="K572" s="159"/>
      <c r="L572" s="159"/>
      <c r="M572" s="159"/>
      <c r="N572" s="159"/>
      <c r="O572" s="159"/>
      <c r="P572" s="159"/>
      <c r="Q572" s="153"/>
      <c r="R572" s="154"/>
      <c r="S572" s="154"/>
      <c r="T572" s="154"/>
      <c r="U572" s="160"/>
      <c r="V572" s="161"/>
      <c r="W572" s="162"/>
      <c r="X572" s="162"/>
      <c r="Y572" s="163"/>
      <c r="Z572" s="164"/>
      <c r="AA572" s="165"/>
      <c r="AB572" s="165"/>
      <c r="AC572" s="165"/>
      <c r="AD572" s="166"/>
      <c r="AE572" s="167"/>
      <c r="AF572" s="165"/>
      <c r="AG572" s="165"/>
      <c r="AH572" s="165"/>
      <c r="AI572" s="166"/>
      <c r="AJ572" s="153"/>
      <c r="AM572" s="160"/>
      <c r="AN572" s="168"/>
      <c r="AO572" s="167"/>
      <c r="AP572" s="162"/>
      <c r="AQ572" s="158"/>
    </row>
    <row r="573" spans="1:43">
      <c r="A573" s="157"/>
      <c r="B573" s="158"/>
      <c r="C573" s="151"/>
      <c r="D573" s="152"/>
      <c r="E573" s="152"/>
      <c r="F573" s="152"/>
      <c r="G573" s="152"/>
      <c r="H573" s="152"/>
      <c r="I573" s="159"/>
      <c r="J573" s="159"/>
      <c r="K573" s="159"/>
      <c r="L573" s="159"/>
      <c r="M573" s="159"/>
      <c r="N573" s="159"/>
      <c r="O573" s="159"/>
      <c r="P573" s="159"/>
      <c r="Q573" s="153"/>
      <c r="R573" s="154"/>
      <c r="S573" s="154"/>
      <c r="T573" s="154"/>
      <c r="U573" s="160"/>
      <c r="V573" s="161"/>
      <c r="W573" s="162"/>
      <c r="X573" s="162"/>
      <c r="Y573" s="163"/>
      <c r="Z573" s="164"/>
      <c r="AA573" s="165"/>
      <c r="AB573" s="165"/>
      <c r="AC573" s="165"/>
      <c r="AD573" s="166"/>
      <c r="AE573" s="167"/>
      <c r="AF573" s="165"/>
      <c r="AG573" s="165"/>
      <c r="AH573" s="165"/>
      <c r="AI573" s="166"/>
      <c r="AJ573" s="153"/>
      <c r="AM573" s="160"/>
      <c r="AN573" s="168"/>
      <c r="AO573" s="167"/>
      <c r="AP573" s="162"/>
      <c r="AQ573" s="158"/>
    </row>
    <row r="574" spans="1:43">
      <c r="A574" s="157"/>
      <c r="B574" s="158"/>
      <c r="C574" s="151"/>
      <c r="D574" s="152"/>
      <c r="E574" s="152"/>
      <c r="F574" s="152"/>
      <c r="G574" s="152"/>
      <c r="H574" s="152"/>
      <c r="I574" s="159"/>
      <c r="J574" s="159"/>
      <c r="K574" s="159"/>
      <c r="L574" s="159"/>
      <c r="M574" s="159"/>
      <c r="N574" s="159"/>
      <c r="O574" s="159"/>
      <c r="P574" s="159"/>
      <c r="Q574" s="153"/>
      <c r="R574" s="154"/>
      <c r="S574" s="154"/>
      <c r="T574" s="154"/>
      <c r="U574" s="160"/>
      <c r="V574" s="161"/>
      <c r="W574" s="162"/>
      <c r="X574" s="162"/>
      <c r="Y574" s="163"/>
      <c r="Z574" s="164"/>
      <c r="AA574" s="165"/>
      <c r="AB574" s="165"/>
      <c r="AC574" s="165"/>
      <c r="AD574" s="166"/>
      <c r="AE574" s="167"/>
      <c r="AF574" s="165"/>
      <c r="AG574" s="165"/>
      <c r="AH574" s="165"/>
      <c r="AI574" s="166"/>
      <c r="AJ574" s="153"/>
      <c r="AM574" s="160"/>
      <c r="AN574" s="168"/>
      <c r="AO574" s="167"/>
      <c r="AP574" s="162"/>
      <c r="AQ574" s="158"/>
    </row>
    <row r="575" spans="1:43">
      <c r="A575" s="157"/>
      <c r="B575" s="158"/>
      <c r="C575" s="151"/>
      <c r="D575" s="152"/>
      <c r="E575" s="152"/>
      <c r="F575" s="152"/>
      <c r="G575" s="152"/>
      <c r="H575" s="152"/>
      <c r="I575" s="159"/>
      <c r="J575" s="159"/>
      <c r="K575" s="159"/>
      <c r="L575" s="159"/>
      <c r="M575" s="159"/>
      <c r="N575" s="159"/>
      <c r="O575" s="159"/>
      <c r="P575" s="159"/>
      <c r="Q575" s="153"/>
      <c r="R575" s="154"/>
      <c r="S575" s="154"/>
      <c r="T575" s="154"/>
      <c r="U575" s="160"/>
      <c r="V575" s="161"/>
      <c r="W575" s="162"/>
      <c r="X575" s="162"/>
      <c r="Y575" s="163"/>
      <c r="Z575" s="164"/>
      <c r="AA575" s="165"/>
      <c r="AB575" s="165"/>
      <c r="AC575" s="165"/>
      <c r="AD575" s="166"/>
      <c r="AE575" s="167"/>
      <c r="AF575" s="165"/>
      <c r="AG575" s="165"/>
      <c r="AH575" s="165"/>
      <c r="AI575" s="166"/>
      <c r="AJ575" s="153"/>
      <c r="AM575" s="160"/>
      <c r="AN575" s="168"/>
      <c r="AO575" s="167"/>
      <c r="AP575" s="162"/>
      <c r="AQ575" s="158"/>
    </row>
    <row r="576" spans="1:43">
      <c r="A576" s="157"/>
      <c r="B576" s="158"/>
      <c r="C576" s="151"/>
      <c r="D576" s="152"/>
      <c r="E576" s="152"/>
      <c r="F576" s="152"/>
      <c r="G576" s="152"/>
      <c r="H576" s="152"/>
      <c r="I576" s="159"/>
      <c r="J576" s="159"/>
      <c r="K576" s="159"/>
      <c r="L576" s="159"/>
      <c r="M576" s="159"/>
      <c r="N576" s="159"/>
      <c r="O576" s="159"/>
      <c r="P576" s="159"/>
      <c r="Q576" s="153"/>
      <c r="R576" s="154"/>
      <c r="S576" s="154"/>
      <c r="T576" s="154"/>
      <c r="U576" s="160"/>
      <c r="V576" s="161"/>
      <c r="W576" s="162"/>
      <c r="X576" s="162"/>
      <c r="Y576" s="163"/>
      <c r="Z576" s="164"/>
      <c r="AA576" s="165"/>
      <c r="AB576" s="165"/>
      <c r="AC576" s="165"/>
      <c r="AD576" s="166"/>
      <c r="AE576" s="167"/>
      <c r="AF576" s="165"/>
      <c r="AG576" s="165"/>
      <c r="AH576" s="165"/>
      <c r="AI576" s="166"/>
      <c r="AJ576" s="153"/>
      <c r="AM576" s="160"/>
      <c r="AN576" s="168"/>
      <c r="AO576" s="167"/>
      <c r="AP576" s="162"/>
      <c r="AQ576" s="158"/>
    </row>
    <row r="577" spans="1:43">
      <c r="A577" s="157"/>
      <c r="B577" s="158"/>
      <c r="C577" s="151"/>
      <c r="D577" s="152"/>
      <c r="E577" s="152"/>
      <c r="F577" s="152"/>
      <c r="G577" s="152"/>
      <c r="H577" s="152"/>
      <c r="I577" s="159"/>
      <c r="J577" s="159"/>
      <c r="K577" s="159"/>
      <c r="L577" s="159"/>
      <c r="M577" s="159"/>
      <c r="N577" s="159"/>
      <c r="O577" s="159"/>
      <c r="P577" s="159"/>
      <c r="Q577" s="153"/>
      <c r="R577" s="154"/>
      <c r="S577" s="154"/>
      <c r="T577" s="154"/>
      <c r="U577" s="160"/>
      <c r="V577" s="161"/>
      <c r="W577" s="162"/>
      <c r="X577" s="162"/>
      <c r="Y577" s="163"/>
      <c r="Z577" s="164"/>
      <c r="AA577" s="165"/>
      <c r="AB577" s="165"/>
      <c r="AC577" s="165"/>
      <c r="AD577" s="166"/>
      <c r="AE577" s="167"/>
      <c r="AF577" s="165"/>
      <c r="AG577" s="165"/>
      <c r="AH577" s="165"/>
      <c r="AI577" s="166"/>
      <c r="AJ577" s="153"/>
      <c r="AM577" s="160"/>
      <c r="AN577" s="168"/>
      <c r="AO577" s="167"/>
      <c r="AP577" s="162"/>
      <c r="AQ577" s="158"/>
    </row>
    <row r="578" spans="1:43">
      <c r="A578" s="157"/>
      <c r="B578" s="158"/>
      <c r="C578" s="151"/>
      <c r="D578" s="152"/>
      <c r="E578" s="152"/>
      <c r="F578" s="152"/>
      <c r="G578" s="152"/>
      <c r="H578" s="152"/>
      <c r="I578" s="159"/>
      <c r="J578" s="159"/>
      <c r="K578" s="159"/>
      <c r="L578" s="159"/>
      <c r="M578" s="159"/>
      <c r="N578" s="159"/>
      <c r="O578" s="159"/>
      <c r="P578" s="159"/>
      <c r="Q578" s="153"/>
      <c r="R578" s="154"/>
      <c r="S578" s="154"/>
      <c r="T578" s="154"/>
      <c r="U578" s="160"/>
      <c r="V578" s="161"/>
      <c r="W578" s="162"/>
      <c r="X578" s="162"/>
      <c r="Y578" s="163"/>
      <c r="Z578" s="164"/>
      <c r="AA578" s="165"/>
      <c r="AB578" s="165"/>
      <c r="AC578" s="165"/>
      <c r="AD578" s="166"/>
      <c r="AE578" s="167"/>
      <c r="AF578" s="165"/>
      <c r="AG578" s="165"/>
      <c r="AH578" s="165"/>
      <c r="AI578" s="166"/>
      <c r="AJ578" s="153"/>
      <c r="AM578" s="160"/>
      <c r="AN578" s="168"/>
      <c r="AO578" s="167"/>
      <c r="AP578" s="162"/>
      <c r="AQ578" s="158"/>
    </row>
    <row r="579" spans="1:43">
      <c r="A579" s="157"/>
      <c r="B579" s="158"/>
      <c r="C579" s="151"/>
      <c r="D579" s="152"/>
      <c r="E579" s="152"/>
      <c r="F579" s="152"/>
      <c r="G579" s="152"/>
      <c r="H579" s="152"/>
      <c r="I579" s="159"/>
      <c r="J579" s="159"/>
      <c r="K579" s="159"/>
      <c r="L579" s="159"/>
      <c r="M579" s="159"/>
      <c r="N579" s="159"/>
      <c r="O579" s="159"/>
      <c r="P579" s="159"/>
      <c r="Q579" s="153"/>
      <c r="R579" s="154"/>
      <c r="S579" s="154"/>
      <c r="T579" s="154"/>
      <c r="U579" s="160"/>
      <c r="V579" s="161"/>
      <c r="W579" s="162"/>
      <c r="X579" s="162"/>
      <c r="Y579" s="163"/>
      <c r="Z579" s="164"/>
      <c r="AA579" s="165"/>
      <c r="AB579" s="165"/>
      <c r="AC579" s="165"/>
      <c r="AD579" s="166"/>
      <c r="AE579" s="167"/>
      <c r="AF579" s="165"/>
      <c r="AG579" s="165"/>
      <c r="AH579" s="165"/>
      <c r="AI579" s="166"/>
      <c r="AJ579" s="153"/>
      <c r="AM579" s="160"/>
      <c r="AN579" s="168"/>
      <c r="AO579" s="167"/>
      <c r="AP579" s="162"/>
      <c r="AQ579" s="158"/>
    </row>
    <row r="580" spans="1:43">
      <c r="A580" s="157"/>
      <c r="B580" s="158"/>
      <c r="C580" s="151"/>
      <c r="D580" s="152"/>
      <c r="E580" s="152"/>
      <c r="F580" s="152"/>
      <c r="G580" s="152"/>
      <c r="H580" s="152"/>
      <c r="I580" s="159"/>
      <c r="J580" s="159"/>
      <c r="K580" s="159"/>
      <c r="L580" s="159"/>
      <c r="M580" s="159"/>
      <c r="N580" s="159"/>
      <c r="O580" s="159"/>
      <c r="P580" s="159"/>
      <c r="Q580" s="153"/>
      <c r="R580" s="154"/>
      <c r="S580" s="154"/>
      <c r="T580" s="154"/>
      <c r="U580" s="160"/>
      <c r="V580" s="161"/>
      <c r="W580" s="162"/>
      <c r="X580" s="162"/>
      <c r="Y580" s="163"/>
      <c r="Z580" s="164"/>
      <c r="AA580" s="165"/>
      <c r="AB580" s="165"/>
      <c r="AC580" s="165"/>
      <c r="AD580" s="166"/>
      <c r="AE580" s="167"/>
      <c r="AF580" s="165"/>
      <c r="AG580" s="165"/>
      <c r="AH580" s="165"/>
      <c r="AI580" s="166"/>
      <c r="AJ580" s="153"/>
      <c r="AM580" s="160"/>
      <c r="AN580" s="168"/>
      <c r="AO580" s="167"/>
      <c r="AP580" s="162"/>
      <c r="AQ580" s="158"/>
    </row>
    <row r="581" spans="1:43">
      <c r="A581" s="157"/>
      <c r="B581" s="158"/>
      <c r="C581" s="151"/>
      <c r="D581" s="152"/>
      <c r="E581" s="152"/>
      <c r="F581" s="152"/>
      <c r="G581" s="152"/>
      <c r="H581" s="152"/>
      <c r="I581" s="159"/>
      <c r="J581" s="159"/>
      <c r="K581" s="159"/>
      <c r="L581" s="159"/>
      <c r="M581" s="159"/>
      <c r="N581" s="159"/>
      <c r="O581" s="159"/>
      <c r="P581" s="159"/>
      <c r="Q581" s="153"/>
      <c r="R581" s="154"/>
      <c r="S581" s="154"/>
      <c r="T581" s="154"/>
      <c r="U581" s="160"/>
      <c r="V581" s="161"/>
      <c r="W581" s="162"/>
      <c r="X581" s="162"/>
      <c r="Y581" s="163"/>
      <c r="Z581" s="164"/>
      <c r="AA581" s="165"/>
      <c r="AB581" s="165"/>
      <c r="AC581" s="165"/>
      <c r="AD581" s="166"/>
      <c r="AE581" s="167"/>
      <c r="AF581" s="165"/>
      <c r="AG581" s="165"/>
      <c r="AH581" s="165"/>
      <c r="AI581" s="166"/>
      <c r="AJ581" s="153"/>
      <c r="AM581" s="160"/>
      <c r="AN581" s="168"/>
      <c r="AO581" s="167"/>
      <c r="AP581" s="162"/>
      <c r="AQ581" s="158"/>
    </row>
    <row r="582" spans="1:43">
      <c r="A582" s="157"/>
      <c r="B582" s="158"/>
      <c r="C582" s="151"/>
      <c r="D582" s="152"/>
      <c r="E582" s="152"/>
      <c r="F582" s="152"/>
      <c r="G582" s="152"/>
      <c r="H582" s="152"/>
      <c r="I582" s="159"/>
      <c r="J582" s="159"/>
      <c r="K582" s="159"/>
      <c r="L582" s="159"/>
      <c r="M582" s="159"/>
      <c r="N582" s="159"/>
      <c r="O582" s="159"/>
      <c r="P582" s="159"/>
      <c r="Q582" s="153"/>
      <c r="R582" s="154"/>
      <c r="S582" s="154"/>
      <c r="T582" s="154"/>
      <c r="U582" s="160"/>
      <c r="V582" s="161"/>
      <c r="W582" s="162"/>
      <c r="X582" s="162"/>
      <c r="Y582" s="163"/>
      <c r="Z582" s="164"/>
      <c r="AA582" s="165"/>
      <c r="AB582" s="165"/>
      <c r="AC582" s="165"/>
      <c r="AD582" s="166"/>
      <c r="AE582" s="167"/>
      <c r="AF582" s="165"/>
      <c r="AG582" s="165"/>
      <c r="AH582" s="165"/>
      <c r="AI582" s="166"/>
      <c r="AJ582" s="153"/>
      <c r="AM582" s="160"/>
      <c r="AN582" s="168"/>
      <c r="AO582" s="167"/>
      <c r="AP582" s="162"/>
      <c r="AQ582" s="158"/>
    </row>
    <row r="583" spans="1:43">
      <c r="A583" s="157"/>
      <c r="B583" s="158"/>
      <c r="C583" s="151"/>
      <c r="D583" s="152"/>
      <c r="E583" s="152"/>
      <c r="F583" s="152"/>
      <c r="G583" s="152"/>
      <c r="H583" s="152"/>
      <c r="I583" s="159"/>
      <c r="J583" s="159"/>
      <c r="K583" s="159"/>
      <c r="L583" s="159"/>
      <c r="M583" s="159"/>
      <c r="N583" s="159"/>
      <c r="O583" s="159"/>
      <c r="P583" s="159"/>
      <c r="Q583" s="153"/>
      <c r="R583" s="154"/>
      <c r="S583" s="154"/>
      <c r="T583" s="154"/>
      <c r="U583" s="160"/>
      <c r="V583" s="161"/>
      <c r="W583" s="162"/>
      <c r="X583" s="162"/>
      <c r="Y583" s="163"/>
      <c r="Z583" s="164"/>
      <c r="AA583" s="165"/>
      <c r="AB583" s="165"/>
      <c r="AC583" s="165"/>
      <c r="AD583" s="166"/>
      <c r="AE583" s="167"/>
      <c r="AF583" s="165"/>
      <c r="AG583" s="165"/>
      <c r="AH583" s="165"/>
      <c r="AI583" s="166"/>
      <c r="AJ583" s="153"/>
      <c r="AM583" s="160"/>
      <c r="AN583" s="168"/>
      <c r="AO583" s="167"/>
      <c r="AP583" s="162"/>
      <c r="AQ583" s="158"/>
    </row>
    <row r="584" spans="1:43">
      <c r="A584" s="157"/>
      <c r="B584" s="158"/>
      <c r="C584" s="151"/>
      <c r="D584" s="152"/>
      <c r="E584" s="152"/>
      <c r="F584" s="152"/>
      <c r="G584" s="152"/>
      <c r="H584" s="152"/>
      <c r="I584" s="159"/>
      <c r="J584" s="159"/>
      <c r="K584" s="159"/>
      <c r="L584" s="159"/>
      <c r="M584" s="159"/>
      <c r="N584" s="159"/>
      <c r="O584" s="159"/>
      <c r="P584" s="159"/>
      <c r="Q584" s="153"/>
      <c r="R584" s="154"/>
      <c r="S584" s="154"/>
      <c r="T584" s="154"/>
      <c r="U584" s="160"/>
      <c r="V584" s="161"/>
      <c r="W584" s="162"/>
      <c r="X584" s="162"/>
      <c r="Y584" s="163"/>
      <c r="Z584" s="164"/>
      <c r="AA584" s="165"/>
      <c r="AB584" s="165"/>
      <c r="AC584" s="165"/>
      <c r="AD584" s="166"/>
      <c r="AE584" s="167"/>
      <c r="AF584" s="165"/>
      <c r="AG584" s="165"/>
      <c r="AH584" s="165"/>
      <c r="AI584" s="166"/>
      <c r="AJ584" s="153"/>
      <c r="AM584" s="160"/>
      <c r="AN584" s="168"/>
      <c r="AO584" s="167"/>
      <c r="AP584" s="162"/>
      <c r="AQ584" s="158"/>
    </row>
    <row r="585" spans="1:43">
      <c r="A585" s="157"/>
      <c r="B585" s="158"/>
      <c r="C585" s="151"/>
      <c r="D585" s="152"/>
      <c r="E585" s="152"/>
      <c r="F585" s="152"/>
      <c r="G585" s="152"/>
      <c r="H585" s="152"/>
      <c r="I585" s="159"/>
      <c r="J585" s="159"/>
      <c r="K585" s="159"/>
      <c r="L585" s="159"/>
      <c r="M585" s="159"/>
      <c r="N585" s="159"/>
      <c r="O585" s="159"/>
      <c r="P585" s="159"/>
      <c r="Q585" s="153"/>
      <c r="R585" s="154"/>
      <c r="S585" s="154"/>
      <c r="T585" s="154"/>
      <c r="U585" s="160"/>
      <c r="V585" s="161"/>
      <c r="W585" s="162"/>
      <c r="X585" s="162"/>
      <c r="Y585" s="163"/>
      <c r="Z585" s="164"/>
      <c r="AA585" s="165"/>
      <c r="AB585" s="165"/>
      <c r="AC585" s="165"/>
      <c r="AD585" s="166"/>
      <c r="AE585" s="167"/>
      <c r="AF585" s="165"/>
      <c r="AG585" s="165"/>
      <c r="AH585" s="165"/>
      <c r="AI585" s="166"/>
      <c r="AJ585" s="153"/>
      <c r="AM585" s="160"/>
      <c r="AN585" s="168"/>
      <c r="AO585" s="167"/>
      <c r="AP585" s="162"/>
      <c r="AQ585" s="158"/>
    </row>
    <row r="586" spans="1:43">
      <c r="A586" s="157"/>
      <c r="B586" s="158"/>
      <c r="C586" s="151"/>
      <c r="D586" s="152"/>
      <c r="E586" s="152"/>
      <c r="F586" s="152"/>
      <c r="G586" s="152"/>
      <c r="H586" s="152"/>
      <c r="I586" s="159"/>
      <c r="J586" s="159"/>
      <c r="K586" s="159"/>
      <c r="L586" s="159"/>
      <c r="M586" s="159"/>
      <c r="N586" s="159"/>
      <c r="O586" s="159"/>
      <c r="P586" s="159"/>
      <c r="Q586" s="153"/>
      <c r="R586" s="154"/>
      <c r="S586" s="154"/>
      <c r="T586" s="154"/>
      <c r="U586" s="160"/>
      <c r="V586" s="161"/>
      <c r="W586" s="162"/>
      <c r="X586" s="162"/>
      <c r="Y586" s="163"/>
      <c r="Z586" s="164"/>
      <c r="AA586" s="165"/>
      <c r="AB586" s="165"/>
      <c r="AC586" s="165"/>
      <c r="AD586" s="166"/>
      <c r="AE586" s="167"/>
      <c r="AF586" s="165"/>
      <c r="AG586" s="165"/>
      <c r="AH586" s="165"/>
      <c r="AI586" s="166"/>
      <c r="AJ586" s="153"/>
      <c r="AM586" s="160"/>
      <c r="AN586" s="168"/>
      <c r="AO586" s="167"/>
      <c r="AP586" s="162"/>
      <c r="AQ586" s="158"/>
    </row>
    <row r="587" spans="1:43">
      <c r="A587" s="157"/>
      <c r="B587" s="158"/>
      <c r="C587" s="151"/>
      <c r="D587" s="152"/>
      <c r="E587" s="152"/>
      <c r="F587" s="152"/>
      <c r="G587" s="152"/>
      <c r="H587" s="152"/>
      <c r="I587" s="159"/>
      <c r="J587" s="159"/>
      <c r="K587" s="159"/>
      <c r="L587" s="159"/>
      <c r="M587" s="159"/>
      <c r="N587" s="159"/>
      <c r="O587" s="159"/>
      <c r="P587" s="159"/>
      <c r="Q587" s="153"/>
      <c r="R587" s="154"/>
      <c r="S587" s="154"/>
      <c r="T587" s="154"/>
      <c r="U587" s="160"/>
      <c r="V587" s="161"/>
      <c r="W587" s="162"/>
      <c r="X587" s="162"/>
      <c r="Y587" s="163"/>
      <c r="Z587" s="164"/>
      <c r="AA587" s="165"/>
      <c r="AB587" s="165"/>
      <c r="AC587" s="165"/>
      <c r="AD587" s="166"/>
      <c r="AE587" s="167"/>
      <c r="AF587" s="165"/>
      <c r="AG587" s="165"/>
      <c r="AH587" s="165"/>
      <c r="AI587" s="166"/>
      <c r="AJ587" s="153"/>
      <c r="AM587" s="160"/>
      <c r="AN587" s="168"/>
      <c r="AO587" s="167"/>
      <c r="AP587" s="162"/>
      <c r="AQ587" s="158"/>
    </row>
    <row r="588" spans="1:43">
      <c r="A588" s="157"/>
      <c r="B588" s="158"/>
      <c r="C588" s="151"/>
      <c r="D588" s="152"/>
      <c r="E588" s="152"/>
      <c r="F588" s="152"/>
      <c r="G588" s="152"/>
      <c r="H588" s="152"/>
      <c r="I588" s="159"/>
      <c r="J588" s="159"/>
      <c r="K588" s="159"/>
      <c r="L588" s="159"/>
      <c r="M588" s="159"/>
      <c r="N588" s="159"/>
      <c r="O588" s="159"/>
      <c r="P588" s="159"/>
      <c r="Q588" s="153"/>
      <c r="R588" s="154"/>
      <c r="S588" s="154"/>
      <c r="T588" s="154"/>
      <c r="U588" s="160"/>
      <c r="V588" s="161"/>
      <c r="W588" s="162"/>
      <c r="X588" s="162"/>
      <c r="Y588" s="163"/>
      <c r="Z588" s="164"/>
      <c r="AA588" s="165"/>
      <c r="AB588" s="165"/>
      <c r="AC588" s="165"/>
      <c r="AD588" s="166"/>
      <c r="AE588" s="167"/>
      <c r="AF588" s="165"/>
      <c r="AG588" s="165"/>
      <c r="AH588" s="165"/>
      <c r="AI588" s="166"/>
      <c r="AJ588" s="153"/>
      <c r="AM588" s="160"/>
      <c r="AN588" s="168"/>
      <c r="AO588" s="167"/>
      <c r="AP588" s="162"/>
      <c r="AQ588" s="158"/>
    </row>
    <row r="589" spans="1:43">
      <c r="A589" s="157"/>
      <c r="B589" s="158"/>
      <c r="C589" s="151"/>
      <c r="D589" s="152"/>
      <c r="E589" s="152"/>
      <c r="F589" s="152"/>
      <c r="G589" s="152"/>
      <c r="H589" s="152"/>
      <c r="I589" s="159"/>
      <c r="J589" s="159"/>
      <c r="K589" s="159"/>
      <c r="L589" s="159"/>
      <c r="M589" s="159"/>
      <c r="N589" s="159"/>
      <c r="O589" s="159"/>
      <c r="P589" s="159"/>
      <c r="Q589" s="153"/>
      <c r="R589" s="154"/>
      <c r="S589" s="154"/>
      <c r="T589" s="154"/>
      <c r="U589" s="160"/>
      <c r="V589" s="161"/>
      <c r="W589" s="162"/>
      <c r="X589" s="162"/>
      <c r="Y589" s="163"/>
      <c r="Z589" s="164"/>
      <c r="AA589" s="165"/>
      <c r="AB589" s="165"/>
      <c r="AC589" s="165"/>
      <c r="AD589" s="166"/>
      <c r="AE589" s="167"/>
      <c r="AF589" s="165"/>
      <c r="AG589" s="165"/>
      <c r="AH589" s="165"/>
      <c r="AI589" s="166"/>
      <c r="AJ589" s="153"/>
      <c r="AM589" s="160"/>
      <c r="AN589" s="168"/>
      <c r="AO589" s="167"/>
      <c r="AP589" s="162"/>
      <c r="AQ589" s="158"/>
    </row>
    <row r="590" spans="1:43">
      <c r="A590" s="157"/>
      <c r="B590" s="158"/>
      <c r="C590" s="151"/>
      <c r="D590" s="152"/>
      <c r="E590" s="152"/>
      <c r="F590" s="152"/>
      <c r="G590" s="152"/>
      <c r="H590" s="152"/>
      <c r="I590" s="159"/>
      <c r="J590" s="159"/>
      <c r="K590" s="159"/>
      <c r="L590" s="159"/>
      <c r="M590" s="159"/>
      <c r="N590" s="159"/>
      <c r="O590" s="159"/>
      <c r="P590" s="159"/>
      <c r="Q590" s="153"/>
      <c r="R590" s="154"/>
      <c r="S590" s="154"/>
      <c r="T590" s="154"/>
      <c r="U590" s="160"/>
      <c r="V590" s="161"/>
      <c r="W590" s="162"/>
      <c r="X590" s="162"/>
      <c r="Y590" s="163"/>
      <c r="Z590" s="164"/>
      <c r="AA590" s="165"/>
      <c r="AB590" s="165"/>
      <c r="AC590" s="165"/>
      <c r="AD590" s="166"/>
      <c r="AE590" s="167"/>
      <c r="AF590" s="165"/>
      <c r="AG590" s="165"/>
      <c r="AH590" s="165"/>
      <c r="AI590" s="166"/>
      <c r="AJ590" s="153"/>
      <c r="AM590" s="160"/>
      <c r="AN590" s="168"/>
      <c r="AO590" s="167"/>
      <c r="AP590" s="162"/>
      <c r="AQ590" s="158"/>
    </row>
    <row r="591" spans="1:43">
      <c r="A591" s="157"/>
      <c r="B591" s="158"/>
      <c r="C591" s="151"/>
      <c r="D591" s="152"/>
      <c r="E591" s="152"/>
      <c r="F591" s="152"/>
      <c r="G591" s="152"/>
      <c r="H591" s="152"/>
      <c r="I591" s="159"/>
      <c r="J591" s="159"/>
      <c r="K591" s="159"/>
      <c r="L591" s="159"/>
      <c r="M591" s="159"/>
      <c r="N591" s="159"/>
      <c r="O591" s="159"/>
      <c r="P591" s="159"/>
      <c r="Q591" s="153"/>
      <c r="R591" s="154"/>
      <c r="S591" s="154"/>
      <c r="T591" s="154"/>
      <c r="U591" s="160"/>
      <c r="V591" s="161"/>
      <c r="W591" s="162"/>
      <c r="X591" s="162"/>
      <c r="Y591" s="163"/>
      <c r="Z591" s="164"/>
      <c r="AA591" s="165"/>
      <c r="AB591" s="165"/>
      <c r="AC591" s="165"/>
      <c r="AD591" s="166"/>
      <c r="AE591" s="167"/>
      <c r="AF591" s="165"/>
      <c r="AG591" s="165"/>
      <c r="AH591" s="165"/>
      <c r="AI591" s="166"/>
      <c r="AJ591" s="153"/>
      <c r="AM591" s="160"/>
      <c r="AN591" s="168"/>
      <c r="AO591" s="167"/>
      <c r="AP591" s="162"/>
      <c r="AQ591" s="158"/>
    </row>
    <row r="592" spans="1:43">
      <c r="A592" s="157"/>
      <c r="B592" s="158"/>
      <c r="C592" s="151"/>
      <c r="D592" s="152"/>
      <c r="E592" s="152"/>
      <c r="F592" s="152"/>
      <c r="G592" s="152"/>
      <c r="H592" s="152"/>
      <c r="I592" s="159"/>
      <c r="J592" s="159"/>
      <c r="K592" s="159"/>
      <c r="L592" s="159"/>
      <c r="M592" s="159"/>
      <c r="N592" s="159"/>
      <c r="O592" s="159"/>
      <c r="P592" s="159"/>
      <c r="Q592" s="153"/>
      <c r="R592" s="154"/>
      <c r="S592" s="154"/>
      <c r="T592" s="154"/>
      <c r="U592" s="160"/>
      <c r="V592" s="161"/>
      <c r="W592" s="162"/>
      <c r="X592" s="162"/>
      <c r="Y592" s="163"/>
      <c r="Z592" s="164"/>
      <c r="AA592" s="165"/>
      <c r="AB592" s="165"/>
      <c r="AC592" s="165"/>
      <c r="AD592" s="166"/>
      <c r="AE592" s="167"/>
      <c r="AF592" s="165"/>
      <c r="AG592" s="165"/>
      <c r="AH592" s="165"/>
      <c r="AI592" s="166"/>
      <c r="AJ592" s="153"/>
      <c r="AM592" s="160"/>
      <c r="AN592" s="168"/>
      <c r="AO592" s="167"/>
      <c r="AP592" s="162"/>
      <c r="AQ592" s="158"/>
    </row>
    <row r="593" spans="1:43">
      <c r="A593" s="157"/>
      <c r="B593" s="158"/>
      <c r="C593" s="151"/>
      <c r="D593" s="152"/>
      <c r="E593" s="152"/>
      <c r="F593" s="152"/>
      <c r="G593" s="152"/>
      <c r="H593" s="152"/>
      <c r="I593" s="159"/>
      <c r="J593" s="159"/>
      <c r="K593" s="159"/>
      <c r="L593" s="159"/>
      <c r="M593" s="159"/>
      <c r="N593" s="159"/>
      <c r="O593" s="159"/>
      <c r="P593" s="159"/>
      <c r="Q593" s="153"/>
      <c r="R593" s="154"/>
      <c r="S593" s="154"/>
      <c r="T593" s="154"/>
      <c r="U593" s="160"/>
      <c r="V593" s="161"/>
      <c r="W593" s="162"/>
      <c r="X593" s="162"/>
      <c r="Y593" s="163"/>
      <c r="Z593" s="164"/>
      <c r="AA593" s="165"/>
      <c r="AB593" s="165"/>
      <c r="AC593" s="165"/>
      <c r="AD593" s="166"/>
      <c r="AE593" s="167"/>
      <c r="AF593" s="165"/>
      <c r="AG593" s="165"/>
      <c r="AH593" s="165"/>
      <c r="AI593" s="166"/>
      <c r="AJ593" s="153"/>
      <c r="AM593" s="160"/>
      <c r="AN593" s="168"/>
      <c r="AO593" s="167"/>
      <c r="AP593" s="162"/>
      <c r="AQ593" s="158"/>
    </row>
    <row r="594" spans="1:43">
      <c r="A594" s="157"/>
      <c r="B594" s="158"/>
      <c r="C594" s="151"/>
      <c r="D594" s="152"/>
      <c r="E594" s="152"/>
      <c r="F594" s="152"/>
      <c r="G594" s="152"/>
      <c r="H594" s="152"/>
      <c r="I594" s="159"/>
      <c r="J594" s="159"/>
      <c r="K594" s="159"/>
      <c r="L594" s="159"/>
      <c r="M594" s="159"/>
      <c r="N594" s="159"/>
      <c r="O594" s="159"/>
      <c r="P594" s="159"/>
      <c r="Q594" s="153"/>
      <c r="R594" s="154"/>
      <c r="S594" s="154"/>
      <c r="T594" s="154"/>
      <c r="U594" s="160"/>
      <c r="V594" s="161"/>
      <c r="W594" s="162"/>
      <c r="X594" s="162"/>
      <c r="Y594" s="163"/>
      <c r="Z594" s="164"/>
      <c r="AA594" s="165"/>
      <c r="AB594" s="165"/>
      <c r="AC594" s="165"/>
      <c r="AD594" s="166"/>
      <c r="AE594" s="167"/>
      <c r="AF594" s="165"/>
      <c r="AG594" s="165"/>
      <c r="AH594" s="165"/>
      <c r="AI594" s="166"/>
      <c r="AJ594" s="153"/>
      <c r="AM594" s="160"/>
      <c r="AN594" s="168"/>
      <c r="AO594" s="167"/>
      <c r="AP594" s="162"/>
      <c r="AQ594" s="158"/>
    </row>
    <row r="595" spans="1:43">
      <c r="A595" s="157"/>
      <c r="B595" s="158"/>
      <c r="C595" s="151"/>
      <c r="D595" s="152"/>
      <c r="E595" s="152"/>
      <c r="F595" s="152"/>
      <c r="G595" s="152"/>
      <c r="H595" s="152"/>
      <c r="I595" s="159"/>
      <c r="J595" s="159"/>
      <c r="K595" s="159"/>
      <c r="L595" s="159"/>
      <c r="M595" s="159"/>
      <c r="N595" s="159"/>
      <c r="O595" s="159"/>
      <c r="P595" s="159"/>
      <c r="Q595" s="153"/>
      <c r="R595" s="154"/>
      <c r="S595" s="154"/>
      <c r="T595" s="154"/>
      <c r="U595" s="160"/>
      <c r="V595" s="161"/>
      <c r="W595" s="162"/>
      <c r="X595" s="162"/>
      <c r="Y595" s="163"/>
      <c r="Z595" s="164"/>
      <c r="AA595" s="165"/>
      <c r="AB595" s="165"/>
      <c r="AC595" s="165"/>
      <c r="AD595" s="166"/>
      <c r="AE595" s="167"/>
      <c r="AF595" s="165"/>
      <c r="AG595" s="165"/>
      <c r="AH595" s="165"/>
      <c r="AI595" s="166"/>
      <c r="AJ595" s="153"/>
      <c r="AM595" s="160"/>
      <c r="AN595" s="168"/>
      <c r="AO595" s="167"/>
      <c r="AP595" s="162"/>
      <c r="AQ595" s="158"/>
    </row>
    <row r="596" spans="1:43">
      <c r="A596" s="157"/>
      <c r="B596" s="158"/>
      <c r="C596" s="151"/>
      <c r="D596" s="152"/>
      <c r="E596" s="152"/>
      <c r="F596" s="152"/>
      <c r="G596" s="152"/>
      <c r="H596" s="152"/>
      <c r="I596" s="159"/>
      <c r="J596" s="159"/>
      <c r="K596" s="159"/>
      <c r="L596" s="159"/>
      <c r="M596" s="159"/>
      <c r="N596" s="159"/>
      <c r="O596" s="159"/>
      <c r="P596" s="159"/>
      <c r="Q596" s="153"/>
      <c r="R596" s="154"/>
      <c r="S596" s="154"/>
      <c r="T596" s="154"/>
      <c r="U596" s="160"/>
      <c r="V596" s="161"/>
      <c r="W596" s="162"/>
      <c r="X596" s="162"/>
      <c r="Y596" s="163"/>
      <c r="Z596" s="164"/>
      <c r="AA596" s="165"/>
      <c r="AB596" s="165"/>
      <c r="AC596" s="165"/>
      <c r="AD596" s="166"/>
      <c r="AE596" s="167"/>
      <c r="AF596" s="165"/>
      <c r="AG596" s="165"/>
      <c r="AH596" s="165"/>
      <c r="AI596" s="166"/>
      <c r="AJ596" s="153"/>
      <c r="AM596" s="160"/>
      <c r="AN596" s="168"/>
      <c r="AO596" s="167"/>
      <c r="AP596" s="162"/>
      <c r="AQ596" s="158"/>
    </row>
    <row r="597" spans="1:43">
      <c r="A597" s="157"/>
      <c r="B597" s="158"/>
      <c r="C597" s="151"/>
      <c r="D597" s="152"/>
      <c r="E597" s="152"/>
      <c r="F597" s="152"/>
      <c r="G597" s="152"/>
      <c r="H597" s="152"/>
      <c r="I597" s="159"/>
      <c r="J597" s="159"/>
      <c r="K597" s="159"/>
      <c r="L597" s="159"/>
      <c r="M597" s="159"/>
      <c r="N597" s="159"/>
      <c r="O597" s="159"/>
      <c r="P597" s="159"/>
      <c r="Q597" s="153"/>
      <c r="R597" s="154"/>
      <c r="S597" s="154"/>
      <c r="T597" s="154"/>
      <c r="U597" s="160"/>
      <c r="V597" s="161"/>
      <c r="W597" s="162"/>
      <c r="X597" s="162"/>
      <c r="Y597" s="163"/>
      <c r="Z597" s="164"/>
      <c r="AA597" s="165"/>
      <c r="AB597" s="165"/>
      <c r="AC597" s="165"/>
      <c r="AD597" s="166"/>
      <c r="AE597" s="167"/>
      <c r="AF597" s="165"/>
      <c r="AG597" s="165"/>
      <c r="AH597" s="165"/>
      <c r="AI597" s="166"/>
      <c r="AJ597" s="153"/>
      <c r="AM597" s="160"/>
      <c r="AN597" s="168"/>
      <c r="AO597" s="167"/>
      <c r="AP597" s="162"/>
      <c r="AQ597" s="158"/>
    </row>
    <row r="598" spans="1:43">
      <c r="A598" s="157"/>
      <c r="B598" s="158"/>
      <c r="C598" s="151"/>
      <c r="D598" s="152"/>
      <c r="E598" s="152"/>
      <c r="F598" s="152"/>
      <c r="G598" s="152"/>
      <c r="H598" s="152"/>
      <c r="I598" s="159"/>
      <c r="J598" s="159"/>
      <c r="K598" s="159"/>
      <c r="L598" s="159"/>
      <c r="M598" s="159"/>
      <c r="N598" s="159"/>
      <c r="O598" s="159"/>
      <c r="P598" s="159"/>
      <c r="Q598" s="153"/>
      <c r="R598" s="154"/>
      <c r="S598" s="154"/>
      <c r="T598" s="154"/>
      <c r="U598" s="160"/>
      <c r="V598" s="161"/>
      <c r="W598" s="162"/>
      <c r="X598" s="162"/>
      <c r="Y598" s="163"/>
      <c r="Z598" s="164"/>
      <c r="AA598" s="165"/>
      <c r="AB598" s="165"/>
      <c r="AC598" s="165"/>
      <c r="AD598" s="166"/>
      <c r="AE598" s="167"/>
      <c r="AF598" s="165"/>
      <c r="AG598" s="165"/>
      <c r="AH598" s="165"/>
      <c r="AI598" s="166"/>
      <c r="AJ598" s="153"/>
      <c r="AM598" s="160"/>
      <c r="AN598" s="168"/>
      <c r="AO598" s="167"/>
      <c r="AP598" s="162"/>
      <c r="AQ598" s="158"/>
    </row>
    <row r="599" spans="1:43">
      <c r="A599" s="157"/>
      <c r="B599" s="158"/>
      <c r="C599" s="151"/>
      <c r="D599" s="152"/>
      <c r="E599" s="152"/>
      <c r="F599" s="152"/>
      <c r="G599" s="152"/>
      <c r="H599" s="152"/>
      <c r="I599" s="159"/>
      <c r="J599" s="159"/>
      <c r="K599" s="159"/>
      <c r="L599" s="159"/>
      <c r="M599" s="159"/>
      <c r="N599" s="159"/>
      <c r="O599" s="159"/>
      <c r="P599" s="159"/>
      <c r="Q599" s="153"/>
      <c r="R599" s="154"/>
      <c r="S599" s="154"/>
      <c r="T599" s="154"/>
      <c r="U599" s="160"/>
      <c r="V599" s="161"/>
      <c r="W599" s="162"/>
      <c r="X599" s="162"/>
      <c r="Y599" s="163"/>
      <c r="Z599" s="164"/>
      <c r="AA599" s="165"/>
      <c r="AB599" s="165"/>
      <c r="AC599" s="165"/>
      <c r="AD599" s="166"/>
      <c r="AE599" s="167"/>
      <c r="AF599" s="165"/>
      <c r="AG599" s="165"/>
      <c r="AH599" s="165"/>
      <c r="AI599" s="166"/>
      <c r="AJ599" s="153"/>
      <c r="AM599" s="160"/>
      <c r="AN599" s="168"/>
      <c r="AO599" s="167"/>
      <c r="AP599" s="162"/>
      <c r="AQ599" s="158"/>
    </row>
    <row r="600" spans="1:43">
      <c r="A600" s="157"/>
      <c r="B600" s="158"/>
      <c r="C600" s="151"/>
      <c r="D600" s="152"/>
      <c r="E600" s="152"/>
      <c r="F600" s="152"/>
      <c r="G600" s="152"/>
      <c r="H600" s="152"/>
      <c r="I600" s="159"/>
      <c r="J600" s="159"/>
      <c r="K600" s="159"/>
      <c r="L600" s="159"/>
      <c r="M600" s="159"/>
      <c r="N600" s="159"/>
      <c r="O600" s="159"/>
      <c r="P600" s="159"/>
      <c r="Q600" s="153"/>
      <c r="R600" s="154"/>
      <c r="S600" s="154"/>
      <c r="T600" s="154"/>
      <c r="U600" s="160"/>
      <c r="V600" s="161"/>
      <c r="W600" s="162"/>
      <c r="X600" s="162"/>
      <c r="Y600" s="163"/>
      <c r="Z600" s="164"/>
      <c r="AA600" s="165"/>
      <c r="AB600" s="165"/>
      <c r="AC600" s="165"/>
      <c r="AD600" s="166"/>
      <c r="AE600" s="167"/>
      <c r="AF600" s="165"/>
      <c r="AG600" s="165"/>
      <c r="AH600" s="165"/>
      <c r="AI600" s="166"/>
      <c r="AJ600" s="153"/>
      <c r="AM600" s="160"/>
      <c r="AN600" s="168"/>
      <c r="AO600" s="167"/>
      <c r="AP600" s="162"/>
      <c r="AQ600" s="158"/>
    </row>
    <row r="601" spans="1:43">
      <c r="A601" s="157"/>
      <c r="B601" s="158"/>
      <c r="C601" s="151"/>
      <c r="D601" s="152"/>
      <c r="E601" s="152"/>
      <c r="F601" s="152"/>
      <c r="G601" s="152"/>
      <c r="H601" s="152"/>
      <c r="I601" s="159"/>
      <c r="J601" s="159"/>
      <c r="K601" s="159"/>
      <c r="L601" s="159"/>
      <c r="M601" s="159"/>
      <c r="N601" s="159"/>
      <c r="O601" s="159"/>
      <c r="P601" s="159"/>
      <c r="Q601" s="153"/>
      <c r="R601" s="154"/>
      <c r="S601" s="154"/>
      <c r="T601" s="154"/>
      <c r="U601" s="160"/>
      <c r="V601" s="161"/>
      <c r="W601" s="162"/>
      <c r="X601" s="162"/>
      <c r="Y601" s="163"/>
      <c r="Z601" s="164"/>
      <c r="AA601" s="165"/>
      <c r="AB601" s="165"/>
      <c r="AC601" s="165"/>
      <c r="AD601" s="166"/>
      <c r="AE601" s="167"/>
      <c r="AF601" s="165"/>
      <c r="AG601" s="165"/>
      <c r="AH601" s="165"/>
      <c r="AI601" s="166"/>
      <c r="AJ601" s="153"/>
      <c r="AM601" s="160"/>
      <c r="AN601" s="168"/>
      <c r="AO601" s="167"/>
      <c r="AP601" s="162"/>
      <c r="AQ601" s="158"/>
    </row>
    <row r="602" spans="1:43">
      <c r="A602" s="157"/>
      <c r="B602" s="158"/>
      <c r="C602" s="151"/>
      <c r="D602" s="152"/>
      <c r="E602" s="152"/>
      <c r="F602" s="152"/>
      <c r="G602" s="152"/>
      <c r="H602" s="152"/>
      <c r="I602" s="159"/>
      <c r="J602" s="159"/>
      <c r="K602" s="159"/>
      <c r="L602" s="159"/>
      <c r="M602" s="159"/>
      <c r="N602" s="159"/>
      <c r="O602" s="159"/>
      <c r="P602" s="159"/>
      <c r="Q602" s="153"/>
      <c r="R602" s="154"/>
      <c r="S602" s="154"/>
      <c r="T602" s="154"/>
      <c r="U602" s="160"/>
      <c r="V602" s="161"/>
      <c r="W602" s="162"/>
      <c r="X602" s="162"/>
      <c r="Y602" s="163"/>
      <c r="Z602" s="164"/>
      <c r="AA602" s="165"/>
      <c r="AB602" s="165"/>
      <c r="AC602" s="165"/>
      <c r="AD602" s="166"/>
      <c r="AE602" s="167"/>
      <c r="AF602" s="165"/>
      <c r="AG602" s="165"/>
      <c r="AH602" s="165"/>
      <c r="AI602" s="166"/>
      <c r="AJ602" s="153"/>
      <c r="AM602" s="160"/>
      <c r="AN602" s="168"/>
      <c r="AO602" s="167"/>
      <c r="AP602" s="162"/>
      <c r="AQ602" s="158"/>
    </row>
    <row r="603" spans="1:43">
      <c r="A603" s="157"/>
      <c r="B603" s="158"/>
      <c r="C603" s="151"/>
      <c r="D603" s="152"/>
      <c r="E603" s="152"/>
      <c r="F603" s="152"/>
      <c r="G603" s="152"/>
      <c r="H603" s="152"/>
      <c r="I603" s="159"/>
      <c r="J603" s="159"/>
      <c r="K603" s="159"/>
      <c r="L603" s="159"/>
      <c r="M603" s="159"/>
      <c r="N603" s="159"/>
      <c r="O603" s="159"/>
      <c r="P603" s="159"/>
      <c r="Q603" s="153"/>
      <c r="R603" s="154"/>
      <c r="S603" s="154"/>
      <c r="T603" s="154"/>
      <c r="U603" s="160"/>
      <c r="V603" s="161"/>
      <c r="W603" s="162"/>
      <c r="X603" s="162"/>
      <c r="Y603" s="163"/>
      <c r="Z603" s="164"/>
      <c r="AA603" s="165"/>
      <c r="AB603" s="165"/>
      <c r="AC603" s="165"/>
      <c r="AD603" s="166"/>
      <c r="AE603" s="167"/>
      <c r="AF603" s="165"/>
      <c r="AG603" s="165"/>
      <c r="AH603" s="165"/>
      <c r="AI603" s="166"/>
      <c r="AJ603" s="153"/>
      <c r="AM603" s="160"/>
      <c r="AN603" s="168"/>
      <c r="AO603" s="167"/>
      <c r="AP603" s="162"/>
      <c r="AQ603" s="158"/>
    </row>
    <row r="604" spans="1:43">
      <c r="A604" s="157"/>
      <c r="B604" s="158"/>
      <c r="C604" s="151"/>
      <c r="D604" s="152"/>
      <c r="E604" s="152"/>
      <c r="F604" s="152"/>
      <c r="G604" s="152"/>
      <c r="H604" s="152"/>
      <c r="I604" s="159"/>
      <c r="J604" s="159"/>
      <c r="K604" s="159"/>
      <c r="L604" s="159"/>
      <c r="M604" s="159"/>
      <c r="N604" s="159"/>
      <c r="O604" s="159"/>
      <c r="P604" s="159"/>
      <c r="Q604" s="153"/>
      <c r="R604" s="154"/>
      <c r="S604" s="154"/>
      <c r="T604" s="154"/>
      <c r="U604" s="160"/>
      <c r="V604" s="161"/>
      <c r="W604" s="162"/>
      <c r="X604" s="162"/>
      <c r="Y604" s="163"/>
      <c r="Z604" s="164"/>
      <c r="AA604" s="165"/>
      <c r="AB604" s="165"/>
      <c r="AC604" s="165"/>
      <c r="AD604" s="166"/>
      <c r="AE604" s="167"/>
      <c r="AF604" s="165"/>
      <c r="AG604" s="165"/>
      <c r="AH604" s="165"/>
      <c r="AI604" s="166"/>
      <c r="AJ604" s="153"/>
      <c r="AM604" s="160"/>
      <c r="AN604" s="168"/>
      <c r="AO604" s="167"/>
      <c r="AP604" s="162"/>
      <c r="AQ604" s="158"/>
    </row>
    <row r="605" spans="1:43">
      <c r="A605" s="157"/>
      <c r="B605" s="158"/>
      <c r="C605" s="151"/>
      <c r="D605" s="152"/>
      <c r="E605" s="152"/>
      <c r="F605" s="152"/>
      <c r="G605" s="152"/>
      <c r="H605" s="152"/>
      <c r="I605" s="159"/>
      <c r="J605" s="159"/>
      <c r="K605" s="159"/>
      <c r="L605" s="159"/>
      <c r="M605" s="159"/>
      <c r="N605" s="159"/>
      <c r="O605" s="159"/>
      <c r="P605" s="159"/>
      <c r="Q605" s="153"/>
      <c r="R605" s="154"/>
      <c r="S605" s="154"/>
      <c r="T605" s="154"/>
      <c r="U605" s="160"/>
      <c r="V605" s="161"/>
      <c r="W605" s="162"/>
      <c r="X605" s="162"/>
      <c r="Y605" s="163"/>
      <c r="Z605" s="164"/>
      <c r="AA605" s="165"/>
      <c r="AB605" s="165"/>
      <c r="AC605" s="165"/>
      <c r="AD605" s="166"/>
      <c r="AE605" s="167"/>
      <c r="AF605" s="165"/>
      <c r="AG605" s="165"/>
      <c r="AH605" s="165"/>
      <c r="AI605" s="166"/>
      <c r="AJ605" s="153"/>
      <c r="AM605" s="160"/>
      <c r="AN605" s="168"/>
      <c r="AO605" s="167"/>
      <c r="AP605" s="162"/>
      <c r="AQ605" s="158"/>
    </row>
    <row r="606" spans="1:43">
      <c r="A606" s="157"/>
      <c r="B606" s="158"/>
      <c r="C606" s="151"/>
      <c r="D606" s="152"/>
      <c r="E606" s="152"/>
      <c r="F606" s="152"/>
      <c r="G606" s="152"/>
      <c r="H606" s="152"/>
      <c r="I606" s="159"/>
      <c r="J606" s="159"/>
      <c r="K606" s="159"/>
      <c r="L606" s="159"/>
      <c r="M606" s="159"/>
      <c r="N606" s="159"/>
      <c r="O606" s="159"/>
      <c r="P606" s="159"/>
      <c r="Q606" s="153"/>
      <c r="R606" s="154"/>
      <c r="S606" s="154"/>
      <c r="T606" s="154"/>
      <c r="U606" s="160"/>
      <c r="V606" s="161"/>
      <c r="W606" s="162"/>
      <c r="X606" s="162"/>
      <c r="Y606" s="163"/>
      <c r="Z606" s="164"/>
      <c r="AA606" s="165"/>
      <c r="AB606" s="165"/>
      <c r="AC606" s="165"/>
      <c r="AD606" s="166"/>
      <c r="AE606" s="167"/>
      <c r="AF606" s="165"/>
      <c r="AG606" s="165"/>
      <c r="AH606" s="165"/>
      <c r="AI606" s="166"/>
      <c r="AJ606" s="153"/>
      <c r="AM606" s="160"/>
      <c r="AN606" s="168"/>
      <c r="AO606" s="167"/>
      <c r="AP606" s="162"/>
      <c r="AQ606" s="158"/>
    </row>
    <row r="607" spans="1:43">
      <c r="A607" s="157"/>
      <c r="B607" s="158"/>
      <c r="C607" s="151"/>
      <c r="D607" s="152"/>
      <c r="E607" s="152"/>
      <c r="F607" s="152"/>
      <c r="G607" s="152"/>
      <c r="H607" s="152"/>
      <c r="I607" s="159"/>
      <c r="J607" s="159"/>
      <c r="K607" s="159"/>
      <c r="L607" s="159"/>
      <c r="M607" s="159"/>
      <c r="N607" s="159"/>
      <c r="O607" s="159"/>
      <c r="P607" s="159"/>
      <c r="Q607" s="153"/>
      <c r="R607" s="154"/>
      <c r="S607" s="154"/>
      <c r="T607" s="154"/>
      <c r="U607" s="160"/>
      <c r="V607" s="161"/>
      <c r="W607" s="162"/>
      <c r="X607" s="162"/>
      <c r="Y607" s="163"/>
      <c r="Z607" s="164"/>
      <c r="AA607" s="165"/>
      <c r="AB607" s="165"/>
      <c r="AC607" s="165"/>
      <c r="AD607" s="166"/>
      <c r="AE607" s="167"/>
      <c r="AF607" s="165"/>
      <c r="AG607" s="165"/>
      <c r="AH607" s="165"/>
      <c r="AI607" s="166"/>
      <c r="AJ607" s="153"/>
      <c r="AM607" s="160"/>
      <c r="AN607" s="168"/>
      <c r="AO607" s="167"/>
      <c r="AP607" s="162"/>
      <c r="AQ607" s="158"/>
    </row>
    <row r="608" spans="1:43">
      <c r="A608" s="157"/>
      <c r="B608" s="158"/>
      <c r="C608" s="151"/>
      <c r="D608" s="152"/>
      <c r="E608" s="152"/>
      <c r="F608" s="152"/>
      <c r="G608" s="152"/>
      <c r="H608" s="152"/>
      <c r="I608" s="159"/>
      <c r="J608" s="159"/>
      <c r="K608" s="159"/>
      <c r="L608" s="159"/>
      <c r="M608" s="159"/>
      <c r="N608" s="159"/>
      <c r="O608" s="159"/>
      <c r="P608" s="159"/>
      <c r="Q608" s="153"/>
      <c r="R608" s="154"/>
      <c r="S608" s="154"/>
      <c r="T608" s="154"/>
      <c r="U608" s="160"/>
      <c r="V608" s="161"/>
      <c r="W608" s="162"/>
      <c r="X608" s="162"/>
      <c r="Y608" s="163"/>
      <c r="Z608" s="164"/>
      <c r="AA608" s="165"/>
      <c r="AB608" s="165"/>
      <c r="AC608" s="165"/>
      <c r="AD608" s="166"/>
      <c r="AE608" s="167"/>
      <c r="AF608" s="165"/>
      <c r="AG608" s="165"/>
      <c r="AH608" s="165"/>
      <c r="AI608" s="166"/>
      <c r="AJ608" s="153"/>
      <c r="AM608" s="160"/>
      <c r="AN608" s="168"/>
      <c r="AO608" s="167"/>
      <c r="AP608" s="162"/>
      <c r="AQ608" s="158"/>
    </row>
    <row r="609" spans="1:43">
      <c r="A609" s="157"/>
      <c r="B609" s="158"/>
      <c r="C609" s="151"/>
      <c r="D609" s="152"/>
      <c r="E609" s="152"/>
      <c r="F609" s="152"/>
      <c r="G609" s="152"/>
      <c r="H609" s="152"/>
      <c r="I609" s="159"/>
      <c r="J609" s="159"/>
      <c r="K609" s="159"/>
      <c r="L609" s="159"/>
      <c r="M609" s="159"/>
      <c r="N609" s="159"/>
      <c r="O609" s="159"/>
      <c r="P609" s="159"/>
      <c r="Q609" s="153"/>
      <c r="R609" s="154"/>
      <c r="S609" s="154"/>
      <c r="T609" s="154"/>
      <c r="U609" s="160"/>
      <c r="V609" s="161"/>
      <c r="W609" s="162"/>
      <c r="X609" s="162"/>
      <c r="Y609" s="163"/>
      <c r="Z609" s="164"/>
      <c r="AA609" s="165"/>
      <c r="AB609" s="165"/>
      <c r="AC609" s="165"/>
      <c r="AD609" s="166"/>
      <c r="AE609" s="167"/>
      <c r="AF609" s="165"/>
      <c r="AG609" s="165"/>
      <c r="AH609" s="165"/>
      <c r="AI609" s="166"/>
      <c r="AJ609" s="153"/>
      <c r="AM609" s="160"/>
      <c r="AN609" s="168"/>
      <c r="AO609" s="167"/>
      <c r="AP609" s="162"/>
      <c r="AQ609" s="158"/>
    </row>
    <row r="610" spans="1:43">
      <c r="A610" s="157"/>
      <c r="B610" s="158"/>
      <c r="C610" s="151"/>
      <c r="D610" s="152"/>
      <c r="E610" s="152"/>
      <c r="F610" s="152"/>
      <c r="G610" s="152"/>
      <c r="H610" s="152"/>
      <c r="I610" s="159"/>
      <c r="J610" s="159"/>
      <c r="K610" s="159"/>
      <c r="L610" s="159"/>
      <c r="M610" s="159"/>
      <c r="N610" s="159"/>
      <c r="O610" s="159"/>
      <c r="P610" s="159"/>
      <c r="Q610" s="153"/>
      <c r="R610" s="154"/>
      <c r="S610" s="154"/>
      <c r="T610" s="154"/>
      <c r="U610" s="160"/>
      <c r="V610" s="161"/>
      <c r="W610" s="162"/>
      <c r="X610" s="162"/>
      <c r="Y610" s="163"/>
      <c r="Z610" s="164"/>
      <c r="AA610" s="165"/>
      <c r="AB610" s="165"/>
      <c r="AC610" s="165"/>
      <c r="AD610" s="166"/>
      <c r="AE610" s="167"/>
      <c r="AF610" s="165"/>
      <c r="AG610" s="165"/>
      <c r="AH610" s="165"/>
      <c r="AI610" s="166"/>
      <c r="AJ610" s="153"/>
      <c r="AM610" s="160"/>
      <c r="AN610" s="168"/>
      <c r="AO610" s="167"/>
      <c r="AP610" s="162"/>
      <c r="AQ610" s="158"/>
    </row>
    <row r="611" spans="1:43">
      <c r="A611" s="157"/>
      <c r="B611" s="158"/>
      <c r="C611" s="151"/>
      <c r="D611" s="152"/>
      <c r="E611" s="152"/>
      <c r="F611" s="152"/>
      <c r="G611" s="152"/>
      <c r="H611" s="152"/>
      <c r="I611" s="159"/>
      <c r="J611" s="159"/>
      <c r="K611" s="159"/>
      <c r="L611" s="159"/>
      <c r="M611" s="159"/>
      <c r="N611" s="159"/>
      <c r="O611" s="159"/>
      <c r="P611" s="159"/>
      <c r="Q611" s="153"/>
      <c r="R611" s="154"/>
      <c r="S611" s="154"/>
      <c r="T611" s="154"/>
      <c r="U611" s="160"/>
      <c r="V611" s="161"/>
      <c r="W611" s="162"/>
      <c r="X611" s="162"/>
      <c r="Y611" s="163"/>
      <c r="Z611" s="164"/>
      <c r="AA611" s="165"/>
      <c r="AB611" s="165"/>
      <c r="AC611" s="165"/>
      <c r="AD611" s="166"/>
      <c r="AE611" s="167"/>
      <c r="AF611" s="165"/>
      <c r="AG611" s="165"/>
      <c r="AH611" s="165"/>
      <c r="AI611" s="166"/>
      <c r="AJ611" s="153"/>
      <c r="AM611" s="160"/>
      <c r="AN611" s="168"/>
      <c r="AO611" s="167"/>
      <c r="AP611" s="162"/>
      <c r="AQ611" s="158"/>
    </row>
    <row r="612" spans="1:43">
      <c r="A612" s="157"/>
      <c r="B612" s="158"/>
      <c r="C612" s="151"/>
      <c r="D612" s="152"/>
      <c r="E612" s="152"/>
      <c r="F612" s="152"/>
      <c r="G612" s="152"/>
      <c r="H612" s="152"/>
      <c r="I612" s="159"/>
      <c r="J612" s="159"/>
      <c r="K612" s="159"/>
      <c r="L612" s="159"/>
      <c r="M612" s="159"/>
      <c r="N612" s="159"/>
      <c r="O612" s="159"/>
      <c r="P612" s="159"/>
      <c r="Q612" s="153"/>
      <c r="R612" s="154"/>
      <c r="S612" s="154"/>
      <c r="T612" s="154"/>
      <c r="U612" s="160"/>
      <c r="V612" s="161"/>
      <c r="W612" s="162"/>
      <c r="X612" s="162"/>
      <c r="Y612" s="163"/>
      <c r="Z612" s="164"/>
      <c r="AA612" s="165"/>
      <c r="AB612" s="165"/>
      <c r="AC612" s="165"/>
      <c r="AD612" s="166"/>
      <c r="AE612" s="167"/>
      <c r="AF612" s="165"/>
      <c r="AG612" s="165"/>
      <c r="AH612" s="165"/>
      <c r="AI612" s="166"/>
      <c r="AJ612" s="153"/>
      <c r="AM612" s="160"/>
      <c r="AN612" s="168"/>
      <c r="AO612" s="167"/>
      <c r="AP612" s="162"/>
      <c r="AQ612" s="158"/>
    </row>
    <row r="613" spans="1:43">
      <c r="A613" s="157"/>
      <c r="B613" s="158"/>
      <c r="C613" s="151"/>
      <c r="D613" s="152"/>
      <c r="E613" s="152"/>
      <c r="F613" s="152"/>
      <c r="G613" s="152"/>
      <c r="H613" s="152"/>
      <c r="I613" s="159"/>
      <c r="J613" s="159"/>
      <c r="K613" s="159"/>
      <c r="L613" s="159"/>
      <c r="M613" s="159"/>
      <c r="N613" s="159"/>
      <c r="O613" s="159"/>
      <c r="P613" s="159"/>
      <c r="Q613" s="153"/>
      <c r="R613" s="154"/>
      <c r="S613" s="154"/>
      <c r="T613" s="154"/>
      <c r="U613" s="160"/>
      <c r="V613" s="161"/>
      <c r="W613" s="162"/>
      <c r="X613" s="162"/>
      <c r="Y613" s="163"/>
      <c r="Z613" s="164"/>
      <c r="AA613" s="165"/>
      <c r="AB613" s="165"/>
      <c r="AC613" s="165"/>
      <c r="AD613" s="166"/>
      <c r="AE613" s="167"/>
      <c r="AF613" s="165"/>
      <c r="AG613" s="165"/>
      <c r="AH613" s="165"/>
      <c r="AI613" s="166"/>
      <c r="AJ613" s="153"/>
      <c r="AM613" s="160"/>
      <c r="AN613" s="168"/>
      <c r="AO613" s="167"/>
      <c r="AP613" s="162"/>
      <c r="AQ613" s="158"/>
    </row>
    <row r="614" spans="1:43">
      <c r="A614" s="157"/>
      <c r="B614" s="158"/>
      <c r="C614" s="151"/>
      <c r="D614" s="152"/>
      <c r="E614" s="152"/>
      <c r="F614" s="152"/>
      <c r="G614" s="152"/>
      <c r="H614" s="152"/>
      <c r="I614" s="159"/>
      <c r="J614" s="159"/>
      <c r="K614" s="159"/>
      <c r="L614" s="159"/>
      <c r="M614" s="159"/>
      <c r="N614" s="159"/>
      <c r="O614" s="159"/>
      <c r="P614" s="159"/>
      <c r="Q614" s="153"/>
      <c r="R614" s="154"/>
      <c r="S614" s="154"/>
      <c r="T614" s="154"/>
      <c r="U614" s="160"/>
      <c r="V614" s="161"/>
      <c r="W614" s="162"/>
      <c r="X614" s="162"/>
      <c r="Y614" s="163"/>
      <c r="Z614" s="164"/>
      <c r="AA614" s="165"/>
      <c r="AB614" s="165"/>
      <c r="AC614" s="165"/>
      <c r="AD614" s="166"/>
      <c r="AE614" s="167"/>
      <c r="AF614" s="165"/>
      <c r="AG614" s="165"/>
      <c r="AH614" s="165"/>
      <c r="AI614" s="166"/>
      <c r="AJ614" s="153"/>
      <c r="AM614" s="160"/>
      <c r="AN614" s="168"/>
      <c r="AO614" s="167"/>
      <c r="AP614" s="162"/>
      <c r="AQ614" s="158"/>
    </row>
    <row r="615" spans="1:43">
      <c r="A615" s="157"/>
      <c r="B615" s="158"/>
      <c r="C615" s="151"/>
      <c r="D615" s="152"/>
      <c r="E615" s="152"/>
      <c r="F615" s="152"/>
      <c r="G615" s="152"/>
      <c r="H615" s="152"/>
      <c r="I615" s="159"/>
      <c r="J615" s="159"/>
      <c r="K615" s="159"/>
      <c r="L615" s="159"/>
      <c r="M615" s="159"/>
      <c r="N615" s="159"/>
      <c r="O615" s="159"/>
      <c r="P615" s="159"/>
      <c r="Q615" s="153"/>
      <c r="R615" s="154"/>
      <c r="S615" s="154"/>
      <c r="T615" s="154"/>
      <c r="U615" s="160"/>
      <c r="V615" s="161"/>
      <c r="W615" s="162"/>
      <c r="X615" s="162"/>
      <c r="Y615" s="163"/>
      <c r="Z615" s="164"/>
      <c r="AA615" s="165"/>
      <c r="AB615" s="165"/>
      <c r="AC615" s="165"/>
      <c r="AD615" s="166"/>
      <c r="AE615" s="167"/>
      <c r="AF615" s="165"/>
      <c r="AG615" s="165"/>
      <c r="AH615" s="165"/>
      <c r="AI615" s="166"/>
      <c r="AJ615" s="153"/>
      <c r="AM615" s="160"/>
      <c r="AN615" s="168"/>
      <c r="AO615" s="167"/>
      <c r="AP615" s="162"/>
      <c r="AQ615" s="158"/>
    </row>
    <row r="616" spans="1:43">
      <c r="A616" s="157"/>
      <c r="B616" s="158"/>
      <c r="C616" s="151"/>
      <c r="D616" s="152"/>
      <c r="E616" s="152"/>
      <c r="F616" s="152"/>
      <c r="G616" s="152"/>
      <c r="H616" s="152"/>
      <c r="I616" s="159"/>
      <c r="J616" s="159"/>
      <c r="K616" s="159"/>
      <c r="L616" s="159"/>
      <c r="M616" s="159"/>
      <c r="N616" s="159"/>
      <c r="O616" s="159"/>
      <c r="P616" s="159"/>
      <c r="Q616" s="153"/>
      <c r="R616" s="154"/>
      <c r="S616" s="154"/>
      <c r="T616" s="154"/>
      <c r="U616" s="160"/>
      <c r="V616" s="161"/>
      <c r="W616" s="162"/>
      <c r="X616" s="162"/>
      <c r="Y616" s="163"/>
      <c r="Z616" s="164"/>
      <c r="AA616" s="165"/>
      <c r="AB616" s="165"/>
      <c r="AC616" s="165"/>
      <c r="AD616" s="166"/>
      <c r="AE616" s="167"/>
      <c r="AF616" s="165"/>
      <c r="AG616" s="165"/>
      <c r="AH616" s="165"/>
      <c r="AI616" s="166"/>
      <c r="AJ616" s="153"/>
      <c r="AM616" s="160"/>
      <c r="AN616" s="168"/>
      <c r="AO616" s="167"/>
      <c r="AP616" s="162"/>
      <c r="AQ616" s="158"/>
    </row>
    <row r="617" spans="1:43">
      <c r="A617" s="157"/>
      <c r="B617" s="158"/>
      <c r="C617" s="151"/>
      <c r="D617" s="152"/>
      <c r="E617" s="152"/>
      <c r="F617" s="152"/>
      <c r="G617" s="152"/>
      <c r="H617" s="152"/>
      <c r="I617" s="159"/>
      <c r="J617" s="159"/>
      <c r="K617" s="159"/>
      <c r="L617" s="159"/>
      <c r="M617" s="159"/>
      <c r="N617" s="159"/>
      <c r="O617" s="159"/>
      <c r="P617" s="159"/>
      <c r="Q617" s="153"/>
      <c r="R617" s="154"/>
      <c r="S617" s="154"/>
      <c r="T617" s="154"/>
      <c r="U617" s="160"/>
      <c r="V617" s="161"/>
      <c r="W617" s="162"/>
      <c r="X617" s="162"/>
      <c r="Y617" s="163"/>
      <c r="Z617" s="164"/>
      <c r="AA617" s="165"/>
      <c r="AB617" s="165"/>
      <c r="AC617" s="165"/>
      <c r="AD617" s="166"/>
      <c r="AE617" s="167"/>
      <c r="AF617" s="165"/>
      <c r="AG617" s="165"/>
      <c r="AH617" s="165"/>
      <c r="AI617" s="166"/>
      <c r="AJ617" s="153"/>
      <c r="AM617" s="160"/>
      <c r="AN617" s="168"/>
      <c r="AO617" s="167"/>
      <c r="AP617" s="162"/>
      <c r="AQ617" s="158"/>
    </row>
    <row r="618" spans="1:43">
      <c r="A618" s="157"/>
      <c r="B618" s="158"/>
      <c r="C618" s="151"/>
      <c r="D618" s="152"/>
      <c r="E618" s="152"/>
      <c r="F618" s="152"/>
      <c r="G618" s="152"/>
      <c r="H618" s="152"/>
      <c r="I618" s="159"/>
      <c r="J618" s="159"/>
      <c r="K618" s="159"/>
      <c r="L618" s="159"/>
      <c r="M618" s="159"/>
      <c r="N618" s="159"/>
      <c r="O618" s="159"/>
      <c r="P618" s="159"/>
      <c r="Q618" s="153"/>
      <c r="R618" s="154"/>
      <c r="S618" s="154"/>
      <c r="T618" s="154"/>
      <c r="U618" s="160"/>
      <c r="V618" s="161"/>
      <c r="W618" s="162"/>
      <c r="X618" s="162"/>
      <c r="Y618" s="163"/>
      <c r="Z618" s="164"/>
      <c r="AA618" s="165"/>
      <c r="AB618" s="165"/>
      <c r="AC618" s="165"/>
      <c r="AD618" s="166"/>
      <c r="AE618" s="167"/>
      <c r="AF618" s="165"/>
      <c r="AG618" s="165"/>
      <c r="AH618" s="165"/>
      <c r="AI618" s="166"/>
      <c r="AJ618" s="153"/>
      <c r="AM618" s="160"/>
      <c r="AN618" s="168"/>
      <c r="AO618" s="167"/>
      <c r="AP618" s="162"/>
      <c r="AQ618" s="158"/>
    </row>
    <row r="619" spans="1:43">
      <c r="A619" s="157"/>
      <c r="B619" s="158"/>
      <c r="C619" s="151"/>
      <c r="D619" s="152"/>
      <c r="E619" s="152"/>
      <c r="F619" s="152"/>
      <c r="G619" s="152"/>
      <c r="H619" s="152"/>
      <c r="I619" s="159"/>
      <c r="J619" s="159"/>
      <c r="K619" s="159"/>
      <c r="L619" s="159"/>
      <c r="M619" s="159"/>
      <c r="N619" s="159"/>
      <c r="O619" s="159"/>
      <c r="P619" s="159"/>
      <c r="Q619" s="153"/>
      <c r="R619" s="154"/>
      <c r="S619" s="154"/>
      <c r="T619" s="154"/>
      <c r="U619" s="160"/>
      <c r="V619" s="161"/>
      <c r="W619" s="162"/>
      <c r="X619" s="162"/>
      <c r="Y619" s="163"/>
      <c r="Z619" s="164"/>
      <c r="AA619" s="165"/>
      <c r="AB619" s="165"/>
      <c r="AC619" s="165"/>
      <c r="AD619" s="166"/>
      <c r="AE619" s="167"/>
      <c r="AF619" s="165"/>
      <c r="AG619" s="165"/>
      <c r="AH619" s="165"/>
      <c r="AI619" s="166"/>
      <c r="AJ619" s="153"/>
      <c r="AM619" s="160"/>
      <c r="AN619" s="168"/>
      <c r="AO619" s="167"/>
      <c r="AP619" s="162"/>
      <c r="AQ619" s="158"/>
    </row>
    <row r="620" spans="1:43">
      <c r="A620" s="157"/>
      <c r="B620" s="158"/>
      <c r="C620" s="151"/>
      <c r="D620" s="152"/>
      <c r="E620" s="152"/>
      <c r="F620" s="152"/>
      <c r="G620" s="152"/>
      <c r="H620" s="152"/>
      <c r="I620" s="159"/>
      <c r="J620" s="159"/>
      <c r="K620" s="159"/>
      <c r="L620" s="159"/>
      <c r="M620" s="159"/>
      <c r="N620" s="159"/>
      <c r="O620" s="159"/>
      <c r="P620" s="159"/>
      <c r="Q620" s="153"/>
      <c r="R620" s="154"/>
      <c r="S620" s="154"/>
      <c r="T620" s="154"/>
      <c r="U620" s="160"/>
      <c r="V620" s="161"/>
      <c r="W620" s="162"/>
      <c r="X620" s="162"/>
      <c r="Y620" s="163"/>
      <c r="Z620" s="164"/>
      <c r="AA620" s="165"/>
      <c r="AB620" s="165"/>
      <c r="AC620" s="165"/>
      <c r="AD620" s="166"/>
      <c r="AE620" s="167"/>
      <c r="AF620" s="165"/>
      <c r="AG620" s="165"/>
      <c r="AH620" s="165"/>
      <c r="AI620" s="166"/>
      <c r="AJ620" s="153"/>
      <c r="AM620" s="160"/>
      <c r="AN620" s="168"/>
      <c r="AO620" s="167"/>
      <c r="AP620" s="162"/>
      <c r="AQ620" s="158"/>
    </row>
    <row r="621" spans="1:43">
      <c r="A621" s="157"/>
      <c r="B621" s="158"/>
      <c r="C621" s="151"/>
      <c r="D621" s="152"/>
      <c r="E621" s="152"/>
      <c r="F621" s="152"/>
      <c r="G621" s="152"/>
      <c r="H621" s="152"/>
      <c r="I621" s="159"/>
      <c r="J621" s="159"/>
      <c r="K621" s="159"/>
      <c r="L621" s="159"/>
      <c r="M621" s="159"/>
      <c r="N621" s="159"/>
      <c r="O621" s="159"/>
      <c r="P621" s="159"/>
      <c r="Q621" s="153"/>
      <c r="R621" s="154"/>
      <c r="S621" s="154"/>
      <c r="T621" s="154"/>
      <c r="U621" s="160"/>
      <c r="V621" s="161"/>
      <c r="W621" s="162"/>
      <c r="X621" s="162"/>
      <c r="Y621" s="163"/>
      <c r="Z621" s="164"/>
      <c r="AA621" s="165"/>
      <c r="AB621" s="165"/>
      <c r="AC621" s="165"/>
      <c r="AD621" s="166"/>
      <c r="AE621" s="167"/>
      <c r="AF621" s="165"/>
      <c r="AG621" s="165"/>
      <c r="AH621" s="165"/>
      <c r="AI621" s="166"/>
      <c r="AJ621" s="153"/>
      <c r="AM621" s="160"/>
      <c r="AN621" s="168"/>
      <c r="AO621" s="167"/>
      <c r="AP621" s="162"/>
      <c r="AQ621" s="158"/>
    </row>
    <row r="622" spans="1:43">
      <c r="A622" s="157"/>
      <c r="B622" s="158"/>
      <c r="C622" s="151"/>
      <c r="D622" s="152"/>
      <c r="E622" s="152"/>
      <c r="F622" s="152"/>
      <c r="G622" s="152"/>
      <c r="H622" s="152"/>
      <c r="I622" s="159"/>
      <c r="J622" s="159"/>
      <c r="K622" s="159"/>
      <c r="L622" s="159"/>
      <c r="M622" s="159"/>
      <c r="N622" s="159"/>
      <c r="O622" s="159"/>
      <c r="P622" s="159"/>
      <c r="Q622" s="153"/>
      <c r="R622" s="154"/>
      <c r="S622" s="154"/>
      <c r="T622" s="154"/>
      <c r="U622" s="160"/>
      <c r="V622" s="161"/>
      <c r="W622" s="162"/>
      <c r="X622" s="162"/>
      <c r="Y622" s="163"/>
      <c r="Z622" s="164"/>
      <c r="AA622" s="165"/>
      <c r="AB622" s="165"/>
      <c r="AC622" s="165"/>
      <c r="AD622" s="166"/>
      <c r="AE622" s="167"/>
      <c r="AF622" s="165"/>
      <c r="AG622" s="165"/>
      <c r="AH622" s="165"/>
      <c r="AI622" s="166"/>
      <c r="AJ622" s="153"/>
      <c r="AM622" s="160"/>
      <c r="AN622" s="168"/>
      <c r="AO622" s="167"/>
      <c r="AP622" s="162"/>
      <c r="AQ622" s="158"/>
    </row>
    <row r="623" spans="1:43">
      <c r="A623" s="157"/>
      <c r="B623" s="158"/>
      <c r="C623" s="151"/>
      <c r="D623" s="152"/>
      <c r="E623" s="152"/>
      <c r="F623" s="152"/>
      <c r="G623" s="152"/>
      <c r="H623" s="152"/>
      <c r="I623" s="159"/>
      <c r="J623" s="159"/>
      <c r="K623" s="159"/>
      <c r="L623" s="159"/>
      <c r="M623" s="159"/>
      <c r="N623" s="159"/>
      <c r="O623" s="159"/>
      <c r="P623" s="159"/>
      <c r="Q623" s="153"/>
      <c r="R623" s="154"/>
      <c r="S623" s="154"/>
      <c r="T623" s="154"/>
      <c r="U623" s="160"/>
      <c r="V623" s="161"/>
      <c r="W623" s="162"/>
      <c r="X623" s="162"/>
      <c r="Y623" s="163"/>
      <c r="Z623" s="164"/>
      <c r="AA623" s="165"/>
      <c r="AB623" s="165"/>
      <c r="AC623" s="165"/>
      <c r="AD623" s="166"/>
      <c r="AE623" s="167"/>
      <c r="AF623" s="165"/>
      <c r="AG623" s="165"/>
      <c r="AH623" s="165"/>
      <c r="AI623" s="166"/>
      <c r="AJ623" s="153"/>
      <c r="AM623" s="160"/>
      <c r="AN623" s="168"/>
      <c r="AO623" s="167"/>
      <c r="AP623" s="162"/>
      <c r="AQ623" s="158"/>
    </row>
    <row r="624" spans="1:43">
      <c r="A624" s="157"/>
      <c r="B624" s="158"/>
      <c r="C624" s="151"/>
      <c r="D624" s="152"/>
      <c r="E624" s="152"/>
      <c r="F624" s="152"/>
      <c r="G624" s="152"/>
      <c r="H624" s="152"/>
      <c r="I624" s="159"/>
      <c r="J624" s="159"/>
      <c r="K624" s="159"/>
      <c r="L624" s="159"/>
      <c r="M624" s="159"/>
      <c r="N624" s="159"/>
      <c r="O624" s="159"/>
      <c r="P624" s="159"/>
      <c r="Q624" s="153"/>
      <c r="R624" s="154"/>
      <c r="S624" s="154"/>
      <c r="T624" s="154"/>
      <c r="U624" s="160"/>
      <c r="V624" s="161"/>
      <c r="W624" s="162"/>
      <c r="X624" s="162"/>
      <c r="Y624" s="163"/>
      <c r="Z624" s="164"/>
      <c r="AA624" s="165"/>
      <c r="AB624" s="165"/>
      <c r="AC624" s="165"/>
      <c r="AD624" s="166"/>
      <c r="AE624" s="167"/>
      <c r="AF624" s="165"/>
      <c r="AG624" s="165"/>
      <c r="AH624" s="165"/>
      <c r="AI624" s="166"/>
      <c r="AJ624" s="153"/>
      <c r="AM624" s="160"/>
      <c r="AN624" s="168"/>
      <c r="AO624" s="167"/>
      <c r="AP624" s="162"/>
      <c r="AQ624" s="158"/>
    </row>
    <row r="625" spans="1:43">
      <c r="A625" s="157"/>
      <c r="B625" s="158"/>
      <c r="C625" s="151"/>
      <c r="D625" s="152"/>
      <c r="E625" s="152"/>
      <c r="F625" s="152"/>
      <c r="G625" s="152"/>
      <c r="H625" s="152"/>
      <c r="I625" s="159"/>
      <c r="J625" s="159"/>
      <c r="K625" s="159"/>
      <c r="L625" s="159"/>
      <c r="M625" s="159"/>
      <c r="N625" s="159"/>
      <c r="O625" s="159"/>
      <c r="P625" s="159"/>
      <c r="Q625" s="153"/>
      <c r="R625" s="154"/>
      <c r="S625" s="154"/>
      <c r="T625" s="154"/>
      <c r="U625" s="160"/>
      <c r="V625" s="161"/>
      <c r="W625" s="162"/>
      <c r="X625" s="162"/>
      <c r="Y625" s="163"/>
      <c r="Z625" s="164"/>
      <c r="AA625" s="165"/>
      <c r="AB625" s="165"/>
      <c r="AC625" s="165"/>
      <c r="AD625" s="166"/>
      <c r="AE625" s="167"/>
      <c r="AF625" s="165"/>
      <c r="AG625" s="165"/>
      <c r="AH625" s="165"/>
      <c r="AI625" s="166"/>
      <c r="AJ625" s="153"/>
      <c r="AM625" s="160"/>
      <c r="AN625" s="168"/>
      <c r="AO625" s="167"/>
      <c r="AP625" s="162"/>
      <c r="AQ625" s="158"/>
    </row>
    <row r="626" spans="1:43">
      <c r="A626" s="157"/>
      <c r="B626" s="158"/>
      <c r="C626" s="151"/>
      <c r="D626" s="152"/>
      <c r="E626" s="152"/>
      <c r="F626" s="152"/>
      <c r="G626" s="152"/>
      <c r="H626" s="152"/>
      <c r="I626" s="159"/>
      <c r="J626" s="159"/>
      <c r="K626" s="159"/>
      <c r="L626" s="159"/>
      <c r="M626" s="159"/>
      <c r="N626" s="159"/>
      <c r="O626" s="159"/>
      <c r="P626" s="159"/>
      <c r="Q626" s="153"/>
      <c r="R626" s="154"/>
      <c r="S626" s="154"/>
      <c r="T626" s="154"/>
      <c r="U626" s="160"/>
      <c r="V626" s="161"/>
      <c r="W626" s="162"/>
      <c r="X626" s="162"/>
      <c r="Y626" s="163"/>
      <c r="Z626" s="164"/>
      <c r="AA626" s="165"/>
      <c r="AB626" s="165"/>
      <c r="AC626" s="165"/>
      <c r="AD626" s="166"/>
      <c r="AE626" s="167"/>
      <c r="AF626" s="165"/>
      <c r="AG626" s="165"/>
      <c r="AH626" s="165"/>
      <c r="AI626" s="166"/>
      <c r="AJ626" s="153"/>
      <c r="AM626" s="160"/>
      <c r="AN626" s="168"/>
      <c r="AO626" s="167"/>
      <c r="AP626" s="162"/>
      <c r="AQ626" s="158"/>
    </row>
    <row r="627" spans="1:43">
      <c r="A627" s="157"/>
      <c r="B627" s="158"/>
      <c r="C627" s="151"/>
      <c r="D627" s="152"/>
      <c r="E627" s="152"/>
      <c r="F627" s="152"/>
      <c r="G627" s="152"/>
      <c r="H627" s="152"/>
      <c r="I627" s="159"/>
      <c r="J627" s="159"/>
      <c r="K627" s="159"/>
      <c r="L627" s="159"/>
      <c r="M627" s="159"/>
      <c r="N627" s="159"/>
      <c r="O627" s="159"/>
      <c r="P627" s="159"/>
      <c r="Q627" s="153"/>
      <c r="R627" s="154"/>
      <c r="S627" s="154"/>
      <c r="T627" s="154"/>
      <c r="U627" s="160"/>
      <c r="V627" s="161"/>
      <c r="W627" s="162"/>
      <c r="X627" s="162"/>
      <c r="Y627" s="163"/>
      <c r="Z627" s="164"/>
      <c r="AA627" s="165"/>
      <c r="AB627" s="165"/>
      <c r="AC627" s="165"/>
      <c r="AD627" s="166"/>
      <c r="AE627" s="167"/>
      <c r="AF627" s="165"/>
      <c r="AG627" s="165"/>
      <c r="AH627" s="165"/>
      <c r="AI627" s="166"/>
      <c r="AJ627" s="153"/>
      <c r="AM627" s="160"/>
      <c r="AN627" s="168"/>
      <c r="AO627" s="167"/>
      <c r="AP627" s="162"/>
      <c r="AQ627" s="158"/>
    </row>
    <row r="628" spans="1:43">
      <c r="A628" s="157"/>
      <c r="B628" s="158"/>
      <c r="C628" s="151"/>
      <c r="D628" s="152"/>
      <c r="E628" s="152"/>
      <c r="F628" s="152"/>
      <c r="G628" s="152"/>
      <c r="H628" s="152"/>
      <c r="I628" s="159"/>
      <c r="J628" s="159"/>
      <c r="K628" s="159"/>
      <c r="L628" s="159"/>
      <c r="M628" s="159"/>
      <c r="N628" s="159"/>
      <c r="O628" s="159"/>
      <c r="P628" s="159"/>
      <c r="Q628" s="153"/>
      <c r="R628" s="154"/>
      <c r="S628" s="154"/>
      <c r="T628" s="154"/>
      <c r="U628" s="160"/>
      <c r="V628" s="161"/>
      <c r="W628" s="162"/>
      <c r="X628" s="162"/>
      <c r="Y628" s="163"/>
      <c r="Z628" s="164"/>
      <c r="AA628" s="165"/>
      <c r="AB628" s="165"/>
      <c r="AC628" s="165"/>
      <c r="AD628" s="166"/>
      <c r="AE628" s="167"/>
      <c r="AF628" s="165"/>
      <c r="AG628" s="165"/>
      <c r="AH628" s="165"/>
      <c r="AI628" s="166"/>
      <c r="AJ628" s="153"/>
      <c r="AM628" s="160"/>
      <c r="AN628" s="168"/>
      <c r="AO628" s="167"/>
      <c r="AP628" s="162"/>
      <c r="AQ628" s="158"/>
    </row>
    <row r="629" spans="1:43">
      <c r="A629" s="157"/>
      <c r="B629" s="158"/>
      <c r="C629" s="151"/>
      <c r="D629" s="152"/>
      <c r="E629" s="152"/>
      <c r="F629" s="152"/>
      <c r="G629" s="152"/>
      <c r="H629" s="152"/>
      <c r="I629" s="159"/>
      <c r="J629" s="159"/>
      <c r="K629" s="159"/>
      <c r="L629" s="159"/>
      <c r="M629" s="159"/>
      <c r="N629" s="159"/>
      <c r="O629" s="159"/>
      <c r="P629" s="159"/>
      <c r="Q629" s="153"/>
      <c r="R629" s="154"/>
      <c r="S629" s="154"/>
      <c r="T629" s="154"/>
      <c r="U629" s="160"/>
      <c r="V629" s="161"/>
      <c r="W629" s="162"/>
      <c r="X629" s="162"/>
      <c r="Y629" s="163"/>
      <c r="Z629" s="164"/>
      <c r="AA629" s="165"/>
      <c r="AB629" s="165"/>
      <c r="AC629" s="165"/>
      <c r="AD629" s="166"/>
      <c r="AE629" s="167"/>
      <c r="AF629" s="165"/>
      <c r="AG629" s="165"/>
      <c r="AH629" s="165"/>
      <c r="AI629" s="166"/>
      <c r="AJ629" s="153"/>
      <c r="AM629" s="160"/>
      <c r="AN629" s="168"/>
      <c r="AO629" s="167"/>
      <c r="AP629" s="162"/>
      <c r="AQ629" s="158"/>
    </row>
    <row r="630" spans="1:43">
      <c r="A630" s="157"/>
      <c r="B630" s="158"/>
      <c r="C630" s="151"/>
      <c r="D630" s="152"/>
      <c r="E630" s="152"/>
      <c r="F630" s="152"/>
      <c r="G630" s="152"/>
      <c r="H630" s="152"/>
      <c r="I630" s="159"/>
      <c r="J630" s="159"/>
      <c r="K630" s="159"/>
      <c r="L630" s="159"/>
      <c r="M630" s="159"/>
      <c r="N630" s="159"/>
      <c r="O630" s="159"/>
      <c r="P630" s="159"/>
      <c r="Q630" s="153"/>
      <c r="R630" s="154"/>
      <c r="S630" s="154"/>
      <c r="T630" s="154"/>
      <c r="U630" s="160"/>
      <c r="V630" s="161"/>
      <c r="W630" s="162"/>
      <c r="X630" s="162"/>
      <c r="Y630" s="163"/>
      <c r="Z630" s="164"/>
      <c r="AA630" s="165"/>
      <c r="AB630" s="165"/>
      <c r="AC630" s="165"/>
      <c r="AD630" s="166"/>
      <c r="AE630" s="167"/>
      <c r="AF630" s="165"/>
      <c r="AG630" s="165"/>
      <c r="AH630" s="165"/>
      <c r="AI630" s="166"/>
      <c r="AJ630" s="153"/>
      <c r="AM630" s="160"/>
      <c r="AN630" s="168"/>
      <c r="AO630" s="167"/>
      <c r="AP630" s="162"/>
      <c r="AQ630" s="158"/>
    </row>
    <row r="631" spans="1:43">
      <c r="A631" s="157"/>
      <c r="B631" s="158"/>
      <c r="C631" s="151"/>
      <c r="D631" s="152"/>
      <c r="E631" s="152"/>
      <c r="F631" s="152"/>
      <c r="G631" s="152"/>
      <c r="H631" s="152"/>
      <c r="I631" s="159"/>
      <c r="J631" s="159"/>
      <c r="K631" s="159"/>
      <c r="L631" s="159"/>
      <c r="M631" s="159"/>
      <c r="N631" s="159"/>
      <c r="O631" s="159"/>
      <c r="P631" s="159"/>
      <c r="Q631" s="153"/>
      <c r="R631" s="154"/>
      <c r="S631" s="154"/>
      <c r="T631" s="154"/>
      <c r="U631" s="160"/>
      <c r="V631" s="161"/>
      <c r="W631" s="162"/>
      <c r="X631" s="162"/>
      <c r="Y631" s="163"/>
      <c r="Z631" s="164"/>
      <c r="AA631" s="165"/>
      <c r="AB631" s="165"/>
      <c r="AC631" s="165"/>
      <c r="AD631" s="166"/>
      <c r="AE631" s="167"/>
      <c r="AF631" s="165"/>
      <c r="AG631" s="165"/>
      <c r="AH631" s="165"/>
      <c r="AI631" s="166"/>
      <c r="AJ631" s="153"/>
      <c r="AM631" s="160"/>
      <c r="AN631" s="168"/>
      <c r="AO631" s="167"/>
      <c r="AP631" s="162"/>
      <c r="AQ631" s="158"/>
    </row>
    <row r="632" spans="1:43">
      <c r="A632" s="157"/>
      <c r="B632" s="158"/>
      <c r="C632" s="151"/>
      <c r="D632" s="152"/>
      <c r="E632" s="152"/>
      <c r="F632" s="152"/>
      <c r="G632" s="152"/>
      <c r="H632" s="152"/>
      <c r="I632" s="159"/>
      <c r="J632" s="159"/>
      <c r="K632" s="159"/>
      <c r="L632" s="159"/>
      <c r="M632" s="159"/>
      <c r="N632" s="159"/>
      <c r="O632" s="159"/>
      <c r="P632" s="159"/>
      <c r="Q632" s="153"/>
      <c r="R632" s="154"/>
      <c r="S632" s="154"/>
      <c r="T632" s="154"/>
      <c r="U632" s="160"/>
      <c r="V632" s="161"/>
      <c r="W632" s="162"/>
      <c r="X632" s="162"/>
      <c r="Y632" s="163"/>
      <c r="Z632" s="164"/>
      <c r="AA632" s="165"/>
      <c r="AB632" s="165"/>
      <c r="AC632" s="165"/>
      <c r="AD632" s="166"/>
      <c r="AE632" s="167"/>
      <c r="AF632" s="165"/>
      <c r="AG632" s="165"/>
      <c r="AH632" s="165"/>
      <c r="AI632" s="166"/>
      <c r="AJ632" s="153"/>
      <c r="AM632" s="160"/>
      <c r="AN632" s="168"/>
      <c r="AO632" s="167"/>
      <c r="AP632" s="162"/>
      <c r="AQ632" s="158"/>
    </row>
    <row r="633" spans="1:43">
      <c r="A633" s="157"/>
      <c r="B633" s="158"/>
      <c r="C633" s="151"/>
      <c r="D633" s="152"/>
      <c r="E633" s="152"/>
      <c r="F633" s="152"/>
      <c r="G633" s="152"/>
      <c r="H633" s="152"/>
      <c r="I633" s="159"/>
      <c r="J633" s="159"/>
      <c r="K633" s="159"/>
      <c r="L633" s="159"/>
      <c r="M633" s="159"/>
      <c r="N633" s="159"/>
      <c r="O633" s="159"/>
      <c r="P633" s="159"/>
      <c r="Q633" s="153"/>
      <c r="R633" s="154"/>
      <c r="S633" s="154"/>
      <c r="T633" s="154"/>
      <c r="U633" s="160"/>
      <c r="V633" s="161"/>
      <c r="W633" s="162"/>
      <c r="X633" s="162"/>
      <c r="Y633" s="163"/>
      <c r="Z633" s="164"/>
      <c r="AA633" s="165"/>
      <c r="AB633" s="165"/>
      <c r="AC633" s="165"/>
      <c r="AD633" s="166"/>
      <c r="AE633" s="167"/>
      <c r="AF633" s="165"/>
      <c r="AG633" s="165"/>
      <c r="AH633" s="165"/>
      <c r="AI633" s="166"/>
      <c r="AJ633" s="153"/>
      <c r="AM633" s="160"/>
      <c r="AN633" s="168"/>
      <c r="AO633" s="167"/>
      <c r="AP633" s="162"/>
      <c r="AQ633" s="158"/>
    </row>
    <row r="634" spans="1:43">
      <c r="A634" s="157"/>
      <c r="B634" s="158"/>
      <c r="C634" s="151"/>
      <c r="D634" s="152"/>
      <c r="E634" s="152"/>
      <c r="F634" s="152"/>
      <c r="G634" s="152"/>
      <c r="H634" s="152"/>
      <c r="I634" s="159"/>
      <c r="J634" s="159"/>
      <c r="K634" s="159"/>
      <c r="L634" s="159"/>
      <c r="M634" s="159"/>
      <c r="N634" s="159"/>
      <c r="O634" s="159"/>
      <c r="P634" s="159"/>
      <c r="Q634" s="153"/>
      <c r="R634" s="154"/>
      <c r="S634" s="154"/>
      <c r="T634" s="154"/>
      <c r="U634" s="160"/>
      <c r="V634" s="161"/>
      <c r="W634" s="162"/>
      <c r="X634" s="162"/>
      <c r="Y634" s="163"/>
      <c r="Z634" s="164"/>
      <c r="AA634" s="165"/>
      <c r="AB634" s="165"/>
      <c r="AC634" s="165"/>
      <c r="AD634" s="166"/>
      <c r="AE634" s="167"/>
      <c r="AF634" s="165"/>
      <c r="AG634" s="165"/>
      <c r="AH634" s="165"/>
      <c r="AI634" s="166"/>
      <c r="AJ634" s="153"/>
      <c r="AM634" s="160"/>
      <c r="AN634" s="168"/>
      <c r="AO634" s="167"/>
      <c r="AP634" s="162"/>
      <c r="AQ634" s="158"/>
    </row>
    <row r="635" spans="1:43">
      <c r="A635" s="157"/>
      <c r="B635" s="158"/>
      <c r="C635" s="151"/>
      <c r="D635" s="152"/>
      <c r="E635" s="152"/>
      <c r="F635" s="152"/>
      <c r="G635" s="152"/>
      <c r="H635" s="152"/>
      <c r="I635" s="159"/>
      <c r="J635" s="159"/>
      <c r="K635" s="159"/>
      <c r="L635" s="159"/>
      <c r="M635" s="159"/>
      <c r="N635" s="159"/>
      <c r="O635" s="159"/>
      <c r="P635" s="159"/>
      <c r="Q635" s="153"/>
      <c r="R635" s="154"/>
      <c r="S635" s="154"/>
      <c r="T635" s="154"/>
      <c r="U635" s="160"/>
      <c r="V635" s="161"/>
      <c r="W635" s="162"/>
      <c r="X635" s="162"/>
      <c r="Y635" s="163"/>
      <c r="Z635" s="164"/>
      <c r="AA635" s="165"/>
      <c r="AB635" s="165"/>
      <c r="AC635" s="165"/>
      <c r="AD635" s="166"/>
      <c r="AE635" s="167"/>
      <c r="AF635" s="165"/>
      <c r="AG635" s="165"/>
      <c r="AH635" s="165"/>
      <c r="AI635" s="166"/>
      <c r="AJ635" s="153"/>
      <c r="AM635" s="160"/>
      <c r="AN635" s="168"/>
      <c r="AO635" s="167"/>
      <c r="AP635" s="162"/>
      <c r="AQ635" s="158"/>
    </row>
    <row r="636" spans="1:43">
      <c r="A636" s="157"/>
      <c r="B636" s="158"/>
      <c r="C636" s="151"/>
      <c r="D636" s="152"/>
      <c r="E636" s="152"/>
      <c r="F636" s="152"/>
      <c r="G636" s="152"/>
      <c r="H636" s="152"/>
      <c r="I636" s="159"/>
      <c r="J636" s="159"/>
      <c r="K636" s="159"/>
      <c r="L636" s="159"/>
      <c r="M636" s="159"/>
      <c r="N636" s="159"/>
      <c r="O636" s="159"/>
      <c r="P636" s="159"/>
      <c r="Q636" s="153"/>
      <c r="R636" s="154"/>
      <c r="S636" s="154"/>
      <c r="T636" s="154"/>
      <c r="U636" s="160"/>
      <c r="V636" s="161"/>
      <c r="W636" s="162"/>
      <c r="X636" s="162"/>
      <c r="Y636" s="163"/>
      <c r="Z636" s="164"/>
      <c r="AA636" s="165"/>
      <c r="AB636" s="165"/>
      <c r="AC636" s="165"/>
      <c r="AD636" s="166"/>
      <c r="AE636" s="167"/>
      <c r="AF636" s="165"/>
      <c r="AG636" s="165"/>
      <c r="AH636" s="165"/>
      <c r="AI636" s="166"/>
      <c r="AJ636" s="153"/>
      <c r="AM636" s="160"/>
      <c r="AN636" s="168"/>
      <c r="AO636" s="167"/>
      <c r="AP636" s="162"/>
      <c r="AQ636" s="158"/>
    </row>
    <row r="637" spans="1:43">
      <c r="A637" s="157"/>
      <c r="B637" s="158"/>
      <c r="C637" s="151"/>
      <c r="D637" s="152"/>
      <c r="E637" s="152"/>
      <c r="F637" s="152"/>
      <c r="G637" s="152"/>
      <c r="H637" s="152"/>
      <c r="I637" s="159"/>
      <c r="J637" s="159"/>
      <c r="K637" s="159"/>
      <c r="L637" s="159"/>
      <c r="M637" s="159"/>
      <c r="N637" s="159"/>
      <c r="O637" s="159"/>
      <c r="P637" s="159"/>
      <c r="Q637" s="153"/>
      <c r="R637" s="154"/>
      <c r="S637" s="154"/>
      <c r="T637" s="154"/>
      <c r="U637" s="160"/>
      <c r="V637" s="161"/>
      <c r="W637" s="162"/>
      <c r="X637" s="162"/>
      <c r="Y637" s="163"/>
      <c r="Z637" s="164"/>
      <c r="AA637" s="165"/>
      <c r="AB637" s="165"/>
      <c r="AC637" s="165"/>
      <c r="AD637" s="166"/>
      <c r="AE637" s="167"/>
      <c r="AF637" s="165"/>
      <c r="AG637" s="165"/>
      <c r="AH637" s="165"/>
      <c r="AI637" s="166"/>
      <c r="AJ637" s="153"/>
      <c r="AM637" s="160"/>
      <c r="AN637" s="168"/>
      <c r="AO637" s="167"/>
      <c r="AP637" s="162"/>
      <c r="AQ637" s="158"/>
    </row>
    <row r="638" spans="1:43">
      <c r="A638" s="157"/>
      <c r="B638" s="158"/>
      <c r="C638" s="151"/>
      <c r="D638" s="152"/>
      <c r="E638" s="152"/>
      <c r="F638" s="152"/>
      <c r="G638" s="152"/>
      <c r="H638" s="152"/>
      <c r="I638" s="159"/>
      <c r="J638" s="159"/>
      <c r="K638" s="159"/>
      <c r="L638" s="159"/>
      <c r="M638" s="159"/>
      <c r="N638" s="159"/>
      <c r="O638" s="159"/>
      <c r="P638" s="159"/>
      <c r="Q638" s="153"/>
      <c r="R638" s="154"/>
      <c r="S638" s="154"/>
      <c r="T638" s="154"/>
      <c r="U638" s="160"/>
      <c r="V638" s="161"/>
      <c r="W638" s="162"/>
      <c r="X638" s="162"/>
      <c r="Y638" s="163"/>
      <c r="Z638" s="164"/>
      <c r="AA638" s="165"/>
      <c r="AB638" s="165"/>
      <c r="AC638" s="165"/>
      <c r="AD638" s="166"/>
      <c r="AE638" s="167"/>
      <c r="AF638" s="165"/>
      <c r="AG638" s="165"/>
      <c r="AH638" s="165"/>
      <c r="AI638" s="166"/>
      <c r="AJ638" s="153"/>
      <c r="AM638" s="160"/>
      <c r="AN638" s="168"/>
      <c r="AO638" s="167"/>
      <c r="AP638" s="162"/>
      <c r="AQ638" s="158"/>
    </row>
    <row r="639" spans="1:43">
      <c r="A639" s="157"/>
      <c r="B639" s="158"/>
      <c r="C639" s="151"/>
      <c r="D639" s="152"/>
      <c r="E639" s="152"/>
      <c r="F639" s="152"/>
      <c r="G639" s="152"/>
      <c r="H639" s="152"/>
      <c r="I639" s="159"/>
      <c r="J639" s="159"/>
      <c r="K639" s="159"/>
      <c r="L639" s="159"/>
      <c r="M639" s="159"/>
      <c r="N639" s="159"/>
      <c r="O639" s="159"/>
      <c r="P639" s="159"/>
      <c r="Q639" s="153"/>
      <c r="R639" s="154"/>
      <c r="S639" s="154"/>
      <c r="T639" s="154"/>
      <c r="U639" s="160"/>
      <c r="V639" s="161"/>
      <c r="W639" s="162"/>
      <c r="X639" s="162"/>
      <c r="Y639" s="163"/>
      <c r="Z639" s="164"/>
      <c r="AA639" s="165"/>
      <c r="AB639" s="165"/>
      <c r="AC639" s="165"/>
      <c r="AD639" s="166"/>
      <c r="AE639" s="167"/>
      <c r="AF639" s="165"/>
      <c r="AG639" s="165"/>
      <c r="AH639" s="165"/>
      <c r="AI639" s="166"/>
      <c r="AJ639" s="153"/>
      <c r="AM639" s="160"/>
      <c r="AN639" s="168"/>
      <c r="AO639" s="167"/>
      <c r="AP639" s="162"/>
      <c r="AQ639" s="158"/>
    </row>
    <row r="640" spans="1:43">
      <c r="A640" s="157"/>
      <c r="B640" s="158"/>
      <c r="C640" s="151"/>
      <c r="D640" s="152"/>
      <c r="E640" s="152"/>
      <c r="F640" s="152"/>
      <c r="G640" s="152"/>
      <c r="H640" s="152"/>
      <c r="I640" s="159"/>
      <c r="J640" s="159"/>
      <c r="K640" s="159"/>
      <c r="L640" s="159"/>
      <c r="M640" s="159"/>
      <c r="N640" s="159"/>
      <c r="O640" s="159"/>
      <c r="P640" s="159"/>
      <c r="Q640" s="153"/>
      <c r="R640" s="154"/>
      <c r="S640" s="154"/>
      <c r="T640" s="154"/>
      <c r="U640" s="160"/>
      <c r="V640" s="161"/>
      <c r="W640" s="162"/>
      <c r="X640" s="162"/>
      <c r="Y640" s="163"/>
      <c r="Z640" s="164"/>
      <c r="AA640" s="165"/>
      <c r="AB640" s="165"/>
      <c r="AC640" s="165"/>
      <c r="AD640" s="166"/>
      <c r="AE640" s="167"/>
      <c r="AF640" s="165"/>
      <c r="AG640" s="165"/>
      <c r="AH640" s="165"/>
      <c r="AI640" s="166"/>
      <c r="AJ640" s="153"/>
      <c r="AM640" s="160"/>
      <c r="AN640" s="168"/>
      <c r="AO640" s="167"/>
      <c r="AP640" s="162"/>
      <c r="AQ640" s="158"/>
    </row>
    <row r="641" spans="1:43">
      <c r="A641" s="157"/>
      <c r="B641" s="158"/>
      <c r="C641" s="151"/>
      <c r="D641" s="152"/>
      <c r="E641" s="152"/>
      <c r="F641" s="152"/>
      <c r="G641" s="152"/>
      <c r="H641" s="152"/>
      <c r="I641" s="159"/>
      <c r="J641" s="159"/>
      <c r="K641" s="159"/>
      <c r="L641" s="159"/>
      <c r="M641" s="159"/>
      <c r="N641" s="159"/>
      <c r="O641" s="159"/>
      <c r="P641" s="159"/>
      <c r="Q641" s="153"/>
      <c r="R641" s="154"/>
      <c r="S641" s="154"/>
      <c r="T641" s="154"/>
      <c r="U641" s="160"/>
      <c r="V641" s="161"/>
      <c r="W641" s="162"/>
      <c r="X641" s="162"/>
      <c r="Y641" s="163"/>
      <c r="Z641" s="164"/>
      <c r="AA641" s="165"/>
      <c r="AB641" s="165"/>
      <c r="AC641" s="165"/>
      <c r="AD641" s="166"/>
      <c r="AE641" s="167"/>
      <c r="AF641" s="165"/>
      <c r="AG641" s="165"/>
      <c r="AH641" s="165"/>
      <c r="AI641" s="166"/>
      <c r="AJ641" s="153"/>
      <c r="AM641" s="160"/>
      <c r="AN641" s="168"/>
      <c r="AO641" s="167"/>
      <c r="AP641" s="162"/>
      <c r="AQ641" s="158"/>
    </row>
    <row r="642" spans="1:43">
      <c r="A642" s="157"/>
      <c r="B642" s="158"/>
      <c r="C642" s="151"/>
      <c r="D642" s="152"/>
      <c r="E642" s="152"/>
      <c r="F642" s="152"/>
      <c r="G642" s="152"/>
      <c r="H642" s="152"/>
      <c r="I642" s="159"/>
      <c r="J642" s="159"/>
      <c r="K642" s="159"/>
      <c r="L642" s="159"/>
      <c r="M642" s="159"/>
      <c r="N642" s="159"/>
      <c r="O642" s="159"/>
      <c r="P642" s="159"/>
      <c r="Q642" s="153"/>
      <c r="R642" s="154"/>
      <c r="S642" s="154"/>
      <c r="T642" s="154"/>
      <c r="U642" s="160"/>
      <c r="V642" s="161"/>
      <c r="W642" s="162"/>
      <c r="X642" s="162"/>
      <c r="Y642" s="163"/>
      <c r="Z642" s="164"/>
      <c r="AA642" s="165"/>
      <c r="AB642" s="165"/>
      <c r="AC642" s="165"/>
      <c r="AD642" s="166"/>
      <c r="AE642" s="167"/>
      <c r="AF642" s="165"/>
      <c r="AG642" s="165"/>
      <c r="AH642" s="165"/>
      <c r="AI642" s="166"/>
      <c r="AJ642" s="153"/>
      <c r="AM642" s="160"/>
      <c r="AN642" s="168"/>
      <c r="AO642" s="167"/>
      <c r="AP642" s="162"/>
      <c r="AQ642" s="158"/>
    </row>
    <row r="643" spans="1:43">
      <c r="A643" s="157"/>
      <c r="B643" s="158"/>
      <c r="C643" s="151"/>
      <c r="D643" s="152"/>
      <c r="E643" s="152"/>
      <c r="F643" s="152"/>
      <c r="G643" s="152"/>
      <c r="H643" s="152"/>
      <c r="I643" s="159"/>
      <c r="J643" s="159"/>
      <c r="K643" s="159"/>
      <c r="L643" s="159"/>
      <c r="M643" s="159"/>
      <c r="N643" s="159"/>
      <c r="O643" s="159"/>
      <c r="P643" s="159"/>
      <c r="Q643" s="153"/>
      <c r="R643" s="154"/>
      <c r="S643" s="154"/>
      <c r="T643" s="154"/>
      <c r="U643" s="160"/>
      <c r="V643" s="161"/>
      <c r="W643" s="162"/>
      <c r="X643" s="162"/>
      <c r="Y643" s="163"/>
      <c r="Z643" s="164"/>
      <c r="AA643" s="165"/>
      <c r="AB643" s="165"/>
      <c r="AC643" s="165"/>
      <c r="AD643" s="166"/>
      <c r="AE643" s="167"/>
      <c r="AF643" s="165"/>
      <c r="AG643" s="165"/>
      <c r="AH643" s="165"/>
      <c r="AI643" s="166"/>
      <c r="AJ643" s="153"/>
      <c r="AM643" s="160"/>
      <c r="AN643" s="168"/>
      <c r="AO643" s="167"/>
      <c r="AP643" s="162"/>
      <c r="AQ643" s="158"/>
    </row>
    <row r="644" spans="1:43">
      <c r="A644" s="157"/>
      <c r="B644" s="158"/>
      <c r="C644" s="151"/>
      <c r="D644" s="152"/>
      <c r="E644" s="152"/>
      <c r="F644" s="152"/>
      <c r="G644" s="152"/>
      <c r="H644" s="152"/>
      <c r="I644" s="159"/>
      <c r="J644" s="159"/>
      <c r="K644" s="159"/>
      <c r="L644" s="159"/>
      <c r="M644" s="159"/>
      <c r="N644" s="159"/>
      <c r="O644" s="159"/>
      <c r="P644" s="159"/>
      <c r="Q644" s="153"/>
      <c r="R644" s="154"/>
      <c r="S644" s="154"/>
      <c r="T644" s="154"/>
      <c r="U644" s="160"/>
      <c r="V644" s="161"/>
      <c r="W644" s="162"/>
      <c r="X644" s="162"/>
      <c r="Y644" s="163"/>
      <c r="Z644" s="164"/>
      <c r="AA644" s="165"/>
      <c r="AB644" s="165"/>
      <c r="AC644" s="165"/>
      <c r="AD644" s="166"/>
      <c r="AE644" s="167"/>
      <c r="AF644" s="165"/>
      <c r="AG644" s="165"/>
      <c r="AH644" s="165"/>
      <c r="AI644" s="166"/>
      <c r="AJ644" s="153"/>
      <c r="AM644" s="160"/>
      <c r="AN644" s="168"/>
      <c r="AO644" s="167"/>
      <c r="AP644" s="162"/>
      <c r="AQ644" s="158"/>
    </row>
    <row r="645" spans="1:43">
      <c r="A645" s="157"/>
      <c r="B645" s="158"/>
      <c r="C645" s="151"/>
      <c r="D645" s="152"/>
      <c r="E645" s="152"/>
      <c r="F645" s="152"/>
      <c r="G645" s="152"/>
      <c r="H645" s="152"/>
      <c r="I645" s="159"/>
      <c r="J645" s="159"/>
      <c r="K645" s="159"/>
      <c r="L645" s="159"/>
      <c r="M645" s="159"/>
      <c r="N645" s="159"/>
      <c r="O645" s="159"/>
      <c r="P645" s="159"/>
      <c r="Q645" s="153"/>
      <c r="R645" s="154"/>
      <c r="S645" s="154"/>
      <c r="T645" s="154"/>
      <c r="U645" s="160"/>
      <c r="V645" s="161"/>
      <c r="W645" s="162"/>
      <c r="X645" s="162"/>
      <c r="Y645" s="163"/>
      <c r="Z645" s="164"/>
      <c r="AA645" s="165"/>
      <c r="AB645" s="165"/>
      <c r="AC645" s="165"/>
      <c r="AD645" s="166"/>
      <c r="AE645" s="167"/>
      <c r="AF645" s="165"/>
      <c r="AG645" s="165"/>
      <c r="AH645" s="165"/>
      <c r="AI645" s="166"/>
      <c r="AJ645" s="153"/>
      <c r="AM645" s="160"/>
      <c r="AN645" s="168"/>
      <c r="AO645" s="167"/>
      <c r="AP645" s="162"/>
      <c r="AQ645" s="158"/>
    </row>
    <row r="646" spans="1:43">
      <c r="A646" s="157"/>
      <c r="B646" s="158"/>
      <c r="C646" s="151"/>
      <c r="D646" s="152"/>
      <c r="E646" s="152"/>
      <c r="F646" s="152"/>
      <c r="G646" s="152"/>
      <c r="H646" s="152"/>
      <c r="I646" s="159"/>
      <c r="J646" s="159"/>
      <c r="K646" s="159"/>
      <c r="L646" s="159"/>
      <c r="M646" s="159"/>
      <c r="N646" s="159"/>
      <c r="O646" s="159"/>
      <c r="P646" s="159"/>
      <c r="Q646" s="153"/>
      <c r="R646" s="154"/>
      <c r="S646" s="154"/>
      <c r="T646" s="154"/>
      <c r="U646" s="160"/>
      <c r="V646" s="161"/>
      <c r="W646" s="162"/>
      <c r="X646" s="162"/>
      <c r="Y646" s="163"/>
      <c r="Z646" s="164"/>
      <c r="AA646" s="165"/>
      <c r="AB646" s="165"/>
      <c r="AC646" s="165"/>
      <c r="AD646" s="166"/>
      <c r="AE646" s="167"/>
      <c r="AF646" s="165"/>
      <c r="AG646" s="165"/>
      <c r="AH646" s="165"/>
      <c r="AI646" s="166"/>
      <c r="AJ646" s="153"/>
      <c r="AM646" s="160"/>
      <c r="AN646" s="168"/>
      <c r="AO646" s="167"/>
      <c r="AP646" s="162"/>
      <c r="AQ646" s="158"/>
    </row>
    <row r="647" spans="1:43">
      <c r="A647" s="157"/>
      <c r="B647" s="158"/>
      <c r="C647" s="151"/>
      <c r="D647" s="152"/>
      <c r="E647" s="152"/>
      <c r="F647" s="152"/>
      <c r="G647" s="152"/>
      <c r="H647" s="152"/>
      <c r="I647" s="159"/>
      <c r="J647" s="159"/>
      <c r="K647" s="159"/>
      <c r="L647" s="159"/>
      <c r="M647" s="159"/>
      <c r="N647" s="159"/>
      <c r="O647" s="159"/>
      <c r="P647" s="159"/>
      <c r="Q647" s="153"/>
      <c r="R647" s="154"/>
      <c r="S647" s="154"/>
      <c r="T647" s="154"/>
      <c r="U647" s="160"/>
      <c r="V647" s="161"/>
      <c r="W647" s="162"/>
      <c r="X647" s="162"/>
      <c r="Y647" s="163"/>
      <c r="Z647" s="164"/>
      <c r="AA647" s="165"/>
      <c r="AB647" s="165"/>
      <c r="AC647" s="165"/>
      <c r="AD647" s="166"/>
      <c r="AE647" s="167"/>
      <c r="AF647" s="165"/>
      <c r="AG647" s="165"/>
      <c r="AH647" s="165"/>
      <c r="AI647" s="166"/>
      <c r="AJ647" s="153"/>
      <c r="AM647" s="160"/>
      <c r="AN647" s="168"/>
      <c r="AO647" s="167"/>
      <c r="AP647" s="162"/>
      <c r="AQ647" s="158"/>
    </row>
    <row r="648" spans="1:43">
      <c r="A648" s="157"/>
      <c r="B648" s="158"/>
      <c r="C648" s="151"/>
      <c r="D648" s="152"/>
      <c r="E648" s="152"/>
      <c r="F648" s="152"/>
      <c r="G648" s="152"/>
      <c r="H648" s="152"/>
      <c r="I648" s="159"/>
      <c r="J648" s="159"/>
      <c r="K648" s="159"/>
      <c r="L648" s="159"/>
      <c r="M648" s="159"/>
      <c r="N648" s="159"/>
      <c r="O648" s="159"/>
      <c r="P648" s="159"/>
      <c r="Q648" s="153"/>
      <c r="R648" s="154"/>
      <c r="S648" s="154"/>
      <c r="T648" s="154"/>
      <c r="U648" s="160"/>
      <c r="V648" s="161"/>
      <c r="W648" s="162"/>
      <c r="X648" s="162"/>
      <c r="Y648" s="163"/>
      <c r="Z648" s="164"/>
      <c r="AA648" s="165"/>
      <c r="AB648" s="165"/>
      <c r="AC648" s="165"/>
      <c r="AD648" s="166"/>
      <c r="AE648" s="167"/>
      <c r="AF648" s="165"/>
      <c r="AG648" s="165"/>
      <c r="AH648" s="165"/>
      <c r="AI648" s="166"/>
      <c r="AJ648" s="153"/>
      <c r="AM648" s="160"/>
      <c r="AN648" s="168"/>
      <c r="AO648" s="167"/>
      <c r="AP648" s="162"/>
      <c r="AQ648" s="158"/>
    </row>
    <row r="649" spans="1:43">
      <c r="A649" s="157"/>
      <c r="B649" s="158"/>
      <c r="C649" s="151"/>
      <c r="D649" s="152"/>
      <c r="E649" s="152"/>
      <c r="F649" s="152"/>
      <c r="G649" s="152"/>
      <c r="H649" s="152"/>
      <c r="I649" s="159"/>
      <c r="J649" s="159"/>
      <c r="K649" s="159"/>
      <c r="L649" s="159"/>
      <c r="M649" s="159"/>
      <c r="N649" s="159"/>
      <c r="O649" s="159"/>
      <c r="P649" s="159"/>
      <c r="Q649" s="153"/>
      <c r="R649" s="154"/>
      <c r="S649" s="154"/>
      <c r="T649" s="154"/>
      <c r="U649" s="160"/>
      <c r="V649" s="161"/>
      <c r="W649" s="162"/>
      <c r="X649" s="162"/>
      <c r="Y649" s="163"/>
      <c r="Z649" s="164"/>
      <c r="AA649" s="165"/>
      <c r="AB649" s="165"/>
      <c r="AC649" s="165"/>
      <c r="AD649" s="166"/>
      <c r="AE649" s="167"/>
      <c r="AF649" s="165"/>
      <c r="AG649" s="165"/>
      <c r="AH649" s="165"/>
      <c r="AI649" s="166"/>
      <c r="AJ649" s="153"/>
      <c r="AM649" s="160"/>
      <c r="AN649" s="168"/>
      <c r="AO649" s="167"/>
      <c r="AP649" s="162"/>
      <c r="AQ649" s="158"/>
    </row>
    <row r="650" spans="1:43">
      <c r="A650" s="157"/>
      <c r="B650" s="158"/>
      <c r="C650" s="151"/>
      <c r="D650" s="152"/>
      <c r="E650" s="152"/>
      <c r="F650" s="152"/>
      <c r="G650" s="152"/>
      <c r="H650" s="152"/>
      <c r="I650" s="159"/>
      <c r="J650" s="159"/>
      <c r="K650" s="159"/>
      <c r="L650" s="159"/>
      <c r="M650" s="159"/>
      <c r="N650" s="159"/>
      <c r="O650" s="159"/>
      <c r="P650" s="159"/>
      <c r="Q650" s="153"/>
      <c r="R650" s="154"/>
      <c r="S650" s="154"/>
      <c r="T650" s="154"/>
      <c r="U650" s="160"/>
      <c r="V650" s="161"/>
      <c r="W650" s="162"/>
      <c r="X650" s="162"/>
      <c r="Y650" s="163"/>
      <c r="Z650" s="164"/>
      <c r="AA650" s="165"/>
      <c r="AB650" s="165"/>
      <c r="AC650" s="165"/>
      <c r="AD650" s="166"/>
      <c r="AE650" s="167"/>
      <c r="AF650" s="165"/>
      <c r="AG650" s="165"/>
      <c r="AH650" s="165"/>
      <c r="AI650" s="166"/>
      <c r="AJ650" s="153"/>
      <c r="AM650" s="160"/>
      <c r="AN650" s="168"/>
      <c r="AO650" s="167"/>
      <c r="AP650" s="162"/>
      <c r="AQ650" s="158"/>
    </row>
    <row r="651" spans="1:43">
      <c r="A651" s="157"/>
      <c r="B651" s="158"/>
      <c r="C651" s="151"/>
      <c r="D651" s="152"/>
      <c r="E651" s="152"/>
      <c r="F651" s="152"/>
      <c r="G651" s="152"/>
      <c r="H651" s="152"/>
      <c r="I651" s="159"/>
      <c r="J651" s="159"/>
      <c r="K651" s="159"/>
      <c r="L651" s="159"/>
      <c r="M651" s="159"/>
      <c r="N651" s="159"/>
      <c r="O651" s="159"/>
      <c r="P651" s="159"/>
      <c r="Q651" s="153"/>
      <c r="R651" s="154"/>
      <c r="S651" s="154"/>
      <c r="T651" s="154"/>
      <c r="U651" s="160"/>
      <c r="V651" s="161"/>
      <c r="W651" s="162"/>
      <c r="X651" s="162"/>
      <c r="Y651" s="163"/>
      <c r="Z651" s="164"/>
      <c r="AA651" s="165"/>
      <c r="AB651" s="165"/>
      <c r="AC651" s="165"/>
      <c r="AD651" s="166"/>
      <c r="AE651" s="167"/>
      <c r="AF651" s="165"/>
      <c r="AG651" s="165"/>
      <c r="AH651" s="165"/>
      <c r="AI651" s="166"/>
      <c r="AJ651" s="153"/>
      <c r="AM651" s="160"/>
      <c r="AN651" s="168"/>
      <c r="AO651" s="167"/>
      <c r="AP651" s="162"/>
      <c r="AQ651" s="158"/>
    </row>
    <row r="652" spans="1:43">
      <c r="A652" s="157"/>
      <c r="B652" s="158"/>
      <c r="C652" s="151"/>
      <c r="D652" s="152"/>
      <c r="E652" s="152"/>
      <c r="F652" s="152"/>
      <c r="G652" s="152"/>
      <c r="H652" s="152"/>
      <c r="I652" s="159"/>
      <c r="J652" s="159"/>
      <c r="K652" s="159"/>
      <c r="L652" s="159"/>
      <c r="M652" s="159"/>
      <c r="N652" s="159"/>
      <c r="O652" s="159"/>
      <c r="P652" s="159"/>
      <c r="Q652" s="153"/>
      <c r="R652" s="154"/>
      <c r="S652" s="154"/>
      <c r="T652" s="154"/>
      <c r="U652" s="160"/>
      <c r="V652" s="161"/>
      <c r="W652" s="162"/>
      <c r="X652" s="162"/>
      <c r="Y652" s="163"/>
      <c r="Z652" s="164"/>
      <c r="AA652" s="165"/>
      <c r="AB652" s="165"/>
      <c r="AC652" s="165"/>
      <c r="AD652" s="166"/>
      <c r="AE652" s="167"/>
      <c r="AF652" s="165"/>
      <c r="AG652" s="165"/>
      <c r="AH652" s="165"/>
      <c r="AI652" s="166"/>
      <c r="AJ652" s="153"/>
      <c r="AM652" s="160"/>
      <c r="AN652" s="168"/>
      <c r="AO652" s="167"/>
      <c r="AP652" s="162"/>
      <c r="AQ652" s="158"/>
    </row>
    <row r="653" spans="1:43">
      <c r="A653" s="157"/>
      <c r="B653" s="158"/>
      <c r="C653" s="151"/>
      <c r="D653" s="152"/>
      <c r="E653" s="152"/>
      <c r="F653" s="152"/>
      <c r="G653" s="152"/>
      <c r="H653" s="152"/>
      <c r="I653" s="159"/>
      <c r="J653" s="159"/>
      <c r="K653" s="159"/>
      <c r="L653" s="159"/>
      <c r="M653" s="159"/>
      <c r="N653" s="159"/>
      <c r="O653" s="159"/>
      <c r="P653" s="159"/>
      <c r="Q653" s="153"/>
      <c r="R653" s="154"/>
      <c r="S653" s="154"/>
      <c r="T653" s="154"/>
      <c r="U653" s="160"/>
      <c r="V653" s="161"/>
      <c r="W653" s="162"/>
      <c r="X653" s="162"/>
      <c r="Y653" s="163"/>
      <c r="Z653" s="164"/>
      <c r="AA653" s="165"/>
      <c r="AB653" s="165"/>
      <c r="AC653" s="165"/>
      <c r="AD653" s="166"/>
      <c r="AE653" s="167"/>
      <c r="AF653" s="165"/>
      <c r="AG653" s="165"/>
      <c r="AH653" s="165"/>
      <c r="AI653" s="166"/>
      <c r="AJ653" s="153"/>
      <c r="AM653" s="160"/>
      <c r="AN653" s="168"/>
      <c r="AO653" s="167"/>
      <c r="AP653" s="162"/>
      <c r="AQ653" s="158"/>
    </row>
    <row r="654" spans="1:43">
      <c r="A654" s="157"/>
      <c r="B654" s="158"/>
      <c r="C654" s="151"/>
      <c r="D654" s="152"/>
      <c r="E654" s="152"/>
      <c r="F654" s="152"/>
      <c r="G654" s="152"/>
      <c r="H654" s="152"/>
      <c r="I654" s="159"/>
      <c r="J654" s="159"/>
      <c r="K654" s="159"/>
      <c r="L654" s="159"/>
      <c r="M654" s="159"/>
      <c r="N654" s="159"/>
      <c r="O654" s="159"/>
      <c r="P654" s="159"/>
      <c r="Q654" s="153"/>
      <c r="R654" s="154"/>
      <c r="S654" s="154"/>
      <c r="T654" s="154"/>
      <c r="U654" s="160"/>
      <c r="V654" s="161"/>
      <c r="W654" s="162"/>
      <c r="X654" s="162"/>
      <c r="Y654" s="163"/>
      <c r="Z654" s="164"/>
      <c r="AA654" s="165"/>
      <c r="AB654" s="165"/>
      <c r="AC654" s="165"/>
      <c r="AD654" s="166"/>
      <c r="AE654" s="167"/>
      <c r="AF654" s="165"/>
      <c r="AG654" s="165"/>
      <c r="AH654" s="165"/>
      <c r="AI654" s="166"/>
      <c r="AJ654" s="153"/>
      <c r="AM654" s="160"/>
      <c r="AN654" s="168"/>
      <c r="AO654" s="167"/>
      <c r="AP654" s="162"/>
      <c r="AQ654" s="158"/>
    </row>
    <row r="655" spans="1:43">
      <c r="A655" s="157"/>
      <c r="B655" s="158"/>
      <c r="C655" s="151"/>
      <c r="D655" s="152"/>
      <c r="E655" s="152"/>
      <c r="F655" s="152"/>
      <c r="G655" s="152"/>
      <c r="H655" s="152"/>
      <c r="I655" s="159"/>
      <c r="J655" s="159"/>
      <c r="K655" s="159"/>
      <c r="L655" s="159"/>
      <c r="M655" s="159"/>
      <c r="N655" s="159"/>
      <c r="O655" s="159"/>
      <c r="P655" s="159"/>
      <c r="Q655" s="153"/>
      <c r="R655" s="154"/>
      <c r="S655" s="154"/>
      <c r="T655" s="154"/>
      <c r="U655" s="160"/>
      <c r="V655" s="161"/>
      <c r="W655" s="162"/>
      <c r="X655" s="162"/>
      <c r="Y655" s="163"/>
      <c r="Z655" s="164"/>
      <c r="AA655" s="165"/>
      <c r="AB655" s="165"/>
      <c r="AC655" s="165"/>
      <c r="AD655" s="166"/>
      <c r="AE655" s="167"/>
      <c r="AF655" s="165"/>
      <c r="AG655" s="165"/>
      <c r="AH655" s="165"/>
      <c r="AI655" s="166"/>
      <c r="AJ655" s="153"/>
      <c r="AM655" s="160"/>
      <c r="AN655" s="168"/>
      <c r="AO655" s="167"/>
      <c r="AP655" s="162"/>
      <c r="AQ655" s="158"/>
    </row>
    <row r="656" spans="1:43">
      <c r="A656" s="157"/>
      <c r="B656" s="158"/>
      <c r="C656" s="151"/>
      <c r="D656" s="152"/>
      <c r="E656" s="152"/>
      <c r="F656" s="152"/>
      <c r="G656" s="152"/>
      <c r="H656" s="152"/>
      <c r="I656" s="159"/>
      <c r="J656" s="159"/>
      <c r="K656" s="159"/>
      <c r="L656" s="159"/>
      <c r="M656" s="159"/>
      <c r="N656" s="159"/>
      <c r="O656" s="159"/>
      <c r="P656" s="159"/>
      <c r="Q656" s="153"/>
      <c r="R656" s="154"/>
      <c r="S656" s="154"/>
      <c r="T656" s="154"/>
      <c r="U656" s="160"/>
      <c r="V656" s="161"/>
      <c r="W656" s="162"/>
      <c r="X656" s="162"/>
      <c r="Y656" s="163"/>
      <c r="Z656" s="164"/>
      <c r="AA656" s="165"/>
      <c r="AB656" s="165"/>
      <c r="AC656" s="165"/>
      <c r="AD656" s="166"/>
      <c r="AE656" s="167"/>
      <c r="AF656" s="165"/>
      <c r="AG656" s="165"/>
      <c r="AH656" s="165"/>
      <c r="AI656" s="166"/>
      <c r="AJ656" s="153"/>
      <c r="AM656" s="160"/>
      <c r="AN656" s="168"/>
      <c r="AO656" s="167"/>
      <c r="AP656" s="162"/>
      <c r="AQ656" s="158"/>
    </row>
    <row r="657" spans="1:43">
      <c r="A657" s="157"/>
      <c r="B657" s="158"/>
      <c r="C657" s="151"/>
      <c r="D657" s="152"/>
      <c r="E657" s="152"/>
      <c r="F657" s="152"/>
      <c r="G657" s="152"/>
      <c r="H657" s="152"/>
      <c r="I657" s="159"/>
      <c r="J657" s="159"/>
      <c r="K657" s="159"/>
      <c r="L657" s="159"/>
      <c r="M657" s="159"/>
      <c r="N657" s="159"/>
      <c r="O657" s="159"/>
      <c r="P657" s="159"/>
      <c r="Q657" s="153"/>
      <c r="R657" s="154"/>
      <c r="S657" s="154"/>
      <c r="T657" s="154"/>
      <c r="U657" s="160"/>
      <c r="V657" s="161"/>
      <c r="W657" s="162"/>
      <c r="X657" s="162"/>
      <c r="Y657" s="163"/>
      <c r="Z657" s="164"/>
      <c r="AA657" s="165"/>
      <c r="AB657" s="165"/>
      <c r="AC657" s="165"/>
      <c r="AD657" s="166"/>
      <c r="AE657" s="167"/>
      <c r="AF657" s="165"/>
      <c r="AG657" s="165"/>
      <c r="AH657" s="165"/>
      <c r="AI657" s="166"/>
      <c r="AJ657" s="153"/>
      <c r="AM657" s="160"/>
      <c r="AN657" s="168"/>
      <c r="AO657" s="167"/>
      <c r="AP657" s="162"/>
      <c r="AQ657" s="158"/>
    </row>
    <row r="658" spans="1:43">
      <c r="A658" s="157"/>
      <c r="B658" s="158"/>
      <c r="C658" s="151"/>
      <c r="D658" s="152"/>
      <c r="E658" s="152"/>
      <c r="F658" s="152"/>
      <c r="G658" s="152"/>
      <c r="H658" s="152"/>
      <c r="I658" s="159"/>
      <c r="J658" s="159"/>
      <c r="K658" s="159"/>
      <c r="L658" s="159"/>
      <c r="M658" s="159"/>
      <c r="N658" s="159"/>
      <c r="O658" s="159"/>
      <c r="P658" s="159"/>
      <c r="Q658" s="153"/>
      <c r="R658" s="154"/>
      <c r="S658" s="154"/>
      <c r="T658" s="154"/>
      <c r="U658" s="160"/>
      <c r="V658" s="161"/>
      <c r="W658" s="162"/>
      <c r="X658" s="162"/>
      <c r="Y658" s="163"/>
      <c r="Z658" s="164"/>
      <c r="AA658" s="165"/>
      <c r="AB658" s="165"/>
      <c r="AC658" s="165"/>
      <c r="AD658" s="166"/>
      <c r="AE658" s="167"/>
      <c r="AF658" s="165"/>
      <c r="AG658" s="165"/>
      <c r="AH658" s="165"/>
      <c r="AI658" s="166"/>
      <c r="AJ658" s="153"/>
      <c r="AM658" s="160"/>
      <c r="AN658" s="168"/>
      <c r="AO658" s="167"/>
      <c r="AP658" s="162"/>
      <c r="AQ658" s="158"/>
    </row>
    <row r="659" spans="1:43">
      <c r="A659" s="157"/>
      <c r="B659" s="158"/>
      <c r="C659" s="151"/>
      <c r="D659" s="152"/>
      <c r="E659" s="152"/>
      <c r="F659" s="152"/>
      <c r="G659" s="152"/>
      <c r="H659" s="152"/>
      <c r="I659" s="159"/>
      <c r="J659" s="159"/>
      <c r="K659" s="159"/>
      <c r="L659" s="159"/>
      <c r="M659" s="159"/>
      <c r="N659" s="159"/>
      <c r="O659" s="159"/>
      <c r="P659" s="159"/>
      <c r="Q659" s="153"/>
      <c r="R659" s="154"/>
      <c r="S659" s="154"/>
      <c r="T659" s="154"/>
      <c r="U659" s="160"/>
      <c r="V659" s="161"/>
      <c r="W659" s="162"/>
      <c r="X659" s="162"/>
      <c r="Y659" s="163"/>
      <c r="Z659" s="164"/>
      <c r="AA659" s="165"/>
      <c r="AB659" s="165"/>
      <c r="AC659" s="165"/>
      <c r="AD659" s="166"/>
      <c r="AE659" s="167"/>
      <c r="AF659" s="165"/>
      <c r="AG659" s="165"/>
      <c r="AH659" s="165"/>
      <c r="AI659" s="166"/>
      <c r="AJ659" s="153"/>
      <c r="AM659" s="160"/>
      <c r="AN659" s="168"/>
      <c r="AO659" s="167"/>
      <c r="AP659" s="162"/>
      <c r="AQ659" s="158"/>
    </row>
    <row r="660" spans="1:43">
      <c r="A660" s="157"/>
      <c r="B660" s="158"/>
      <c r="C660" s="151"/>
      <c r="D660" s="152"/>
      <c r="E660" s="152"/>
      <c r="F660" s="152"/>
      <c r="G660" s="152"/>
      <c r="H660" s="152"/>
      <c r="I660" s="159"/>
      <c r="J660" s="159"/>
      <c r="K660" s="159"/>
      <c r="L660" s="159"/>
      <c r="M660" s="159"/>
      <c r="N660" s="159"/>
      <c r="O660" s="159"/>
      <c r="P660" s="159"/>
      <c r="Q660" s="153"/>
      <c r="R660" s="154"/>
      <c r="S660" s="154"/>
      <c r="T660" s="154"/>
      <c r="U660" s="160"/>
      <c r="V660" s="161"/>
      <c r="W660" s="162"/>
      <c r="X660" s="162"/>
      <c r="Y660" s="163"/>
      <c r="Z660" s="164"/>
      <c r="AA660" s="165"/>
      <c r="AB660" s="165"/>
      <c r="AC660" s="165"/>
      <c r="AD660" s="166"/>
      <c r="AE660" s="167"/>
      <c r="AF660" s="165"/>
      <c r="AG660" s="165"/>
      <c r="AH660" s="165"/>
      <c r="AI660" s="166"/>
      <c r="AJ660" s="153"/>
      <c r="AM660" s="160"/>
      <c r="AN660" s="168"/>
      <c r="AO660" s="167"/>
      <c r="AP660" s="162"/>
      <c r="AQ660" s="158"/>
    </row>
    <row r="661" spans="1:43">
      <c r="A661" s="157"/>
      <c r="B661" s="158"/>
      <c r="C661" s="151"/>
      <c r="D661" s="152"/>
      <c r="E661" s="152"/>
      <c r="F661" s="152"/>
      <c r="G661" s="152"/>
      <c r="H661" s="152"/>
      <c r="I661" s="159"/>
      <c r="J661" s="159"/>
      <c r="K661" s="159"/>
      <c r="L661" s="159"/>
      <c r="M661" s="159"/>
      <c r="N661" s="159"/>
      <c r="O661" s="159"/>
      <c r="P661" s="159"/>
      <c r="Q661" s="153"/>
      <c r="R661" s="154"/>
      <c r="S661" s="154"/>
      <c r="T661" s="154"/>
      <c r="U661" s="160"/>
      <c r="V661" s="161"/>
      <c r="W661" s="162"/>
      <c r="X661" s="162"/>
      <c r="Y661" s="163"/>
      <c r="Z661" s="164"/>
      <c r="AA661" s="165"/>
      <c r="AB661" s="165"/>
      <c r="AC661" s="165"/>
      <c r="AD661" s="166"/>
      <c r="AE661" s="167"/>
      <c r="AF661" s="165"/>
      <c r="AG661" s="165"/>
      <c r="AH661" s="165"/>
      <c r="AI661" s="166"/>
      <c r="AJ661" s="153"/>
      <c r="AM661" s="160"/>
      <c r="AN661" s="168"/>
      <c r="AO661" s="167"/>
      <c r="AP661" s="162"/>
      <c r="AQ661" s="158"/>
    </row>
    <row r="662" spans="1:43">
      <c r="A662" s="157"/>
      <c r="B662" s="158"/>
      <c r="C662" s="151"/>
      <c r="D662" s="152"/>
      <c r="E662" s="152"/>
      <c r="F662" s="152"/>
      <c r="G662" s="152"/>
      <c r="H662" s="152"/>
      <c r="I662" s="159"/>
      <c r="J662" s="159"/>
      <c r="K662" s="159"/>
      <c r="L662" s="159"/>
      <c r="M662" s="159"/>
      <c r="N662" s="159"/>
      <c r="O662" s="159"/>
      <c r="P662" s="159"/>
      <c r="Q662" s="153"/>
      <c r="R662" s="154"/>
      <c r="S662" s="154"/>
      <c r="T662" s="154"/>
      <c r="U662" s="160"/>
      <c r="V662" s="161"/>
      <c r="W662" s="162"/>
      <c r="X662" s="162"/>
      <c r="Y662" s="163"/>
      <c r="Z662" s="164"/>
      <c r="AA662" s="165"/>
      <c r="AB662" s="165"/>
      <c r="AC662" s="165"/>
      <c r="AD662" s="166"/>
      <c r="AE662" s="167"/>
      <c r="AF662" s="165"/>
      <c r="AG662" s="165"/>
      <c r="AH662" s="165"/>
      <c r="AI662" s="166"/>
      <c r="AJ662" s="153"/>
      <c r="AM662" s="160"/>
      <c r="AN662" s="168"/>
      <c r="AO662" s="167"/>
      <c r="AP662" s="162"/>
      <c r="AQ662" s="158"/>
    </row>
    <row r="663" spans="1:43">
      <c r="A663" s="157"/>
      <c r="B663" s="158"/>
      <c r="C663" s="151"/>
      <c r="D663" s="152"/>
      <c r="E663" s="152"/>
      <c r="F663" s="152"/>
      <c r="G663" s="152"/>
      <c r="H663" s="152"/>
      <c r="I663" s="159"/>
      <c r="J663" s="159"/>
      <c r="K663" s="159"/>
      <c r="L663" s="159"/>
      <c r="M663" s="159"/>
      <c r="N663" s="159"/>
      <c r="O663" s="159"/>
      <c r="P663" s="159"/>
      <c r="Q663" s="153"/>
      <c r="R663" s="154"/>
      <c r="S663" s="154"/>
      <c r="T663" s="154"/>
      <c r="U663" s="160"/>
      <c r="V663" s="161"/>
      <c r="W663" s="162"/>
      <c r="X663" s="162"/>
      <c r="Y663" s="163"/>
      <c r="Z663" s="164"/>
      <c r="AA663" s="165"/>
      <c r="AB663" s="165"/>
      <c r="AC663" s="165"/>
      <c r="AD663" s="166"/>
      <c r="AE663" s="167"/>
      <c r="AF663" s="165"/>
      <c r="AG663" s="165"/>
      <c r="AH663" s="165"/>
      <c r="AI663" s="166"/>
      <c r="AJ663" s="153"/>
      <c r="AM663" s="160"/>
      <c r="AN663" s="168"/>
      <c r="AO663" s="167"/>
      <c r="AP663" s="162"/>
      <c r="AQ663" s="158"/>
    </row>
    <row r="664" spans="1:43">
      <c r="A664" s="157"/>
      <c r="B664" s="158"/>
      <c r="C664" s="151"/>
      <c r="D664" s="152"/>
      <c r="E664" s="152"/>
      <c r="F664" s="152"/>
      <c r="G664" s="152"/>
      <c r="H664" s="152"/>
      <c r="I664" s="159"/>
      <c r="J664" s="159"/>
      <c r="K664" s="159"/>
      <c r="L664" s="159"/>
      <c r="M664" s="159"/>
      <c r="N664" s="159"/>
      <c r="O664" s="159"/>
      <c r="P664" s="159"/>
      <c r="Q664" s="153"/>
      <c r="R664" s="154"/>
      <c r="S664" s="154"/>
      <c r="T664" s="154"/>
      <c r="U664" s="160"/>
      <c r="V664" s="161"/>
      <c r="W664" s="162"/>
      <c r="X664" s="162"/>
      <c r="Y664" s="163"/>
      <c r="Z664" s="164"/>
      <c r="AA664" s="165"/>
      <c r="AB664" s="165"/>
      <c r="AC664" s="165"/>
      <c r="AD664" s="166"/>
      <c r="AE664" s="167"/>
      <c r="AF664" s="165"/>
      <c r="AG664" s="165"/>
      <c r="AH664" s="165"/>
      <c r="AI664" s="166"/>
      <c r="AJ664" s="153"/>
      <c r="AM664" s="160"/>
      <c r="AN664" s="168"/>
      <c r="AO664" s="167"/>
      <c r="AP664" s="162"/>
      <c r="AQ664" s="158"/>
    </row>
    <row r="665" spans="1:43">
      <c r="A665" s="157"/>
      <c r="B665" s="158"/>
      <c r="C665" s="151"/>
      <c r="D665" s="152"/>
      <c r="E665" s="152"/>
      <c r="F665" s="152"/>
      <c r="G665" s="152"/>
      <c r="H665" s="152"/>
      <c r="I665" s="159"/>
      <c r="J665" s="159"/>
      <c r="K665" s="159"/>
      <c r="L665" s="159"/>
      <c r="M665" s="159"/>
      <c r="N665" s="159"/>
      <c r="O665" s="159"/>
      <c r="P665" s="159"/>
      <c r="Q665" s="153"/>
      <c r="R665" s="154"/>
      <c r="S665" s="154"/>
      <c r="T665" s="154"/>
      <c r="U665" s="160"/>
      <c r="V665" s="161"/>
      <c r="W665" s="162"/>
      <c r="X665" s="162"/>
      <c r="Y665" s="163"/>
      <c r="Z665" s="164"/>
      <c r="AA665" s="165"/>
      <c r="AB665" s="165"/>
      <c r="AC665" s="165"/>
      <c r="AD665" s="166"/>
      <c r="AE665" s="167"/>
      <c r="AF665" s="165"/>
      <c r="AG665" s="165"/>
      <c r="AH665" s="165"/>
      <c r="AI665" s="166"/>
      <c r="AJ665" s="153"/>
      <c r="AM665" s="160"/>
      <c r="AN665" s="168"/>
      <c r="AO665" s="167"/>
      <c r="AP665" s="162"/>
      <c r="AQ665" s="158"/>
    </row>
    <row r="666" spans="1:43">
      <c r="A666" s="157"/>
      <c r="B666" s="158"/>
      <c r="C666" s="151"/>
      <c r="D666" s="152"/>
      <c r="E666" s="152"/>
      <c r="F666" s="152"/>
      <c r="G666" s="152"/>
      <c r="H666" s="152"/>
      <c r="I666" s="159"/>
      <c r="J666" s="159"/>
      <c r="K666" s="159"/>
      <c r="L666" s="159"/>
      <c r="M666" s="159"/>
      <c r="N666" s="159"/>
      <c r="O666" s="159"/>
      <c r="P666" s="159"/>
      <c r="Q666" s="153"/>
      <c r="R666" s="154"/>
      <c r="S666" s="154"/>
      <c r="T666" s="154"/>
      <c r="U666" s="160"/>
      <c r="V666" s="161"/>
      <c r="W666" s="162"/>
      <c r="X666" s="162"/>
      <c r="Y666" s="163"/>
      <c r="Z666" s="164"/>
      <c r="AA666" s="165"/>
      <c r="AB666" s="165"/>
      <c r="AC666" s="165"/>
      <c r="AD666" s="166"/>
      <c r="AE666" s="167"/>
      <c r="AF666" s="165"/>
      <c r="AG666" s="165"/>
      <c r="AH666" s="165"/>
      <c r="AI666" s="166"/>
      <c r="AJ666" s="153"/>
      <c r="AM666" s="160"/>
      <c r="AN666" s="168"/>
      <c r="AO666" s="167"/>
      <c r="AP666" s="162"/>
      <c r="AQ666" s="158"/>
    </row>
    <row r="667" spans="1:43">
      <c r="A667" s="157"/>
      <c r="B667" s="158"/>
      <c r="C667" s="151"/>
      <c r="D667" s="152"/>
      <c r="E667" s="152"/>
      <c r="F667" s="152"/>
      <c r="G667" s="152"/>
      <c r="H667" s="152"/>
      <c r="I667" s="159"/>
      <c r="J667" s="159"/>
      <c r="K667" s="159"/>
      <c r="L667" s="159"/>
      <c r="M667" s="159"/>
      <c r="N667" s="159"/>
      <c r="O667" s="159"/>
      <c r="P667" s="159"/>
      <c r="Q667" s="153"/>
      <c r="R667" s="154"/>
      <c r="S667" s="154"/>
      <c r="T667" s="154"/>
      <c r="U667" s="160"/>
      <c r="V667" s="161"/>
      <c r="W667" s="162"/>
      <c r="X667" s="162"/>
      <c r="Y667" s="163"/>
      <c r="Z667" s="164"/>
      <c r="AA667" s="165"/>
      <c r="AB667" s="165"/>
      <c r="AC667" s="165"/>
      <c r="AD667" s="166"/>
      <c r="AE667" s="167"/>
      <c r="AF667" s="165"/>
      <c r="AG667" s="165"/>
      <c r="AH667" s="165"/>
      <c r="AI667" s="166"/>
      <c r="AJ667" s="153"/>
      <c r="AM667" s="160"/>
      <c r="AN667" s="168"/>
      <c r="AO667" s="167"/>
      <c r="AP667" s="162"/>
      <c r="AQ667" s="158"/>
    </row>
    <row r="668" spans="1:43">
      <c r="A668" s="157"/>
      <c r="B668" s="158"/>
      <c r="C668" s="151"/>
      <c r="D668" s="152"/>
      <c r="E668" s="152"/>
      <c r="F668" s="152"/>
      <c r="G668" s="152"/>
      <c r="H668" s="152"/>
      <c r="I668" s="159"/>
      <c r="J668" s="159"/>
      <c r="K668" s="159"/>
      <c r="L668" s="159"/>
      <c r="M668" s="159"/>
      <c r="N668" s="159"/>
      <c r="O668" s="159"/>
      <c r="P668" s="159"/>
      <c r="Q668" s="153"/>
      <c r="R668" s="154"/>
      <c r="S668" s="154"/>
      <c r="T668" s="154"/>
      <c r="U668" s="160"/>
      <c r="V668" s="161"/>
      <c r="W668" s="162"/>
      <c r="X668" s="162"/>
      <c r="Y668" s="163"/>
      <c r="Z668" s="164"/>
      <c r="AA668" s="165"/>
      <c r="AB668" s="165"/>
      <c r="AC668" s="165"/>
      <c r="AD668" s="166"/>
      <c r="AE668" s="167"/>
      <c r="AF668" s="165"/>
      <c r="AG668" s="165"/>
      <c r="AH668" s="165"/>
      <c r="AI668" s="166"/>
      <c r="AJ668" s="153"/>
      <c r="AM668" s="160"/>
      <c r="AN668" s="168"/>
      <c r="AO668" s="167"/>
      <c r="AP668" s="162"/>
      <c r="AQ668" s="158"/>
    </row>
    <row r="669" spans="1:43">
      <c r="A669" s="157"/>
      <c r="B669" s="158"/>
      <c r="C669" s="151"/>
      <c r="D669" s="152"/>
      <c r="E669" s="152"/>
      <c r="F669" s="152"/>
      <c r="G669" s="152"/>
      <c r="H669" s="152"/>
      <c r="I669" s="159"/>
      <c r="J669" s="159"/>
      <c r="K669" s="159"/>
      <c r="L669" s="159"/>
      <c r="M669" s="159"/>
      <c r="N669" s="159"/>
      <c r="O669" s="159"/>
      <c r="P669" s="159"/>
      <c r="Q669" s="153"/>
      <c r="R669" s="154"/>
      <c r="S669" s="154"/>
      <c r="T669" s="154"/>
      <c r="U669" s="160"/>
      <c r="V669" s="161"/>
      <c r="W669" s="162"/>
      <c r="X669" s="162"/>
      <c r="Y669" s="163"/>
      <c r="Z669" s="164"/>
      <c r="AA669" s="165"/>
      <c r="AB669" s="165"/>
      <c r="AC669" s="165"/>
      <c r="AD669" s="166"/>
      <c r="AE669" s="167"/>
      <c r="AF669" s="165"/>
      <c r="AG669" s="165"/>
      <c r="AH669" s="165"/>
      <c r="AI669" s="166"/>
      <c r="AJ669" s="153"/>
      <c r="AM669" s="160"/>
      <c r="AN669" s="168"/>
      <c r="AO669" s="167"/>
      <c r="AP669" s="162"/>
      <c r="AQ669" s="158"/>
    </row>
    <row r="670" spans="1:43">
      <c r="A670" s="157"/>
      <c r="B670" s="158"/>
      <c r="C670" s="151"/>
      <c r="D670" s="152"/>
      <c r="E670" s="152"/>
      <c r="F670" s="152"/>
      <c r="G670" s="152"/>
      <c r="H670" s="152"/>
      <c r="I670" s="159"/>
      <c r="J670" s="159"/>
      <c r="K670" s="159"/>
      <c r="L670" s="159"/>
      <c r="M670" s="159"/>
      <c r="N670" s="159"/>
      <c r="O670" s="159"/>
      <c r="P670" s="159"/>
      <c r="Q670" s="153"/>
      <c r="R670" s="154"/>
      <c r="S670" s="154"/>
      <c r="T670" s="154"/>
      <c r="U670" s="160"/>
      <c r="V670" s="161"/>
      <c r="W670" s="162"/>
      <c r="X670" s="162"/>
      <c r="Y670" s="163"/>
      <c r="Z670" s="164"/>
      <c r="AA670" s="165"/>
      <c r="AB670" s="165"/>
      <c r="AC670" s="165"/>
      <c r="AD670" s="166"/>
      <c r="AE670" s="167"/>
      <c r="AF670" s="165"/>
      <c r="AG670" s="165"/>
      <c r="AH670" s="165"/>
      <c r="AI670" s="166"/>
      <c r="AJ670" s="153"/>
      <c r="AM670" s="160"/>
      <c r="AN670" s="168"/>
      <c r="AO670" s="167"/>
      <c r="AP670" s="162"/>
      <c r="AQ670" s="158"/>
    </row>
    <row r="671" spans="1:43">
      <c r="A671" s="157"/>
      <c r="B671" s="158"/>
      <c r="C671" s="151"/>
      <c r="D671" s="152"/>
      <c r="E671" s="152"/>
      <c r="F671" s="152"/>
      <c r="G671" s="152"/>
      <c r="H671" s="152"/>
      <c r="I671" s="159"/>
      <c r="J671" s="159"/>
      <c r="K671" s="159"/>
      <c r="L671" s="159"/>
      <c r="M671" s="159"/>
      <c r="N671" s="159"/>
      <c r="O671" s="159"/>
      <c r="P671" s="159"/>
      <c r="Q671" s="153"/>
      <c r="R671" s="154"/>
      <c r="S671" s="154"/>
      <c r="T671" s="154"/>
      <c r="U671" s="160"/>
      <c r="V671" s="161"/>
      <c r="W671" s="162"/>
      <c r="X671" s="162"/>
      <c r="Y671" s="163"/>
      <c r="Z671" s="164"/>
      <c r="AA671" s="165"/>
      <c r="AB671" s="165"/>
      <c r="AC671" s="165"/>
      <c r="AD671" s="166"/>
      <c r="AE671" s="167"/>
      <c r="AF671" s="165"/>
      <c r="AG671" s="165"/>
      <c r="AH671" s="165"/>
      <c r="AI671" s="166"/>
      <c r="AJ671" s="153"/>
      <c r="AM671" s="160"/>
      <c r="AN671" s="168"/>
      <c r="AO671" s="167"/>
      <c r="AP671" s="162"/>
      <c r="AQ671" s="158"/>
    </row>
    <row r="672" spans="1:43">
      <c r="A672" s="157"/>
      <c r="B672" s="158"/>
      <c r="C672" s="151"/>
      <c r="D672" s="152"/>
      <c r="E672" s="152"/>
      <c r="F672" s="152"/>
      <c r="G672" s="152"/>
      <c r="H672" s="152"/>
      <c r="I672" s="159"/>
      <c r="J672" s="159"/>
      <c r="K672" s="159"/>
      <c r="L672" s="159"/>
      <c r="M672" s="159"/>
      <c r="N672" s="159"/>
      <c r="O672" s="159"/>
      <c r="P672" s="159"/>
      <c r="Q672" s="153"/>
      <c r="R672" s="154"/>
      <c r="S672" s="154"/>
      <c r="T672" s="154"/>
      <c r="U672" s="160"/>
      <c r="V672" s="161"/>
      <c r="W672" s="162"/>
      <c r="X672" s="162"/>
      <c r="Y672" s="163"/>
      <c r="Z672" s="164"/>
      <c r="AA672" s="165"/>
      <c r="AB672" s="165"/>
      <c r="AC672" s="165"/>
      <c r="AD672" s="166"/>
      <c r="AE672" s="167"/>
      <c r="AF672" s="165"/>
      <c r="AG672" s="165"/>
      <c r="AH672" s="165"/>
      <c r="AI672" s="166"/>
      <c r="AJ672" s="153"/>
      <c r="AM672" s="160"/>
      <c r="AN672" s="168"/>
      <c r="AO672" s="167"/>
      <c r="AP672" s="162"/>
      <c r="AQ672" s="158"/>
    </row>
    <row r="673" spans="1:43">
      <c r="A673" s="157"/>
      <c r="B673" s="158"/>
      <c r="C673" s="151"/>
      <c r="D673" s="152"/>
      <c r="E673" s="152"/>
      <c r="F673" s="152"/>
      <c r="G673" s="152"/>
      <c r="H673" s="152"/>
      <c r="I673" s="159"/>
      <c r="J673" s="159"/>
      <c r="K673" s="159"/>
      <c r="L673" s="159"/>
      <c r="M673" s="159"/>
      <c r="N673" s="159"/>
      <c r="O673" s="159"/>
      <c r="P673" s="159"/>
      <c r="Q673" s="153"/>
      <c r="R673" s="154"/>
      <c r="S673" s="154"/>
      <c r="T673" s="154"/>
      <c r="U673" s="160"/>
      <c r="V673" s="161"/>
      <c r="W673" s="162"/>
      <c r="X673" s="162"/>
      <c r="Y673" s="163"/>
      <c r="Z673" s="164"/>
      <c r="AA673" s="165"/>
      <c r="AB673" s="165"/>
      <c r="AC673" s="165"/>
      <c r="AD673" s="166"/>
      <c r="AE673" s="167"/>
      <c r="AF673" s="165"/>
      <c r="AG673" s="165"/>
      <c r="AH673" s="165"/>
      <c r="AI673" s="166"/>
      <c r="AJ673" s="153"/>
      <c r="AM673" s="160"/>
      <c r="AN673" s="168"/>
      <c r="AO673" s="167"/>
      <c r="AP673" s="162"/>
      <c r="AQ673" s="158"/>
    </row>
    <row r="674" spans="1:43">
      <c r="A674" s="157"/>
      <c r="B674" s="158"/>
      <c r="C674" s="151"/>
      <c r="D674" s="152"/>
      <c r="E674" s="152"/>
      <c r="F674" s="152"/>
      <c r="G674" s="152"/>
      <c r="H674" s="152"/>
      <c r="I674" s="159"/>
      <c r="J674" s="159"/>
      <c r="K674" s="159"/>
      <c r="L674" s="159"/>
      <c r="M674" s="159"/>
      <c r="N674" s="159"/>
      <c r="O674" s="159"/>
      <c r="P674" s="159"/>
      <c r="Q674" s="153"/>
      <c r="R674" s="154"/>
      <c r="S674" s="154"/>
      <c r="T674" s="154"/>
      <c r="U674" s="160"/>
      <c r="V674" s="161"/>
      <c r="W674" s="162"/>
      <c r="X674" s="162"/>
      <c r="Y674" s="163"/>
      <c r="Z674" s="164"/>
      <c r="AA674" s="165"/>
      <c r="AB674" s="165"/>
      <c r="AC674" s="165"/>
      <c r="AD674" s="166"/>
      <c r="AE674" s="167"/>
      <c r="AF674" s="165"/>
      <c r="AG674" s="165"/>
      <c r="AH674" s="165"/>
      <c r="AI674" s="166"/>
      <c r="AJ674" s="153"/>
      <c r="AM674" s="160"/>
      <c r="AN674" s="168"/>
      <c r="AO674" s="167"/>
      <c r="AP674" s="162"/>
      <c r="AQ674" s="158"/>
    </row>
    <row r="675" spans="1:43">
      <c r="A675" s="157"/>
      <c r="B675" s="158"/>
      <c r="C675" s="151"/>
      <c r="D675" s="152"/>
      <c r="E675" s="152"/>
      <c r="F675" s="152"/>
      <c r="G675" s="152"/>
      <c r="H675" s="152"/>
      <c r="I675" s="159"/>
      <c r="J675" s="159"/>
      <c r="K675" s="159"/>
      <c r="L675" s="159"/>
      <c r="M675" s="159"/>
      <c r="N675" s="159"/>
      <c r="O675" s="159"/>
      <c r="P675" s="159"/>
      <c r="Q675" s="153"/>
      <c r="R675" s="154"/>
      <c r="S675" s="154"/>
      <c r="T675" s="154"/>
      <c r="U675" s="160"/>
      <c r="V675" s="161"/>
      <c r="W675" s="162"/>
      <c r="X675" s="162"/>
      <c r="Y675" s="163"/>
      <c r="Z675" s="164"/>
      <c r="AA675" s="165"/>
      <c r="AB675" s="165"/>
      <c r="AC675" s="165"/>
      <c r="AD675" s="166"/>
      <c r="AE675" s="167"/>
      <c r="AF675" s="165"/>
      <c r="AG675" s="165"/>
      <c r="AH675" s="165"/>
      <c r="AI675" s="166"/>
      <c r="AJ675" s="153"/>
      <c r="AM675" s="160"/>
      <c r="AN675" s="168"/>
      <c r="AO675" s="167"/>
      <c r="AP675" s="162"/>
      <c r="AQ675" s="158"/>
    </row>
    <row r="676" spans="1:43">
      <c r="A676" s="157"/>
      <c r="B676" s="158"/>
      <c r="C676" s="151"/>
      <c r="D676" s="152"/>
      <c r="E676" s="152"/>
      <c r="F676" s="152"/>
      <c r="G676" s="152"/>
      <c r="H676" s="152"/>
      <c r="I676" s="159"/>
      <c r="J676" s="159"/>
      <c r="K676" s="159"/>
      <c r="L676" s="159"/>
      <c r="M676" s="159"/>
      <c r="N676" s="159"/>
      <c r="O676" s="159"/>
      <c r="P676" s="159"/>
      <c r="Q676" s="153"/>
      <c r="R676" s="154"/>
      <c r="S676" s="154"/>
      <c r="T676" s="154"/>
      <c r="U676" s="160"/>
      <c r="V676" s="161"/>
      <c r="W676" s="162"/>
      <c r="X676" s="162"/>
      <c r="Y676" s="163"/>
      <c r="Z676" s="164"/>
      <c r="AA676" s="165"/>
      <c r="AB676" s="165"/>
      <c r="AC676" s="165"/>
      <c r="AD676" s="166"/>
      <c r="AE676" s="167"/>
      <c r="AF676" s="165"/>
      <c r="AG676" s="165"/>
      <c r="AH676" s="165"/>
      <c r="AI676" s="166"/>
      <c r="AJ676" s="153"/>
      <c r="AM676" s="160"/>
      <c r="AN676" s="168"/>
      <c r="AO676" s="167"/>
      <c r="AP676" s="162"/>
      <c r="AQ676" s="158"/>
    </row>
    <row r="677" spans="1:43">
      <c r="A677" s="157"/>
      <c r="B677" s="158"/>
      <c r="C677" s="151"/>
      <c r="D677" s="152"/>
      <c r="E677" s="152"/>
      <c r="F677" s="152"/>
      <c r="G677" s="152"/>
      <c r="H677" s="152"/>
      <c r="I677" s="159"/>
      <c r="J677" s="159"/>
      <c r="K677" s="159"/>
      <c r="L677" s="159"/>
      <c r="M677" s="159"/>
      <c r="N677" s="159"/>
      <c r="O677" s="159"/>
      <c r="P677" s="159"/>
      <c r="Q677" s="153"/>
      <c r="R677" s="154"/>
      <c r="S677" s="154"/>
      <c r="T677" s="154"/>
      <c r="U677" s="160"/>
      <c r="V677" s="161"/>
      <c r="W677" s="162"/>
      <c r="X677" s="162"/>
      <c r="Y677" s="163"/>
      <c r="Z677" s="164"/>
      <c r="AA677" s="165"/>
      <c r="AB677" s="165"/>
      <c r="AC677" s="165"/>
      <c r="AD677" s="166"/>
      <c r="AE677" s="167"/>
      <c r="AF677" s="165"/>
      <c r="AG677" s="165"/>
      <c r="AH677" s="165"/>
      <c r="AI677" s="166"/>
      <c r="AJ677" s="153"/>
      <c r="AM677" s="160"/>
      <c r="AN677" s="168"/>
      <c r="AO677" s="167"/>
      <c r="AP677" s="162"/>
      <c r="AQ677" s="158"/>
    </row>
    <row r="678" spans="1:43">
      <c r="A678" s="157"/>
      <c r="B678" s="158"/>
      <c r="C678" s="151"/>
      <c r="D678" s="152"/>
      <c r="E678" s="152"/>
      <c r="F678" s="152"/>
      <c r="G678" s="152"/>
      <c r="H678" s="152"/>
      <c r="I678" s="159"/>
      <c r="J678" s="159"/>
      <c r="K678" s="159"/>
      <c r="L678" s="159"/>
      <c r="M678" s="159"/>
      <c r="N678" s="159"/>
      <c r="O678" s="159"/>
      <c r="P678" s="159"/>
      <c r="Q678" s="153"/>
      <c r="R678" s="154"/>
      <c r="S678" s="154"/>
      <c r="T678" s="154"/>
      <c r="U678" s="160"/>
      <c r="V678" s="161"/>
      <c r="W678" s="162"/>
      <c r="X678" s="162"/>
      <c r="Y678" s="163"/>
      <c r="Z678" s="164"/>
      <c r="AA678" s="165"/>
      <c r="AB678" s="165"/>
      <c r="AC678" s="165"/>
      <c r="AD678" s="166"/>
      <c r="AE678" s="167"/>
      <c r="AF678" s="165"/>
      <c r="AG678" s="165"/>
      <c r="AH678" s="165"/>
      <c r="AI678" s="166"/>
      <c r="AJ678" s="153"/>
      <c r="AM678" s="160"/>
      <c r="AN678" s="168"/>
      <c r="AO678" s="167"/>
      <c r="AP678" s="162"/>
      <c r="AQ678" s="158"/>
    </row>
    <row r="679" spans="1:43">
      <c r="A679" s="157"/>
      <c r="B679" s="158"/>
      <c r="C679" s="151"/>
      <c r="D679" s="152"/>
      <c r="E679" s="152"/>
      <c r="F679" s="152"/>
      <c r="G679" s="152"/>
      <c r="H679" s="152"/>
      <c r="I679" s="159"/>
      <c r="J679" s="159"/>
      <c r="K679" s="159"/>
      <c r="L679" s="159"/>
      <c r="M679" s="159"/>
      <c r="N679" s="159"/>
      <c r="O679" s="159"/>
      <c r="P679" s="159"/>
      <c r="Q679" s="153"/>
      <c r="R679" s="154"/>
      <c r="S679" s="154"/>
      <c r="T679" s="154"/>
      <c r="U679" s="160"/>
      <c r="V679" s="161"/>
      <c r="W679" s="162"/>
      <c r="X679" s="162"/>
      <c r="Y679" s="163"/>
      <c r="Z679" s="164"/>
      <c r="AA679" s="165"/>
      <c r="AB679" s="165"/>
      <c r="AC679" s="165"/>
      <c r="AD679" s="166"/>
      <c r="AE679" s="167"/>
      <c r="AF679" s="165"/>
      <c r="AG679" s="165"/>
      <c r="AH679" s="165"/>
      <c r="AI679" s="166"/>
      <c r="AJ679" s="153"/>
      <c r="AM679" s="160"/>
      <c r="AN679" s="168"/>
      <c r="AO679" s="167"/>
      <c r="AP679" s="162"/>
      <c r="AQ679" s="158"/>
    </row>
    <row r="680" spans="1:43">
      <c r="A680" s="157"/>
      <c r="B680" s="158"/>
      <c r="C680" s="151"/>
      <c r="D680" s="152"/>
      <c r="E680" s="152"/>
      <c r="F680" s="152"/>
      <c r="G680" s="152"/>
      <c r="H680" s="152"/>
      <c r="I680" s="159"/>
      <c r="J680" s="159"/>
      <c r="K680" s="159"/>
      <c r="L680" s="159"/>
      <c r="M680" s="159"/>
      <c r="N680" s="159"/>
      <c r="O680" s="159"/>
      <c r="P680" s="159"/>
      <c r="Q680" s="153"/>
      <c r="R680" s="154"/>
      <c r="S680" s="154"/>
      <c r="T680" s="154"/>
      <c r="U680" s="160"/>
      <c r="V680" s="161"/>
      <c r="W680" s="162"/>
      <c r="X680" s="162"/>
      <c r="Y680" s="163"/>
      <c r="Z680" s="164"/>
      <c r="AA680" s="165"/>
      <c r="AB680" s="165"/>
      <c r="AC680" s="165"/>
      <c r="AD680" s="166"/>
      <c r="AE680" s="167"/>
      <c r="AF680" s="165"/>
      <c r="AG680" s="165"/>
      <c r="AH680" s="165"/>
      <c r="AI680" s="166"/>
      <c r="AJ680" s="153"/>
      <c r="AM680" s="160"/>
      <c r="AN680" s="168"/>
      <c r="AO680" s="167"/>
      <c r="AP680" s="162"/>
      <c r="AQ680" s="158"/>
    </row>
    <row r="681" spans="1:43">
      <c r="A681" s="157"/>
      <c r="B681" s="158"/>
      <c r="C681" s="151"/>
      <c r="D681" s="152"/>
      <c r="E681" s="152"/>
      <c r="F681" s="152"/>
      <c r="G681" s="152"/>
      <c r="H681" s="152"/>
      <c r="I681" s="159"/>
      <c r="J681" s="159"/>
      <c r="K681" s="159"/>
      <c r="L681" s="159"/>
      <c r="M681" s="159"/>
      <c r="N681" s="159"/>
      <c r="O681" s="159"/>
      <c r="P681" s="159"/>
      <c r="Q681" s="153"/>
      <c r="R681" s="154"/>
      <c r="S681" s="154"/>
      <c r="T681" s="154"/>
      <c r="U681" s="160"/>
      <c r="V681" s="161"/>
      <c r="W681" s="162"/>
      <c r="X681" s="162"/>
      <c r="Y681" s="163"/>
      <c r="Z681" s="164"/>
      <c r="AA681" s="165"/>
      <c r="AB681" s="165"/>
      <c r="AC681" s="165"/>
      <c r="AD681" s="166"/>
      <c r="AE681" s="167"/>
      <c r="AF681" s="165"/>
      <c r="AG681" s="165"/>
      <c r="AH681" s="165"/>
      <c r="AI681" s="166"/>
      <c r="AJ681" s="153"/>
      <c r="AM681" s="160"/>
      <c r="AN681" s="168"/>
      <c r="AO681" s="167"/>
      <c r="AP681" s="162"/>
      <c r="AQ681" s="158"/>
    </row>
    <row r="682" spans="1:43">
      <c r="A682" s="157"/>
      <c r="B682" s="158"/>
      <c r="C682" s="151"/>
      <c r="D682" s="152"/>
      <c r="E682" s="152"/>
      <c r="F682" s="152"/>
      <c r="G682" s="152"/>
      <c r="H682" s="152"/>
      <c r="I682" s="159"/>
      <c r="J682" s="159"/>
      <c r="K682" s="159"/>
      <c r="L682" s="159"/>
      <c r="M682" s="159"/>
      <c r="N682" s="159"/>
      <c r="O682" s="159"/>
      <c r="P682" s="159"/>
      <c r="Q682" s="153"/>
      <c r="R682" s="154"/>
      <c r="S682" s="154"/>
      <c r="T682" s="154"/>
      <c r="U682" s="160"/>
      <c r="V682" s="161"/>
      <c r="W682" s="162"/>
      <c r="X682" s="162"/>
      <c r="Y682" s="163"/>
      <c r="Z682" s="164"/>
      <c r="AA682" s="165"/>
      <c r="AB682" s="165"/>
      <c r="AC682" s="165"/>
      <c r="AD682" s="166"/>
      <c r="AE682" s="167"/>
      <c r="AF682" s="165"/>
      <c r="AG682" s="165"/>
      <c r="AH682" s="165"/>
      <c r="AI682" s="166"/>
      <c r="AJ682" s="153"/>
      <c r="AM682" s="160"/>
      <c r="AN682" s="168"/>
      <c r="AO682" s="167"/>
      <c r="AP682" s="162"/>
      <c r="AQ682" s="158"/>
    </row>
    <row r="683" spans="1:43">
      <c r="A683" s="157"/>
      <c r="B683" s="158"/>
      <c r="C683" s="151"/>
      <c r="D683" s="152"/>
      <c r="E683" s="152"/>
      <c r="F683" s="152"/>
      <c r="G683" s="152"/>
      <c r="H683" s="152"/>
      <c r="I683" s="159"/>
      <c r="J683" s="159"/>
      <c r="K683" s="159"/>
      <c r="L683" s="159"/>
      <c r="M683" s="159"/>
      <c r="N683" s="159"/>
      <c r="O683" s="159"/>
      <c r="P683" s="159"/>
      <c r="Q683" s="153"/>
      <c r="R683" s="154"/>
      <c r="S683" s="154"/>
      <c r="T683" s="154"/>
      <c r="U683" s="160"/>
      <c r="V683" s="161"/>
      <c r="W683" s="162"/>
      <c r="X683" s="162"/>
      <c r="Y683" s="163"/>
      <c r="Z683" s="164"/>
      <c r="AA683" s="165"/>
      <c r="AB683" s="165"/>
      <c r="AC683" s="165"/>
      <c r="AD683" s="166"/>
      <c r="AE683" s="167"/>
      <c r="AF683" s="165"/>
      <c r="AG683" s="165"/>
      <c r="AH683" s="165"/>
      <c r="AI683" s="166"/>
      <c r="AJ683" s="153"/>
      <c r="AM683" s="160"/>
      <c r="AN683" s="168"/>
      <c r="AO683" s="167"/>
      <c r="AP683" s="162"/>
      <c r="AQ683" s="158"/>
    </row>
    <row r="684" spans="1:43">
      <c r="A684" s="157"/>
      <c r="B684" s="158"/>
      <c r="C684" s="151"/>
      <c r="D684" s="152"/>
      <c r="E684" s="152"/>
      <c r="F684" s="152"/>
      <c r="G684" s="152"/>
      <c r="H684" s="152"/>
      <c r="I684" s="159"/>
      <c r="J684" s="159"/>
      <c r="K684" s="159"/>
      <c r="L684" s="159"/>
      <c r="M684" s="159"/>
      <c r="N684" s="159"/>
      <c r="O684" s="159"/>
      <c r="P684" s="159"/>
      <c r="Q684" s="153"/>
      <c r="R684" s="154"/>
      <c r="S684" s="154"/>
      <c r="T684" s="154"/>
      <c r="U684" s="160"/>
      <c r="V684" s="161"/>
      <c r="W684" s="162"/>
      <c r="X684" s="162"/>
      <c r="Y684" s="163"/>
      <c r="Z684" s="164"/>
      <c r="AA684" s="165"/>
      <c r="AB684" s="165"/>
      <c r="AC684" s="165"/>
      <c r="AD684" s="166"/>
      <c r="AE684" s="167"/>
      <c r="AF684" s="165"/>
      <c r="AG684" s="165"/>
      <c r="AH684" s="165"/>
      <c r="AI684" s="166"/>
      <c r="AJ684" s="153"/>
      <c r="AM684" s="160"/>
      <c r="AN684" s="168"/>
      <c r="AO684" s="167"/>
      <c r="AP684" s="162"/>
      <c r="AQ684" s="158"/>
    </row>
    <row r="685" spans="1:43">
      <c r="A685" s="157"/>
      <c r="B685" s="158"/>
      <c r="C685" s="151"/>
      <c r="D685" s="152"/>
      <c r="E685" s="152"/>
      <c r="F685" s="152"/>
      <c r="G685" s="152"/>
      <c r="H685" s="152"/>
      <c r="I685" s="159"/>
      <c r="J685" s="159"/>
      <c r="K685" s="159"/>
      <c r="L685" s="159"/>
      <c r="M685" s="159"/>
      <c r="N685" s="159"/>
      <c r="O685" s="159"/>
      <c r="P685" s="159"/>
      <c r="Q685" s="153"/>
      <c r="R685" s="154"/>
      <c r="S685" s="154"/>
      <c r="T685" s="154"/>
      <c r="U685" s="160"/>
      <c r="V685" s="161"/>
      <c r="W685" s="162"/>
      <c r="X685" s="162"/>
      <c r="Y685" s="163"/>
      <c r="Z685" s="164"/>
      <c r="AA685" s="165"/>
      <c r="AB685" s="165"/>
      <c r="AC685" s="165"/>
      <c r="AD685" s="166"/>
      <c r="AE685" s="167"/>
      <c r="AF685" s="165"/>
      <c r="AG685" s="165"/>
      <c r="AH685" s="165"/>
      <c r="AI685" s="166"/>
      <c r="AJ685" s="153"/>
      <c r="AM685" s="160"/>
      <c r="AN685" s="168"/>
      <c r="AO685" s="167"/>
      <c r="AP685" s="162"/>
      <c r="AQ685" s="158"/>
    </row>
    <row r="686" spans="1:43">
      <c r="A686" s="157"/>
      <c r="B686" s="158"/>
      <c r="C686" s="151"/>
      <c r="D686" s="152"/>
      <c r="E686" s="152"/>
      <c r="F686" s="152"/>
      <c r="G686" s="152"/>
      <c r="H686" s="152"/>
      <c r="I686" s="159"/>
      <c r="J686" s="159"/>
      <c r="K686" s="159"/>
      <c r="L686" s="159"/>
      <c r="M686" s="159"/>
      <c r="N686" s="159"/>
      <c r="O686" s="159"/>
      <c r="P686" s="159"/>
      <c r="Q686" s="153"/>
      <c r="R686" s="154"/>
      <c r="S686" s="154"/>
      <c r="T686" s="154"/>
      <c r="U686" s="160"/>
      <c r="V686" s="161"/>
      <c r="W686" s="162"/>
      <c r="X686" s="162"/>
      <c r="Y686" s="163"/>
      <c r="Z686" s="164"/>
      <c r="AA686" s="165"/>
      <c r="AB686" s="165"/>
      <c r="AC686" s="165"/>
      <c r="AD686" s="166"/>
      <c r="AE686" s="167"/>
      <c r="AF686" s="165"/>
      <c r="AG686" s="165"/>
      <c r="AH686" s="165"/>
      <c r="AI686" s="166"/>
      <c r="AJ686" s="153"/>
      <c r="AM686" s="160"/>
      <c r="AN686" s="168"/>
      <c r="AO686" s="167"/>
      <c r="AP686" s="162"/>
      <c r="AQ686" s="158"/>
    </row>
    <row r="687" spans="1:43">
      <c r="A687" s="157"/>
      <c r="B687" s="158"/>
      <c r="C687" s="151"/>
      <c r="D687" s="152"/>
      <c r="E687" s="152"/>
      <c r="F687" s="152"/>
      <c r="G687" s="152"/>
      <c r="H687" s="152"/>
      <c r="I687" s="159"/>
      <c r="J687" s="159"/>
      <c r="K687" s="159"/>
      <c r="L687" s="159"/>
      <c r="M687" s="159"/>
      <c r="N687" s="159"/>
      <c r="O687" s="159"/>
      <c r="P687" s="159"/>
      <c r="Q687" s="153"/>
      <c r="R687" s="154"/>
      <c r="S687" s="154"/>
      <c r="T687" s="154"/>
      <c r="U687" s="160"/>
      <c r="V687" s="161"/>
      <c r="W687" s="162"/>
      <c r="X687" s="162"/>
      <c r="Y687" s="163"/>
      <c r="Z687" s="164"/>
      <c r="AA687" s="165"/>
      <c r="AB687" s="165"/>
      <c r="AC687" s="165"/>
      <c r="AD687" s="166"/>
      <c r="AE687" s="167"/>
      <c r="AF687" s="165"/>
      <c r="AG687" s="165"/>
      <c r="AH687" s="165"/>
      <c r="AI687" s="166"/>
      <c r="AJ687" s="153"/>
      <c r="AM687" s="160"/>
      <c r="AN687" s="168"/>
      <c r="AO687" s="167"/>
      <c r="AP687" s="162"/>
      <c r="AQ687" s="158"/>
    </row>
    <row r="688" spans="1:43">
      <c r="A688" s="157"/>
      <c r="B688" s="158"/>
      <c r="C688" s="151"/>
      <c r="D688" s="152"/>
      <c r="E688" s="152"/>
      <c r="F688" s="152"/>
      <c r="G688" s="152"/>
      <c r="H688" s="152"/>
      <c r="I688" s="159"/>
      <c r="J688" s="159"/>
      <c r="K688" s="159"/>
      <c r="L688" s="159"/>
      <c r="M688" s="159"/>
      <c r="N688" s="159"/>
      <c r="O688" s="159"/>
      <c r="P688" s="159"/>
      <c r="Q688" s="153"/>
      <c r="R688" s="154"/>
      <c r="S688" s="154"/>
      <c r="T688" s="154"/>
      <c r="U688" s="160"/>
      <c r="V688" s="161"/>
      <c r="W688" s="162"/>
      <c r="X688" s="162"/>
      <c r="Y688" s="163"/>
      <c r="Z688" s="164"/>
      <c r="AA688" s="165"/>
      <c r="AB688" s="165"/>
      <c r="AC688" s="165"/>
      <c r="AD688" s="166"/>
      <c r="AE688" s="167"/>
      <c r="AF688" s="165"/>
      <c r="AG688" s="165"/>
      <c r="AH688" s="165"/>
      <c r="AI688" s="166"/>
      <c r="AJ688" s="153"/>
      <c r="AM688" s="160"/>
      <c r="AN688" s="168"/>
      <c r="AO688" s="167"/>
      <c r="AP688" s="162"/>
      <c r="AQ688" s="158"/>
    </row>
    <row r="689" spans="1:43">
      <c r="A689" s="157"/>
      <c r="B689" s="158"/>
      <c r="C689" s="151"/>
      <c r="D689" s="152"/>
      <c r="E689" s="152"/>
      <c r="F689" s="152"/>
      <c r="G689" s="152"/>
      <c r="H689" s="152"/>
      <c r="I689" s="159"/>
      <c r="J689" s="159"/>
      <c r="K689" s="159"/>
      <c r="L689" s="159"/>
      <c r="M689" s="159"/>
      <c r="N689" s="159"/>
      <c r="O689" s="159"/>
      <c r="P689" s="159"/>
      <c r="Q689" s="153"/>
      <c r="R689" s="154"/>
      <c r="S689" s="154"/>
      <c r="T689" s="154"/>
      <c r="U689" s="160"/>
      <c r="V689" s="161"/>
      <c r="W689" s="162"/>
      <c r="X689" s="162"/>
      <c r="Y689" s="163"/>
      <c r="Z689" s="164"/>
      <c r="AA689" s="165"/>
      <c r="AB689" s="165"/>
      <c r="AC689" s="165"/>
      <c r="AD689" s="166"/>
      <c r="AE689" s="167"/>
      <c r="AF689" s="165"/>
      <c r="AG689" s="165"/>
      <c r="AH689" s="165"/>
      <c r="AI689" s="166"/>
      <c r="AJ689" s="153"/>
      <c r="AM689" s="160"/>
      <c r="AN689" s="168"/>
      <c r="AO689" s="167"/>
      <c r="AP689" s="162"/>
      <c r="AQ689" s="158"/>
    </row>
    <row r="690" spans="1:43">
      <c r="A690" s="157"/>
      <c r="B690" s="158"/>
      <c r="C690" s="151"/>
      <c r="D690" s="152"/>
      <c r="E690" s="152"/>
      <c r="F690" s="152"/>
      <c r="G690" s="152"/>
      <c r="H690" s="152"/>
      <c r="I690" s="159"/>
      <c r="J690" s="159"/>
      <c r="K690" s="159"/>
      <c r="L690" s="159"/>
      <c r="M690" s="159"/>
      <c r="N690" s="159"/>
      <c r="O690" s="159"/>
      <c r="P690" s="159"/>
      <c r="Q690" s="153"/>
      <c r="R690" s="154"/>
      <c r="S690" s="154"/>
      <c r="T690" s="154"/>
      <c r="U690" s="160"/>
      <c r="V690" s="161"/>
      <c r="W690" s="162"/>
      <c r="X690" s="162"/>
      <c r="Y690" s="163"/>
      <c r="Z690" s="164"/>
      <c r="AA690" s="165"/>
      <c r="AB690" s="165"/>
      <c r="AC690" s="165"/>
      <c r="AD690" s="166"/>
      <c r="AE690" s="167"/>
      <c r="AF690" s="165"/>
      <c r="AG690" s="165"/>
      <c r="AH690" s="165"/>
      <c r="AI690" s="166"/>
      <c r="AJ690" s="153"/>
      <c r="AM690" s="160"/>
      <c r="AN690" s="168"/>
      <c r="AO690" s="167"/>
      <c r="AP690" s="162"/>
      <c r="AQ690" s="158"/>
    </row>
    <row r="691" spans="1:43">
      <c r="A691" s="157"/>
      <c r="B691" s="158"/>
      <c r="C691" s="151"/>
      <c r="D691" s="152"/>
      <c r="E691" s="152"/>
      <c r="F691" s="152"/>
      <c r="G691" s="152"/>
      <c r="H691" s="152"/>
      <c r="I691" s="159"/>
      <c r="J691" s="159"/>
      <c r="K691" s="159"/>
      <c r="L691" s="159"/>
      <c r="M691" s="159"/>
      <c r="N691" s="159"/>
      <c r="O691" s="159"/>
      <c r="P691" s="159"/>
      <c r="Q691" s="153"/>
      <c r="R691" s="154"/>
      <c r="S691" s="154"/>
      <c r="T691" s="154"/>
      <c r="U691" s="160"/>
      <c r="V691" s="161"/>
      <c r="W691" s="162"/>
      <c r="X691" s="162"/>
      <c r="Y691" s="163"/>
      <c r="Z691" s="164"/>
      <c r="AA691" s="165"/>
      <c r="AB691" s="165"/>
      <c r="AC691" s="165"/>
      <c r="AD691" s="166"/>
      <c r="AE691" s="167"/>
      <c r="AF691" s="165"/>
      <c r="AG691" s="165"/>
      <c r="AH691" s="165"/>
      <c r="AI691" s="166"/>
      <c r="AJ691" s="153"/>
      <c r="AM691" s="160"/>
      <c r="AN691" s="168"/>
      <c r="AO691" s="167"/>
      <c r="AP691" s="162"/>
      <c r="AQ691" s="158"/>
    </row>
    <row r="692" spans="1:43">
      <c r="A692" s="157"/>
      <c r="B692" s="158"/>
      <c r="C692" s="151"/>
      <c r="D692" s="152"/>
      <c r="E692" s="152"/>
      <c r="F692" s="152"/>
      <c r="G692" s="152"/>
      <c r="H692" s="152"/>
      <c r="I692" s="159"/>
      <c r="J692" s="159"/>
      <c r="K692" s="159"/>
      <c r="L692" s="159"/>
      <c r="M692" s="159"/>
      <c r="N692" s="159"/>
      <c r="O692" s="159"/>
      <c r="P692" s="159"/>
      <c r="Q692" s="153"/>
      <c r="R692" s="154"/>
      <c r="S692" s="154"/>
      <c r="T692" s="154"/>
      <c r="U692" s="160"/>
      <c r="V692" s="161"/>
      <c r="W692" s="162"/>
      <c r="X692" s="162"/>
      <c r="Y692" s="163"/>
      <c r="Z692" s="164"/>
      <c r="AA692" s="165"/>
      <c r="AB692" s="165"/>
      <c r="AC692" s="165"/>
      <c r="AD692" s="166"/>
      <c r="AE692" s="167"/>
      <c r="AF692" s="165"/>
      <c r="AG692" s="165"/>
      <c r="AH692" s="165"/>
      <c r="AI692" s="166"/>
      <c r="AJ692" s="153"/>
      <c r="AM692" s="160"/>
      <c r="AN692" s="168"/>
      <c r="AO692" s="167"/>
      <c r="AP692" s="162"/>
      <c r="AQ692" s="158"/>
    </row>
    <row r="693" spans="1:43">
      <c r="A693" s="157"/>
      <c r="B693" s="158"/>
      <c r="C693" s="151"/>
      <c r="D693" s="152"/>
      <c r="E693" s="152"/>
      <c r="F693" s="152"/>
      <c r="G693" s="152"/>
      <c r="H693" s="152"/>
      <c r="I693" s="159"/>
      <c r="J693" s="159"/>
      <c r="K693" s="159"/>
      <c r="L693" s="159"/>
      <c r="M693" s="159"/>
      <c r="N693" s="159"/>
      <c r="O693" s="159"/>
      <c r="P693" s="159"/>
      <c r="Q693" s="153"/>
      <c r="R693" s="154"/>
      <c r="S693" s="154"/>
      <c r="T693" s="154"/>
      <c r="U693" s="160"/>
      <c r="V693" s="161"/>
      <c r="W693" s="162"/>
      <c r="X693" s="162"/>
      <c r="Y693" s="163"/>
      <c r="Z693" s="164"/>
      <c r="AA693" s="165"/>
      <c r="AB693" s="165"/>
      <c r="AC693" s="165"/>
      <c r="AD693" s="166"/>
      <c r="AE693" s="167"/>
      <c r="AF693" s="165"/>
      <c r="AG693" s="165"/>
      <c r="AH693" s="165"/>
      <c r="AI693" s="166"/>
      <c r="AJ693" s="153"/>
      <c r="AM693" s="160"/>
      <c r="AN693" s="168"/>
      <c r="AO693" s="167"/>
      <c r="AP693" s="162"/>
      <c r="AQ693" s="158"/>
    </row>
    <row r="694" spans="1:43">
      <c r="A694" s="157"/>
      <c r="B694" s="158"/>
      <c r="C694" s="151"/>
      <c r="D694" s="152"/>
      <c r="E694" s="152"/>
      <c r="F694" s="152"/>
      <c r="G694" s="152"/>
      <c r="H694" s="152"/>
      <c r="I694" s="159"/>
      <c r="J694" s="159"/>
      <c r="K694" s="159"/>
      <c r="L694" s="159"/>
      <c r="M694" s="159"/>
      <c r="N694" s="159"/>
      <c r="O694" s="159"/>
      <c r="P694" s="159"/>
      <c r="Q694" s="153"/>
      <c r="R694" s="154"/>
      <c r="S694" s="154"/>
      <c r="T694" s="154"/>
      <c r="U694" s="160"/>
      <c r="V694" s="161"/>
      <c r="W694" s="162"/>
      <c r="X694" s="162"/>
      <c r="Y694" s="163"/>
      <c r="Z694" s="164"/>
      <c r="AA694" s="165"/>
      <c r="AB694" s="165"/>
      <c r="AC694" s="165"/>
      <c r="AD694" s="166"/>
      <c r="AE694" s="167"/>
      <c r="AF694" s="165"/>
      <c r="AG694" s="165"/>
      <c r="AH694" s="165"/>
      <c r="AI694" s="166"/>
      <c r="AJ694" s="153"/>
      <c r="AM694" s="160"/>
      <c r="AN694" s="168"/>
      <c r="AO694" s="167"/>
      <c r="AP694" s="162"/>
      <c r="AQ694" s="158"/>
    </row>
    <row r="695" spans="1:43">
      <c r="A695" s="157"/>
      <c r="B695" s="158"/>
      <c r="C695" s="151"/>
      <c r="D695" s="152"/>
      <c r="E695" s="152"/>
      <c r="F695" s="152"/>
      <c r="G695" s="152"/>
      <c r="H695" s="152"/>
      <c r="I695" s="159"/>
      <c r="J695" s="159"/>
      <c r="K695" s="159"/>
      <c r="L695" s="159"/>
      <c r="M695" s="159"/>
      <c r="N695" s="159"/>
      <c r="O695" s="159"/>
      <c r="P695" s="159"/>
      <c r="Q695" s="153"/>
      <c r="R695" s="154"/>
      <c r="S695" s="154"/>
      <c r="T695" s="154"/>
      <c r="U695" s="160"/>
      <c r="V695" s="161"/>
      <c r="W695" s="162"/>
      <c r="X695" s="162"/>
      <c r="Y695" s="163"/>
      <c r="Z695" s="164"/>
      <c r="AA695" s="165"/>
      <c r="AB695" s="165"/>
      <c r="AC695" s="165"/>
      <c r="AD695" s="166"/>
      <c r="AE695" s="167"/>
      <c r="AF695" s="165"/>
      <c r="AG695" s="165"/>
      <c r="AH695" s="165"/>
      <c r="AI695" s="166"/>
      <c r="AJ695" s="153"/>
      <c r="AM695" s="160"/>
      <c r="AN695" s="168"/>
      <c r="AO695" s="167"/>
      <c r="AP695" s="162"/>
      <c r="AQ695" s="158"/>
    </row>
    <row r="696" spans="1:43">
      <c r="A696" s="157"/>
      <c r="B696" s="158"/>
      <c r="C696" s="151"/>
      <c r="D696" s="152"/>
      <c r="E696" s="152"/>
      <c r="F696" s="152"/>
      <c r="G696" s="152"/>
      <c r="H696" s="152"/>
      <c r="I696" s="159"/>
      <c r="J696" s="159"/>
      <c r="K696" s="159"/>
      <c r="L696" s="159"/>
      <c r="M696" s="159"/>
      <c r="N696" s="159"/>
      <c r="O696" s="159"/>
      <c r="P696" s="159"/>
      <c r="Q696" s="153"/>
      <c r="R696" s="154"/>
      <c r="S696" s="154"/>
      <c r="T696" s="154"/>
      <c r="U696" s="160"/>
      <c r="V696" s="161"/>
      <c r="W696" s="162"/>
      <c r="X696" s="162"/>
      <c r="Y696" s="163"/>
      <c r="Z696" s="164"/>
      <c r="AA696" s="165"/>
      <c r="AB696" s="165"/>
      <c r="AC696" s="165"/>
      <c r="AD696" s="166"/>
      <c r="AE696" s="167"/>
      <c r="AF696" s="165"/>
      <c r="AG696" s="165"/>
      <c r="AH696" s="165"/>
      <c r="AI696" s="166"/>
      <c r="AJ696" s="153"/>
      <c r="AM696" s="160"/>
      <c r="AN696" s="168"/>
      <c r="AO696" s="167"/>
      <c r="AP696" s="162"/>
      <c r="AQ696" s="158"/>
    </row>
    <row r="697" spans="1:43">
      <c r="A697" s="157"/>
      <c r="B697" s="158"/>
      <c r="C697" s="151"/>
      <c r="D697" s="152"/>
      <c r="E697" s="152"/>
      <c r="F697" s="152"/>
      <c r="G697" s="152"/>
      <c r="H697" s="152"/>
      <c r="I697" s="159"/>
      <c r="J697" s="159"/>
      <c r="K697" s="159"/>
      <c r="L697" s="159"/>
      <c r="M697" s="159"/>
      <c r="N697" s="159"/>
      <c r="O697" s="159"/>
      <c r="P697" s="159"/>
      <c r="Q697" s="153"/>
      <c r="R697" s="154"/>
      <c r="S697" s="154"/>
      <c r="T697" s="154"/>
      <c r="U697" s="160"/>
      <c r="V697" s="161"/>
      <c r="W697" s="162"/>
      <c r="X697" s="162"/>
      <c r="Y697" s="163"/>
      <c r="Z697" s="164"/>
      <c r="AA697" s="165"/>
      <c r="AB697" s="165"/>
      <c r="AC697" s="165"/>
      <c r="AD697" s="166"/>
      <c r="AE697" s="167"/>
      <c r="AF697" s="165"/>
      <c r="AG697" s="165"/>
      <c r="AH697" s="165"/>
      <c r="AI697" s="166"/>
      <c r="AJ697" s="153"/>
      <c r="AM697" s="160"/>
      <c r="AN697" s="168"/>
      <c r="AO697" s="167"/>
      <c r="AP697" s="162"/>
      <c r="AQ697" s="158"/>
    </row>
    <row r="698" spans="1:43">
      <c r="A698" s="157"/>
      <c r="B698" s="158"/>
      <c r="C698" s="151"/>
      <c r="D698" s="152"/>
      <c r="E698" s="152"/>
      <c r="F698" s="152"/>
      <c r="G698" s="152"/>
      <c r="H698" s="152"/>
      <c r="I698" s="159"/>
      <c r="J698" s="159"/>
      <c r="K698" s="159"/>
      <c r="L698" s="159"/>
      <c r="M698" s="159"/>
      <c r="N698" s="159"/>
      <c r="O698" s="159"/>
      <c r="P698" s="159"/>
      <c r="Q698" s="153"/>
      <c r="R698" s="154"/>
      <c r="S698" s="154"/>
      <c r="T698" s="154"/>
      <c r="U698" s="160"/>
      <c r="V698" s="161"/>
      <c r="W698" s="162"/>
      <c r="X698" s="162"/>
      <c r="Y698" s="163"/>
      <c r="Z698" s="164"/>
      <c r="AA698" s="165"/>
      <c r="AB698" s="165"/>
      <c r="AC698" s="165"/>
      <c r="AD698" s="166"/>
      <c r="AE698" s="167"/>
      <c r="AF698" s="165"/>
      <c r="AG698" s="165"/>
      <c r="AH698" s="165"/>
      <c r="AI698" s="166"/>
      <c r="AJ698" s="153"/>
      <c r="AM698" s="160"/>
      <c r="AN698" s="168"/>
      <c r="AO698" s="167"/>
      <c r="AP698" s="162"/>
      <c r="AQ698" s="158"/>
    </row>
    <row r="699" spans="1:43">
      <c r="A699" s="157"/>
      <c r="B699" s="158"/>
      <c r="C699" s="151"/>
      <c r="D699" s="152"/>
      <c r="E699" s="152"/>
      <c r="F699" s="152"/>
      <c r="G699" s="152"/>
      <c r="H699" s="152"/>
      <c r="I699" s="159"/>
      <c r="J699" s="159"/>
      <c r="K699" s="159"/>
      <c r="L699" s="159"/>
      <c r="M699" s="159"/>
      <c r="N699" s="159"/>
      <c r="O699" s="159"/>
      <c r="P699" s="159"/>
      <c r="Q699" s="153"/>
      <c r="R699" s="154"/>
      <c r="S699" s="154"/>
      <c r="T699" s="154"/>
      <c r="U699" s="160"/>
      <c r="V699" s="161"/>
      <c r="W699" s="162"/>
      <c r="X699" s="162"/>
      <c r="Y699" s="163"/>
      <c r="Z699" s="164"/>
      <c r="AA699" s="165"/>
      <c r="AB699" s="165"/>
      <c r="AC699" s="165"/>
      <c r="AD699" s="166"/>
      <c r="AE699" s="167"/>
      <c r="AF699" s="165"/>
      <c r="AG699" s="165"/>
      <c r="AH699" s="165"/>
      <c r="AI699" s="166"/>
      <c r="AJ699" s="153"/>
      <c r="AM699" s="160"/>
      <c r="AN699" s="168"/>
      <c r="AO699" s="167"/>
      <c r="AP699" s="162"/>
      <c r="AQ699" s="158"/>
    </row>
    <row r="700" spans="1:43">
      <c r="A700" s="157"/>
      <c r="B700" s="158"/>
      <c r="C700" s="151"/>
      <c r="D700" s="152"/>
      <c r="E700" s="152"/>
      <c r="F700" s="152"/>
      <c r="G700" s="152"/>
      <c r="H700" s="152"/>
      <c r="I700" s="159"/>
      <c r="J700" s="159"/>
      <c r="K700" s="159"/>
      <c r="L700" s="159"/>
      <c r="M700" s="159"/>
      <c r="N700" s="159"/>
      <c r="O700" s="159"/>
      <c r="P700" s="159"/>
      <c r="Q700" s="153"/>
      <c r="R700" s="154"/>
      <c r="S700" s="154"/>
      <c r="T700" s="154"/>
      <c r="U700" s="160"/>
      <c r="V700" s="161"/>
      <c r="W700" s="162"/>
      <c r="X700" s="162"/>
      <c r="Y700" s="163"/>
      <c r="Z700" s="164"/>
      <c r="AA700" s="165"/>
      <c r="AB700" s="165"/>
      <c r="AC700" s="165"/>
      <c r="AD700" s="166"/>
      <c r="AE700" s="167"/>
      <c r="AF700" s="165"/>
      <c r="AG700" s="165"/>
      <c r="AH700" s="165"/>
      <c r="AI700" s="166"/>
      <c r="AJ700" s="153"/>
      <c r="AM700" s="160"/>
      <c r="AN700" s="168"/>
      <c r="AO700" s="167"/>
      <c r="AP700" s="162"/>
      <c r="AQ700" s="158"/>
    </row>
    <row r="701" spans="1:43">
      <c r="A701" s="157"/>
      <c r="B701" s="158"/>
      <c r="C701" s="151"/>
      <c r="D701" s="152"/>
      <c r="E701" s="152"/>
      <c r="F701" s="152"/>
      <c r="G701" s="152"/>
      <c r="H701" s="152"/>
      <c r="I701" s="159"/>
      <c r="J701" s="159"/>
      <c r="K701" s="159"/>
      <c r="L701" s="159"/>
      <c r="M701" s="159"/>
      <c r="N701" s="159"/>
      <c r="O701" s="159"/>
      <c r="P701" s="159"/>
      <c r="Q701" s="153"/>
      <c r="R701" s="154"/>
      <c r="S701" s="154"/>
      <c r="T701" s="154"/>
      <c r="U701" s="160"/>
      <c r="V701" s="161"/>
      <c r="W701" s="162"/>
      <c r="X701" s="162"/>
      <c r="Y701" s="163"/>
      <c r="Z701" s="164"/>
      <c r="AA701" s="165"/>
      <c r="AB701" s="165"/>
      <c r="AC701" s="165"/>
      <c r="AD701" s="166"/>
      <c r="AE701" s="167"/>
      <c r="AF701" s="165"/>
      <c r="AG701" s="165"/>
      <c r="AH701" s="165"/>
      <c r="AI701" s="166"/>
      <c r="AJ701" s="153"/>
      <c r="AM701" s="160"/>
      <c r="AN701" s="168"/>
      <c r="AO701" s="167"/>
      <c r="AP701" s="162"/>
      <c r="AQ701" s="158"/>
    </row>
    <row r="702" spans="1:43">
      <c r="A702" s="157"/>
      <c r="B702" s="158"/>
      <c r="C702" s="151"/>
      <c r="D702" s="152"/>
      <c r="E702" s="152"/>
      <c r="F702" s="152"/>
      <c r="G702" s="152"/>
      <c r="H702" s="152"/>
      <c r="I702" s="159"/>
      <c r="J702" s="159"/>
      <c r="K702" s="159"/>
      <c r="L702" s="159"/>
      <c r="M702" s="159"/>
      <c r="N702" s="159"/>
      <c r="O702" s="159"/>
      <c r="P702" s="159"/>
      <c r="Q702" s="153"/>
      <c r="R702" s="154"/>
      <c r="S702" s="154"/>
      <c r="T702" s="154"/>
      <c r="U702" s="160"/>
      <c r="V702" s="161"/>
      <c r="W702" s="162"/>
      <c r="X702" s="162"/>
      <c r="Y702" s="163"/>
      <c r="Z702" s="164"/>
      <c r="AA702" s="165"/>
      <c r="AB702" s="165"/>
      <c r="AC702" s="165"/>
      <c r="AD702" s="166"/>
      <c r="AE702" s="167"/>
      <c r="AF702" s="165"/>
      <c r="AG702" s="165"/>
      <c r="AH702" s="165"/>
      <c r="AI702" s="166"/>
      <c r="AJ702" s="153"/>
      <c r="AM702" s="160"/>
      <c r="AN702" s="168"/>
      <c r="AO702" s="167"/>
      <c r="AP702" s="162"/>
      <c r="AQ702" s="158"/>
    </row>
    <row r="703" spans="1:43">
      <c r="A703" s="157"/>
      <c r="B703" s="158"/>
      <c r="C703" s="151"/>
      <c r="D703" s="152"/>
      <c r="E703" s="152"/>
      <c r="F703" s="152"/>
      <c r="G703" s="152"/>
      <c r="H703" s="152"/>
      <c r="I703" s="159"/>
      <c r="J703" s="159"/>
      <c r="K703" s="159"/>
      <c r="L703" s="159"/>
      <c r="M703" s="159"/>
      <c r="N703" s="159"/>
      <c r="O703" s="159"/>
      <c r="P703" s="159"/>
      <c r="Q703" s="153"/>
      <c r="R703" s="154"/>
      <c r="S703" s="154"/>
      <c r="T703" s="154"/>
      <c r="U703" s="160"/>
      <c r="V703" s="161"/>
      <c r="W703" s="162"/>
      <c r="X703" s="162"/>
      <c r="Y703" s="163"/>
      <c r="Z703" s="164"/>
      <c r="AA703" s="165"/>
      <c r="AB703" s="165"/>
      <c r="AC703" s="165"/>
      <c r="AD703" s="166"/>
      <c r="AE703" s="167"/>
      <c r="AF703" s="165"/>
      <c r="AG703" s="165"/>
      <c r="AH703" s="165"/>
      <c r="AI703" s="166"/>
      <c r="AJ703" s="153"/>
      <c r="AM703" s="160"/>
      <c r="AN703" s="168"/>
      <c r="AO703" s="167"/>
      <c r="AP703" s="162"/>
      <c r="AQ703" s="158"/>
    </row>
    <row r="704" spans="1:43">
      <c r="A704" s="157"/>
      <c r="B704" s="158"/>
      <c r="C704" s="151"/>
      <c r="D704" s="152"/>
      <c r="E704" s="152"/>
      <c r="F704" s="152"/>
      <c r="G704" s="152"/>
      <c r="H704" s="152"/>
      <c r="I704" s="159"/>
      <c r="J704" s="159"/>
      <c r="K704" s="159"/>
      <c r="L704" s="159"/>
      <c r="M704" s="159"/>
      <c r="N704" s="159"/>
      <c r="O704" s="159"/>
      <c r="P704" s="159"/>
      <c r="Q704" s="153"/>
      <c r="R704" s="154"/>
      <c r="S704" s="154"/>
      <c r="T704" s="154"/>
      <c r="U704" s="160"/>
      <c r="V704" s="161"/>
      <c r="W704" s="162"/>
      <c r="X704" s="162"/>
      <c r="Y704" s="163"/>
      <c r="Z704" s="164"/>
      <c r="AA704" s="165"/>
      <c r="AB704" s="165"/>
      <c r="AC704" s="165"/>
      <c r="AD704" s="166"/>
      <c r="AE704" s="167"/>
      <c r="AF704" s="165"/>
      <c r="AG704" s="165"/>
      <c r="AH704" s="165"/>
      <c r="AI704" s="166"/>
      <c r="AJ704" s="153"/>
      <c r="AM704" s="160"/>
      <c r="AN704" s="168"/>
      <c r="AO704" s="167"/>
      <c r="AP704" s="162"/>
      <c r="AQ704" s="158"/>
    </row>
    <row r="705" spans="1:43">
      <c r="A705" s="157"/>
      <c r="B705" s="158"/>
      <c r="C705" s="151"/>
      <c r="D705" s="152"/>
      <c r="E705" s="152"/>
      <c r="F705" s="152"/>
      <c r="G705" s="152"/>
      <c r="H705" s="152"/>
      <c r="I705" s="159"/>
      <c r="J705" s="159"/>
      <c r="K705" s="159"/>
      <c r="L705" s="159"/>
      <c r="M705" s="159"/>
      <c r="N705" s="159"/>
      <c r="O705" s="159"/>
      <c r="P705" s="159"/>
      <c r="Q705" s="153"/>
      <c r="R705" s="154"/>
      <c r="S705" s="154"/>
      <c r="T705" s="154"/>
      <c r="U705" s="160"/>
      <c r="V705" s="161"/>
      <c r="W705" s="162"/>
      <c r="X705" s="162"/>
      <c r="Y705" s="163"/>
      <c r="Z705" s="164"/>
      <c r="AA705" s="165"/>
      <c r="AB705" s="165"/>
      <c r="AC705" s="165"/>
      <c r="AD705" s="166"/>
      <c r="AE705" s="167"/>
      <c r="AF705" s="165"/>
      <c r="AG705" s="165"/>
      <c r="AH705" s="165"/>
      <c r="AI705" s="166"/>
      <c r="AJ705" s="153"/>
      <c r="AM705" s="160"/>
      <c r="AN705" s="168"/>
      <c r="AO705" s="167"/>
      <c r="AP705" s="162"/>
      <c r="AQ705" s="158"/>
    </row>
    <row r="706" spans="1:43">
      <c r="A706" s="157"/>
      <c r="B706" s="158"/>
      <c r="C706" s="151"/>
      <c r="D706" s="152"/>
      <c r="E706" s="152"/>
      <c r="F706" s="152"/>
      <c r="G706" s="152"/>
      <c r="H706" s="152"/>
      <c r="I706" s="159"/>
      <c r="J706" s="159"/>
      <c r="K706" s="159"/>
      <c r="L706" s="159"/>
      <c r="M706" s="159"/>
      <c r="N706" s="159"/>
      <c r="O706" s="159"/>
      <c r="P706" s="159"/>
      <c r="Q706" s="153"/>
      <c r="R706" s="154"/>
      <c r="S706" s="154"/>
      <c r="T706" s="154"/>
      <c r="U706" s="160"/>
      <c r="V706" s="161"/>
      <c r="W706" s="162"/>
      <c r="X706" s="162"/>
      <c r="Y706" s="163"/>
      <c r="Z706" s="164"/>
      <c r="AA706" s="165"/>
      <c r="AB706" s="165"/>
      <c r="AC706" s="165"/>
      <c r="AD706" s="166"/>
      <c r="AE706" s="167"/>
      <c r="AF706" s="165"/>
      <c r="AG706" s="165"/>
      <c r="AH706" s="165"/>
      <c r="AI706" s="166"/>
      <c r="AJ706" s="153"/>
      <c r="AM706" s="160"/>
      <c r="AN706" s="168"/>
      <c r="AO706" s="167"/>
      <c r="AP706" s="162"/>
      <c r="AQ706" s="158"/>
    </row>
    <row r="707" spans="1:43">
      <c r="A707" s="157"/>
      <c r="B707" s="158"/>
      <c r="C707" s="151"/>
      <c r="D707" s="152"/>
      <c r="E707" s="152"/>
      <c r="F707" s="152"/>
      <c r="G707" s="152"/>
      <c r="H707" s="152"/>
      <c r="I707" s="159"/>
      <c r="J707" s="159"/>
      <c r="K707" s="159"/>
      <c r="L707" s="159"/>
      <c r="M707" s="159"/>
      <c r="N707" s="159"/>
      <c r="O707" s="159"/>
      <c r="P707" s="159"/>
      <c r="Q707" s="153"/>
      <c r="R707" s="154"/>
      <c r="S707" s="154"/>
      <c r="T707" s="154"/>
      <c r="U707" s="160"/>
      <c r="V707" s="161"/>
      <c r="W707" s="162"/>
      <c r="X707" s="162"/>
      <c r="Y707" s="163"/>
      <c r="Z707" s="164"/>
      <c r="AA707" s="165"/>
      <c r="AB707" s="165"/>
      <c r="AC707" s="165"/>
      <c r="AD707" s="166"/>
      <c r="AE707" s="167"/>
      <c r="AF707" s="165"/>
      <c r="AG707" s="165"/>
      <c r="AH707" s="165"/>
      <c r="AI707" s="166"/>
      <c r="AJ707" s="153"/>
      <c r="AM707" s="160"/>
      <c r="AN707" s="168"/>
      <c r="AO707" s="167"/>
      <c r="AP707" s="162"/>
      <c r="AQ707" s="158"/>
    </row>
    <row r="708" spans="1:43">
      <c r="A708" s="157"/>
      <c r="B708" s="158"/>
      <c r="C708" s="151"/>
      <c r="D708" s="152"/>
      <c r="E708" s="152"/>
      <c r="F708" s="152"/>
      <c r="G708" s="152"/>
      <c r="H708" s="152"/>
      <c r="I708" s="159"/>
      <c r="J708" s="159"/>
      <c r="K708" s="159"/>
      <c r="L708" s="159"/>
      <c r="M708" s="159"/>
      <c r="N708" s="159"/>
      <c r="O708" s="159"/>
      <c r="P708" s="159"/>
      <c r="Q708" s="153"/>
      <c r="R708" s="154"/>
      <c r="S708" s="154"/>
      <c r="T708" s="154"/>
      <c r="U708" s="160"/>
      <c r="V708" s="161"/>
      <c r="W708" s="162"/>
      <c r="X708" s="162"/>
      <c r="Y708" s="163"/>
      <c r="Z708" s="164"/>
      <c r="AA708" s="165"/>
      <c r="AB708" s="165"/>
      <c r="AC708" s="165"/>
      <c r="AD708" s="166"/>
      <c r="AE708" s="167"/>
      <c r="AF708" s="165"/>
      <c r="AG708" s="165"/>
      <c r="AH708" s="165"/>
      <c r="AI708" s="166"/>
      <c r="AJ708" s="153"/>
      <c r="AM708" s="160"/>
      <c r="AN708" s="168"/>
      <c r="AO708" s="167"/>
      <c r="AP708" s="162"/>
      <c r="AQ708" s="158"/>
    </row>
    <row r="709" spans="1:43">
      <c r="A709" s="157"/>
      <c r="B709" s="158"/>
      <c r="C709" s="151"/>
      <c r="D709" s="152"/>
      <c r="E709" s="152"/>
      <c r="F709" s="152"/>
      <c r="G709" s="152"/>
      <c r="H709" s="152"/>
      <c r="I709" s="159"/>
      <c r="J709" s="159"/>
      <c r="K709" s="159"/>
      <c r="L709" s="159"/>
      <c r="M709" s="159"/>
      <c r="N709" s="159"/>
      <c r="O709" s="159"/>
      <c r="P709" s="159"/>
      <c r="Q709" s="153"/>
      <c r="R709" s="154"/>
      <c r="S709" s="154"/>
      <c r="T709" s="154"/>
      <c r="U709" s="160"/>
      <c r="V709" s="161"/>
      <c r="W709" s="162"/>
      <c r="X709" s="162"/>
      <c r="Y709" s="163"/>
      <c r="Z709" s="164"/>
      <c r="AA709" s="165"/>
      <c r="AB709" s="165"/>
      <c r="AC709" s="165"/>
      <c r="AD709" s="166"/>
      <c r="AE709" s="167"/>
      <c r="AF709" s="165"/>
      <c r="AG709" s="165"/>
      <c r="AH709" s="165"/>
      <c r="AI709" s="166"/>
      <c r="AJ709" s="153"/>
      <c r="AM709" s="160"/>
      <c r="AN709" s="168"/>
      <c r="AO709" s="167"/>
      <c r="AP709" s="162"/>
      <c r="AQ709" s="158"/>
    </row>
    <row r="710" spans="1:43">
      <c r="A710" s="157"/>
      <c r="B710" s="158"/>
      <c r="C710" s="151"/>
      <c r="D710" s="152"/>
      <c r="E710" s="152"/>
      <c r="F710" s="152"/>
      <c r="G710" s="152"/>
      <c r="H710" s="152"/>
      <c r="I710" s="159"/>
      <c r="J710" s="159"/>
      <c r="K710" s="159"/>
      <c r="L710" s="159"/>
      <c r="M710" s="159"/>
      <c r="N710" s="159"/>
      <c r="O710" s="159"/>
      <c r="P710" s="159"/>
      <c r="Q710" s="153"/>
      <c r="R710" s="154"/>
      <c r="S710" s="154"/>
      <c r="T710" s="154"/>
      <c r="U710" s="160"/>
      <c r="V710" s="161"/>
      <c r="W710" s="162"/>
      <c r="X710" s="162"/>
      <c r="Y710" s="163"/>
      <c r="Z710" s="164"/>
      <c r="AA710" s="165"/>
      <c r="AB710" s="165"/>
      <c r="AC710" s="165"/>
      <c r="AD710" s="166"/>
      <c r="AE710" s="167"/>
      <c r="AF710" s="165"/>
      <c r="AG710" s="165"/>
      <c r="AH710" s="165"/>
      <c r="AI710" s="166"/>
      <c r="AJ710" s="153"/>
      <c r="AM710" s="160"/>
      <c r="AN710" s="168"/>
      <c r="AO710" s="167"/>
      <c r="AP710" s="162"/>
      <c r="AQ710" s="158"/>
    </row>
    <row r="711" spans="1:43">
      <c r="A711" s="157"/>
      <c r="B711" s="158"/>
      <c r="C711" s="151"/>
      <c r="D711" s="152"/>
      <c r="E711" s="152"/>
      <c r="F711" s="152"/>
      <c r="G711" s="152"/>
      <c r="H711" s="152"/>
      <c r="I711" s="159"/>
      <c r="J711" s="159"/>
      <c r="K711" s="159"/>
      <c r="L711" s="159"/>
      <c r="M711" s="159"/>
      <c r="N711" s="159"/>
      <c r="O711" s="159"/>
      <c r="P711" s="159"/>
      <c r="Q711" s="153"/>
      <c r="R711" s="154"/>
      <c r="S711" s="154"/>
      <c r="T711" s="154"/>
      <c r="U711" s="160"/>
      <c r="V711" s="161"/>
      <c r="W711" s="162"/>
      <c r="X711" s="162"/>
      <c r="Y711" s="163"/>
      <c r="Z711" s="164"/>
      <c r="AA711" s="165"/>
      <c r="AB711" s="165"/>
      <c r="AC711" s="165"/>
      <c r="AD711" s="166"/>
      <c r="AE711" s="167"/>
      <c r="AF711" s="165"/>
      <c r="AG711" s="165"/>
      <c r="AH711" s="165"/>
      <c r="AI711" s="166"/>
      <c r="AJ711" s="153"/>
      <c r="AM711" s="160"/>
      <c r="AN711" s="168"/>
      <c r="AO711" s="167"/>
      <c r="AP711" s="162"/>
      <c r="AQ711" s="158"/>
    </row>
    <row r="712" spans="1:43">
      <c r="A712" s="157"/>
      <c r="B712" s="158"/>
      <c r="C712" s="151"/>
      <c r="D712" s="152"/>
      <c r="E712" s="152"/>
      <c r="F712" s="152"/>
      <c r="G712" s="152"/>
      <c r="H712" s="152"/>
      <c r="I712" s="159"/>
      <c r="J712" s="159"/>
      <c r="K712" s="159"/>
      <c r="L712" s="159"/>
      <c r="M712" s="159"/>
      <c r="N712" s="159"/>
      <c r="O712" s="159"/>
      <c r="P712" s="159"/>
      <c r="Q712" s="153"/>
      <c r="R712" s="154"/>
      <c r="S712" s="154"/>
      <c r="T712" s="154"/>
      <c r="U712" s="160"/>
      <c r="V712" s="161"/>
      <c r="W712" s="162"/>
      <c r="X712" s="162"/>
      <c r="Y712" s="163"/>
      <c r="Z712" s="164"/>
      <c r="AA712" s="165"/>
      <c r="AB712" s="165"/>
      <c r="AC712" s="165"/>
      <c r="AD712" s="166"/>
      <c r="AE712" s="167"/>
      <c r="AF712" s="165"/>
      <c r="AG712" s="165"/>
      <c r="AH712" s="165"/>
      <c r="AI712" s="166"/>
      <c r="AJ712" s="153"/>
      <c r="AM712" s="160"/>
      <c r="AN712" s="168"/>
      <c r="AO712" s="167"/>
      <c r="AP712" s="162"/>
      <c r="AQ712" s="158"/>
    </row>
    <row r="713" spans="1:43">
      <c r="A713" s="157"/>
      <c r="B713" s="158"/>
      <c r="C713" s="151"/>
      <c r="D713" s="152"/>
      <c r="E713" s="152"/>
      <c r="F713" s="152"/>
      <c r="G713" s="152"/>
      <c r="H713" s="152"/>
      <c r="I713" s="159"/>
      <c r="J713" s="159"/>
      <c r="K713" s="159"/>
      <c r="L713" s="159"/>
      <c r="M713" s="159"/>
      <c r="N713" s="159"/>
      <c r="O713" s="159"/>
      <c r="P713" s="159"/>
      <c r="Q713" s="153"/>
      <c r="R713" s="154"/>
      <c r="S713" s="154"/>
      <c r="T713" s="154"/>
      <c r="U713" s="160"/>
      <c r="V713" s="161"/>
      <c r="W713" s="162"/>
      <c r="X713" s="162"/>
      <c r="Y713" s="163"/>
      <c r="Z713" s="164"/>
      <c r="AA713" s="165"/>
      <c r="AB713" s="165"/>
      <c r="AC713" s="165"/>
      <c r="AD713" s="166"/>
      <c r="AE713" s="167"/>
      <c r="AF713" s="165"/>
      <c r="AG713" s="165"/>
      <c r="AH713" s="165"/>
      <c r="AI713" s="166"/>
      <c r="AJ713" s="153"/>
      <c r="AM713" s="160"/>
      <c r="AN713" s="168"/>
      <c r="AO713" s="167"/>
      <c r="AP713" s="162"/>
      <c r="AQ713" s="158"/>
    </row>
    <row r="714" spans="1:43">
      <c r="A714" s="157"/>
      <c r="B714" s="158"/>
      <c r="C714" s="151"/>
      <c r="D714" s="152"/>
      <c r="E714" s="152"/>
      <c r="F714" s="152"/>
      <c r="G714" s="152"/>
      <c r="H714" s="152"/>
      <c r="I714" s="159"/>
      <c r="J714" s="159"/>
      <c r="K714" s="159"/>
      <c r="L714" s="159"/>
      <c r="M714" s="159"/>
      <c r="N714" s="159"/>
      <c r="O714" s="159"/>
      <c r="P714" s="159"/>
      <c r="Q714" s="153"/>
      <c r="R714" s="154"/>
      <c r="S714" s="154"/>
      <c r="T714" s="154"/>
      <c r="U714" s="160"/>
      <c r="V714" s="161"/>
      <c r="W714" s="162"/>
      <c r="X714" s="162"/>
      <c r="Y714" s="163"/>
      <c r="Z714" s="164"/>
      <c r="AA714" s="165"/>
      <c r="AB714" s="165"/>
      <c r="AC714" s="165"/>
      <c r="AD714" s="166"/>
      <c r="AE714" s="167"/>
      <c r="AF714" s="165"/>
      <c r="AG714" s="165"/>
      <c r="AH714" s="165"/>
      <c r="AI714" s="166"/>
      <c r="AJ714" s="153"/>
      <c r="AM714" s="160"/>
      <c r="AN714" s="168"/>
      <c r="AO714" s="167"/>
      <c r="AP714" s="162"/>
      <c r="AQ714" s="158"/>
    </row>
    <row r="715" spans="1:43">
      <c r="A715" s="157"/>
      <c r="B715" s="158"/>
      <c r="C715" s="151"/>
      <c r="D715" s="152"/>
      <c r="E715" s="152"/>
      <c r="F715" s="152"/>
      <c r="G715" s="152"/>
      <c r="H715" s="152"/>
      <c r="I715" s="159"/>
      <c r="J715" s="159"/>
      <c r="K715" s="159"/>
      <c r="L715" s="159"/>
      <c r="M715" s="159"/>
      <c r="N715" s="159"/>
      <c r="O715" s="159"/>
      <c r="P715" s="159"/>
      <c r="Q715" s="153"/>
      <c r="R715" s="154"/>
      <c r="S715" s="154"/>
      <c r="T715" s="154"/>
      <c r="U715" s="160"/>
      <c r="V715" s="161"/>
      <c r="W715" s="162"/>
      <c r="X715" s="162"/>
      <c r="Y715" s="163"/>
      <c r="Z715" s="164"/>
      <c r="AA715" s="165"/>
      <c r="AB715" s="165"/>
      <c r="AC715" s="165"/>
      <c r="AD715" s="166"/>
      <c r="AE715" s="167"/>
      <c r="AF715" s="165"/>
      <c r="AG715" s="165"/>
      <c r="AH715" s="165"/>
      <c r="AI715" s="166"/>
      <c r="AJ715" s="153"/>
      <c r="AM715" s="160"/>
      <c r="AN715" s="168"/>
      <c r="AO715" s="167"/>
      <c r="AP715" s="162"/>
      <c r="AQ715" s="158"/>
    </row>
    <row r="716" spans="1:43">
      <c r="A716" s="157"/>
      <c r="B716" s="158"/>
      <c r="C716" s="151"/>
      <c r="D716" s="152"/>
      <c r="E716" s="152"/>
      <c r="F716" s="152"/>
      <c r="G716" s="152"/>
      <c r="H716" s="152"/>
      <c r="I716" s="159"/>
      <c r="J716" s="159"/>
      <c r="K716" s="159"/>
      <c r="L716" s="159"/>
      <c r="M716" s="159"/>
      <c r="N716" s="159"/>
      <c r="O716" s="159"/>
      <c r="P716" s="159"/>
      <c r="Q716" s="153"/>
      <c r="R716" s="154"/>
      <c r="S716" s="154"/>
      <c r="T716" s="154"/>
      <c r="U716" s="160"/>
      <c r="V716" s="161"/>
      <c r="W716" s="162"/>
      <c r="X716" s="162"/>
      <c r="Y716" s="163"/>
      <c r="Z716" s="164"/>
      <c r="AA716" s="165"/>
      <c r="AB716" s="165"/>
      <c r="AC716" s="165"/>
      <c r="AD716" s="166"/>
      <c r="AE716" s="167"/>
      <c r="AF716" s="165"/>
      <c r="AG716" s="165"/>
      <c r="AH716" s="165"/>
      <c r="AI716" s="166"/>
      <c r="AJ716" s="153"/>
      <c r="AM716" s="160"/>
      <c r="AN716" s="168"/>
      <c r="AO716" s="167"/>
      <c r="AP716" s="162"/>
      <c r="AQ716" s="158"/>
    </row>
    <row r="717" spans="1:43">
      <c r="A717" s="157"/>
      <c r="B717" s="158"/>
      <c r="C717" s="151"/>
      <c r="D717" s="152"/>
      <c r="E717" s="152"/>
      <c r="F717" s="152"/>
      <c r="G717" s="152"/>
      <c r="H717" s="152"/>
      <c r="I717" s="159"/>
      <c r="J717" s="159"/>
      <c r="K717" s="159"/>
      <c r="L717" s="159"/>
      <c r="M717" s="159"/>
      <c r="N717" s="159"/>
      <c r="O717" s="159"/>
      <c r="P717" s="159"/>
      <c r="Q717" s="153"/>
      <c r="R717" s="154"/>
      <c r="S717" s="154"/>
      <c r="T717" s="154"/>
      <c r="U717" s="160"/>
      <c r="V717" s="161"/>
      <c r="W717" s="162"/>
      <c r="X717" s="162"/>
      <c r="Y717" s="163"/>
      <c r="Z717" s="164"/>
      <c r="AA717" s="165"/>
      <c r="AB717" s="165"/>
      <c r="AC717" s="165"/>
      <c r="AD717" s="166"/>
      <c r="AE717" s="167"/>
      <c r="AF717" s="165"/>
      <c r="AG717" s="165"/>
      <c r="AH717" s="165"/>
      <c r="AI717" s="166"/>
      <c r="AJ717" s="153"/>
      <c r="AM717" s="160"/>
      <c r="AN717" s="168"/>
      <c r="AO717" s="167"/>
      <c r="AP717" s="162"/>
      <c r="AQ717" s="158"/>
    </row>
    <row r="718" spans="1:43">
      <c r="A718" s="157"/>
      <c r="B718" s="158"/>
      <c r="C718" s="151"/>
      <c r="D718" s="152"/>
      <c r="E718" s="152"/>
      <c r="F718" s="152"/>
      <c r="G718" s="152"/>
      <c r="H718" s="152"/>
      <c r="I718" s="159"/>
      <c r="J718" s="159"/>
      <c r="K718" s="159"/>
      <c r="L718" s="159"/>
      <c r="M718" s="159"/>
      <c r="N718" s="159"/>
      <c r="O718" s="159"/>
      <c r="P718" s="159"/>
      <c r="Q718" s="153"/>
      <c r="R718" s="154"/>
      <c r="S718" s="154"/>
      <c r="T718" s="154"/>
      <c r="U718" s="160"/>
      <c r="V718" s="161"/>
      <c r="W718" s="162"/>
      <c r="X718" s="162"/>
      <c r="Y718" s="163"/>
      <c r="Z718" s="164"/>
      <c r="AA718" s="165"/>
      <c r="AB718" s="165"/>
      <c r="AC718" s="165"/>
      <c r="AD718" s="166"/>
      <c r="AE718" s="167"/>
      <c r="AF718" s="165"/>
      <c r="AG718" s="165"/>
      <c r="AH718" s="165"/>
      <c r="AI718" s="166"/>
      <c r="AJ718" s="153"/>
      <c r="AM718" s="160"/>
      <c r="AN718" s="168"/>
      <c r="AO718" s="167"/>
      <c r="AP718" s="162"/>
      <c r="AQ718" s="158"/>
    </row>
    <row r="719" spans="1:43">
      <c r="A719" s="157"/>
      <c r="B719" s="158"/>
      <c r="C719" s="151"/>
      <c r="D719" s="152"/>
      <c r="E719" s="152"/>
      <c r="F719" s="152"/>
      <c r="G719" s="152"/>
      <c r="H719" s="152"/>
      <c r="I719" s="159"/>
      <c r="J719" s="159"/>
      <c r="K719" s="159"/>
      <c r="L719" s="159"/>
      <c r="M719" s="159"/>
      <c r="N719" s="159"/>
      <c r="O719" s="159"/>
      <c r="P719" s="159"/>
      <c r="Q719" s="153"/>
      <c r="R719" s="154"/>
      <c r="S719" s="154"/>
      <c r="T719" s="154"/>
      <c r="U719" s="160"/>
      <c r="V719" s="161"/>
      <c r="W719" s="162"/>
      <c r="X719" s="162"/>
      <c r="Y719" s="163"/>
      <c r="Z719" s="164"/>
      <c r="AA719" s="165"/>
      <c r="AB719" s="165"/>
      <c r="AC719" s="165"/>
      <c r="AD719" s="166"/>
      <c r="AE719" s="167"/>
      <c r="AF719" s="165"/>
      <c r="AG719" s="165"/>
      <c r="AH719" s="165"/>
      <c r="AI719" s="166"/>
      <c r="AJ719" s="153"/>
      <c r="AM719" s="160"/>
      <c r="AN719" s="168"/>
      <c r="AO719" s="167"/>
      <c r="AP719" s="162"/>
      <c r="AQ719" s="158"/>
    </row>
    <row r="720" spans="1:43">
      <c r="A720" s="157"/>
      <c r="B720" s="158"/>
      <c r="C720" s="151"/>
      <c r="D720" s="152"/>
      <c r="E720" s="152"/>
      <c r="F720" s="152"/>
      <c r="G720" s="152"/>
      <c r="H720" s="152"/>
      <c r="I720" s="159"/>
      <c r="J720" s="159"/>
      <c r="K720" s="159"/>
      <c r="L720" s="159"/>
      <c r="M720" s="159"/>
      <c r="N720" s="159"/>
      <c r="O720" s="159"/>
      <c r="P720" s="159"/>
      <c r="Q720" s="153"/>
      <c r="R720" s="154"/>
      <c r="S720" s="154"/>
      <c r="T720" s="154"/>
      <c r="U720" s="160"/>
      <c r="V720" s="161"/>
      <c r="W720" s="162"/>
      <c r="X720" s="162"/>
      <c r="Y720" s="163"/>
      <c r="Z720" s="164"/>
      <c r="AA720" s="165"/>
      <c r="AB720" s="165"/>
      <c r="AC720" s="165"/>
      <c r="AD720" s="166"/>
      <c r="AE720" s="167"/>
      <c r="AF720" s="165"/>
      <c r="AG720" s="165"/>
      <c r="AH720" s="165"/>
      <c r="AI720" s="166"/>
      <c r="AJ720" s="153"/>
      <c r="AM720" s="160"/>
      <c r="AN720" s="168"/>
      <c r="AO720" s="167"/>
      <c r="AP720" s="162"/>
      <c r="AQ720" s="158"/>
    </row>
    <row r="721" spans="1:43">
      <c r="A721" s="157"/>
      <c r="B721" s="158"/>
      <c r="C721" s="151"/>
      <c r="D721" s="152"/>
      <c r="E721" s="152"/>
      <c r="F721" s="152"/>
      <c r="G721" s="152"/>
      <c r="H721" s="152"/>
      <c r="I721" s="159"/>
      <c r="J721" s="159"/>
      <c r="K721" s="159"/>
      <c r="L721" s="159"/>
      <c r="M721" s="159"/>
      <c r="N721" s="159"/>
      <c r="O721" s="159"/>
      <c r="P721" s="159"/>
      <c r="Q721" s="153"/>
      <c r="R721" s="154"/>
      <c r="S721" s="154"/>
      <c r="T721" s="154"/>
      <c r="U721" s="160"/>
      <c r="V721" s="161"/>
      <c r="W721" s="162"/>
      <c r="X721" s="162"/>
      <c r="Y721" s="163"/>
      <c r="Z721" s="164"/>
      <c r="AA721" s="165"/>
      <c r="AB721" s="165"/>
      <c r="AC721" s="165"/>
      <c r="AD721" s="166"/>
      <c r="AE721" s="167"/>
      <c r="AF721" s="165"/>
      <c r="AG721" s="165"/>
      <c r="AH721" s="165"/>
      <c r="AI721" s="166"/>
      <c r="AJ721" s="153"/>
      <c r="AM721" s="160"/>
      <c r="AN721" s="168"/>
      <c r="AO721" s="167"/>
      <c r="AP721" s="162"/>
      <c r="AQ721" s="158"/>
    </row>
    <row r="722" spans="1:43">
      <c r="A722" s="157"/>
      <c r="B722" s="158"/>
      <c r="C722" s="151"/>
      <c r="D722" s="152"/>
      <c r="E722" s="152"/>
      <c r="F722" s="152"/>
      <c r="G722" s="152"/>
      <c r="H722" s="152"/>
      <c r="I722" s="159"/>
      <c r="J722" s="159"/>
      <c r="K722" s="159"/>
      <c r="L722" s="159"/>
      <c r="M722" s="159"/>
      <c r="N722" s="159"/>
      <c r="O722" s="159"/>
      <c r="P722" s="159"/>
      <c r="Q722" s="153"/>
      <c r="R722" s="154"/>
      <c r="S722" s="154"/>
      <c r="T722" s="154"/>
      <c r="U722" s="160"/>
      <c r="V722" s="161"/>
      <c r="W722" s="162"/>
      <c r="X722" s="162"/>
      <c r="Y722" s="163"/>
      <c r="Z722" s="164"/>
      <c r="AA722" s="165"/>
      <c r="AB722" s="165"/>
      <c r="AC722" s="165"/>
      <c r="AD722" s="166"/>
      <c r="AE722" s="167"/>
      <c r="AF722" s="165"/>
      <c r="AG722" s="165"/>
      <c r="AH722" s="165"/>
      <c r="AI722" s="166"/>
      <c r="AJ722" s="153"/>
      <c r="AM722" s="160"/>
      <c r="AN722" s="168"/>
      <c r="AO722" s="167"/>
      <c r="AP722" s="162"/>
      <c r="AQ722" s="158"/>
    </row>
    <row r="723" spans="1:43">
      <c r="A723" s="157"/>
      <c r="B723" s="158"/>
      <c r="C723" s="151"/>
      <c r="D723" s="152"/>
      <c r="E723" s="152"/>
      <c r="F723" s="152"/>
      <c r="G723" s="152"/>
      <c r="H723" s="152"/>
      <c r="I723" s="159"/>
      <c r="J723" s="159"/>
      <c r="K723" s="159"/>
      <c r="L723" s="159"/>
      <c r="M723" s="159"/>
      <c r="N723" s="159"/>
      <c r="O723" s="159"/>
      <c r="P723" s="159"/>
      <c r="Q723" s="153"/>
      <c r="R723" s="154"/>
      <c r="S723" s="154"/>
      <c r="T723" s="154"/>
      <c r="U723" s="160"/>
      <c r="V723" s="161"/>
      <c r="W723" s="162"/>
      <c r="X723" s="162"/>
      <c r="Y723" s="163"/>
      <c r="Z723" s="164"/>
      <c r="AA723" s="165"/>
      <c r="AB723" s="165"/>
      <c r="AC723" s="165"/>
      <c r="AD723" s="166"/>
      <c r="AE723" s="167"/>
      <c r="AF723" s="165"/>
      <c r="AG723" s="165"/>
      <c r="AH723" s="165"/>
      <c r="AI723" s="166"/>
      <c r="AJ723" s="153"/>
      <c r="AM723" s="160"/>
      <c r="AN723" s="168"/>
      <c r="AO723" s="167"/>
      <c r="AP723" s="162"/>
      <c r="AQ723" s="158"/>
    </row>
    <row r="724" spans="1:43">
      <c r="A724" s="157"/>
      <c r="B724" s="158"/>
      <c r="C724" s="151"/>
      <c r="D724" s="152"/>
      <c r="E724" s="152"/>
      <c r="F724" s="152"/>
      <c r="G724" s="152"/>
      <c r="H724" s="152"/>
      <c r="I724" s="159"/>
      <c r="J724" s="159"/>
      <c r="K724" s="159"/>
      <c r="L724" s="159"/>
      <c r="M724" s="159"/>
      <c r="N724" s="159"/>
      <c r="O724" s="159"/>
      <c r="P724" s="159"/>
      <c r="Q724" s="153"/>
      <c r="R724" s="154"/>
      <c r="S724" s="154"/>
      <c r="T724" s="154"/>
      <c r="U724" s="160"/>
      <c r="V724" s="161"/>
      <c r="W724" s="162"/>
      <c r="X724" s="162"/>
      <c r="Y724" s="163"/>
      <c r="Z724" s="164"/>
      <c r="AA724" s="165"/>
      <c r="AB724" s="165"/>
      <c r="AC724" s="165"/>
      <c r="AD724" s="166"/>
      <c r="AE724" s="167"/>
      <c r="AF724" s="165"/>
      <c r="AG724" s="165"/>
      <c r="AH724" s="165"/>
      <c r="AI724" s="166"/>
      <c r="AJ724" s="153"/>
      <c r="AM724" s="160"/>
      <c r="AN724" s="168"/>
      <c r="AO724" s="167"/>
      <c r="AP724" s="162"/>
      <c r="AQ724" s="158"/>
    </row>
    <row r="725" spans="1:43">
      <c r="A725" s="157"/>
      <c r="B725" s="158"/>
      <c r="C725" s="151"/>
      <c r="D725" s="152"/>
      <c r="E725" s="152"/>
      <c r="F725" s="152"/>
      <c r="G725" s="152"/>
      <c r="H725" s="152"/>
      <c r="I725" s="159"/>
      <c r="J725" s="159"/>
      <c r="K725" s="159"/>
      <c r="L725" s="159"/>
      <c r="M725" s="159"/>
      <c r="N725" s="159"/>
      <c r="O725" s="159"/>
      <c r="P725" s="159"/>
      <c r="Q725" s="153"/>
      <c r="R725" s="154"/>
      <c r="S725" s="154"/>
      <c r="T725" s="154"/>
      <c r="U725" s="160"/>
      <c r="V725" s="161"/>
      <c r="W725" s="162"/>
      <c r="X725" s="162"/>
      <c r="Y725" s="163"/>
      <c r="Z725" s="164"/>
      <c r="AA725" s="165"/>
      <c r="AB725" s="165"/>
      <c r="AC725" s="165"/>
      <c r="AD725" s="166"/>
      <c r="AE725" s="167"/>
      <c r="AF725" s="165"/>
      <c r="AG725" s="165"/>
      <c r="AH725" s="165"/>
      <c r="AI725" s="166"/>
      <c r="AJ725" s="153"/>
      <c r="AM725" s="160"/>
      <c r="AN725" s="168"/>
      <c r="AO725" s="167"/>
      <c r="AP725" s="162"/>
      <c r="AQ725" s="158"/>
    </row>
    <row r="726" spans="1:43">
      <c r="A726" s="157"/>
      <c r="B726" s="158"/>
      <c r="C726" s="151"/>
      <c r="D726" s="152"/>
      <c r="E726" s="152"/>
      <c r="F726" s="152"/>
      <c r="G726" s="152"/>
      <c r="H726" s="152"/>
      <c r="I726" s="159"/>
      <c r="J726" s="159"/>
      <c r="K726" s="159"/>
      <c r="L726" s="159"/>
      <c r="M726" s="159"/>
      <c r="N726" s="159"/>
      <c r="O726" s="159"/>
      <c r="P726" s="159"/>
      <c r="Q726" s="153"/>
      <c r="R726" s="154"/>
      <c r="S726" s="154"/>
      <c r="T726" s="154"/>
      <c r="U726" s="160"/>
      <c r="V726" s="161"/>
      <c r="W726" s="162"/>
      <c r="X726" s="162"/>
      <c r="Y726" s="163"/>
      <c r="Z726" s="164"/>
      <c r="AA726" s="165"/>
      <c r="AB726" s="165"/>
      <c r="AC726" s="165"/>
      <c r="AD726" s="166"/>
      <c r="AE726" s="167"/>
      <c r="AF726" s="165"/>
      <c r="AG726" s="165"/>
      <c r="AH726" s="165"/>
      <c r="AI726" s="166"/>
      <c r="AJ726" s="153"/>
      <c r="AM726" s="160"/>
      <c r="AN726" s="168"/>
      <c r="AO726" s="167"/>
      <c r="AP726" s="162"/>
      <c r="AQ726" s="158"/>
    </row>
    <row r="727" spans="1:43">
      <c r="A727" s="157"/>
      <c r="B727" s="158"/>
      <c r="C727" s="151"/>
      <c r="D727" s="152"/>
      <c r="E727" s="152"/>
      <c r="F727" s="152"/>
      <c r="G727" s="152"/>
      <c r="H727" s="152"/>
      <c r="I727" s="159"/>
      <c r="J727" s="159"/>
      <c r="K727" s="159"/>
      <c r="L727" s="159"/>
      <c r="M727" s="159"/>
      <c r="N727" s="159"/>
      <c r="O727" s="159"/>
      <c r="P727" s="159"/>
      <c r="Q727" s="153"/>
      <c r="R727" s="154"/>
      <c r="S727" s="154"/>
      <c r="T727" s="154"/>
      <c r="U727" s="160"/>
      <c r="V727" s="161"/>
      <c r="W727" s="162"/>
      <c r="X727" s="162"/>
      <c r="Y727" s="163"/>
      <c r="Z727" s="164"/>
      <c r="AA727" s="165"/>
      <c r="AB727" s="165"/>
      <c r="AC727" s="165"/>
      <c r="AD727" s="166"/>
      <c r="AE727" s="167"/>
      <c r="AF727" s="165"/>
      <c r="AG727" s="165"/>
      <c r="AH727" s="165"/>
      <c r="AI727" s="166"/>
      <c r="AJ727" s="153"/>
      <c r="AM727" s="160"/>
      <c r="AN727" s="168"/>
      <c r="AO727" s="167"/>
      <c r="AP727" s="162"/>
      <c r="AQ727" s="158"/>
    </row>
    <row r="728" spans="1:43">
      <c r="A728" s="157"/>
      <c r="B728" s="158"/>
      <c r="C728" s="151"/>
      <c r="D728" s="152"/>
      <c r="E728" s="152"/>
      <c r="F728" s="152"/>
      <c r="G728" s="152"/>
      <c r="H728" s="152"/>
      <c r="I728" s="159"/>
      <c r="J728" s="159"/>
      <c r="K728" s="159"/>
      <c r="L728" s="159"/>
      <c r="M728" s="159"/>
      <c r="N728" s="159"/>
      <c r="O728" s="159"/>
      <c r="P728" s="159"/>
      <c r="Q728" s="153"/>
      <c r="R728" s="154"/>
      <c r="S728" s="154"/>
      <c r="T728" s="154"/>
      <c r="U728" s="160"/>
      <c r="V728" s="161"/>
      <c r="W728" s="162"/>
      <c r="X728" s="162"/>
      <c r="Y728" s="163"/>
      <c r="Z728" s="164"/>
      <c r="AA728" s="165"/>
      <c r="AB728" s="165"/>
      <c r="AC728" s="165"/>
      <c r="AD728" s="166"/>
      <c r="AE728" s="167"/>
      <c r="AF728" s="165"/>
      <c r="AG728" s="165"/>
      <c r="AH728" s="165"/>
      <c r="AI728" s="166"/>
      <c r="AJ728" s="153"/>
      <c r="AM728" s="160"/>
      <c r="AN728" s="168"/>
      <c r="AO728" s="167"/>
      <c r="AP728" s="162"/>
      <c r="AQ728" s="158"/>
    </row>
    <row r="729" spans="1:43">
      <c r="A729" s="157"/>
      <c r="B729" s="158"/>
      <c r="C729" s="151"/>
      <c r="D729" s="152"/>
      <c r="E729" s="152"/>
      <c r="F729" s="152"/>
      <c r="G729" s="152"/>
      <c r="H729" s="152"/>
      <c r="I729" s="159"/>
      <c r="J729" s="159"/>
      <c r="K729" s="159"/>
      <c r="L729" s="159"/>
      <c r="M729" s="159"/>
      <c r="N729" s="159"/>
      <c r="O729" s="159"/>
      <c r="P729" s="159"/>
      <c r="Q729" s="153"/>
      <c r="R729" s="154"/>
      <c r="S729" s="154"/>
      <c r="T729" s="154"/>
      <c r="U729" s="160"/>
      <c r="V729" s="161"/>
      <c r="W729" s="162"/>
      <c r="X729" s="162"/>
      <c r="Y729" s="163"/>
      <c r="Z729" s="164"/>
      <c r="AA729" s="165"/>
      <c r="AB729" s="165"/>
      <c r="AC729" s="165"/>
      <c r="AD729" s="166"/>
      <c r="AE729" s="167"/>
      <c r="AF729" s="165"/>
      <c r="AG729" s="165"/>
      <c r="AH729" s="165"/>
      <c r="AI729" s="166"/>
      <c r="AJ729" s="153"/>
      <c r="AM729" s="160"/>
      <c r="AN729" s="168"/>
      <c r="AO729" s="167"/>
      <c r="AP729" s="162"/>
      <c r="AQ729" s="158"/>
    </row>
    <row r="730" spans="1:43">
      <c r="A730" s="157"/>
      <c r="B730" s="158"/>
      <c r="C730" s="151"/>
      <c r="D730" s="152"/>
      <c r="E730" s="152"/>
      <c r="F730" s="152"/>
      <c r="G730" s="152"/>
      <c r="H730" s="152"/>
      <c r="I730" s="159"/>
      <c r="J730" s="159"/>
      <c r="K730" s="159"/>
      <c r="L730" s="159"/>
      <c r="M730" s="159"/>
      <c r="N730" s="159"/>
      <c r="O730" s="159"/>
      <c r="P730" s="159"/>
      <c r="Q730" s="153"/>
      <c r="R730" s="154"/>
      <c r="S730" s="154"/>
      <c r="T730" s="154"/>
      <c r="U730" s="160"/>
      <c r="V730" s="161"/>
      <c r="W730" s="162"/>
      <c r="X730" s="162"/>
      <c r="Y730" s="163"/>
      <c r="Z730" s="164"/>
      <c r="AA730" s="165"/>
      <c r="AB730" s="165"/>
      <c r="AC730" s="165"/>
      <c r="AD730" s="166"/>
      <c r="AE730" s="167"/>
      <c r="AF730" s="165"/>
      <c r="AG730" s="165"/>
      <c r="AH730" s="165"/>
      <c r="AI730" s="166"/>
      <c r="AJ730" s="153"/>
      <c r="AM730" s="160"/>
      <c r="AN730" s="168"/>
      <c r="AO730" s="167"/>
      <c r="AP730" s="162"/>
      <c r="AQ730" s="158"/>
    </row>
    <row r="731" spans="1:43">
      <c r="A731" s="157"/>
      <c r="B731" s="158"/>
      <c r="C731" s="151"/>
      <c r="D731" s="152"/>
      <c r="E731" s="152"/>
      <c r="F731" s="152"/>
      <c r="G731" s="152"/>
      <c r="H731" s="152"/>
      <c r="I731" s="159"/>
      <c r="J731" s="159"/>
      <c r="K731" s="159"/>
      <c r="L731" s="159"/>
      <c r="M731" s="159"/>
      <c r="N731" s="159"/>
      <c r="O731" s="159"/>
      <c r="P731" s="159"/>
      <c r="Q731" s="153"/>
      <c r="R731" s="154"/>
      <c r="S731" s="154"/>
      <c r="T731" s="154"/>
      <c r="U731" s="160"/>
      <c r="V731" s="161"/>
      <c r="W731" s="162"/>
      <c r="X731" s="162"/>
      <c r="Y731" s="163"/>
      <c r="Z731" s="164"/>
      <c r="AA731" s="165"/>
      <c r="AB731" s="165"/>
      <c r="AC731" s="165"/>
      <c r="AD731" s="166"/>
      <c r="AE731" s="167"/>
      <c r="AF731" s="165"/>
      <c r="AG731" s="165"/>
      <c r="AH731" s="165"/>
      <c r="AI731" s="166"/>
      <c r="AJ731" s="153"/>
      <c r="AM731" s="160"/>
      <c r="AN731" s="168"/>
      <c r="AO731" s="167"/>
      <c r="AP731" s="162"/>
      <c r="AQ731" s="158"/>
    </row>
    <row r="732" spans="1:43">
      <c r="A732" s="157"/>
      <c r="B732" s="158"/>
      <c r="C732" s="151"/>
      <c r="D732" s="152"/>
      <c r="E732" s="152"/>
      <c r="F732" s="152"/>
      <c r="G732" s="152"/>
      <c r="H732" s="152"/>
      <c r="I732" s="159"/>
      <c r="J732" s="159"/>
      <c r="K732" s="159"/>
      <c r="L732" s="159"/>
      <c r="M732" s="159"/>
      <c r="N732" s="159"/>
      <c r="O732" s="159"/>
      <c r="P732" s="159"/>
      <c r="Q732" s="153"/>
      <c r="R732" s="154"/>
      <c r="S732" s="154"/>
      <c r="T732" s="154"/>
      <c r="U732" s="160"/>
      <c r="V732" s="161"/>
      <c r="W732" s="162"/>
      <c r="X732" s="162"/>
      <c r="Y732" s="163"/>
      <c r="Z732" s="164"/>
      <c r="AA732" s="165"/>
      <c r="AB732" s="165"/>
      <c r="AC732" s="165"/>
      <c r="AD732" s="166"/>
      <c r="AE732" s="167"/>
      <c r="AF732" s="165"/>
      <c r="AG732" s="165"/>
      <c r="AH732" s="165"/>
      <c r="AI732" s="166"/>
      <c r="AJ732" s="153"/>
      <c r="AM732" s="160"/>
      <c r="AN732" s="168"/>
      <c r="AO732" s="167"/>
      <c r="AP732" s="162"/>
      <c r="AQ732" s="158"/>
    </row>
    <row r="733" spans="1:43">
      <c r="A733" s="157"/>
      <c r="B733" s="158"/>
      <c r="C733" s="151"/>
      <c r="D733" s="152"/>
      <c r="E733" s="152"/>
      <c r="F733" s="152"/>
      <c r="G733" s="152"/>
      <c r="H733" s="152"/>
      <c r="I733" s="159"/>
      <c r="J733" s="159"/>
      <c r="K733" s="159"/>
      <c r="L733" s="159"/>
      <c r="M733" s="159"/>
      <c r="N733" s="159"/>
      <c r="O733" s="159"/>
      <c r="P733" s="159"/>
      <c r="Q733" s="153"/>
      <c r="R733" s="154"/>
      <c r="S733" s="154"/>
      <c r="T733" s="154"/>
      <c r="U733" s="160"/>
      <c r="V733" s="161"/>
      <c r="W733" s="162"/>
      <c r="X733" s="162"/>
      <c r="Y733" s="163"/>
      <c r="Z733" s="164"/>
      <c r="AA733" s="165"/>
      <c r="AB733" s="165"/>
      <c r="AC733" s="165"/>
      <c r="AD733" s="166"/>
      <c r="AE733" s="167"/>
      <c r="AF733" s="165"/>
      <c r="AG733" s="165"/>
      <c r="AH733" s="165"/>
      <c r="AI733" s="166"/>
      <c r="AJ733" s="153"/>
      <c r="AM733" s="160"/>
      <c r="AN733" s="168"/>
      <c r="AO733" s="167"/>
      <c r="AP733" s="162"/>
      <c r="AQ733" s="158"/>
    </row>
    <row r="734" spans="1:43">
      <c r="A734" s="157"/>
      <c r="B734" s="158"/>
      <c r="C734" s="151"/>
      <c r="D734" s="152"/>
      <c r="E734" s="152"/>
      <c r="F734" s="152"/>
      <c r="G734" s="152"/>
      <c r="H734" s="152"/>
      <c r="I734" s="159"/>
      <c r="J734" s="159"/>
      <c r="K734" s="159"/>
      <c r="L734" s="159"/>
      <c r="M734" s="159"/>
      <c r="N734" s="159"/>
      <c r="O734" s="159"/>
      <c r="P734" s="159"/>
      <c r="Q734" s="153"/>
      <c r="R734" s="154"/>
      <c r="S734" s="154"/>
      <c r="T734" s="154"/>
      <c r="U734" s="160"/>
      <c r="V734" s="161"/>
      <c r="W734" s="162"/>
      <c r="X734" s="162"/>
      <c r="Y734" s="163"/>
      <c r="Z734" s="164"/>
      <c r="AA734" s="165"/>
      <c r="AB734" s="165"/>
      <c r="AC734" s="165"/>
      <c r="AD734" s="166"/>
      <c r="AE734" s="167"/>
      <c r="AF734" s="165"/>
      <c r="AG734" s="165"/>
      <c r="AH734" s="165"/>
      <c r="AI734" s="166"/>
      <c r="AJ734" s="153"/>
      <c r="AM734" s="160"/>
      <c r="AN734" s="168"/>
      <c r="AO734" s="167"/>
      <c r="AP734" s="162"/>
      <c r="AQ734" s="158"/>
    </row>
    <row r="735" spans="1:43">
      <c r="A735" s="157"/>
      <c r="B735" s="158"/>
      <c r="C735" s="151"/>
      <c r="D735" s="152"/>
      <c r="E735" s="152"/>
      <c r="F735" s="152"/>
      <c r="G735" s="152"/>
      <c r="H735" s="152"/>
      <c r="I735" s="159"/>
      <c r="J735" s="159"/>
      <c r="K735" s="159"/>
      <c r="L735" s="159"/>
      <c r="M735" s="159"/>
      <c r="N735" s="159"/>
      <c r="O735" s="159"/>
      <c r="P735" s="159"/>
      <c r="Q735" s="153"/>
      <c r="R735" s="154"/>
      <c r="S735" s="154"/>
      <c r="T735" s="154"/>
      <c r="U735" s="160"/>
      <c r="V735" s="161"/>
      <c r="W735" s="162"/>
      <c r="X735" s="162"/>
      <c r="Y735" s="163"/>
      <c r="Z735" s="164"/>
      <c r="AA735" s="165"/>
      <c r="AB735" s="165"/>
      <c r="AC735" s="165"/>
      <c r="AD735" s="166"/>
      <c r="AE735" s="167"/>
      <c r="AF735" s="165"/>
      <c r="AG735" s="165"/>
      <c r="AH735" s="165"/>
      <c r="AI735" s="166"/>
      <c r="AJ735" s="153"/>
      <c r="AM735" s="160"/>
      <c r="AN735" s="168"/>
      <c r="AO735" s="167"/>
      <c r="AP735" s="162"/>
      <c r="AQ735" s="158"/>
    </row>
    <row r="736" spans="1:43">
      <c r="A736" s="157"/>
      <c r="B736" s="158"/>
      <c r="C736" s="151"/>
      <c r="D736" s="152"/>
      <c r="E736" s="152"/>
      <c r="F736" s="152"/>
      <c r="G736" s="152"/>
      <c r="H736" s="152"/>
      <c r="I736" s="159"/>
      <c r="J736" s="159"/>
      <c r="K736" s="159"/>
      <c r="L736" s="159"/>
      <c r="M736" s="159"/>
      <c r="N736" s="159"/>
      <c r="O736" s="159"/>
      <c r="P736" s="159"/>
      <c r="Q736" s="153"/>
      <c r="R736" s="154"/>
      <c r="S736" s="154"/>
      <c r="T736" s="154"/>
      <c r="U736" s="160"/>
      <c r="V736" s="161"/>
      <c r="W736" s="162"/>
      <c r="X736" s="162"/>
      <c r="Y736" s="163"/>
      <c r="Z736" s="164"/>
      <c r="AA736" s="165"/>
      <c r="AB736" s="165"/>
      <c r="AC736" s="165"/>
      <c r="AD736" s="166"/>
      <c r="AE736" s="167"/>
      <c r="AF736" s="165"/>
      <c r="AG736" s="165"/>
      <c r="AH736" s="165"/>
      <c r="AI736" s="166"/>
      <c r="AJ736" s="153"/>
      <c r="AM736" s="160"/>
      <c r="AN736" s="168"/>
      <c r="AO736" s="167"/>
      <c r="AP736" s="162"/>
      <c r="AQ736" s="158"/>
    </row>
    <row r="737" spans="1:43">
      <c r="A737" s="157"/>
      <c r="B737" s="158"/>
      <c r="C737" s="151"/>
      <c r="D737" s="152"/>
      <c r="E737" s="152"/>
      <c r="F737" s="152"/>
      <c r="G737" s="152"/>
      <c r="H737" s="152"/>
      <c r="I737" s="159"/>
      <c r="J737" s="159"/>
      <c r="K737" s="159"/>
      <c r="L737" s="159"/>
      <c r="M737" s="159"/>
      <c r="N737" s="159"/>
      <c r="O737" s="159"/>
      <c r="P737" s="159"/>
      <c r="Q737" s="153"/>
      <c r="R737" s="154"/>
      <c r="S737" s="154"/>
      <c r="T737" s="154"/>
      <c r="U737" s="160"/>
      <c r="V737" s="161"/>
      <c r="W737" s="162"/>
      <c r="X737" s="162"/>
      <c r="Y737" s="163"/>
      <c r="Z737" s="164"/>
      <c r="AA737" s="165"/>
      <c r="AB737" s="165"/>
      <c r="AC737" s="165"/>
      <c r="AD737" s="166"/>
      <c r="AE737" s="167"/>
      <c r="AF737" s="165"/>
      <c r="AG737" s="165"/>
      <c r="AH737" s="165"/>
      <c r="AI737" s="166"/>
      <c r="AJ737" s="153"/>
      <c r="AM737" s="160"/>
      <c r="AN737" s="168"/>
      <c r="AO737" s="167"/>
      <c r="AP737" s="162"/>
      <c r="AQ737" s="158"/>
    </row>
    <row r="738" spans="1:43">
      <c r="A738" s="157"/>
      <c r="B738" s="158"/>
      <c r="C738" s="151"/>
      <c r="D738" s="152"/>
      <c r="E738" s="152"/>
      <c r="F738" s="152"/>
      <c r="G738" s="152"/>
      <c r="H738" s="152"/>
      <c r="I738" s="159"/>
      <c r="J738" s="159"/>
      <c r="K738" s="159"/>
      <c r="L738" s="159"/>
      <c r="M738" s="159"/>
      <c r="N738" s="159"/>
      <c r="O738" s="159"/>
      <c r="P738" s="159"/>
      <c r="Q738" s="153"/>
      <c r="R738" s="154"/>
      <c r="S738" s="154"/>
      <c r="T738" s="154"/>
      <c r="U738" s="160"/>
      <c r="V738" s="161"/>
      <c r="W738" s="162"/>
      <c r="X738" s="162"/>
      <c r="Y738" s="163"/>
      <c r="Z738" s="164"/>
      <c r="AA738" s="165"/>
      <c r="AB738" s="165"/>
      <c r="AC738" s="165"/>
      <c r="AD738" s="166"/>
      <c r="AE738" s="167"/>
      <c r="AF738" s="165"/>
      <c r="AG738" s="165"/>
      <c r="AH738" s="165"/>
      <c r="AI738" s="166"/>
      <c r="AJ738" s="153"/>
      <c r="AM738" s="160"/>
      <c r="AN738" s="168"/>
      <c r="AO738" s="167"/>
      <c r="AP738" s="162"/>
      <c r="AQ738" s="158"/>
    </row>
    <row r="739" spans="1:43">
      <c r="A739" s="157"/>
      <c r="B739" s="158"/>
      <c r="C739" s="151"/>
      <c r="D739" s="152"/>
      <c r="E739" s="152"/>
      <c r="F739" s="152"/>
      <c r="G739" s="152"/>
      <c r="H739" s="152"/>
      <c r="I739" s="159"/>
      <c r="J739" s="159"/>
      <c r="K739" s="159"/>
      <c r="L739" s="159"/>
      <c r="M739" s="159"/>
      <c r="N739" s="159"/>
      <c r="O739" s="159"/>
      <c r="P739" s="159"/>
      <c r="Q739" s="153"/>
      <c r="R739" s="154"/>
      <c r="S739" s="154"/>
      <c r="T739" s="154"/>
      <c r="U739" s="160"/>
      <c r="V739" s="161"/>
      <c r="W739" s="162"/>
      <c r="X739" s="162"/>
      <c r="Y739" s="163"/>
      <c r="Z739" s="164"/>
      <c r="AA739" s="165"/>
      <c r="AB739" s="165"/>
      <c r="AC739" s="165"/>
      <c r="AD739" s="166"/>
      <c r="AE739" s="167"/>
      <c r="AF739" s="165"/>
      <c r="AG739" s="165"/>
      <c r="AH739" s="165"/>
      <c r="AI739" s="166"/>
      <c r="AJ739" s="153"/>
      <c r="AM739" s="160"/>
      <c r="AN739" s="168"/>
      <c r="AO739" s="167"/>
      <c r="AP739" s="162"/>
      <c r="AQ739" s="158"/>
    </row>
    <row r="740" spans="1:43">
      <c r="A740" s="157"/>
      <c r="B740" s="158"/>
      <c r="C740" s="151"/>
      <c r="D740" s="152"/>
      <c r="E740" s="152"/>
      <c r="F740" s="152"/>
      <c r="G740" s="152"/>
      <c r="H740" s="152"/>
      <c r="I740" s="159"/>
      <c r="J740" s="159"/>
      <c r="K740" s="159"/>
      <c r="L740" s="159"/>
      <c r="M740" s="159"/>
      <c r="N740" s="159"/>
      <c r="O740" s="159"/>
      <c r="P740" s="159"/>
      <c r="Q740" s="153"/>
      <c r="R740" s="154"/>
      <c r="S740" s="154"/>
      <c r="T740" s="154"/>
      <c r="U740" s="160"/>
      <c r="V740" s="161"/>
      <c r="W740" s="162"/>
      <c r="X740" s="162"/>
      <c r="Y740" s="163"/>
      <c r="Z740" s="164"/>
      <c r="AA740" s="165"/>
      <c r="AB740" s="165"/>
      <c r="AC740" s="165"/>
      <c r="AD740" s="166"/>
      <c r="AE740" s="167"/>
      <c r="AF740" s="165"/>
      <c r="AG740" s="165"/>
      <c r="AH740" s="165"/>
      <c r="AI740" s="166"/>
      <c r="AJ740" s="153"/>
      <c r="AM740" s="160"/>
      <c r="AN740" s="168"/>
      <c r="AO740" s="167"/>
      <c r="AP740" s="162"/>
      <c r="AQ740" s="158"/>
    </row>
    <row r="741" spans="1:43">
      <c r="A741" s="157"/>
      <c r="B741" s="158"/>
      <c r="C741" s="151"/>
      <c r="D741" s="152"/>
      <c r="E741" s="152"/>
      <c r="F741" s="152"/>
      <c r="G741" s="152"/>
      <c r="H741" s="152"/>
      <c r="I741" s="159"/>
      <c r="J741" s="159"/>
      <c r="K741" s="159"/>
      <c r="L741" s="159"/>
      <c r="M741" s="159"/>
      <c r="N741" s="159"/>
      <c r="O741" s="159"/>
      <c r="P741" s="159"/>
      <c r="Q741" s="153"/>
      <c r="R741" s="154"/>
      <c r="S741" s="154"/>
      <c r="T741" s="154"/>
      <c r="U741" s="160"/>
      <c r="V741" s="161"/>
      <c r="W741" s="162"/>
      <c r="X741" s="162"/>
      <c r="Y741" s="163"/>
      <c r="Z741" s="164"/>
      <c r="AA741" s="165"/>
      <c r="AB741" s="165"/>
      <c r="AC741" s="165"/>
      <c r="AD741" s="166"/>
      <c r="AE741" s="167"/>
      <c r="AF741" s="165"/>
      <c r="AG741" s="165"/>
      <c r="AH741" s="165"/>
      <c r="AI741" s="166"/>
      <c r="AJ741" s="153"/>
      <c r="AM741" s="160"/>
      <c r="AN741" s="168"/>
      <c r="AO741" s="167"/>
      <c r="AP741" s="162"/>
      <c r="AQ741" s="158"/>
    </row>
    <row r="742" spans="1:43">
      <c r="A742" s="157"/>
      <c r="B742" s="158"/>
      <c r="C742" s="151"/>
      <c r="D742" s="152"/>
      <c r="E742" s="152"/>
      <c r="F742" s="152"/>
      <c r="G742" s="152"/>
      <c r="H742" s="152"/>
      <c r="I742" s="159"/>
      <c r="J742" s="159"/>
      <c r="K742" s="159"/>
      <c r="L742" s="159"/>
      <c r="M742" s="159"/>
      <c r="N742" s="159"/>
      <c r="O742" s="159"/>
      <c r="P742" s="159"/>
      <c r="Q742" s="153"/>
      <c r="R742" s="154"/>
      <c r="S742" s="154"/>
      <c r="T742" s="154"/>
      <c r="U742" s="160"/>
      <c r="V742" s="161"/>
      <c r="W742" s="162"/>
      <c r="X742" s="162"/>
      <c r="Y742" s="163"/>
      <c r="Z742" s="164"/>
      <c r="AA742" s="165"/>
      <c r="AB742" s="165"/>
      <c r="AC742" s="165"/>
      <c r="AD742" s="166"/>
      <c r="AE742" s="167"/>
      <c r="AF742" s="165"/>
      <c r="AG742" s="165"/>
      <c r="AH742" s="165"/>
      <c r="AI742" s="166"/>
      <c r="AJ742" s="153"/>
      <c r="AM742" s="160"/>
      <c r="AN742" s="168"/>
      <c r="AO742" s="167"/>
      <c r="AP742" s="162"/>
      <c r="AQ742" s="158"/>
    </row>
    <row r="743" spans="1:43">
      <c r="A743" s="157"/>
      <c r="B743" s="158"/>
      <c r="C743" s="151"/>
      <c r="D743" s="152"/>
      <c r="E743" s="152"/>
      <c r="F743" s="152"/>
      <c r="G743" s="152"/>
      <c r="H743" s="152"/>
      <c r="I743" s="159"/>
      <c r="J743" s="159"/>
      <c r="K743" s="159"/>
      <c r="L743" s="159"/>
      <c r="M743" s="159"/>
      <c r="N743" s="159"/>
      <c r="O743" s="159"/>
      <c r="P743" s="159"/>
      <c r="Q743" s="153"/>
      <c r="R743" s="154"/>
      <c r="S743" s="154"/>
      <c r="T743" s="154"/>
      <c r="U743" s="160"/>
      <c r="V743" s="161"/>
      <c r="W743" s="162"/>
      <c r="X743" s="162"/>
      <c r="Y743" s="163"/>
      <c r="Z743" s="164"/>
      <c r="AA743" s="165"/>
      <c r="AB743" s="165"/>
      <c r="AC743" s="165"/>
      <c r="AD743" s="166"/>
      <c r="AE743" s="167"/>
      <c r="AF743" s="165"/>
      <c r="AG743" s="165"/>
      <c r="AH743" s="165"/>
      <c r="AI743" s="166"/>
      <c r="AJ743" s="153"/>
      <c r="AM743" s="160"/>
      <c r="AN743" s="168"/>
      <c r="AO743" s="167"/>
      <c r="AP743" s="162"/>
      <c r="AQ743" s="158"/>
    </row>
    <row r="744" spans="1:43">
      <c r="A744" s="157"/>
      <c r="B744" s="158"/>
      <c r="C744" s="151"/>
      <c r="D744" s="152"/>
      <c r="E744" s="152"/>
      <c r="F744" s="152"/>
      <c r="G744" s="152"/>
      <c r="H744" s="152"/>
      <c r="I744" s="159"/>
      <c r="J744" s="159"/>
      <c r="K744" s="159"/>
      <c r="L744" s="159"/>
      <c r="M744" s="159"/>
      <c r="N744" s="159"/>
      <c r="O744" s="159"/>
      <c r="P744" s="159"/>
      <c r="Q744" s="153"/>
      <c r="R744" s="154"/>
      <c r="S744" s="154"/>
      <c r="T744" s="154"/>
      <c r="U744" s="160"/>
      <c r="V744" s="161"/>
      <c r="W744" s="162"/>
      <c r="X744" s="162"/>
      <c r="Y744" s="163"/>
      <c r="Z744" s="164"/>
      <c r="AA744" s="165"/>
      <c r="AB744" s="165"/>
      <c r="AC744" s="165"/>
      <c r="AD744" s="166"/>
      <c r="AE744" s="167"/>
      <c r="AF744" s="165"/>
      <c r="AG744" s="165"/>
      <c r="AH744" s="165"/>
      <c r="AI744" s="166"/>
      <c r="AJ744" s="153"/>
      <c r="AM744" s="160"/>
      <c r="AN744" s="168"/>
      <c r="AO744" s="167"/>
      <c r="AP744" s="162"/>
      <c r="AQ744" s="158"/>
    </row>
    <row r="745" spans="1:43">
      <c r="A745" s="157"/>
      <c r="B745" s="158"/>
      <c r="C745" s="151"/>
      <c r="D745" s="152"/>
      <c r="E745" s="152"/>
      <c r="F745" s="152"/>
      <c r="G745" s="152"/>
      <c r="H745" s="152"/>
      <c r="I745" s="159"/>
      <c r="J745" s="159"/>
      <c r="K745" s="159"/>
      <c r="L745" s="159"/>
      <c r="M745" s="159"/>
      <c r="N745" s="159"/>
      <c r="O745" s="159"/>
      <c r="P745" s="159"/>
      <c r="Q745" s="153"/>
      <c r="R745" s="154"/>
      <c r="S745" s="154"/>
      <c r="T745" s="154"/>
      <c r="U745" s="160"/>
      <c r="V745" s="161"/>
      <c r="W745" s="162"/>
      <c r="X745" s="162"/>
      <c r="Y745" s="163"/>
      <c r="Z745" s="164"/>
      <c r="AA745" s="165"/>
      <c r="AB745" s="165"/>
      <c r="AC745" s="165"/>
      <c r="AD745" s="166"/>
      <c r="AE745" s="167"/>
      <c r="AF745" s="165"/>
      <c r="AG745" s="165"/>
      <c r="AH745" s="165"/>
      <c r="AI745" s="166"/>
      <c r="AJ745" s="153"/>
      <c r="AM745" s="160"/>
      <c r="AN745" s="168"/>
      <c r="AO745" s="167"/>
      <c r="AP745" s="162"/>
      <c r="AQ745" s="158"/>
    </row>
    <row r="746" spans="1:43">
      <c r="A746" s="157"/>
      <c r="B746" s="158"/>
      <c r="C746" s="151"/>
      <c r="D746" s="152"/>
      <c r="E746" s="152"/>
      <c r="F746" s="152"/>
      <c r="G746" s="152"/>
      <c r="H746" s="152"/>
      <c r="I746" s="159"/>
      <c r="J746" s="159"/>
      <c r="K746" s="159"/>
      <c r="L746" s="159"/>
      <c r="M746" s="159"/>
      <c r="N746" s="159"/>
      <c r="O746" s="159"/>
      <c r="P746" s="159"/>
      <c r="Q746" s="153"/>
      <c r="R746" s="154"/>
      <c r="S746" s="154"/>
      <c r="T746" s="154"/>
      <c r="U746" s="160"/>
      <c r="V746" s="161"/>
      <c r="W746" s="162"/>
      <c r="X746" s="162"/>
      <c r="Y746" s="163"/>
      <c r="Z746" s="164"/>
      <c r="AA746" s="165"/>
      <c r="AB746" s="165"/>
      <c r="AC746" s="165"/>
      <c r="AD746" s="166"/>
      <c r="AE746" s="167"/>
      <c r="AF746" s="165"/>
      <c r="AG746" s="165"/>
      <c r="AH746" s="165"/>
      <c r="AI746" s="166"/>
      <c r="AJ746" s="153"/>
      <c r="AM746" s="160"/>
      <c r="AN746" s="168"/>
      <c r="AO746" s="167"/>
      <c r="AP746" s="162"/>
      <c r="AQ746" s="158"/>
    </row>
    <row r="747" spans="1:43">
      <c r="A747" s="157"/>
      <c r="B747" s="158"/>
      <c r="C747" s="151"/>
      <c r="D747" s="152"/>
      <c r="E747" s="152"/>
      <c r="F747" s="152"/>
      <c r="G747" s="152"/>
      <c r="H747" s="152"/>
      <c r="I747" s="159"/>
      <c r="J747" s="159"/>
      <c r="K747" s="159"/>
      <c r="L747" s="159"/>
      <c r="M747" s="159"/>
      <c r="N747" s="159"/>
      <c r="O747" s="159"/>
      <c r="P747" s="159"/>
      <c r="Q747" s="153"/>
      <c r="R747" s="154"/>
      <c r="S747" s="154"/>
      <c r="T747" s="154"/>
      <c r="U747" s="160"/>
      <c r="V747" s="161"/>
      <c r="W747" s="162"/>
      <c r="X747" s="162"/>
      <c r="Y747" s="163"/>
      <c r="Z747" s="164"/>
      <c r="AA747" s="165"/>
      <c r="AB747" s="165"/>
      <c r="AC747" s="165"/>
      <c r="AD747" s="166"/>
      <c r="AE747" s="167"/>
      <c r="AF747" s="165"/>
      <c r="AG747" s="165"/>
      <c r="AH747" s="165"/>
      <c r="AI747" s="166"/>
      <c r="AJ747" s="153"/>
      <c r="AM747" s="160"/>
      <c r="AN747" s="168"/>
      <c r="AO747" s="167"/>
      <c r="AP747" s="162"/>
      <c r="AQ747" s="158"/>
    </row>
    <row r="748" spans="1:43">
      <c r="A748" s="157"/>
      <c r="B748" s="158"/>
      <c r="C748" s="151"/>
      <c r="D748" s="152"/>
      <c r="E748" s="152"/>
      <c r="F748" s="152"/>
      <c r="G748" s="152"/>
      <c r="H748" s="152"/>
      <c r="I748" s="159"/>
      <c r="J748" s="159"/>
      <c r="K748" s="159"/>
      <c r="L748" s="159"/>
      <c r="M748" s="159"/>
      <c r="N748" s="159"/>
      <c r="O748" s="159"/>
      <c r="P748" s="159"/>
      <c r="Q748" s="153"/>
      <c r="R748" s="154"/>
      <c r="S748" s="154"/>
      <c r="T748" s="154"/>
      <c r="U748" s="160"/>
      <c r="V748" s="161"/>
      <c r="W748" s="162"/>
      <c r="X748" s="162"/>
      <c r="Y748" s="163"/>
      <c r="Z748" s="164"/>
      <c r="AA748" s="165"/>
      <c r="AB748" s="165"/>
      <c r="AC748" s="165"/>
      <c r="AD748" s="166"/>
      <c r="AE748" s="167"/>
      <c r="AF748" s="165"/>
      <c r="AG748" s="165"/>
      <c r="AH748" s="165"/>
      <c r="AI748" s="166"/>
      <c r="AJ748" s="153"/>
      <c r="AM748" s="160"/>
      <c r="AN748" s="168"/>
      <c r="AO748" s="167"/>
      <c r="AP748" s="162"/>
      <c r="AQ748" s="158"/>
    </row>
    <row r="749" spans="1:43">
      <c r="A749" s="157"/>
      <c r="B749" s="158"/>
      <c r="C749" s="151"/>
      <c r="D749" s="152"/>
      <c r="E749" s="152"/>
      <c r="F749" s="152"/>
      <c r="G749" s="152"/>
      <c r="H749" s="152"/>
      <c r="I749" s="159"/>
      <c r="J749" s="159"/>
      <c r="K749" s="159"/>
      <c r="L749" s="159"/>
      <c r="M749" s="159"/>
      <c r="N749" s="159"/>
      <c r="O749" s="159"/>
      <c r="P749" s="159"/>
      <c r="Q749" s="153"/>
      <c r="R749" s="154"/>
      <c r="S749" s="154"/>
      <c r="T749" s="154"/>
      <c r="U749" s="160"/>
      <c r="V749" s="161"/>
      <c r="W749" s="162"/>
      <c r="X749" s="162"/>
      <c r="Y749" s="163"/>
      <c r="Z749" s="164"/>
      <c r="AA749" s="165"/>
      <c r="AB749" s="165"/>
      <c r="AC749" s="165"/>
      <c r="AD749" s="166"/>
      <c r="AE749" s="167"/>
      <c r="AF749" s="165"/>
      <c r="AG749" s="165"/>
      <c r="AH749" s="165"/>
      <c r="AI749" s="166"/>
      <c r="AJ749" s="153"/>
      <c r="AM749" s="160"/>
      <c r="AN749" s="168"/>
      <c r="AO749" s="167"/>
      <c r="AP749" s="162"/>
      <c r="AQ749" s="158"/>
    </row>
    <row r="750" spans="1:43">
      <c r="A750" s="157"/>
      <c r="B750" s="158"/>
      <c r="C750" s="151"/>
      <c r="D750" s="152"/>
      <c r="E750" s="152"/>
      <c r="F750" s="152"/>
      <c r="G750" s="152"/>
      <c r="H750" s="152"/>
      <c r="I750" s="159"/>
      <c r="J750" s="159"/>
      <c r="K750" s="159"/>
      <c r="L750" s="159"/>
      <c r="M750" s="159"/>
      <c r="N750" s="159"/>
      <c r="O750" s="159"/>
      <c r="P750" s="159"/>
      <c r="Q750" s="153"/>
      <c r="R750" s="154"/>
      <c r="S750" s="154"/>
      <c r="T750" s="154"/>
      <c r="U750" s="160"/>
      <c r="V750" s="161"/>
      <c r="W750" s="162"/>
      <c r="X750" s="162"/>
      <c r="Y750" s="163"/>
      <c r="Z750" s="164"/>
      <c r="AA750" s="165"/>
      <c r="AB750" s="165"/>
      <c r="AC750" s="165"/>
      <c r="AD750" s="166"/>
      <c r="AE750" s="167"/>
      <c r="AF750" s="165"/>
      <c r="AG750" s="165"/>
      <c r="AH750" s="165"/>
      <c r="AI750" s="166"/>
      <c r="AJ750" s="153"/>
      <c r="AM750" s="160"/>
      <c r="AN750" s="168"/>
      <c r="AO750" s="167"/>
      <c r="AP750" s="162"/>
      <c r="AQ750" s="158"/>
    </row>
    <row r="751" spans="1:43">
      <c r="A751" s="157"/>
      <c r="B751" s="158"/>
      <c r="C751" s="151"/>
      <c r="D751" s="152"/>
      <c r="E751" s="152"/>
      <c r="F751" s="152"/>
      <c r="G751" s="152"/>
      <c r="H751" s="152"/>
      <c r="I751" s="159"/>
      <c r="J751" s="159"/>
      <c r="K751" s="159"/>
      <c r="L751" s="159"/>
      <c r="M751" s="159"/>
      <c r="N751" s="159"/>
      <c r="O751" s="159"/>
      <c r="P751" s="159"/>
      <c r="Q751" s="153"/>
      <c r="R751" s="154"/>
      <c r="S751" s="154"/>
      <c r="T751" s="154"/>
      <c r="U751" s="160"/>
      <c r="V751" s="161"/>
      <c r="W751" s="162"/>
      <c r="X751" s="162"/>
      <c r="Y751" s="163"/>
      <c r="Z751" s="164"/>
      <c r="AA751" s="165"/>
      <c r="AB751" s="165"/>
      <c r="AC751" s="165"/>
      <c r="AD751" s="166"/>
      <c r="AE751" s="167"/>
      <c r="AF751" s="165"/>
      <c r="AG751" s="165"/>
      <c r="AH751" s="165"/>
      <c r="AI751" s="166"/>
      <c r="AJ751" s="153"/>
      <c r="AM751" s="160"/>
      <c r="AN751" s="168"/>
      <c r="AO751" s="167"/>
      <c r="AP751" s="162"/>
      <c r="AQ751" s="158"/>
    </row>
    <row r="752" spans="1:43">
      <c r="A752" s="157"/>
      <c r="B752" s="158"/>
      <c r="C752" s="151"/>
      <c r="D752" s="152"/>
      <c r="E752" s="152"/>
      <c r="F752" s="152"/>
      <c r="G752" s="152"/>
      <c r="H752" s="152"/>
      <c r="I752" s="159"/>
      <c r="J752" s="159"/>
      <c r="K752" s="159"/>
      <c r="L752" s="159"/>
      <c r="M752" s="159"/>
      <c r="N752" s="159"/>
      <c r="O752" s="159"/>
      <c r="P752" s="159"/>
      <c r="Q752" s="153"/>
      <c r="R752" s="154"/>
      <c r="S752" s="154"/>
      <c r="T752" s="154"/>
      <c r="U752" s="160"/>
      <c r="V752" s="161"/>
      <c r="W752" s="162"/>
      <c r="X752" s="162"/>
      <c r="Y752" s="163"/>
      <c r="Z752" s="164"/>
      <c r="AA752" s="165"/>
      <c r="AB752" s="165"/>
      <c r="AC752" s="165"/>
      <c r="AD752" s="166"/>
      <c r="AE752" s="167"/>
      <c r="AF752" s="165"/>
      <c r="AG752" s="165"/>
      <c r="AH752" s="165"/>
      <c r="AI752" s="166"/>
      <c r="AJ752" s="153"/>
      <c r="AM752" s="160"/>
      <c r="AN752" s="168"/>
      <c r="AO752" s="167"/>
      <c r="AP752" s="162"/>
      <c r="AQ752" s="158"/>
    </row>
    <row r="753" spans="1:43">
      <c r="A753" s="157"/>
      <c r="B753" s="158"/>
      <c r="C753" s="151"/>
      <c r="D753" s="152"/>
      <c r="E753" s="152"/>
      <c r="F753" s="152"/>
      <c r="G753" s="152"/>
      <c r="H753" s="152"/>
      <c r="I753" s="159"/>
      <c r="J753" s="159"/>
      <c r="K753" s="159"/>
      <c r="L753" s="159"/>
      <c r="M753" s="159"/>
      <c r="N753" s="159"/>
      <c r="O753" s="159"/>
      <c r="P753" s="159"/>
      <c r="Q753" s="153"/>
      <c r="R753" s="154"/>
      <c r="S753" s="154"/>
      <c r="T753" s="154"/>
      <c r="U753" s="160"/>
      <c r="V753" s="161"/>
      <c r="W753" s="162"/>
      <c r="X753" s="162"/>
      <c r="Y753" s="163"/>
      <c r="Z753" s="164"/>
      <c r="AA753" s="165"/>
      <c r="AB753" s="165"/>
      <c r="AC753" s="165"/>
      <c r="AD753" s="166"/>
      <c r="AE753" s="167"/>
      <c r="AF753" s="165"/>
      <c r="AG753" s="165"/>
      <c r="AH753" s="165"/>
      <c r="AI753" s="166"/>
      <c r="AJ753" s="153"/>
      <c r="AM753" s="160"/>
      <c r="AN753" s="168"/>
      <c r="AO753" s="167"/>
      <c r="AP753" s="162"/>
      <c r="AQ753" s="158"/>
    </row>
    <row r="754" spans="1:43">
      <c r="A754" s="157"/>
      <c r="B754" s="158"/>
      <c r="C754" s="151"/>
      <c r="D754" s="152"/>
      <c r="E754" s="152"/>
      <c r="F754" s="152"/>
      <c r="G754" s="152"/>
      <c r="H754" s="152"/>
      <c r="I754" s="159"/>
      <c r="J754" s="159"/>
      <c r="K754" s="159"/>
      <c r="L754" s="159"/>
      <c r="M754" s="159"/>
      <c r="N754" s="159"/>
      <c r="O754" s="159"/>
      <c r="P754" s="159"/>
      <c r="Q754" s="153"/>
      <c r="R754" s="154"/>
      <c r="S754" s="154"/>
      <c r="T754" s="154"/>
      <c r="U754" s="160"/>
      <c r="V754" s="161"/>
      <c r="W754" s="162"/>
      <c r="X754" s="162"/>
      <c r="Y754" s="163"/>
      <c r="Z754" s="164"/>
      <c r="AA754" s="165"/>
      <c r="AB754" s="165"/>
      <c r="AC754" s="165"/>
      <c r="AD754" s="166"/>
      <c r="AE754" s="167"/>
      <c r="AF754" s="165"/>
      <c r="AG754" s="165"/>
      <c r="AH754" s="165"/>
      <c r="AI754" s="166"/>
      <c r="AJ754" s="153"/>
      <c r="AM754" s="160"/>
      <c r="AN754" s="168"/>
      <c r="AO754" s="167"/>
      <c r="AP754" s="162"/>
      <c r="AQ754" s="158"/>
    </row>
    <row r="755" spans="1:43">
      <c r="A755" s="157"/>
      <c r="B755" s="158"/>
      <c r="C755" s="151"/>
      <c r="D755" s="152"/>
      <c r="E755" s="152"/>
      <c r="F755" s="152"/>
      <c r="G755" s="152"/>
      <c r="H755" s="152"/>
      <c r="I755" s="159"/>
      <c r="J755" s="159"/>
      <c r="K755" s="159"/>
      <c r="L755" s="159"/>
      <c r="M755" s="159"/>
      <c r="N755" s="159"/>
      <c r="O755" s="159"/>
      <c r="P755" s="159"/>
      <c r="Q755" s="153"/>
      <c r="R755" s="154"/>
      <c r="S755" s="154"/>
      <c r="T755" s="154"/>
      <c r="U755" s="160"/>
      <c r="V755" s="161"/>
      <c r="W755" s="162"/>
      <c r="X755" s="162"/>
      <c r="Y755" s="163"/>
      <c r="Z755" s="164"/>
      <c r="AA755" s="165"/>
      <c r="AB755" s="165"/>
      <c r="AC755" s="165"/>
      <c r="AD755" s="166"/>
      <c r="AE755" s="167"/>
      <c r="AF755" s="165"/>
      <c r="AG755" s="165"/>
      <c r="AH755" s="165"/>
      <c r="AI755" s="166"/>
      <c r="AJ755" s="153"/>
      <c r="AM755" s="160"/>
      <c r="AN755" s="168"/>
      <c r="AO755" s="167"/>
      <c r="AP755" s="162"/>
      <c r="AQ755" s="158"/>
    </row>
    <row r="756" spans="1:43">
      <c r="A756" s="157"/>
      <c r="B756" s="158"/>
      <c r="C756" s="151"/>
      <c r="D756" s="152"/>
      <c r="E756" s="152"/>
      <c r="F756" s="152"/>
      <c r="G756" s="152"/>
      <c r="H756" s="152"/>
      <c r="I756" s="159"/>
      <c r="J756" s="159"/>
      <c r="K756" s="159"/>
      <c r="L756" s="159"/>
      <c r="M756" s="159"/>
      <c r="N756" s="159"/>
      <c r="O756" s="159"/>
      <c r="P756" s="159"/>
      <c r="Q756" s="153"/>
      <c r="R756" s="154"/>
      <c r="S756" s="154"/>
      <c r="T756" s="154"/>
      <c r="U756" s="160"/>
      <c r="V756" s="161"/>
      <c r="W756" s="162"/>
      <c r="X756" s="162"/>
      <c r="Y756" s="163"/>
      <c r="Z756" s="164"/>
      <c r="AA756" s="165"/>
      <c r="AB756" s="165"/>
      <c r="AC756" s="165"/>
      <c r="AD756" s="166"/>
      <c r="AE756" s="167"/>
      <c r="AF756" s="165"/>
      <c r="AG756" s="165"/>
      <c r="AH756" s="165"/>
      <c r="AI756" s="166"/>
      <c r="AJ756" s="153"/>
      <c r="AM756" s="160"/>
      <c r="AN756" s="168"/>
      <c r="AO756" s="167"/>
      <c r="AP756" s="162"/>
      <c r="AQ756" s="158"/>
    </row>
    <row r="757" spans="1:43">
      <c r="A757" s="157"/>
      <c r="B757" s="158"/>
      <c r="C757" s="151"/>
      <c r="D757" s="152"/>
      <c r="E757" s="152"/>
      <c r="F757" s="152"/>
      <c r="G757" s="152"/>
      <c r="H757" s="152"/>
      <c r="I757" s="159"/>
      <c r="J757" s="159"/>
      <c r="K757" s="159"/>
      <c r="L757" s="159"/>
      <c r="M757" s="159"/>
      <c r="N757" s="159"/>
      <c r="O757" s="159"/>
      <c r="P757" s="159"/>
      <c r="Q757" s="153"/>
      <c r="R757" s="154"/>
      <c r="S757" s="154"/>
      <c r="T757" s="154"/>
      <c r="U757" s="160"/>
      <c r="V757" s="161"/>
      <c r="W757" s="162"/>
      <c r="X757" s="162"/>
      <c r="Y757" s="163"/>
      <c r="Z757" s="164"/>
      <c r="AA757" s="165"/>
      <c r="AB757" s="165"/>
      <c r="AC757" s="165"/>
      <c r="AD757" s="166"/>
      <c r="AE757" s="167"/>
      <c r="AF757" s="165"/>
      <c r="AG757" s="165"/>
      <c r="AH757" s="165"/>
      <c r="AI757" s="166"/>
      <c r="AJ757" s="153"/>
      <c r="AM757" s="160"/>
      <c r="AN757" s="168"/>
      <c r="AO757" s="167"/>
      <c r="AP757" s="162"/>
      <c r="AQ757" s="158"/>
    </row>
    <row r="758" spans="1:43">
      <c r="A758" s="157"/>
      <c r="B758" s="158"/>
      <c r="C758" s="151"/>
      <c r="D758" s="152"/>
      <c r="E758" s="152"/>
      <c r="F758" s="152"/>
      <c r="G758" s="152"/>
      <c r="H758" s="152"/>
      <c r="I758" s="159"/>
      <c r="J758" s="159"/>
      <c r="K758" s="159"/>
      <c r="L758" s="159"/>
      <c r="M758" s="159"/>
      <c r="N758" s="159"/>
      <c r="O758" s="159"/>
      <c r="P758" s="159"/>
      <c r="Q758" s="153"/>
      <c r="R758" s="154"/>
      <c r="S758" s="154"/>
      <c r="T758" s="154"/>
      <c r="U758" s="160"/>
      <c r="V758" s="161"/>
      <c r="W758" s="162"/>
      <c r="X758" s="162"/>
      <c r="Y758" s="163"/>
      <c r="Z758" s="164"/>
      <c r="AA758" s="165"/>
      <c r="AB758" s="165"/>
      <c r="AC758" s="165"/>
      <c r="AD758" s="166"/>
      <c r="AE758" s="167"/>
      <c r="AF758" s="165"/>
      <c r="AG758" s="165"/>
      <c r="AH758" s="165"/>
      <c r="AI758" s="166"/>
      <c r="AJ758" s="153"/>
      <c r="AM758" s="160"/>
      <c r="AN758" s="168"/>
      <c r="AO758" s="167"/>
      <c r="AP758" s="162"/>
      <c r="AQ758" s="158"/>
    </row>
    <row r="759" spans="1:43">
      <c r="A759" s="157"/>
      <c r="B759" s="158"/>
      <c r="C759" s="151"/>
      <c r="D759" s="152"/>
      <c r="E759" s="152"/>
      <c r="F759" s="152"/>
      <c r="G759" s="152"/>
      <c r="H759" s="152"/>
      <c r="I759" s="159"/>
      <c r="J759" s="159"/>
      <c r="K759" s="159"/>
      <c r="L759" s="159"/>
      <c r="M759" s="159"/>
      <c r="N759" s="159"/>
      <c r="O759" s="159"/>
      <c r="P759" s="159"/>
      <c r="Q759" s="153"/>
      <c r="R759" s="154"/>
      <c r="S759" s="154"/>
      <c r="T759" s="154"/>
      <c r="U759" s="160"/>
      <c r="V759" s="161"/>
      <c r="W759" s="162"/>
      <c r="X759" s="162"/>
      <c r="Y759" s="163"/>
      <c r="Z759" s="164"/>
      <c r="AA759" s="165"/>
      <c r="AB759" s="165"/>
      <c r="AC759" s="165"/>
      <c r="AD759" s="166"/>
      <c r="AE759" s="167"/>
      <c r="AF759" s="165"/>
      <c r="AG759" s="165"/>
      <c r="AH759" s="165"/>
      <c r="AI759" s="166"/>
      <c r="AJ759" s="153"/>
      <c r="AM759" s="160"/>
      <c r="AN759" s="168"/>
      <c r="AO759" s="167"/>
      <c r="AP759" s="162"/>
      <c r="AQ759" s="158"/>
    </row>
    <row r="760" spans="1:43">
      <c r="A760" s="157"/>
      <c r="B760" s="158"/>
      <c r="C760" s="151"/>
      <c r="D760" s="152"/>
      <c r="E760" s="152"/>
      <c r="F760" s="152"/>
      <c r="G760" s="152"/>
      <c r="H760" s="152"/>
      <c r="I760" s="159"/>
      <c r="J760" s="159"/>
      <c r="K760" s="159"/>
      <c r="L760" s="159"/>
      <c r="M760" s="159"/>
      <c r="N760" s="159"/>
      <c r="O760" s="159"/>
      <c r="P760" s="159"/>
      <c r="Q760" s="153"/>
      <c r="R760" s="154"/>
      <c r="S760" s="154"/>
      <c r="T760" s="154"/>
      <c r="U760" s="160"/>
      <c r="V760" s="161"/>
      <c r="W760" s="162"/>
      <c r="X760" s="162"/>
      <c r="Y760" s="163"/>
      <c r="Z760" s="164"/>
      <c r="AA760" s="165"/>
      <c r="AB760" s="165"/>
      <c r="AC760" s="165"/>
      <c r="AD760" s="166"/>
      <c r="AE760" s="167"/>
      <c r="AF760" s="165"/>
      <c r="AG760" s="165"/>
      <c r="AH760" s="165"/>
      <c r="AI760" s="166"/>
      <c r="AJ760" s="153"/>
      <c r="AM760" s="160"/>
      <c r="AN760" s="168"/>
      <c r="AO760" s="167"/>
      <c r="AP760" s="162"/>
      <c r="AQ760" s="158"/>
    </row>
    <row r="761" spans="1:43">
      <c r="A761" s="157"/>
      <c r="B761" s="158"/>
      <c r="C761" s="151"/>
      <c r="D761" s="152"/>
      <c r="E761" s="152"/>
      <c r="F761" s="152"/>
      <c r="G761" s="152"/>
      <c r="H761" s="152"/>
      <c r="I761" s="159"/>
      <c r="J761" s="159"/>
      <c r="K761" s="159"/>
      <c r="L761" s="159"/>
      <c r="M761" s="159"/>
      <c r="N761" s="159"/>
      <c r="O761" s="159"/>
      <c r="P761" s="159"/>
      <c r="Q761" s="153"/>
      <c r="R761" s="154"/>
      <c r="S761" s="154"/>
      <c r="T761" s="154"/>
      <c r="U761" s="160"/>
      <c r="V761" s="161"/>
      <c r="W761" s="162"/>
      <c r="X761" s="162"/>
      <c r="Y761" s="163"/>
      <c r="Z761" s="164"/>
      <c r="AA761" s="165"/>
      <c r="AB761" s="165"/>
      <c r="AC761" s="165"/>
      <c r="AD761" s="166"/>
      <c r="AE761" s="167"/>
      <c r="AF761" s="165"/>
      <c r="AG761" s="165"/>
      <c r="AH761" s="165"/>
      <c r="AI761" s="166"/>
      <c r="AJ761" s="153"/>
      <c r="AM761" s="160"/>
      <c r="AN761" s="168"/>
      <c r="AO761" s="167"/>
      <c r="AP761" s="162"/>
      <c r="AQ761" s="158"/>
    </row>
    <row r="762" spans="1:43">
      <c r="A762" s="157"/>
      <c r="B762" s="158"/>
      <c r="C762" s="151"/>
      <c r="D762" s="152"/>
      <c r="E762" s="152"/>
      <c r="F762" s="152"/>
      <c r="G762" s="152"/>
      <c r="H762" s="152"/>
      <c r="I762" s="159"/>
      <c r="J762" s="159"/>
      <c r="K762" s="159"/>
      <c r="L762" s="159"/>
      <c r="M762" s="159"/>
      <c r="N762" s="159"/>
      <c r="O762" s="159"/>
      <c r="P762" s="159"/>
      <c r="Q762" s="153"/>
      <c r="R762" s="154"/>
      <c r="S762" s="154"/>
      <c r="T762" s="154"/>
      <c r="U762" s="160"/>
      <c r="V762" s="161"/>
      <c r="W762" s="162"/>
      <c r="X762" s="162"/>
      <c r="Y762" s="163"/>
      <c r="Z762" s="164"/>
      <c r="AA762" s="165"/>
      <c r="AB762" s="165"/>
      <c r="AC762" s="165"/>
      <c r="AD762" s="166"/>
      <c r="AE762" s="167"/>
      <c r="AF762" s="165"/>
      <c r="AG762" s="165"/>
      <c r="AH762" s="165"/>
      <c r="AI762" s="166"/>
      <c r="AJ762" s="153"/>
      <c r="AM762" s="160"/>
      <c r="AN762" s="168"/>
      <c r="AO762" s="167"/>
      <c r="AP762" s="162"/>
      <c r="AQ762" s="158"/>
    </row>
    <row r="763" spans="1:43">
      <c r="A763" s="157"/>
      <c r="B763" s="158"/>
      <c r="C763" s="151"/>
      <c r="D763" s="152"/>
      <c r="E763" s="152"/>
      <c r="F763" s="152"/>
      <c r="G763" s="152"/>
      <c r="H763" s="152"/>
      <c r="I763" s="159"/>
      <c r="J763" s="159"/>
      <c r="K763" s="159"/>
      <c r="L763" s="159"/>
      <c r="M763" s="159"/>
      <c r="N763" s="159"/>
      <c r="O763" s="159"/>
      <c r="P763" s="159"/>
      <c r="Q763" s="153"/>
      <c r="R763" s="154"/>
      <c r="S763" s="154"/>
      <c r="T763" s="154"/>
      <c r="U763" s="160"/>
      <c r="V763" s="161"/>
      <c r="W763" s="162"/>
      <c r="X763" s="162"/>
      <c r="Y763" s="163"/>
      <c r="Z763" s="164"/>
      <c r="AA763" s="165"/>
      <c r="AB763" s="165"/>
      <c r="AC763" s="165"/>
      <c r="AD763" s="166"/>
      <c r="AE763" s="167"/>
      <c r="AF763" s="165"/>
      <c r="AG763" s="165"/>
      <c r="AH763" s="165"/>
      <c r="AI763" s="166"/>
      <c r="AJ763" s="153"/>
      <c r="AM763" s="160"/>
      <c r="AN763" s="168"/>
      <c r="AO763" s="167"/>
      <c r="AP763" s="162"/>
      <c r="AQ763" s="158"/>
    </row>
    <row r="764" spans="1:43">
      <c r="A764" s="157"/>
      <c r="B764" s="158"/>
      <c r="C764" s="151"/>
      <c r="D764" s="152"/>
      <c r="E764" s="152"/>
      <c r="F764" s="152"/>
      <c r="G764" s="152"/>
      <c r="H764" s="152"/>
      <c r="I764" s="159"/>
      <c r="J764" s="159"/>
      <c r="K764" s="159"/>
      <c r="L764" s="159"/>
      <c r="M764" s="159"/>
      <c r="N764" s="159"/>
      <c r="O764" s="159"/>
      <c r="P764" s="159"/>
      <c r="Q764" s="153"/>
      <c r="R764" s="154"/>
      <c r="S764" s="154"/>
      <c r="T764" s="154"/>
      <c r="U764" s="160"/>
      <c r="V764" s="161"/>
      <c r="W764" s="162"/>
      <c r="X764" s="162"/>
      <c r="Y764" s="163"/>
      <c r="Z764" s="164"/>
      <c r="AA764" s="165"/>
      <c r="AB764" s="165"/>
      <c r="AC764" s="165"/>
      <c r="AD764" s="166"/>
      <c r="AE764" s="167"/>
      <c r="AF764" s="165"/>
      <c r="AG764" s="165"/>
      <c r="AH764" s="165"/>
      <c r="AI764" s="166"/>
      <c r="AJ764" s="153"/>
      <c r="AM764" s="160"/>
      <c r="AN764" s="168"/>
      <c r="AO764" s="167"/>
      <c r="AP764" s="162"/>
      <c r="AQ764" s="158"/>
    </row>
    <row r="765" spans="1:43">
      <c r="A765" s="157"/>
      <c r="B765" s="158"/>
      <c r="C765" s="151"/>
      <c r="D765" s="152"/>
      <c r="E765" s="152"/>
      <c r="F765" s="152"/>
      <c r="G765" s="152"/>
      <c r="H765" s="152"/>
      <c r="I765" s="159"/>
      <c r="J765" s="159"/>
      <c r="K765" s="159"/>
      <c r="L765" s="159"/>
      <c r="M765" s="159"/>
      <c r="N765" s="159"/>
      <c r="O765" s="159"/>
      <c r="P765" s="159"/>
      <c r="Q765" s="153"/>
      <c r="R765" s="154"/>
      <c r="S765" s="154"/>
      <c r="T765" s="154"/>
      <c r="U765" s="160"/>
      <c r="V765" s="161"/>
      <c r="W765" s="162"/>
      <c r="X765" s="162"/>
      <c r="Y765" s="163"/>
      <c r="Z765" s="164"/>
      <c r="AA765" s="165"/>
      <c r="AB765" s="165"/>
      <c r="AC765" s="165"/>
      <c r="AD765" s="166"/>
      <c r="AE765" s="167"/>
      <c r="AF765" s="165"/>
      <c r="AG765" s="165"/>
      <c r="AH765" s="165"/>
      <c r="AI765" s="166"/>
      <c r="AJ765" s="153"/>
      <c r="AM765" s="160"/>
      <c r="AN765" s="168"/>
      <c r="AO765" s="167"/>
      <c r="AP765" s="162"/>
      <c r="AQ765" s="158"/>
    </row>
    <row r="766" spans="1:43">
      <c r="A766" s="157"/>
      <c r="B766" s="158"/>
      <c r="C766" s="151"/>
      <c r="D766" s="152"/>
      <c r="E766" s="152"/>
      <c r="F766" s="152"/>
      <c r="G766" s="152"/>
      <c r="H766" s="152"/>
      <c r="I766" s="159"/>
      <c r="J766" s="159"/>
      <c r="K766" s="159"/>
      <c r="L766" s="159"/>
      <c r="M766" s="159"/>
      <c r="N766" s="159"/>
      <c r="O766" s="159"/>
      <c r="P766" s="159"/>
      <c r="Q766" s="153"/>
      <c r="R766" s="154"/>
      <c r="S766" s="154"/>
      <c r="T766" s="154"/>
      <c r="U766" s="160"/>
      <c r="V766" s="161"/>
      <c r="W766" s="162"/>
      <c r="X766" s="162"/>
      <c r="Y766" s="163"/>
      <c r="Z766" s="164"/>
      <c r="AA766" s="165"/>
      <c r="AB766" s="165"/>
      <c r="AC766" s="165"/>
      <c r="AD766" s="166"/>
      <c r="AE766" s="167"/>
      <c r="AF766" s="165"/>
      <c r="AG766" s="165"/>
      <c r="AH766" s="165"/>
      <c r="AI766" s="166"/>
      <c r="AJ766" s="153"/>
      <c r="AM766" s="160"/>
      <c r="AN766" s="168"/>
      <c r="AO766" s="167"/>
      <c r="AP766" s="162"/>
      <c r="AQ766" s="158"/>
    </row>
    <row r="767" spans="1:43">
      <c r="A767" s="157"/>
      <c r="B767" s="158"/>
      <c r="C767" s="151"/>
      <c r="D767" s="152"/>
      <c r="E767" s="152"/>
      <c r="F767" s="152"/>
      <c r="G767" s="152"/>
      <c r="H767" s="152"/>
      <c r="I767" s="159"/>
      <c r="J767" s="159"/>
      <c r="K767" s="159"/>
      <c r="L767" s="159"/>
      <c r="M767" s="159"/>
      <c r="N767" s="159"/>
      <c r="O767" s="159"/>
      <c r="P767" s="159"/>
      <c r="Q767" s="153"/>
      <c r="R767" s="154"/>
      <c r="S767" s="154"/>
      <c r="T767" s="154"/>
      <c r="U767" s="160"/>
      <c r="V767" s="161"/>
      <c r="W767" s="162"/>
      <c r="X767" s="162"/>
      <c r="Y767" s="163"/>
      <c r="Z767" s="164"/>
      <c r="AA767" s="165"/>
      <c r="AB767" s="165"/>
      <c r="AC767" s="165"/>
      <c r="AD767" s="166"/>
      <c r="AE767" s="167"/>
      <c r="AF767" s="165"/>
      <c r="AG767" s="165"/>
      <c r="AH767" s="165"/>
      <c r="AI767" s="166"/>
      <c r="AJ767" s="153"/>
      <c r="AM767" s="160"/>
      <c r="AN767" s="168"/>
      <c r="AO767" s="167"/>
      <c r="AP767" s="162"/>
      <c r="AQ767" s="158"/>
    </row>
    <row r="768" spans="1:43">
      <c r="A768" s="157"/>
      <c r="B768" s="158"/>
      <c r="C768" s="151"/>
      <c r="D768" s="152"/>
      <c r="E768" s="152"/>
      <c r="F768" s="152"/>
      <c r="G768" s="152"/>
      <c r="H768" s="152"/>
      <c r="I768" s="159"/>
      <c r="J768" s="159"/>
      <c r="K768" s="159"/>
      <c r="L768" s="159"/>
      <c r="M768" s="159"/>
      <c r="N768" s="159"/>
      <c r="O768" s="159"/>
      <c r="P768" s="159"/>
      <c r="Q768" s="153"/>
      <c r="R768" s="154"/>
      <c r="S768" s="154"/>
      <c r="T768" s="154"/>
      <c r="U768" s="160"/>
      <c r="V768" s="161"/>
      <c r="W768" s="162"/>
      <c r="X768" s="162"/>
      <c r="Y768" s="163"/>
      <c r="Z768" s="164"/>
      <c r="AA768" s="165"/>
      <c r="AB768" s="165"/>
      <c r="AC768" s="165"/>
      <c r="AD768" s="166"/>
      <c r="AE768" s="167"/>
      <c r="AF768" s="165"/>
      <c r="AG768" s="165"/>
      <c r="AH768" s="165"/>
      <c r="AI768" s="166"/>
      <c r="AJ768" s="153"/>
      <c r="AM768" s="160"/>
      <c r="AN768" s="168"/>
      <c r="AO768" s="167"/>
      <c r="AP768" s="162"/>
      <c r="AQ768" s="158"/>
    </row>
  </sheetData>
  <autoFilter ref="A3:AR422"/>
  <mergeCells count="12">
    <mergeCell ref="C2:H2"/>
    <mergeCell ref="I2:P2"/>
    <mergeCell ref="Q2:U2"/>
    <mergeCell ref="V2:Y2"/>
    <mergeCell ref="Z2:AD2"/>
    <mergeCell ref="AV1:AZ1"/>
    <mergeCell ref="AJ2:AM2"/>
    <mergeCell ref="Q1:AD1"/>
    <mergeCell ref="AE1:AI1"/>
    <mergeCell ref="AJ1:AM1"/>
    <mergeCell ref="AO1:AQ1"/>
    <mergeCell ref="AE2:AI2"/>
  </mergeCells>
  <conditionalFormatting sqref="AS4:AS16">
    <cfRule type="containsText" dxfId="5" priority="5" operator="containsText" text="nee">
      <formula>NOT(ISERROR(SEARCH("nee",AS4)))</formula>
    </cfRule>
    <cfRule type="containsText" dxfId="4" priority="6" operator="containsText" text="ja">
      <formula>NOT(ISERROR(SEARCH("ja",AS4)))</formula>
    </cfRule>
  </conditionalFormatting>
  <conditionalFormatting sqref="AS13:AS15">
    <cfRule type="containsText" dxfId="3" priority="1" operator="containsText" text="nee">
      <formula>NOT(ISERROR(SEARCH("nee",AS13)))</formula>
    </cfRule>
    <cfRule type="containsText" dxfId="2" priority="2" operator="containsText" text="ja">
      <formula>NOT(ISERROR(SEARCH("ja",AS13)))</formula>
    </cfRule>
  </conditionalFormatting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17"/>
  <sheetViews>
    <sheetView workbookViewId="0">
      <selection activeCell="R8" sqref="R8"/>
    </sheetView>
  </sheetViews>
  <sheetFormatPr defaultRowHeight="15"/>
  <sheetData>
    <row r="1" spans="2:24"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</row>
    <row r="2" spans="2:24" ht="15.75" thickBot="1">
      <c r="B2" s="241" t="s">
        <v>397</v>
      </c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</row>
    <row r="3" spans="2:24" ht="15.75" thickBot="1">
      <c r="B3" s="212"/>
      <c r="C3" s="212"/>
      <c r="D3" s="469"/>
      <c r="E3" s="470"/>
      <c r="F3" s="471"/>
      <c r="G3" s="469"/>
      <c r="H3" s="470"/>
      <c r="I3" s="471"/>
      <c r="J3" s="469"/>
      <c r="K3" s="470"/>
      <c r="L3" s="471"/>
      <c r="M3" s="469"/>
      <c r="N3" s="470"/>
      <c r="O3" s="471"/>
      <c r="P3" s="469"/>
      <c r="Q3" s="470"/>
      <c r="R3" s="471"/>
      <c r="S3" s="469"/>
      <c r="T3" s="470"/>
      <c r="U3" s="471"/>
    </row>
    <row r="4" spans="2:24" ht="15.75" thickBot="1">
      <c r="B4" s="388"/>
      <c r="C4" s="388"/>
      <c r="D4" s="389"/>
      <c r="E4" s="390"/>
      <c r="F4" s="390"/>
      <c r="G4" s="389"/>
      <c r="H4" s="390"/>
      <c r="I4" s="390"/>
      <c r="J4" s="389"/>
      <c r="K4" s="390"/>
      <c r="L4" s="390"/>
      <c r="M4" s="389"/>
      <c r="N4" s="390"/>
      <c r="O4" s="390"/>
      <c r="P4" s="389"/>
      <c r="Q4" s="390"/>
      <c r="R4" s="389"/>
      <c r="S4" s="389"/>
      <c r="T4" s="390"/>
      <c r="U4" s="390"/>
    </row>
    <row r="5" spans="2:24" ht="15.75" thickBot="1">
      <c r="B5" s="391"/>
      <c r="C5" s="392"/>
      <c r="D5" s="393"/>
      <c r="E5" s="394"/>
      <c r="F5" s="395"/>
      <c r="G5" s="393"/>
      <c r="H5" s="394"/>
      <c r="I5" s="395"/>
      <c r="J5" s="393"/>
      <c r="K5" s="394"/>
      <c r="L5" s="395"/>
      <c r="M5" s="393"/>
      <c r="N5" s="394"/>
      <c r="O5" s="395"/>
      <c r="P5" s="396"/>
      <c r="Q5" s="397"/>
      <c r="R5" s="398"/>
      <c r="S5" s="399"/>
      <c r="T5" s="400"/>
      <c r="U5" s="401"/>
    </row>
    <row r="6" spans="2:24" ht="15.75" thickBot="1">
      <c r="B6" s="388"/>
      <c r="C6" s="402"/>
      <c r="D6" s="403"/>
      <c r="E6" s="404"/>
      <c r="F6" s="405"/>
      <c r="G6" s="406"/>
      <c r="H6" s="407"/>
      <c r="I6" s="408"/>
      <c r="J6" s="403"/>
      <c r="K6" s="404"/>
      <c r="L6" s="405"/>
      <c r="M6" s="403"/>
      <c r="N6" s="404"/>
      <c r="O6" s="405"/>
      <c r="P6" s="409"/>
      <c r="Q6" s="410"/>
      <c r="R6" s="411"/>
      <c r="S6" s="412"/>
      <c r="T6" s="413"/>
      <c r="U6" s="414"/>
    </row>
    <row r="7" spans="2:24" ht="15.75" thickBot="1">
      <c r="B7" s="240" t="s">
        <v>398</v>
      </c>
      <c r="C7" s="242"/>
      <c r="D7" s="369">
        <v>0.1</v>
      </c>
      <c r="E7" s="370">
        <v>0.1</v>
      </c>
      <c r="F7" s="371">
        <v>0.1</v>
      </c>
      <c r="G7" s="372">
        <v>0</v>
      </c>
      <c r="H7" s="373">
        <v>0</v>
      </c>
      <c r="I7" s="374">
        <v>0</v>
      </c>
      <c r="J7" s="369">
        <v>0</v>
      </c>
      <c r="K7" s="370">
        <v>0</v>
      </c>
      <c r="L7" s="371">
        <v>0</v>
      </c>
      <c r="M7" s="369">
        <v>0</v>
      </c>
      <c r="N7" s="370">
        <v>0</v>
      </c>
      <c r="O7" s="371">
        <v>0</v>
      </c>
      <c r="P7" s="375">
        <v>10</v>
      </c>
      <c r="Q7" s="376">
        <v>10</v>
      </c>
      <c r="R7" s="377">
        <v>10</v>
      </c>
      <c r="S7" s="378">
        <v>0</v>
      </c>
      <c r="T7" s="379">
        <v>0</v>
      </c>
      <c r="U7" s="380">
        <v>0</v>
      </c>
    </row>
    <row r="8" spans="2:24" ht="15.75" thickBot="1">
      <c r="B8" s="388"/>
      <c r="C8" s="402"/>
      <c r="D8" s="403"/>
      <c r="E8" s="404"/>
      <c r="F8" s="405"/>
      <c r="G8" s="406"/>
      <c r="H8" s="407"/>
      <c r="I8" s="408"/>
      <c r="J8" s="403"/>
      <c r="K8" s="404"/>
      <c r="L8" s="405"/>
      <c r="M8" s="403"/>
      <c r="N8" s="404"/>
      <c r="O8" s="405"/>
      <c r="P8" s="409"/>
      <c r="Q8" s="410"/>
      <c r="R8" s="411"/>
      <c r="S8" s="412"/>
      <c r="T8" s="413"/>
      <c r="U8" s="414"/>
    </row>
    <row r="9" spans="2:24" ht="15.75" thickBot="1">
      <c r="B9" s="388"/>
      <c r="C9" s="402"/>
      <c r="D9" s="403"/>
      <c r="E9" s="404"/>
      <c r="F9" s="405"/>
      <c r="G9" s="406"/>
      <c r="H9" s="407"/>
      <c r="I9" s="408"/>
      <c r="J9" s="403"/>
      <c r="K9" s="404"/>
      <c r="L9" s="405"/>
      <c r="M9" s="403"/>
      <c r="N9" s="404"/>
      <c r="O9" s="405"/>
      <c r="P9" s="409"/>
      <c r="Q9" s="410"/>
      <c r="R9" s="411"/>
      <c r="S9" s="412"/>
      <c r="T9" s="413"/>
      <c r="U9" s="414"/>
    </row>
    <row r="10" spans="2:24" ht="15.75" thickBot="1">
      <c r="B10" s="415"/>
      <c r="C10" s="402"/>
      <c r="D10" s="416"/>
      <c r="E10" s="417"/>
      <c r="F10" s="418"/>
      <c r="G10" s="419"/>
      <c r="H10" s="420"/>
      <c r="I10" s="421"/>
      <c r="J10" s="416"/>
      <c r="K10" s="417"/>
      <c r="L10" s="418"/>
      <c r="M10" s="416"/>
      <c r="N10" s="417"/>
      <c r="O10" s="418"/>
      <c r="P10" s="422"/>
      <c r="Q10" s="423"/>
      <c r="R10" s="424"/>
      <c r="S10" s="425"/>
      <c r="T10" s="426"/>
      <c r="U10" s="427"/>
    </row>
    <row r="13" spans="2:24">
      <c r="B13" s="238"/>
      <c r="T13" s="238"/>
      <c r="U13" s="238"/>
    </row>
    <row r="17" spans="2:21">
      <c r="B17" s="238"/>
      <c r="T17" s="238"/>
      <c r="U17" s="238"/>
    </row>
  </sheetData>
  <mergeCells count="6">
    <mergeCell ref="S3:U3"/>
    <mergeCell ref="D3:F3"/>
    <mergeCell ref="G3:I3"/>
    <mergeCell ref="J3:L3"/>
    <mergeCell ref="M3:O3"/>
    <mergeCell ref="P3:R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Line xmlns="a4debd42-5631-4e86-8b39-4703e1e52874">VoiP</BusinessLine>
    <Versie_x0020_van_x0020_Release xmlns="a4debd42-5631-4e86-8b39-4703e1e52874" xsi:nil="true"/>
    <Status xmlns="a4debd42-5631-4e86-8b39-4703e1e52874">2e Man Akkoord</Statu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A265FEE7AF8A4A85BA987F87A668A3" ma:contentTypeVersion="3" ma:contentTypeDescription="Een nieuw document maken." ma:contentTypeScope="" ma:versionID="2389522682df8598d8cc17e026077c1c">
  <xsd:schema xmlns:xsd="http://www.w3.org/2001/XMLSchema" xmlns:xs="http://www.w3.org/2001/XMLSchema" xmlns:p="http://schemas.microsoft.com/office/2006/metadata/properties" xmlns:ns2="a4debd42-5631-4e86-8b39-4703e1e52874" targetNamespace="http://schemas.microsoft.com/office/2006/metadata/properties" ma:root="true" ma:fieldsID="3956e250912dbc8cd356e02703428c88" ns2:_="">
    <xsd:import namespace="a4debd42-5631-4e86-8b39-4703e1e52874"/>
    <xsd:element name="properties">
      <xsd:complexType>
        <xsd:sequence>
          <xsd:element name="documentManagement">
            <xsd:complexType>
              <xsd:all>
                <xsd:element ref="ns2:BusinessLine" minOccurs="0"/>
                <xsd:element ref="ns2:Versie_x0020_van_x0020_Release" minOccurs="0"/>
                <xsd:element ref="ns2:Statu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ebd42-5631-4e86-8b39-4703e1e52874" elementFormDefault="qualified">
    <xsd:import namespace="http://schemas.microsoft.com/office/2006/documentManagement/types"/>
    <xsd:import namespace="http://schemas.microsoft.com/office/infopath/2007/PartnerControls"/>
    <xsd:element name="BusinessLine" ma:index="8" nillable="true" ma:displayName="BusinessLine" ma:default="KPN ÉÉN GZ" ma:description="Binnen welke BusinessLine valt het document" ma:format="Dropdown" ma:internalName="BusinessLine">
      <xsd:simpleType>
        <xsd:restriction base="dms:Choice">
          <xsd:enumeration value="KPN ÉÉN GZ"/>
          <xsd:enumeration value="Data"/>
          <xsd:enumeration value="Spraak"/>
          <xsd:enumeration value="SWOL"/>
          <xsd:enumeration value="Combined Usage"/>
          <xsd:enumeration value="VoiP"/>
          <xsd:enumeration value="Mobiel"/>
          <xsd:enumeration value="KPN ÉÉN MKB"/>
        </xsd:restriction>
      </xsd:simpleType>
    </xsd:element>
    <xsd:element name="Versie_x0020_van_x0020_Release" ma:index="9" nillable="true" ma:displayName="Versie van Release" ma:description="Hier geef je de beoogde release versie op." ma:internalName="Versie_x0020_van_x0020_Release">
      <xsd:simpleType>
        <xsd:restriction base="dms:Text">
          <xsd:maxLength value="255"/>
        </xsd:restriction>
      </xsd:simpleType>
    </xsd:element>
    <xsd:element name="Status" ma:index="10" ma:displayName="Status" ma:default="Ontwikkeling" ma:description="Hier kun je de status aangeven van het document." ma:format="Dropdown" ma:internalName="Status">
      <xsd:simpleType>
        <xsd:restriction base="dms:Choice">
          <xsd:enumeration value="Ontwikkeling"/>
          <xsd:enumeration value="Gereed voor 2e Man"/>
          <xsd:enumeration value="2e Man Akkoord"/>
          <xsd:enumeration value="Releas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46DE6B4-1184-4677-A7AB-1F173ED11E42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a4debd42-5631-4e86-8b39-4703e1e52874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4499ABD-D0D2-4E0A-9265-F05BD98315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debd42-5631-4e86-8b39-4703e1e528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1988031-9369-4FAA-9CC7-EC67FF53090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12</vt:i4>
      </vt:variant>
    </vt:vector>
  </HeadingPairs>
  <TitlesOfParts>
    <vt:vector size="12" baseType="lpstr">
      <vt:lpstr>Voorblad</vt:lpstr>
      <vt:lpstr>EDC minus lijst ULL</vt:lpstr>
      <vt:lpstr>Tarieven ZM voice</vt:lpstr>
      <vt:lpstr>Gereguleerde verkeeerskosten</vt:lpstr>
      <vt:lpstr>EDC Minus</vt:lpstr>
      <vt:lpstr>mapping</vt:lpstr>
      <vt:lpstr>Verkeersprofielen</vt:lpstr>
      <vt:lpstr>Parameters_VoIP</vt:lpstr>
      <vt:lpstr>Hulpblad verkeer</vt:lpstr>
      <vt:lpstr>Rekenblad Aansluiting</vt:lpstr>
      <vt:lpstr>Rekenblad Verkeer</vt:lpstr>
      <vt:lpstr>Distributievergoedingen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Aanen, E. (Eimert) (ZM SH Data Pricing ZM)</dc:creator>
  <cp:lastModifiedBy>Mitrovic, N. (Nebojsa) (ZM CNS MC Data Pricing ZM)</cp:lastModifiedBy>
  <dcterms:created xsi:type="dcterms:W3CDTF">2015-02-27T05:56:14Z</dcterms:created>
  <dcterms:modified xsi:type="dcterms:W3CDTF">2017-03-15T12:39:48Z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0x0101008EA265FEE7AF8A4A85BA987F87A668A3</vt:lpwstr>
  </property>
</Properties>
</file>