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richardpriore/Documents/Articles/Articles (written)/PLJ/"/>
    </mc:Choice>
  </mc:AlternateContent>
  <xr:revisionPtr revIDLastSave="0" documentId="13_ncr:1_{82ACE138-E54F-DF4F-9634-18AA2854F8C0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Contaminated Specimens Case" sheetId="5" r:id="rId1"/>
  </sheets>
  <externalReferences>
    <externalReference r:id="rId2"/>
  </externalReferences>
  <definedNames>
    <definedName name="_xlnm.Print_Area" localSheetId="0">'Contaminated Specimens Case'!$B$1:$H$43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5" l="1"/>
  <c r="G44" i="5"/>
  <c r="B67" i="5"/>
  <c r="B66" i="5"/>
  <c r="B65" i="5"/>
  <c r="B64" i="5"/>
  <c r="B63" i="5"/>
  <c r="B62" i="5"/>
  <c r="B61" i="5"/>
  <c r="B60" i="5"/>
  <c r="C59" i="5"/>
  <c r="B59" i="5"/>
  <c r="F34" i="5"/>
  <c r="G33" i="5"/>
  <c r="F33" i="5"/>
  <c r="G32" i="5"/>
  <c r="F32" i="5"/>
  <c r="F31" i="5"/>
  <c r="C18" i="5"/>
  <c r="F17" i="5"/>
  <c r="F18" i="5"/>
  <c r="F25" i="5"/>
  <c r="E17" i="5"/>
  <c r="E18" i="5"/>
  <c r="D17" i="5"/>
  <c r="D18" i="5"/>
  <c r="C17" i="5"/>
  <c r="C19" i="5"/>
  <c r="D25" i="5"/>
  <c r="D26" i="5"/>
  <c r="E48" i="5"/>
  <c r="C20" i="5"/>
  <c r="C48" i="5"/>
  <c r="D23" i="5"/>
  <c r="D48" i="5"/>
  <c r="F22" i="5"/>
  <c r="D22" i="5"/>
  <c r="C54" i="5"/>
  <c r="C55" i="5"/>
  <c r="C51" i="5"/>
  <c r="C52" i="5"/>
  <c r="C53" i="5"/>
  <c r="C49" i="5"/>
  <c r="F49" i="5"/>
  <c r="G49" i="5"/>
  <c r="C50" i="5"/>
  <c r="C60" i="5"/>
  <c r="H49" i="5"/>
  <c r="D50" i="5"/>
  <c r="E50" i="5"/>
  <c r="F50" i="5"/>
  <c r="G50" i="5"/>
  <c r="D49" i="5"/>
  <c r="E49" i="5"/>
  <c r="C56" i="5"/>
  <c r="D53" i="5"/>
  <c r="E53" i="5"/>
  <c r="E52" i="5"/>
  <c r="D52" i="5"/>
  <c r="E51" i="5"/>
  <c r="D51" i="5"/>
  <c r="E55" i="5"/>
  <c r="D55" i="5"/>
  <c r="E54" i="5"/>
  <c r="D54" i="5"/>
  <c r="F51" i="5"/>
  <c r="C61" i="5"/>
  <c r="H50" i="5"/>
  <c r="E56" i="5"/>
  <c r="D56" i="5"/>
  <c r="G51" i="5"/>
  <c r="F52" i="5"/>
  <c r="G52" i="5"/>
  <c r="F53" i="5"/>
  <c r="H51" i="5"/>
  <c r="C62" i="5"/>
  <c r="G53" i="5"/>
  <c r="F54" i="5"/>
  <c r="C63" i="5"/>
  <c r="H52" i="5"/>
  <c r="G54" i="5"/>
  <c r="F55" i="5"/>
  <c r="H53" i="5"/>
  <c r="C64" i="5"/>
  <c r="C65" i="5"/>
  <c r="H54" i="5"/>
  <c r="G55" i="5"/>
  <c r="F56" i="5"/>
  <c r="G56" i="5"/>
  <c r="C67" i="5"/>
  <c r="H56" i="5"/>
  <c r="H55" i="5"/>
  <c r="C66" i="5"/>
</calcChain>
</file>

<file path=xl/sharedStrings.xml><?xml version="1.0" encoding="utf-8"?>
<sst xmlns="http://schemas.openxmlformats.org/spreadsheetml/2006/main" count="51" uniqueCount="47">
  <si>
    <t>1. Cost of Waste</t>
  </si>
  <si>
    <t>Month</t>
  </si>
  <si>
    <t>ED Nursing Staff Lab Draws</t>
  </si>
  <si>
    <t>Phlebotomist Lab Draws</t>
  </si>
  <si>
    <t>Specimens drawn</t>
  </si>
  <si>
    <t>Specimens contaminated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</si>
  <si>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</si>
  <si>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</si>
  <si>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</si>
  <si>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</si>
  <si>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</si>
  <si>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</si>
  <si>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</si>
  <si>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</si>
  <si>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Total </t>
  </si>
  <si>
    <t>Annualized</t>
  </si>
  <si>
    <t>Total specimens</t>
  </si>
  <si>
    <t>Total contaminated</t>
  </si>
  <si>
    <t>Contamination rate (by type of staff)</t>
  </si>
  <si>
    <t>Total contamination rate</t>
  </si>
  <si>
    <t>Cost per contamination</t>
  </si>
  <si>
    <t>Cost (by type of staff)</t>
  </si>
  <si>
    <t>Total cost of waste (annualized)</t>
  </si>
  <si>
    <t>2. Cost of Proposed Change</t>
  </si>
  <si>
    <t>Table 1.2. Phlebotomist expense (salary and benefits) based on coverage level</t>
  </si>
  <si>
    <t>FTE</t>
  </si>
  <si>
    <t>Shifts covered</t>
  </si>
  <si>
    <t>Days covered</t>
  </si>
  <si>
    <t>Weekly hours</t>
  </si>
  <si>
    <t>Annual hours</t>
  </si>
  <si>
    <t>Total expense</t>
  </si>
  <si>
    <t>Table 1.3. Nursing In-service expense</t>
  </si>
  <si>
    <t>Percent trained</t>
  </si>
  <si>
    <t>Total ED nurses</t>
  </si>
  <si>
    <t>Blood Culture Specimen Contamination in the Emergency Department</t>
  </si>
  <si>
    <t>Table 1.1. Emergency Department Cross-Contaminated Specmens by Staff Type (8 months)</t>
  </si>
  <si>
    <t>Total Expense (a. + b.)</t>
  </si>
  <si>
    <t>3. Return on Investment (Sensitivity Analysis)</t>
  </si>
  <si>
    <t>Contamination decrease</t>
  </si>
  <si>
    <t>Contaminated specimens</t>
  </si>
  <si>
    <t>Contamination rate</t>
  </si>
  <si>
    <t>Cost of contamination</t>
  </si>
  <si>
    <t>Projected cost savings</t>
  </si>
  <si>
    <t>Return on investment</t>
  </si>
  <si>
    <t>Return on investment %</t>
  </si>
  <si>
    <t>ROI</t>
  </si>
  <si>
    <t>Business Case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</si>
</sst>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70" formatCode="_(* #,##0_);_(* \(#,##0\);_(* &quot;-&quot;??_);_(@_)"/>
    <numFmt numFmtId="171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8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6" fontId="5" fillId="0" borderId="0" xfId="0" applyNumberFormat="1" applyFont="1"/>
    <xf numFmtId="165" fontId="3" fillId="0" borderId="0" xfId="3" applyNumberFormat="1" applyFont="1"/>
    <xf numFmtId="0" fontId="9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0" fontId="3" fillId="0" borderId="0" xfId="1" applyNumberFormat="1" applyFont="1"/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37" fontId="4" fillId="0" borderId="4" xfId="1" applyNumberFormat="1" applyFont="1" applyBorder="1" applyAlignment="1">
      <alignment horizontal="center" vertical="center" wrapText="1"/>
    </xf>
    <xf numFmtId="37" fontId="4" fillId="0" borderId="2" xfId="1" applyNumberFormat="1" applyFont="1" applyBorder="1" applyAlignment="1">
      <alignment horizontal="center" vertical="center" wrapText="1"/>
    </xf>
    <xf numFmtId="10" fontId="3" fillId="0" borderId="6" xfId="3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0" xfId="0" applyFont="1" applyAlignment="1">
      <alignment horizontal="right"/>
    </xf>
    <xf numFmtId="44" fontId="3" fillId="0" borderId="0" xfId="2" applyFont="1"/>
    <xf numFmtId="166" fontId="3" fillId="0" borderId="6" xfId="2" applyNumberFormat="1" applyFont="1" applyFill="1" applyBorder="1" applyAlignment="1"/>
    <xf numFmtId="166" fontId="5" fillId="0" borderId="0" xfId="2" applyNumberFormat="1" applyFont="1" applyAlignment="1"/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1" fontId="3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66" fontId="3" fillId="0" borderId="16" xfId="2" applyNumberFormat="1" applyFont="1" applyFill="1" applyBorder="1"/>
    <xf numFmtId="44" fontId="3" fillId="0" borderId="0" xfId="0" applyNumberFormat="1" applyFont="1"/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66" fontId="3" fillId="0" borderId="11" xfId="2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66" fontId="3" fillId="0" borderId="4" xfId="2" applyNumberFormat="1" applyFont="1" applyFill="1" applyBorder="1"/>
    <xf numFmtId="3" fontId="3" fillId="0" borderId="0" xfId="0" applyNumberFormat="1" applyFont="1" applyAlignment="1">
      <alignment horizontal="center"/>
    </xf>
    <xf numFmtId="166" fontId="3" fillId="0" borderId="0" xfId="2" applyNumberFormat="1" applyFont="1" applyFill="1" applyBorder="1"/>
    <xf numFmtId="0" fontId="5" fillId="5" borderId="2" xfId="0" applyFont="1" applyFill="1" applyBorder="1"/>
    <xf numFmtId="0" fontId="5" fillId="5" borderId="0" xfId="0" applyFont="1" applyFill="1"/>
    <xf numFmtId="166" fontId="3" fillId="0" borderId="16" xfId="2" applyNumberFormat="1" applyFont="1" applyFill="1" applyBorder="1" applyAlignment="1">
      <alignment horizontal="center"/>
    </xf>
    <xf numFmtId="166" fontId="3" fillId="0" borderId="11" xfId="2" applyNumberFormat="1" applyFont="1" applyFill="1" applyBorder="1" applyAlignment="1">
      <alignment horizontal="center"/>
    </xf>
    <xf numFmtId="166" fontId="3" fillId="0" borderId="4" xfId="2" applyNumberFormat="1" applyFont="1" applyFill="1" applyBorder="1" applyAlignment="1">
      <alignment horizontal="center"/>
    </xf>
    <xf numFmtId="8" fontId="3" fillId="0" borderId="0" xfId="2" applyNumberFormat="1" applyFont="1" applyBorder="1" applyAlignment="1">
      <alignment horizontal="center" vertical="center"/>
    </xf>
    <xf numFmtId="44" fontId="3" fillId="0" borderId="0" xfId="2" applyFont="1" applyFill="1" applyAlignment="1">
      <alignment horizontal="center"/>
    </xf>
    <xf numFmtId="9" fontId="3" fillId="0" borderId="0" xfId="3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11" xfId="0" applyFont="1" applyBorder="1"/>
    <xf numFmtId="0" fontId="4" fillId="0" borderId="6" xfId="0" applyFont="1" applyBorder="1" applyAlignment="1">
      <alignment horizontal="right" vertical="center" wrapText="1"/>
    </xf>
    <xf numFmtId="37" fontId="7" fillId="3" borderId="6" xfId="1" applyNumberFormat="1" applyFont="1" applyFill="1" applyBorder="1" applyAlignment="1">
      <alignment horizontal="center" vertical="center" wrapText="1"/>
    </xf>
    <xf numFmtId="37" fontId="7" fillId="3" borderId="12" xfId="1" applyNumberFormat="1" applyFont="1" applyFill="1" applyBorder="1" applyAlignment="1">
      <alignment horizontal="center" vertical="center" wrapText="1"/>
    </xf>
    <xf numFmtId="37" fontId="7" fillId="3" borderId="5" xfId="1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0" fontId="3" fillId="0" borderId="5" xfId="3" applyNumberFormat="1" applyFont="1" applyFill="1" applyBorder="1" applyAlignment="1">
      <alignment horizontal="center"/>
    </xf>
    <xf numFmtId="166" fontId="3" fillId="0" borderId="5" xfId="0" applyNumberFormat="1" applyFont="1" applyBorder="1"/>
    <xf numFmtId="0" fontId="5" fillId="0" borderId="0" xfId="0" applyFont="1" applyAlignment="1">
      <alignment horizontal="right"/>
    </xf>
    <xf numFmtId="166" fontId="7" fillId="3" borderId="1" xfId="0" applyNumberFormat="1" applyFont="1" applyFill="1" applyBorder="1"/>
    <xf numFmtId="9" fontId="3" fillId="2" borderId="0" xfId="3" applyFont="1" applyFill="1" applyAlignment="1">
      <alignment horizontal="center"/>
    </xf>
    <xf numFmtId="37" fontId="3" fillId="2" borderId="11" xfId="0" applyNumberFormat="1" applyFont="1" applyFill="1" applyBorder="1" applyAlignment="1">
      <alignment horizontal="center"/>
    </xf>
    <xf numFmtId="10" fontId="3" fillId="2" borderId="11" xfId="0" applyNumberFormat="1" applyFont="1" applyFill="1" applyBorder="1" applyAlignment="1">
      <alignment horizontal="center"/>
    </xf>
    <xf numFmtId="166" fontId="3" fillId="2" borderId="11" xfId="0" applyNumberFormat="1" applyFont="1" applyFill="1" applyBorder="1"/>
    <xf numFmtId="44" fontId="3" fillId="2" borderId="11" xfId="2" applyFont="1" applyFill="1" applyBorder="1"/>
    <xf numFmtId="9" fontId="3" fillId="0" borderId="0" xfId="3" applyFont="1" applyFill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0" fontId="3" fillId="0" borderId="11" xfId="3" applyNumberFormat="1" applyFont="1" applyFill="1" applyBorder="1" applyAlignment="1">
      <alignment horizontal="center"/>
    </xf>
    <xf numFmtId="166" fontId="3" fillId="0" borderId="11" xfId="0" applyNumberFormat="1" applyFont="1" applyBorder="1"/>
    <xf numFmtId="6" fontId="3" fillId="0" borderId="11" xfId="0" applyNumberFormat="1" applyFont="1" applyBorder="1"/>
    <xf numFmtId="165" fontId="3" fillId="0" borderId="11" xfId="3" applyNumberFormat="1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5" fontId="3" fillId="0" borderId="0" xfId="0" applyNumberFormat="1" applyFont="1"/>
    <xf numFmtId="9" fontId="5" fillId="6" borderId="0" xfId="0" applyNumberFormat="1" applyFont="1" applyFill="1" applyAlignment="1">
      <alignment horizontal="center"/>
    </xf>
    <xf numFmtId="1" fontId="5" fillId="6" borderId="11" xfId="0" applyNumberFormat="1" applyFont="1" applyFill="1" applyBorder="1" applyAlignment="1">
      <alignment horizontal="center"/>
    </xf>
    <xf numFmtId="10" fontId="5" fillId="6" borderId="11" xfId="3" applyNumberFormat="1" applyFont="1" applyFill="1" applyBorder="1" applyAlignment="1">
      <alignment horizontal="center"/>
    </xf>
    <xf numFmtId="166" fontId="5" fillId="6" borderId="11" xfId="0" applyNumberFormat="1" applyFont="1" applyFill="1" applyBorder="1"/>
    <xf numFmtId="6" fontId="5" fillId="6" borderId="11" xfId="0" applyNumberFormat="1" applyFont="1" applyFill="1" applyBorder="1"/>
    <xf numFmtId="165" fontId="5" fillId="6" borderId="11" xfId="3" applyNumberFormat="1" applyFont="1" applyFill="1" applyBorder="1" applyAlignment="1">
      <alignment horizontal="center"/>
    </xf>
    <xf numFmtId="9" fontId="5" fillId="3" borderId="0" xfId="0" applyNumberFormat="1" applyFont="1" applyFill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10" fontId="5" fillId="3" borderId="11" xfId="3" applyNumberFormat="1" applyFont="1" applyFill="1" applyBorder="1" applyAlignment="1">
      <alignment horizontal="center"/>
    </xf>
    <xf numFmtId="166" fontId="5" fillId="3" borderId="11" xfId="0" applyNumberFormat="1" applyFont="1" applyFill="1" applyBorder="1"/>
    <xf numFmtId="165" fontId="5" fillId="3" borderId="11" xfId="3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9" fontId="5" fillId="6" borderId="1" xfId="3" applyFont="1" applyFill="1" applyBorder="1" applyAlignment="1">
      <alignment horizontal="center" vertical="center"/>
    </xf>
    <xf numFmtId="6" fontId="5" fillId="6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5" fillId="3" borderId="1" xfId="3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9" fontId="5" fillId="0" borderId="0" xfId="3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3" fillId="0" borderId="16" xfId="3" applyNumberFormat="1" applyFont="1" applyBorder="1" applyAlignment="1">
      <alignment horizontal="center"/>
    </xf>
    <xf numFmtId="165" fontId="3" fillId="0" borderId="18" xfId="3" applyNumberFormat="1" applyFont="1" applyBorder="1" applyAlignment="1">
      <alignment horizontal="center"/>
    </xf>
    <xf numFmtId="165" fontId="3" fillId="0" borderId="11" xfId="3" applyNumberFormat="1" applyFont="1" applyBorder="1" applyAlignment="1">
      <alignment horizontal="center"/>
    </xf>
    <xf numFmtId="165" fontId="3" fillId="0" borderId="0" xfId="3" applyNumberFormat="1" applyFont="1" applyAlignment="1">
      <alignment horizontal="center"/>
    </xf>
    <xf numFmtId="165" fontId="3" fillId="0" borderId="4" xfId="3" applyNumberFormat="1" applyFont="1" applyBorder="1" applyAlignment="1">
      <alignment horizontal="center"/>
    </xf>
    <xf numFmtId="165" fontId="3" fillId="0" borderId="2" xfId="3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8" fontId="3" fillId="0" borderId="16" xfId="2" applyNumberFormat="1" applyFont="1" applyFill="1" applyBorder="1" applyAlignment="1">
      <alignment horizontal="center" vertical="center"/>
    </xf>
    <xf numFmtId="8" fontId="3" fillId="0" borderId="18" xfId="2" applyNumberFormat="1" applyFont="1" applyFill="1" applyBorder="1" applyAlignment="1">
      <alignment horizontal="center" vertical="center"/>
    </xf>
    <xf numFmtId="8" fontId="3" fillId="0" borderId="11" xfId="2" applyNumberFormat="1" applyFont="1" applyFill="1" applyBorder="1" applyAlignment="1">
      <alignment horizontal="center" vertical="center"/>
    </xf>
    <xf numFmtId="8" fontId="3" fillId="0" borderId="0" xfId="2" applyNumberFormat="1" applyFont="1" applyFill="1" applyBorder="1" applyAlignment="1">
      <alignment horizontal="center" vertical="center"/>
    </xf>
    <xf numFmtId="8" fontId="3" fillId="0" borderId="4" xfId="2" applyNumberFormat="1" applyFont="1" applyFill="1" applyBorder="1" applyAlignment="1">
      <alignment horizontal="center" vertical="center"/>
    </xf>
    <xf numFmtId="8" fontId="3" fillId="0" borderId="2" xfId="2" applyNumberFormat="1" applyFont="1" applyFill="1" applyBorder="1" applyAlignment="1">
      <alignment horizontal="center" vertical="center"/>
    </xf>
    <xf numFmtId="37" fontId="3" fillId="0" borderId="13" xfId="1" applyNumberFormat="1" applyFont="1" applyFill="1" applyBorder="1" applyAlignment="1">
      <alignment horizontal="center" vertical="center" wrapText="1"/>
    </xf>
    <xf numFmtId="37" fontId="3" fillId="0" borderId="1" xfId="1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5" fontId="3" fillId="0" borderId="3" xfId="2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0" fontId="7" fillId="6" borderId="6" xfId="3" applyNumberFormat="1" applyFont="1" applyFill="1" applyBorder="1" applyAlignment="1">
      <alignment horizontal="center"/>
    </xf>
    <xf numFmtId="10" fontId="7" fillId="6" borderId="12" xfId="3" applyNumberFormat="1" applyFont="1" applyFill="1" applyBorder="1" applyAlignment="1">
      <alignment horizontal="center"/>
    </xf>
    <xf numFmtId="10" fontId="7" fillId="6" borderId="5" xfId="3" applyNumberFormat="1" applyFont="1" applyFill="1" applyBorder="1" applyAlignment="1">
      <alignment horizontal="center"/>
    </xf>
    <xf numFmtId="5" fontId="7" fillId="6" borderId="13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8">
    <cellStyle name="Comma" xfId="1" builtinId="3"/>
    <cellStyle name="Currency" xfId="2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400" b="0">
                <a:solidFill>
                  <a:schemeClr val="tx1"/>
                </a:solidFill>
              </a:rPr>
              <a:t>Sensitivity analysis (ROI of decreasing contamination)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'[1]ED Specimens-Solution (2)'!$B$58</c:f>
              <c:strCache>
                <c:ptCount val="1"/>
                <c:pt idx="0">
                  <c:v>Contamination decrease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129692832764506E-2"/>
                  <c:y val="7.65027322404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AD-5D43-B7B1-BFDCE246401B}"/>
                </c:ext>
              </c:extLst>
            </c:dLbl>
            <c:dLbl>
              <c:idx val="1"/>
              <c:layout>
                <c:manualLayout>
                  <c:x val="-4.3230944254835042E-2"/>
                  <c:y val="8.74316939890710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95449374288965E-2"/>
                      <c:h val="8.4535662550377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5AD-5D43-B7B1-BFDCE246401B}"/>
                </c:ext>
              </c:extLst>
            </c:dLbl>
            <c:dLbl>
              <c:idx val="2"/>
              <c:layout>
                <c:manualLayout>
                  <c:x val="-4.3230944254835084E-2"/>
                  <c:y val="7.285974499089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AD-5D43-B7B1-BFDCE246401B}"/>
                </c:ext>
              </c:extLst>
            </c:dLbl>
            <c:dLbl>
              <c:idx val="3"/>
              <c:layout>
                <c:manualLayout>
                  <c:x val="-4.0955631399317405E-2"/>
                  <c:y val="6.9216757741347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AD-5D43-B7B1-BFDCE246401B}"/>
                </c:ext>
              </c:extLst>
            </c:dLbl>
            <c:dLbl>
              <c:idx val="4"/>
              <c:layout>
                <c:manualLayout>
                  <c:x val="-4.0955631399317488E-2"/>
                  <c:y val="8.7431693989070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AD-5D43-B7B1-BFDCE246401B}"/>
                </c:ext>
              </c:extLst>
            </c:dLbl>
            <c:dLbl>
              <c:idx val="5"/>
              <c:layout>
                <c:manualLayout>
                  <c:x val="-4.0955631399317405E-2"/>
                  <c:y val="8.0145719489981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AD-5D43-B7B1-BFDCE246401B}"/>
                </c:ext>
              </c:extLst>
            </c:dLbl>
            <c:dLbl>
              <c:idx val="6"/>
              <c:layout>
                <c:manualLayout>
                  <c:x val="-4.3230944254835042E-2"/>
                  <c:y val="7.6502732240437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AD-5D43-B7B1-BFDCE2464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'[1]ED Specimens-Solution (2)'!$B$59:$B$66</c:f>
              <c:numCache>
                <c:formatCode>General</c:formatCode>
                <c:ptCount val="8"/>
                <c:pt idx="0">
                  <c:v>0</c:v>
                </c:pt>
                <c:pt idx="1">
                  <c:v>-0.05</c:v>
                </c:pt>
                <c:pt idx="2">
                  <c:v>-0.1</c:v>
                </c:pt>
                <c:pt idx="3">
                  <c:v>-0.129</c:v>
                </c:pt>
                <c:pt idx="4">
                  <c:v>-0.2</c:v>
                </c:pt>
                <c:pt idx="5">
                  <c:v>-0.3</c:v>
                </c:pt>
                <c:pt idx="6">
                  <c:v>-0.4</c:v>
                </c:pt>
                <c:pt idx="7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AD-5D43-B7B1-BFDCE246401B}"/>
            </c:ext>
          </c:extLst>
        </c:ser>
        <c:ser>
          <c:idx val="1"/>
          <c:order val="1"/>
          <c:tx>
            <c:strRef>
              <c:f>'[1]ED Specimens-Solution (2)'!$C$58</c:f>
              <c:strCache>
                <c:ptCount val="1"/>
                <c:pt idx="0">
                  <c:v>ROI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680318543799781E-2"/>
                  <c:y val="-1.33574656084144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AD-5D43-B7B1-BFDCE2464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'[1]ED Specimens-Solution (2)'!$C$59:$C$66</c:f>
              <c:numCache>
                <c:formatCode>General</c:formatCode>
                <c:ptCount val="8"/>
                <c:pt idx="0">
                  <c:v>0</c:v>
                </c:pt>
                <c:pt idx="1">
                  <c:v>-166725.75</c:v>
                </c:pt>
                <c:pt idx="2">
                  <c:v>-83359.5</c:v>
                </c:pt>
                <c:pt idx="3">
                  <c:v>-35007.074999999895</c:v>
                </c:pt>
                <c:pt idx="4">
                  <c:v>83373</c:v>
                </c:pt>
                <c:pt idx="5">
                  <c:v>250105.50000000012</c:v>
                </c:pt>
                <c:pt idx="6">
                  <c:v>416838</c:v>
                </c:pt>
                <c:pt idx="7">
                  <c:v>583570.5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AD-5D43-B7B1-BFDCE24640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44971215"/>
        <c:axId val="2144924799"/>
      </c:lineChart>
      <c:catAx>
        <c:axId val="214497121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crossAx val="2144924799"/>
        <c:crosses val="autoZero"/>
        <c:auto val="1"/>
        <c:lblAlgn val="ctr"/>
        <c:lblOffset val="100"/>
        <c:noMultiLvlLbl val="0"/>
      </c:catAx>
      <c:valAx>
        <c:axId val="214492479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4497121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400" b="0">
                <a:solidFill>
                  <a:schemeClr val="tx1"/>
                </a:solidFill>
              </a:rPr>
              <a:t>Sensitivity analysis (ROI of decreasing contamination)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'[1]ED Specimens-Solution (2)'!$B$58</c:f>
              <c:strCache>
                <c:ptCount val="1"/>
                <c:pt idx="0">
                  <c:v>Contamination decrease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129692832764506E-2"/>
                  <c:y val="7.65027322404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70-5E42-96E7-E2DFDCB45838}"/>
                </c:ext>
              </c:extLst>
            </c:dLbl>
            <c:dLbl>
              <c:idx val="1"/>
              <c:layout>
                <c:manualLayout>
                  <c:x val="-4.3230944254835042E-2"/>
                  <c:y val="8.74316939890710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95449374288965E-2"/>
                      <c:h val="8.4535662550377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270-5E42-96E7-E2DFDCB45838}"/>
                </c:ext>
              </c:extLst>
            </c:dLbl>
            <c:dLbl>
              <c:idx val="2"/>
              <c:layout>
                <c:manualLayout>
                  <c:x val="-4.3230944254835084E-2"/>
                  <c:y val="7.285974499089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70-5E42-96E7-E2DFDCB45838}"/>
                </c:ext>
              </c:extLst>
            </c:dLbl>
            <c:dLbl>
              <c:idx val="3"/>
              <c:layout>
                <c:manualLayout>
                  <c:x val="-4.0955631399317405E-2"/>
                  <c:y val="6.9216757741347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70-5E42-96E7-E2DFDCB45838}"/>
                </c:ext>
              </c:extLst>
            </c:dLbl>
            <c:dLbl>
              <c:idx val="4"/>
              <c:layout>
                <c:manualLayout>
                  <c:x val="-4.0955631399317488E-2"/>
                  <c:y val="8.7431693989070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70-5E42-96E7-E2DFDCB45838}"/>
                </c:ext>
              </c:extLst>
            </c:dLbl>
            <c:dLbl>
              <c:idx val="5"/>
              <c:layout>
                <c:manualLayout>
                  <c:x val="-4.0955631399317405E-2"/>
                  <c:y val="8.0145719489981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70-5E42-96E7-E2DFDCB45838}"/>
                </c:ext>
              </c:extLst>
            </c:dLbl>
            <c:dLbl>
              <c:idx val="6"/>
              <c:layout>
                <c:manualLayout>
                  <c:x val="-4.3230944254835042E-2"/>
                  <c:y val="7.6502732240437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70-5E42-96E7-E2DFDCB458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'[1]ED Specimens-Solution (2)'!$B$59:$B$66</c:f>
              <c:numCache>
                <c:formatCode>General</c:formatCode>
                <c:ptCount val="8"/>
                <c:pt idx="0">
                  <c:v>0</c:v>
                </c:pt>
                <c:pt idx="1">
                  <c:v>-0.05</c:v>
                </c:pt>
                <c:pt idx="2">
                  <c:v>-0.1</c:v>
                </c:pt>
                <c:pt idx="3">
                  <c:v>-0.129</c:v>
                </c:pt>
                <c:pt idx="4">
                  <c:v>-0.2</c:v>
                </c:pt>
                <c:pt idx="5">
                  <c:v>-0.3</c:v>
                </c:pt>
                <c:pt idx="6">
                  <c:v>-0.4</c:v>
                </c:pt>
                <c:pt idx="7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70-5E42-96E7-E2DFDCB45838}"/>
            </c:ext>
          </c:extLst>
        </c:ser>
        <c:ser>
          <c:idx val="1"/>
          <c:order val="1"/>
          <c:tx>
            <c:strRef>
              <c:f>'[1]ED Specimens-Solution (2)'!$C$58</c:f>
              <c:strCache>
                <c:ptCount val="1"/>
                <c:pt idx="0">
                  <c:v>ROI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680318543799781E-2"/>
                  <c:y val="-1.33574656084144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70-5E42-96E7-E2DFDCB458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'[1]ED Specimens-Solution (2)'!$C$59:$C$66</c:f>
              <c:numCache>
                <c:formatCode>General</c:formatCode>
                <c:ptCount val="8"/>
                <c:pt idx="0">
                  <c:v>0</c:v>
                </c:pt>
                <c:pt idx="1">
                  <c:v>-166725.75</c:v>
                </c:pt>
                <c:pt idx="2">
                  <c:v>-83359.5</c:v>
                </c:pt>
                <c:pt idx="3">
                  <c:v>-35007.074999999895</c:v>
                </c:pt>
                <c:pt idx="4">
                  <c:v>83373</c:v>
                </c:pt>
                <c:pt idx="5">
                  <c:v>250105.50000000012</c:v>
                </c:pt>
                <c:pt idx="6">
                  <c:v>416838</c:v>
                </c:pt>
                <c:pt idx="7">
                  <c:v>583570.5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70-5E42-96E7-E2DFDCB458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44971215"/>
        <c:axId val="2144924799"/>
      </c:lineChart>
      <c:catAx>
        <c:axId val="214497121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crossAx val="2144924799"/>
        <c:crosses val="autoZero"/>
        <c:auto val="1"/>
        <c:lblAlgn val="ctr"/>
        <c:lblOffset val="100"/>
        <c:noMultiLvlLbl val="0"/>
      </c:catAx>
      <c:valAx>
        <c:axId val="214492479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4497121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146050</xdr:colOff>
      <xdr:row>46</xdr:row>
      <xdr:rowOff>0</xdr:rowOff>
    </xdr:from>
    <xdr:to>
      <xdr:col>7</xdr:col>
      <xdr:colOff>812800</xdr:colOff>
      <xdr:row>46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111F0F-0A18-B94C-8DBB-0E9EE8D03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146050</xdr:colOff>
      <xdr:row>57</xdr:row>
      <xdr:rowOff>63500</xdr:rowOff>
    </xdr:from>
    <xdr:to>
      <xdr:col>7</xdr:col>
      <xdr:colOff>812800</xdr:colOff>
      <xdr:row>71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EB1FBB-1C19-3F4C-B68F-2704786A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priore/Documents/ACHE/Courses/Making%20the%20Business%20Case%20for%20Quality/Making%20the%20Business%20Case%2011-2021/Making%20the%20Business%20Case%20for%20Quality-Monetizing%20Quality%20and%20Case%20Study%20Excel%20%2012-05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 Specimens-Solution (2)"/>
      <sheetName val="Sheet1"/>
    </sheetNames>
    <sheetDataSet>
      <sheetData sheetId="0">
        <row r="58">
          <cell r="B58" t="str">
            <v>Contamination decrease</v>
          </cell>
          <cell r="C58" t="str">
            <v>ROI</v>
          </cell>
        </row>
        <row r="59">
          <cell r="B59">
            <v>0</v>
          </cell>
          <cell r="C59">
            <v>0</v>
          </cell>
        </row>
        <row r="60">
          <cell r="B60">
            <v>-0.05</v>
          </cell>
          <cell r="C60">
            <v>-166725.75</v>
          </cell>
        </row>
        <row r="61">
          <cell r="B61">
            <v>-0.1</v>
          </cell>
          <cell r="C61">
            <v>-83359.5</v>
          </cell>
        </row>
        <row r="62">
          <cell r="B62">
            <v>-0.129</v>
          </cell>
          <cell r="C62">
            <v>-35007.074999999895</v>
          </cell>
        </row>
        <row r="63">
          <cell r="B63">
            <v>-0.2</v>
          </cell>
          <cell r="C63">
            <v>83373</v>
          </cell>
        </row>
        <row r="64">
          <cell r="B64">
            <v>-0.3</v>
          </cell>
          <cell r="C64">
            <v>250105.50000000012</v>
          </cell>
        </row>
        <row r="65">
          <cell r="B65">
            <v>-0.4</v>
          </cell>
          <cell r="C65">
            <v>416838</v>
          </cell>
        </row>
        <row r="66">
          <cell r="B66">
            <v>-0.5</v>
          </cell>
          <cell r="C66">
            <v>583570.5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99D0-FE04-C248-895A-EDD48C93FA55}">
  <sheetPr>
    <pageSetUpPr fitToPage="1"/>
  </sheetPr>
  <dimension ref="B1:M72"/>
  <sheetViews>
    <sheetView tabSelected="1" zoomScaleNormal="100" workbookViewId="0">
      <selection activeCell="H12" sqref="H12"/>
    </sheetView>
  </sheetViews>
  <sheetFormatPr baseColWidth="10" defaultRowHeight="16" x14ac:dyDescent="0.2"/>
  <cols>
    <col min="1" max="1" width="4.1640625" style="1" customWidth="1"/>
    <col min="2" max="2" width="19.1640625" style="1" customWidth="1"/>
    <col min="3" max="7" width="14.83203125" style="1" customWidth="1"/>
    <col min="8" max="8" width="12" style="1" customWidth="1"/>
    <col min="9" max="9" width="10.33203125" style="1" customWidth="1"/>
    <col min="10" max="13" width="14.33203125" style="1" customWidth="1"/>
    <col min="14" max="14" width="12.6640625" style="1" customWidth="1"/>
    <col min="15" max="15" width="10.1640625" style="1" customWidth="1"/>
    <col min="16" max="16" width="9.83203125" style="1" customWidth="1"/>
    <col min="17" max="17" width="11" style="1" customWidth="1"/>
    <col min="18" max="18" width="10.83203125" style="1"/>
    <col min="19" max="19" width="8.5" style="1" customWidth="1"/>
    <col min="20" max="20" width="9.33203125" style="1" customWidth="1"/>
    <col min="21" max="21" width="7.33203125" style="1" customWidth="1"/>
    <col min="22" max="16384" width="10.83203125" style="1"/>
  </cols>
  <sheetData>
    <row r="1" spans="2:10" ht="19" x14ac:dyDescent="0.25">
      <c r="B1" s="101" t="s">
        <v>34</v>
      </c>
      <c r="C1" s="101"/>
      <c r="D1" s="101"/>
      <c r="E1" s="101"/>
      <c r="F1" s="101"/>
      <c r="G1" s="101"/>
      <c r="H1" s="101"/>
      <c r="I1" s="6"/>
      <c r="J1" s="6"/>
    </row>
    <row r="2" spans="2:10" ht="8" customHeight="1" x14ac:dyDescent="0.2">
      <c r="B2" s="7"/>
      <c r="C2" s="7"/>
      <c r="D2" s="7"/>
      <c r="E2" s="7"/>
      <c r="F2" s="7"/>
      <c r="G2" s="7"/>
      <c r="H2" s="7"/>
      <c r="I2" s="7"/>
    </row>
    <row r="3" spans="2:10" x14ac:dyDescent="0.2">
      <c r="B3" s="135" t="s">
        <v>46</v>
      </c>
      <c r="C3" s="135"/>
      <c r="D3" s="135"/>
      <c r="E3" s="135"/>
      <c r="F3" s="135"/>
      <c r="G3" s="135"/>
      <c r="H3" s="135"/>
      <c r="I3" s="8"/>
      <c r="J3" s="8"/>
    </row>
    <row r="4" spans="2:10" ht="8" customHeight="1" x14ac:dyDescent="0.2">
      <c r="B4" s="2"/>
    </row>
    <row r="5" spans="2:10" ht="20" customHeight="1" x14ac:dyDescent="0.2">
      <c r="B5" s="103" t="s">
        <v>0</v>
      </c>
      <c r="C5" s="103"/>
      <c r="D5" s="103"/>
      <c r="E5" s="103"/>
      <c r="F5" s="103"/>
    </row>
    <row r="6" spans="2:10" ht="20" customHeight="1" x14ac:dyDescent="0.2">
      <c r="B6" s="104" t="s">
        <v>35</v>
      </c>
      <c r="C6" s="104"/>
      <c r="D6" s="104"/>
      <c r="E6" s="104"/>
      <c r="F6" s="104"/>
      <c r="G6" s="9"/>
    </row>
    <row r="7" spans="2:10" ht="22" customHeight="1" x14ac:dyDescent="0.2">
      <c r="B7" s="136" t="s">
        <v>1</v>
      </c>
      <c r="C7" s="138" t="s">
        <v>2</v>
      </c>
      <c r="D7" s="138"/>
      <c r="E7" s="138" t="s">
        <v>3</v>
      </c>
      <c r="F7" s="139"/>
      <c r="G7" s="54"/>
    </row>
    <row r="8" spans="2:10" ht="32" customHeight="1" thickBot="1" x14ac:dyDescent="0.25">
      <c r="B8" s="137"/>
      <c r="C8" s="10" t="s">
        <v>4</v>
      </c>
      <c r="D8" s="10" t="s">
        <v>5</v>
      </c>
      <c r="E8" s="10" t="s">
        <v>4</v>
      </c>
      <c r="F8" s="11" t="s">
        <v>5</v>
      </c>
      <c r="G8" s="54"/>
      <c r="H8" s="51"/>
      <c r="I8" s="51"/>
    </row>
    <row r="9" spans="2:10" ht="17" x14ac:dyDescent="0.2">
      <c r="B9" s="12" t="s">
        <v>6</v>
      </c>
      <c r="C9" s="13">
        <v>523</v>
      </c>
      <c r="D9" s="12">
        <v>27</v>
      </c>
      <c r="E9" s="13">
        <v>193</v>
      </c>
      <c r="F9" s="53">
        <v>3</v>
      </c>
      <c r="I9" s="14"/>
    </row>
    <row r="10" spans="2:10" ht="17" x14ac:dyDescent="0.2">
      <c r="B10" s="12" t="s">
        <v>7</v>
      </c>
      <c r="C10" s="15">
        <v>367</v>
      </c>
      <c r="D10" s="12">
        <v>20</v>
      </c>
      <c r="E10" s="15">
        <v>139</v>
      </c>
      <c r="F10" s="53">
        <v>3</v>
      </c>
      <c r="I10" s="14"/>
    </row>
    <row r="11" spans="2:10" ht="17" x14ac:dyDescent="0.2">
      <c r="B11" s="12" t="s">
        <v>8</v>
      </c>
      <c r="C11" s="15">
        <v>386</v>
      </c>
      <c r="D11" s="12">
        <v>27</v>
      </c>
      <c r="E11" s="15">
        <v>160</v>
      </c>
      <c r="F11" s="53">
        <v>4</v>
      </c>
      <c r="I11" s="14"/>
    </row>
    <row r="12" spans="2:10" ht="17" x14ac:dyDescent="0.2">
      <c r="B12" s="12" t="s">
        <v>9</v>
      </c>
      <c r="C12" s="15">
        <v>403</v>
      </c>
      <c r="D12" s="12">
        <v>31</v>
      </c>
      <c r="E12" s="15">
        <v>154</v>
      </c>
      <c r="F12" s="53">
        <v>3</v>
      </c>
      <c r="I12" s="14"/>
    </row>
    <row r="13" spans="2:10" ht="17" x14ac:dyDescent="0.2">
      <c r="B13" s="12" t="s">
        <v>10</v>
      </c>
      <c r="C13" s="15">
        <v>340</v>
      </c>
      <c r="D13" s="12">
        <v>30</v>
      </c>
      <c r="E13" s="15">
        <v>158</v>
      </c>
      <c r="F13" s="53">
        <v>3</v>
      </c>
      <c r="I13" s="14"/>
    </row>
    <row r="14" spans="2:10" ht="17" x14ac:dyDescent="0.2">
      <c r="B14" s="12" t="s">
        <v>11</v>
      </c>
      <c r="C14" s="15">
        <v>387</v>
      </c>
      <c r="D14" s="12">
        <v>29</v>
      </c>
      <c r="E14" s="15">
        <v>152</v>
      </c>
      <c r="F14" s="53">
        <v>4</v>
      </c>
      <c r="I14" s="14"/>
    </row>
    <row r="15" spans="2:10" ht="17" x14ac:dyDescent="0.2">
      <c r="B15" s="12" t="s">
        <v>12</v>
      </c>
      <c r="C15" s="15">
        <v>408</v>
      </c>
      <c r="D15" s="12">
        <v>33</v>
      </c>
      <c r="E15" s="15">
        <v>170</v>
      </c>
      <c r="F15" s="53">
        <v>3</v>
      </c>
      <c r="I15" s="14"/>
    </row>
    <row r="16" spans="2:10" ht="17" x14ac:dyDescent="0.2">
      <c r="B16" s="140" t="s">
        <v>13</v>
      </c>
      <c r="C16" s="141">
        <v>350</v>
      </c>
      <c r="D16" s="140">
        <v>34</v>
      </c>
      <c r="E16" s="141">
        <v>138</v>
      </c>
      <c r="F16" s="142">
        <v>4</v>
      </c>
      <c r="I16" s="14"/>
    </row>
    <row r="17" spans="2:13" ht="17" x14ac:dyDescent="0.2">
      <c r="B17" s="16" t="s">
        <v>14</v>
      </c>
      <c r="C17" s="17">
        <f>SUM(C9:C16)</f>
        <v>3164</v>
      </c>
      <c r="D17" s="18">
        <f>SUM(D9:D16)</f>
        <v>231</v>
      </c>
      <c r="E17" s="17">
        <f>SUM(E9:E16)</f>
        <v>1264</v>
      </c>
      <c r="F17" s="18">
        <f>SUM(F9:F16)</f>
        <v>27</v>
      </c>
      <c r="G17" s="54"/>
      <c r="H17" s="5"/>
      <c r="I17" s="5"/>
    </row>
    <row r="18" spans="2:13" ht="17" x14ac:dyDescent="0.2">
      <c r="B18" s="55" t="s">
        <v>15</v>
      </c>
      <c r="C18" s="56">
        <f>(C17/8)*12</f>
        <v>4746</v>
      </c>
      <c r="D18" s="57">
        <f t="shared" ref="D18:F18" si="0">(D17/8)*12</f>
        <v>346.5</v>
      </c>
      <c r="E18" s="56">
        <f t="shared" si="0"/>
        <v>1896</v>
      </c>
      <c r="F18" s="58">
        <f t="shared" si="0"/>
        <v>40.5</v>
      </c>
      <c r="J18" s="51"/>
      <c r="K18" s="51"/>
    </row>
    <row r="19" spans="2:13" ht="17" x14ac:dyDescent="0.2">
      <c r="B19" s="59" t="s">
        <v>16</v>
      </c>
      <c r="C19" s="122">
        <f>C18+E18</f>
        <v>6642</v>
      </c>
      <c r="D19" s="122"/>
      <c r="E19" s="122"/>
      <c r="F19" s="122"/>
      <c r="K19" s="14"/>
    </row>
    <row r="20" spans="2:13" ht="17" x14ac:dyDescent="0.2">
      <c r="B20" s="60" t="s">
        <v>17</v>
      </c>
      <c r="C20" s="123">
        <f>D18+F18</f>
        <v>387</v>
      </c>
      <c r="D20" s="123"/>
      <c r="E20" s="123"/>
      <c r="F20" s="123"/>
      <c r="K20" s="14"/>
    </row>
    <row r="21" spans="2:13" x14ac:dyDescent="0.2">
      <c r="B21" s="130"/>
      <c r="C21" s="130"/>
      <c r="D21" s="130"/>
      <c r="E21" s="130"/>
      <c r="F21" s="130"/>
      <c r="K21" s="14"/>
    </row>
    <row r="22" spans="2:13" x14ac:dyDescent="0.2">
      <c r="B22" s="126" t="s">
        <v>18</v>
      </c>
      <c r="C22" s="127"/>
      <c r="D22" s="19">
        <f>D17/C17</f>
        <v>7.3008849557522126E-2</v>
      </c>
      <c r="E22" s="20"/>
      <c r="F22" s="61">
        <f>F17/E17</f>
        <v>2.1360759493670885E-2</v>
      </c>
      <c r="K22" s="14"/>
    </row>
    <row r="23" spans="2:13" x14ac:dyDescent="0.2">
      <c r="B23" s="124" t="s">
        <v>19</v>
      </c>
      <c r="C23" s="125"/>
      <c r="D23" s="131">
        <f>(D18+F18)/(C18+E18)</f>
        <v>5.8265582655826556E-2</v>
      </c>
      <c r="E23" s="132"/>
      <c r="F23" s="133"/>
      <c r="K23" s="14"/>
    </row>
    <row r="24" spans="2:13" x14ac:dyDescent="0.2">
      <c r="B24" s="126" t="s">
        <v>20</v>
      </c>
      <c r="C24" s="127"/>
      <c r="D24" s="128">
        <v>5170</v>
      </c>
      <c r="E24" s="128"/>
      <c r="F24" s="128"/>
      <c r="K24" s="14"/>
      <c r="L24" s="21"/>
      <c r="M24" s="22"/>
    </row>
    <row r="25" spans="2:13" x14ac:dyDescent="0.2">
      <c r="B25" s="126" t="s">
        <v>21</v>
      </c>
      <c r="C25" s="129"/>
      <c r="D25" s="23">
        <f>D18*D24</f>
        <v>1791405</v>
      </c>
      <c r="E25" s="20"/>
      <c r="F25" s="62">
        <f>F18*D24</f>
        <v>209385</v>
      </c>
      <c r="K25" s="14"/>
      <c r="L25" s="21"/>
      <c r="M25" s="22"/>
    </row>
    <row r="26" spans="2:13" x14ac:dyDescent="0.2">
      <c r="B26" s="124" t="s">
        <v>22</v>
      </c>
      <c r="C26" s="125"/>
      <c r="D26" s="134">
        <f>D25+F25</f>
        <v>2000790</v>
      </c>
      <c r="E26" s="134"/>
      <c r="F26" s="134"/>
      <c r="K26" s="14"/>
      <c r="L26" s="21"/>
      <c r="M26" s="22"/>
    </row>
    <row r="27" spans="2:13" ht="12" customHeight="1" x14ac:dyDescent="0.2">
      <c r="B27" s="2"/>
      <c r="D27" s="24"/>
      <c r="F27" s="4"/>
    </row>
    <row r="28" spans="2:13" ht="20" customHeight="1" x14ac:dyDescent="0.2">
      <c r="B28" s="103" t="s">
        <v>23</v>
      </c>
      <c r="C28" s="103"/>
      <c r="D28" s="103"/>
      <c r="E28" s="103"/>
      <c r="F28" s="103"/>
      <c r="G28" s="103"/>
    </row>
    <row r="29" spans="2:13" ht="18" customHeight="1" x14ac:dyDescent="0.2">
      <c r="B29" s="104" t="s">
        <v>24</v>
      </c>
      <c r="C29" s="104"/>
      <c r="D29" s="104"/>
      <c r="E29" s="104"/>
      <c r="F29" s="104"/>
      <c r="G29" s="104"/>
    </row>
    <row r="30" spans="2:13" ht="18" thickBot="1" x14ac:dyDescent="0.25">
      <c r="B30" s="25" t="s">
        <v>25</v>
      </c>
      <c r="C30" s="49" t="s">
        <v>26</v>
      </c>
      <c r="D30" s="49" t="s">
        <v>27</v>
      </c>
      <c r="E30" s="49" t="s">
        <v>28</v>
      </c>
      <c r="F30" s="50" t="s">
        <v>29</v>
      </c>
      <c r="G30" s="26" t="s">
        <v>30</v>
      </c>
      <c r="I30" s="52"/>
    </row>
    <row r="31" spans="2:13" x14ac:dyDescent="0.2">
      <c r="B31" s="27">
        <v>1</v>
      </c>
      <c r="C31" s="28">
        <v>1</v>
      </c>
      <c r="D31" s="28">
        <v>5</v>
      </c>
      <c r="E31" s="28">
        <v>40</v>
      </c>
      <c r="F31" s="29">
        <f t="shared" ref="F31:F34" si="1">E31*52</f>
        <v>2080</v>
      </c>
      <c r="G31" s="30">
        <v>50050</v>
      </c>
      <c r="I31" s="3"/>
      <c r="J31" s="31"/>
    </row>
    <row r="32" spans="2:13" x14ac:dyDescent="0.2">
      <c r="B32" s="27">
        <v>2</v>
      </c>
      <c r="C32" s="32">
        <v>2</v>
      </c>
      <c r="D32" s="32">
        <v>5</v>
      </c>
      <c r="E32" s="32">
        <v>80</v>
      </c>
      <c r="F32" s="33">
        <f t="shared" si="1"/>
        <v>4160</v>
      </c>
      <c r="G32" s="34">
        <f>B32*G31</f>
        <v>100100</v>
      </c>
      <c r="I32" s="3"/>
      <c r="J32" s="14"/>
      <c r="K32" s="31"/>
      <c r="L32" s="31"/>
    </row>
    <row r="33" spans="2:9" x14ac:dyDescent="0.2">
      <c r="B33" s="27">
        <v>3</v>
      </c>
      <c r="C33" s="32">
        <v>3</v>
      </c>
      <c r="D33" s="32">
        <v>5</v>
      </c>
      <c r="E33" s="32">
        <v>120</v>
      </c>
      <c r="F33" s="33">
        <f t="shared" si="1"/>
        <v>6240</v>
      </c>
      <c r="G33" s="34">
        <f>B33*G31</f>
        <v>150150</v>
      </c>
      <c r="I33" s="3"/>
    </row>
    <row r="34" spans="2:9" x14ac:dyDescent="0.2">
      <c r="B34" s="35">
        <v>4.2</v>
      </c>
      <c r="C34" s="36">
        <v>3</v>
      </c>
      <c r="D34" s="36">
        <v>7</v>
      </c>
      <c r="E34" s="36">
        <v>168</v>
      </c>
      <c r="F34" s="37">
        <f t="shared" si="1"/>
        <v>8736</v>
      </c>
      <c r="G34" s="38">
        <f>B34*G31</f>
        <v>210210</v>
      </c>
      <c r="I34" s="3"/>
    </row>
    <row r="35" spans="2:9" x14ac:dyDescent="0.2">
      <c r="B35" s="3"/>
      <c r="C35" s="3"/>
      <c r="D35" s="3"/>
      <c r="E35" s="3"/>
      <c r="F35" s="39"/>
      <c r="G35" s="40"/>
      <c r="I35" s="3"/>
    </row>
    <row r="36" spans="2:9" ht="12" customHeight="1" x14ac:dyDescent="0.2">
      <c r="B36" s="3"/>
      <c r="C36" s="3"/>
      <c r="D36" s="3"/>
    </row>
    <row r="37" spans="2:9" ht="18" customHeight="1" x14ac:dyDescent="0.2">
      <c r="B37" s="104" t="s">
        <v>31</v>
      </c>
      <c r="C37" s="104"/>
      <c r="D37" s="104"/>
      <c r="E37" s="104"/>
      <c r="F37" s="41"/>
      <c r="G37" s="42"/>
    </row>
    <row r="38" spans="2:9" ht="18" customHeight="1" thickBot="1" x14ac:dyDescent="0.25">
      <c r="B38" s="25" t="s">
        <v>33</v>
      </c>
      <c r="C38" s="105" t="s">
        <v>32</v>
      </c>
      <c r="D38" s="106"/>
      <c r="E38" s="105"/>
      <c r="F38" s="106"/>
      <c r="G38" s="49" t="s">
        <v>30</v>
      </c>
    </row>
    <row r="39" spans="2:9" x14ac:dyDescent="0.2">
      <c r="B39" s="113">
        <v>60</v>
      </c>
      <c r="C39" s="107">
        <v>0.25</v>
      </c>
      <c r="D39" s="108"/>
      <c r="E39" s="116"/>
      <c r="F39" s="117"/>
      <c r="G39" s="43">
        <v>10000</v>
      </c>
    </row>
    <row r="40" spans="2:9" x14ac:dyDescent="0.2">
      <c r="B40" s="114"/>
      <c r="C40" s="109">
        <v>0.5</v>
      </c>
      <c r="D40" s="110"/>
      <c r="E40" s="118"/>
      <c r="F40" s="119"/>
      <c r="G40" s="44">
        <v>20000</v>
      </c>
    </row>
    <row r="41" spans="2:9" x14ac:dyDescent="0.2">
      <c r="B41" s="114"/>
      <c r="C41" s="109">
        <v>0.75</v>
      </c>
      <c r="D41" s="110"/>
      <c r="E41" s="118"/>
      <c r="F41" s="119"/>
      <c r="G41" s="44">
        <v>30000</v>
      </c>
    </row>
    <row r="42" spans="2:9" x14ac:dyDescent="0.2">
      <c r="B42" s="115"/>
      <c r="C42" s="111">
        <v>1</v>
      </c>
      <c r="D42" s="112"/>
      <c r="E42" s="120"/>
      <c r="F42" s="121"/>
      <c r="G42" s="45">
        <v>40000</v>
      </c>
    </row>
    <row r="43" spans="2:9" ht="6" customHeight="1" x14ac:dyDescent="0.2">
      <c r="C43" s="3"/>
      <c r="D43" s="46"/>
      <c r="E43" s="47"/>
      <c r="G43" s="4"/>
    </row>
    <row r="44" spans="2:9" x14ac:dyDescent="0.2">
      <c r="E44" s="63"/>
      <c r="F44" s="63" t="s">
        <v>36</v>
      </c>
      <c r="G44" s="64">
        <f>G34+G42</f>
        <v>250210</v>
      </c>
    </row>
    <row r="46" spans="2:9" ht="19" customHeight="1" x14ac:dyDescent="0.2">
      <c r="B46" s="102" t="s">
        <v>37</v>
      </c>
      <c r="C46" s="102"/>
      <c r="D46" s="102"/>
      <c r="E46" s="102"/>
      <c r="F46" s="102"/>
      <c r="G46" s="102"/>
      <c r="H46" s="102"/>
    </row>
    <row r="47" spans="2:9" ht="33" customHeight="1" thickBot="1" x14ac:dyDescent="0.25">
      <c r="B47" s="50" t="s">
        <v>38</v>
      </c>
      <c r="C47" s="49" t="s">
        <v>39</v>
      </c>
      <c r="D47" s="49" t="s">
        <v>40</v>
      </c>
      <c r="E47" s="49" t="s">
        <v>41</v>
      </c>
      <c r="F47" s="49" t="s">
        <v>42</v>
      </c>
      <c r="G47" s="49" t="s">
        <v>43</v>
      </c>
      <c r="H47" s="49" t="s">
        <v>44</v>
      </c>
    </row>
    <row r="48" spans="2:9" x14ac:dyDescent="0.2">
      <c r="B48" s="65">
        <v>0</v>
      </c>
      <c r="C48" s="66">
        <f>C20</f>
        <v>387</v>
      </c>
      <c r="D48" s="67">
        <f>D23</f>
        <v>5.8265582655826556E-2</v>
      </c>
      <c r="E48" s="68">
        <f>D26</f>
        <v>2000790</v>
      </c>
      <c r="F48" s="69">
        <v>0</v>
      </c>
      <c r="G48" s="69"/>
      <c r="H48" s="69"/>
    </row>
    <row r="49" spans="2:10" x14ac:dyDescent="0.2">
      <c r="B49" s="70">
        <v>-0.05</v>
      </c>
      <c r="C49" s="71">
        <f>C48*(1+B49)</f>
        <v>367.65</v>
      </c>
      <c r="D49" s="72">
        <f>C49/C19</f>
        <v>5.5352303523035225E-2</v>
      </c>
      <c r="E49" s="73">
        <f>D24*C49</f>
        <v>1900750.4999999998</v>
      </c>
      <c r="F49" s="73">
        <f>(C48-C49)*D24</f>
        <v>100039.50000000012</v>
      </c>
      <c r="G49" s="74">
        <f>F49-G44</f>
        <v>-150170.49999999988</v>
      </c>
      <c r="H49" s="75">
        <f>G49/G44</f>
        <v>-0.60017785060549089</v>
      </c>
    </row>
    <row r="50" spans="2:10" x14ac:dyDescent="0.2">
      <c r="B50" s="76">
        <v>-0.1</v>
      </c>
      <c r="C50" s="71">
        <f>C48*(1+B50)</f>
        <v>348.3</v>
      </c>
      <c r="D50" s="72">
        <f>C50/C19</f>
        <v>5.2439024390243907E-2</v>
      </c>
      <c r="E50" s="73">
        <f>D24*C50</f>
        <v>1800711</v>
      </c>
      <c r="F50" s="73">
        <f>((C49-C50)*D24)+F49</f>
        <v>200078.99999999994</v>
      </c>
      <c r="G50" s="74">
        <f>F50-G44</f>
        <v>-50131.000000000058</v>
      </c>
      <c r="H50" s="75">
        <f>G50/G44</f>
        <v>-0.20035570121098301</v>
      </c>
      <c r="J50" s="77"/>
    </row>
    <row r="51" spans="2:10" x14ac:dyDescent="0.2">
      <c r="B51" s="78">
        <v>-0.129</v>
      </c>
      <c r="C51" s="79">
        <f>C48*(1+B51)</f>
        <v>337.077</v>
      </c>
      <c r="D51" s="80">
        <f>C51/C19</f>
        <v>5.0749322493224933E-2</v>
      </c>
      <c r="E51" s="81">
        <f>D24*C51</f>
        <v>1742688.09</v>
      </c>
      <c r="F51" s="81">
        <f>((C50-C51)*D24)+F50</f>
        <v>258101.91</v>
      </c>
      <c r="G51" s="82">
        <f>F51-G44</f>
        <v>7891.9100000000035</v>
      </c>
      <c r="H51" s="83">
        <f>G51/G44</f>
        <v>3.1541145437832235E-2</v>
      </c>
    </row>
    <row r="52" spans="2:10" x14ac:dyDescent="0.2">
      <c r="B52" s="76">
        <v>-0.2</v>
      </c>
      <c r="C52" s="71">
        <f>C48*(1+B52)</f>
        <v>309.60000000000002</v>
      </c>
      <c r="D52" s="72">
        <f>C52/C19</f>
        <v>4.6612466124661252E-2</v>
      </c>
      <c r="E52" s="73">
        <f>D24*C52</f>
        <v>1600632.0000000002</v>
      </c>
      <c r="F52" s="73">
        <f>((C51-C52)*D24)+F51</f>
        <v>400157.99999999988</v>
      </c>
      <c r="G52" s="74">
        <f>F52-G44</f>
        <v>149947.99999999988</v>
      </c>
      <c r="H52" s="75">
        <f>G52/G44</f>
        <v>0.59928859757803399</v>
      </c>
    </row>
    <row r="53" spans="2:10" x14ac:dyDescent="0.2">
      <c r="B53" s="76">
        <v>-0.3</v>
      </c>
      <c r="C53" s="71">
        <f>C48*(1+B53)</f>
        <v>270.89999999999998</v>
      </c>
      <c r="D53" s="72">
        <f>C53/C19</f>
        <v>4.0785907859078589E-2</v>
      </c>
      <c r="E53" s="73">
        <f>D24*C53</f>
        <v>1400552.9999999998</v>
      </c>
      <c r="F53" s="73">
        <f>((C52-C53)*D24)+F52</f>
        <v>600237.00000000012</v>
      </c>
      <c r="G53" s="74">
        <f>F53-G44</f>
        <v>350027.00000000012</v>
      </c>
      <c r="H53" s="75">
        <f>G53/G44</f>
        <v>1.3989328963670522</v>
      </c>
    </row>
    <row r="54" spans="2:10" x14ac:dyDescent="0.2">
      <c r="B54" s="76">
        <v>-0.4</v>
      </c>
      <c r="C54" s="71">
        <f>C48*(1+B54)</f>
        <v>232.2</v>
      </c>
      <c r="D54" s="72">
        <f>C54/C19</f>
        <v>3.4959349593495934E-2</v>
      </c>
      <c r="E54" s="73">
        <f>D24*C54</f>
        <v>1200474</v>
      </c>
      <c r="F54" s="73">
        <f>((C53-C54)*D24)+F53</f>
        <v>800316</v>
      </c>
      <c r="G54" s="73">
        <f>F54-G44</f>
        <v>550106</v>
      </c>
      <c r="H54" s="75">
        <f>G54/G44</f>
        <v>2.1985771951560689</v>
      </c>
    </row>
    <row r="55" spans="2:10" x14ac:dyDescent="0.2">
      <c r="B55" s="76">
        <v>-0.5</v>
      </c>
      <c r="C55" s="71">
        <f>C48*(1+B55)</f>
        <v>193.5</v>
      </c>
      <c r="D55" s="72">
        <f>C55/C19</f>
        <v>2.9132791327913278E-2</v>
      </c>
      <c r="E55" s="73">
        <f>D24*C55</f>
        <v>1000395</v>
      </c>
      <c r="F55" s="73">
        <f>((C54-C55)*D24)+F54</f>
        <v>1000395</v>
      </c>
      <c r="G55" s="73">
        <f>F55-G44</f>
        <v>750185</v>
      </c>
      <c r="H55" s="75">
        <f>G55/G44</f>
        <v>2.9982214939450862</v>
      </c>
    </row>
    <row r="56" spans="2:10" x14ac:dyDescent="0.2">
      <c r="B56" s="84">
        <v>-0.6</v>
      </c>
      <c r="C56" s="85">
        <f>C49*(1+B56)</f>
        <v>147.06</v>
      </c>
      <c r="D56" s="86">
        <f>C56/C19</f>
        <v>2.2140921409214094E-2</v>
      </c>
      <c r="E56" s="87">
        <f>D24*C56</f>
        <v>760300.20000000007</v>
      </c>
      <c r="F56" s="87">
        <f>((C55-C56)*D24)+F55</f>
        <v>1240489.8</v>
      </c>
      <c r="G56" s="87">
        <f>F56-G44</f>
        <v>990279.8</v>
      </c>
      <c r="H56" s="88">
        <f>G56/G44</f>
        <v>3.957794652491907</v>
      </c>
    </row>
    <row r="58" spans="2:10" ht="32" customHeight="1" x14ac:dyDescent="0.2">
      <c r="B58" s="89" t="s">
        <v>38</v>
      </c>
      <c r="C58" s="89" t="s">
        <v>45</v>
      </c>
    </row>
    <row r="59" spans="2:10" x14ac:dyDescent="0.2">
      <c r="B59" s="90">
        <f t="shared" ref="B59:B67" si="2">B48</f>
        <v>0</v>
      </c>
      <c r="C59" s="91">
        <f t="shared" ref="C59:C67" si="3">G48</f>
        <v>0</v>
      </c>
    </row>
    <row r="60" spans="2:10" x14ac:dyDescent="0.2">
      <c r="B60" s="92">
        <f t="shared" si="2"/>
        <v>-0.05</v>
      </c>
      <c r="C60" s="93">
        <f t="shared" si="3"/>
        <v>-150170.49999999988</v>
      </c>
    </row>
    <row r="61" spans="2:10" x14ac:dyDescent="0.2">
      <c r="B61" s="92">
        <f t="shared" si="2"/>
        <v>-0.1</v>
      </c>
      <c r="C61" s="93">
        <f t="shared" si="3"/>
        <v>-50131.000000000058</v>
      </c>
    </row>
    <row r="62" spans="2:10" x14ac:dyDescent="0.2">
      <c r="B62" s="94">
        <f t="shared" si="2"/>
        <v>-0.129</v>
      </c>
      <c r="C62" s="95">
        <f t="shared" si="3"/>
        <v>7891.9100000000035</v>
      </c>
    </row>
    <row r="63" spans="2:10" x14ac:dyDescent="0.2">
      <c r="B63" s="92">
        <f t="shared" si="2"/>
        <v>-0.2</v>
      </c>
      <c r="C63" s="96">
        <f t="shared" si="3"/>
        <v>149947.99999999988</v>
      </c>
    </row>
    <row r="64" spans="2:10" x14ac:dyDescent="0.2">
      <c r="B64" s="92">
        <f t="shared" si="2"/>
        <v>-0.3</v>
      </c>
      <c r="C64" s="96">
        <f t="shared" si="3"/>
        <v>350027.00000000012</v>
      </c>
    </row>
    <row r="65" spans="2:3" x14ac:dyDescent="0.2">
      <c r="B65" s="92">
        <f t="shared" si="2"/>
        <v>-0.4</v>
      </c>
      <c r="C65" s="96">
        <f t="shared" si="3"/>
        <v>550106</v>
      </c>
    </row>
    <row r="66" spans="2:3" x14ac:dyDescent="0.2">
      <c r="B66" s="92">
        <f t="shared" si="2"/>
        <v>-0.5</v>
      </c>
      <c r="C66" s="96">
        <f t="shared" si="3"/>
        <v>750185</v>
      </c>
    </row>
    <row r="67" spans="2:3" x14ac:dyDescent="0.2">
      <c r="B67" s="97">
        <f t="shared" si="2"/>
        <v>-0.6</v>
      </c>
      <c r="C67" s="98">
        <f t="shared" si="3"/>
        <v>990279.8</v>
      </c>
    </row>
    <row r="68" spans="2:3" x14ac:dyDescent="0.2">
      <c r="B68" s="99"/>
      <c r="C68" s="100"/>
    </row>
    <row r="69" spans="2:3" x14ac:dyDescent="0.2">
      <c r="B69" s="99"/>
      <c r="C69" s="100"/>
    </row>
    <row r="70" spans="2:3" x14ac:dyDescent="0.2">
      <c r="B70" s="48"/>
    </row>
    <row r="71" spans="2:3" x14ac:dyDescent="0.2">
      <c r="B71" s="48"/>
    </row>
    <row r="72" spans="2:3" x14ac:dyDescent="0.2">
      <c r="B72" s="48"/>
    </row>
  </sheetData>
  <mergeCells count="30">
    <mergeCell ref="B1:H1"/>
    <mergeCell ref="B3:H3"/>
    <mergeCell ref="B5:F5"/>
    <mergeCell ref="B6:F6"/>
    <mergeCell ref="B7:B8"/>
    <mergeCell ref="C7:D7"/>
    <mergeCell ref="E7:F7"/>
    <mergeCell ref="B25:C25"/>
    <mergeCell ref="B26:C26"/>
    <mergeCell ref="B21:F21"/>
    <mergeCell ref="B22:C22"/>
    <mergeCell ref="D23:F23"/>
    <mergeCell ref="D26:F26"/>
    <mergeCell ref="C19:F19"/>
    <mergeCell ref="C20:F20"/>
    <mergeCell ref="B23:C23"/>
    <mergeCell ref="B24:C24"/>
    <mergeCell ref="D24:F24"/>
    <mergeCell ref="B46:H46"/>
    <mergeCell ref="B28:G28"/>
    <mergeCell ref="B29:G29"/>
    <mergeCell ref="B37:E37"/>
    <mergeCell ref="C38:D38"/>
    <mergeCell ref="E38:F38"/>
    <mergeCell ref="C39:D39"/>
    <mergeCell ref="C40:D40"/>
    <mergeCell ref="C41:D41"/>
    <mergeCell ref="C42:D42"/>
    <mergeCell ref="B39:B42"/>
    <mergeCell ref="E39:F42"/>
  </mergeCells>
  <pageMargins left="0.45" right="0.45" top="0.5" bottom="0.5" header="0.3" footer="0.3"/>
  <pageSetup scale="86" orientation="portrait" horizontalDpi="0" verticalDpi="0"/>
  <headerFooter>
    <oddHeader>&amp;CMaking the Business Case for Quality</oddHeader>
    <oddFooter>&amp;C&amp;"Calibri (Body),Regular"&amp;10  2021 All Rights Reserved © Excelsior HealthCare Group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Contaminated Specimens Case</vt:lpstr>
      <vt:lpstr>'Contaminated Specimens Case'!Print_Area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2022-04-06T01:45:58Z</cp:lastPrinted>
  <dcterms:created xsi:type="dcterms:W3CDTF">2017-10-31T17:30:12Z</dcterms:created>
  <dcterms:modified xsi:type="dcterms:W3CDTF">2022-10-14T21:20:33Z</dcterms:modified>
</cp:coreProperties>
</file>