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eeonnapps01\apps\guixt\public\scripts\VA\"/>
    </mc:Choice>
  </mc:AlternateContent>
  <xr:revisionPtr revIDLastSave="0" documentId="8_{AF68A20F-7F5F-4A7F-9B87-B07BF84D0878}" xr6:coauthVersionLast="47" xr6:coauthVersionMax="47" xr10:uidLastSave="{00000000-0000-0000-0000-000000000000}"/>
  <bookViews>
    <workbookView xWindow="-28920" yWindow="-120" windowWidth="29040" windowHeight="17640" tabRatio="516" xr2:uid="{00000000-000D-0000-FFFF-FFFF00000000}"/>
  </bookViews>
  <sheets>
    <sheet name="Krediiditaotlus" sheetId="1" r:id="rId1"/>
    <sheet name="Krediidiinfo" sheetId="3" state="hidden" r:id="rId2"/>
    <sheet name="Maksuamet" sheetId="4" state="hidden" r:id="rId3"/>
    <sheet name="mail" sheetId="5" state="hidden" r:id="rId4"/>
    <sheet name="Data" sheetId="6" state="hidden" r:id="rId5"/>
  </sheets>
  <externalReferences>
    <externalReference r:id="rId6"/>
    <externalReference r:id="rId7"/>
  </externalReferences>
  <definedNames>
    <definedName name="__IND1">'[1]IND codes'!$B$5:$B$76</definedName>
    <definedName name="__IND2">'[1]IND codes'!$F$5:$F$9</definedName>
    <definedName name="_IND1">'[1]IND codes'!$B$5:$B$76</definedName>
    <definedName name="_IND2">'[1]IND codes'!$F$5:$F$9</definedName>
    <definedName name="andmed" localSheetId="1">Krediidiinfo!#REF!</definedName>
    <definedName name="andmed_1" localSheetId="1">Krediidiinfo!#REF!</definedName>
    <definedName name="andmed_2" localSheetId="1">Krediidiinfo!#REF!</definedName>
    <definedName name="andmed_3" localSheetId="1">Krediidiinfo!#REF!</definedName>
    <definedName name="andmed_4" localSheetId="1">Krediidiinfo!#REF!</definedName>
    <definedName name="_xlnm.Print_Area" localSheetId="0">Krediiditaotlus!$A$1:$L$65</definedName>
    <definedName name="Usage1">[2]Attributes!$A$154:$A$163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35" i="6"/>
  <c r="A134" i="6"/>
  <c r="A79" i="6"/>
  <c r="A87" i="6"/>
  <c r="A86" i="6"/>
  <c r="A85" i="6"/>
  <c r="A84" i="6"/>
  <c r="A82" i="6"/>
  <c r="N22" i="1" l="1"/>
  <c r="N20" i="1"/>
  <c r="N31" i="1"/>
  <c r="N10" i="1"/>
  <c r="N36" i="1"/>
  <c r="N30" i="1"/>
  <c r="N16" i="1"/>
  <c r="N21" i="1"/>
  <c r="A59" i="1" l="1"/>
  <c r="B4" i="6" l="1"/>
  <c r="A3" i="5" s="1"/>
  <c r="B3" i="6"/>
  <c r="A212" i="6" l="1" a="1"/>
  <c r="A212" i="6" s="1"/>
  <c r="A213" i="6" s="1" a="1"/>
  <c r="A213" i="6" s="1"/>
  <c r="A214" i="6" l="1" a="1"/>
  <c r="A214" i="6" s="1"/>
  <c r="A215" i="6" s="1" a="1"/>
  <c r="A215" i="6" s="1"/>
  <c r="A216" i="6" l="1" a="1"/>
  <c r="A216" i="6" s="1"/>
  <c r="B5" i="6"/>
  <c r="B1" i="6"/>
  <c r="H151" i="6"/>
  <c r="B151" i="6"/>
  <c r="C151" i="6"/>
  <c r="A149" i="6"/>
  <c r="A217" i="6" l="1" a="1"/>
  <c r="A217" i="6" s="1"/>
  <c r="A147" i="6"/>
  <c r="A146" i="6"/>
  <c r="A145" i="6"/>
  <c r="A144" i="6"/>
  <c r="A139" i="6"/>
  <c r="A138" i="6"/>
  <c r="A137" i="6"/>
  <c r="A133" i="6"/>
  <c r="A132" i="6"/>
  <c r="A131" i="6"/>
  <c r="A130" i="6"/>
  <c r="A129" i="6"/>
  <c r="A128" i="6"/>
  <c r="A127" i="6"/>
  <c r="A126" i="6"/>
  <c r="A125" i="6"/>
  <c r="A124" i="6"/>
  <c r="A123" i="6"/>
  <c r="A122" i="6"/>
  <c r="A121" i="6"/>
  <c r="A120" i="6"/>
  <c r="A119" i="6"/>
  <c r="A117" i="6"/>
  <c r="A116" i="6"/>
  <c r="A115" i="6"/>
  <c r="A114" i="6"/>
  <c r="A113" i="6"/>
  <c r="A112" i="6"/>
  <c r="A111" i="6"/>
  <c r="A109" i="6"/>
  <c r="A108" i="6"/>
  <c r="A107" i="6"/>
  <c r="A106" i="6"/>
  <c r="A105" i="6"/>
  <c r="A104" i="6"/>
  <c r="A103" i="6"/>
  <c r="A102" i="6"/>
  <c r="A101" i="6"/>
  <c r="A100" i="6"/>
  <c r="A99" i="6"/>
  <c r="A98" i="6"/>
  <c r="A97" i="6"/>
  <c r="A96" i="6"/>
  <c r="A95" i="6"/>
  <c r="A94" i="6"/>
  <c r="A93" i="6"/>
  <c r="A91" i="6"/>
  <c r="A90" i="6"/>
  <c r="A89" i="6"/>
  <c r="A88" i="6"/>
  <c r="A83" i="6"/>
  <c r="A81" i="6"/>
  <c r="A80" i="6"/>
  <c r="A78" i="6"/>
  <c r="A77" i="6"/>
  <c r="A76" i="6"/>
  <c r="A75" i="6"/>
  <c r="A74" i="6"/>
  <c r="A73" i="6"/>
  <c r="A72" i="6"/>
  <c r="B2" i="6"/>
  <c r="A218" i="6" l="1" a="1"/>
  <c r="A218" i="6" s="1"/>
  <c r="A219" i="6" s="1" a="1"/>
  <c r="A219" i="6" s="1"/>
  <c r="G19" i="1"/>
  <c r="D19" i="1"/>
  <c r="A19" i="1"/>
  <c r="A18" i="1"/>
  <c r="A22" i="1"/>
  <c r="A64" i="1"/>
  <c r="E63" i="1"/>
  <c r="A63" i="1"/>
  <c r="A60" i="1"/>
  <c r="A56" i="1"/>
  <c r="A55" i="1"/>
  <c r="F54" i="1"/>
  <c r="A54" i="1"/>
  <c r="A53" i="1"/>
  <c r="A52" i="1"/>
  <c r="A50" i="1"/>
  <c r="A48" i="1"/>
  <c r="A47" i="1"/>
  <c r="G46" i="1"/>
  <c r="D46" i="1"/>
  <c r="A46" i="1"/>
  <c r="A45" i="1"/>
  <c r="A44" i="1"/>
  <c r="A42" i="1"/>
  <c r="A41" i="1"/>
  <c r="E40" i="1"/>
  <c r="A40" i="1"/>
  <c r="A39" i="1"/>
  <c r="A37" i="1"/>
  <c r="A36" i="1"/>
  <c r="A35" i="1"/>
  <c r="K26" i="1"/>
  <c r="J26" i="1"/>
  <c r="I26" i="1"/>
  <c r="F26" i="1"/>
  <c r="E26" i="1"/>
  <c r="D26" i="1"/>
  <c r="B26" i="1"/>
  <c r="A26" i="1"/>
  <c r="A25" i="1"/>
  <c r="A23" i="1"/>
  <c r="A21" i="1"/>
  <c r="A17" i="1"/>
  <c r="G15" i="1"/>
  <c r="D15" i="1"/>
  <c r="A15" i="1"/>
  <c r="A14" i="1"/>
  <c r="A13" i="1"/>
  <c r="G11" i="1"/>
  <c r="D11" i="1"/>
  <c r="A11" i="1"/>
  <c r="A10" i="1"/>
  <c r="A9" i="1"/>
  <c r="E7" i="1"/>
  <c r="A7" i="1"/>
  <c r="E6" i="1"/>
  <c r="A6" i="1"/>
  <c r="A5" i="1"/>
  <c r="A4" i="1"/>
  <c r="A3" i="1"/>
  <c r="A220" i="6" l="1" a="1"/>
  <c r="A220" i="6" s="1"/>
  <c r="N35" i="1"/>
  <c r="N27" i="1"/>
  <c r="N28" i="1"/>
  <c r="N15" i="1"/>
  <c r="N25" i="1"/>
  <c r="N18" i="1"/>
  <c r="N33" i="1"/>
  <c r="N13" i="1"/>
  <c r="N24" i="1"/>
  <c r="N11" i="1"/>
  <c r="N12" i="1"/>
  <c r="N34" i="1"/>
  <c r="N23" i="1"/>
  <c r="N26" i="1"/>
  <c r="N17" i="1"/>
  <c r="N29" i="1"/>
  <c r="N19" i="1"/>
  <c r="N14" i="1"/>
  <c r="N32" i="1"/>
  <c r="B211" i="6"/>
  <c r="C211" i="6"/>
  <c r="L28" i="1" l="1"/>
  <c r="L32" i="1"/>
  <c r="L29" i="1"/>
  <c r="L33" i="1"/>
  <c r="L30" i="1"/>
  <c r="L34" i="1"/>
  <c r="L31" i="1"/>
  <c r="L27" i="1"/>
  <c r="C212" i="6"/>
  <c r="B212" i="6"/>
  <c r="C213" i="6" l="1"/>
  <c r="B213" i="6"/>
  <c r="B214" i="6"/>
  <c r="C214" i="6"/>
  <c r="B216" i="6" l="1"/>
  <c r="C216" i="6"/>
  <c r="C215" i="6"/>
  <c r="B215" i="6"/>
  <c r="B217" i="6" l="1"/>
  <c r="C217" i="6"/>
  <c r="B220" i="6" l="1"/>
  <c r="C220" i="6"/>
  <c r="C218" i="6"/>
  <c r="B218" i="6"/>
  <c r="B219" i="6" l="1"/>
  <c r="C219" i="6"/>
</calcChain>
</file>

<file path=xl/sharedStrings.xml><?xml version="1.0" encoding="utf-8"?>
<sst xmlns="http://schemas.openxmlformats.org/spreadsheetml/2006/main" count="1517" uniqueCount="937">
  <si>
    <t>Riik</t>
  </si>
  <si>
    <t>Amet</t>
  </si>
  <si>
    <t>x</t>
  </si>
  <si>
    <t>1IND/</t>
  </si>
  <si>
    <t>ID</t>
  </si>
  <si>
    <t>29</t>
  </si>
  <si>
    <t>18</t>
  </si>
  <si>
    <t>09</t>
  </si>
  <si>
    <t>14</t>
  </si>
  <si>
    <t>19</t>
  </si>
  <si>
    <t>02</t>
  </si>
  <si>
    <t>20</t>
  </si>
  <si>
    <t>07</t>
  </si>
  <si>
    <t>27</t>
  </si>
  <si>
    <t>13</t>
  </si>
  <si>
    <t>03</t>
  </si>
  <si>
    <t>16</t>
  </si>
  <si>
    <t>22</t>
  </si>
  <si>
    <t>15</t>
  </si>
  <si>
    <t>17</t>
  </si>
  <si>
    <t>28</t>
  </si>
  <si>
    <t>24</t>
  </si>
  <si>
    <t>21</t>
  </si>
  <si>
    <t>11</t>
  </si>
  <si>
    <t>23</t>
  </si>
  <si>
    <t>30</t>
  </si>
  <si>
    <t>12</t>
  </si>
  <si>
    <t>01</t>
  </si>
  <si>
    <t>Arhitekt</t>
  </si>
  <si>
    <t>Direktor</t>
  </si>
  <si>
    <t>Eelarvestaja</t>
  </si>
  <si>
    <t>Finantsjuht</t>
  </si>
  <si>
    <t>Foreman</t>
  </si>
  <si>
    <t>Haldusjuht</t>
  </si>
  <si>
    <t>Hankejuht</t>
  </si>
  <si>
    <t>Insener</t>
  </si>
  <si>
    <t>Juhatuse liige</t>
  </si>
  <si>
    <t>Juhiabi</t>
  </si>
  <si>
    <t>Kontaktisik</t>
  </si>
  <si>
    <t>Manager</t>
  </si>
  <si>
    <t>Müügijuht</t>
  </si>
  <si>
    <t>Müüja</t>
  </si>
  <si>
    <t>Objektijuht</t>
  </si>
  <si>
    <t>Ostja</t>
  </si>
  <si>
    <t>Paigaldaja</t>
  </si>
  <si>
    <t>Pearaamatupidaja</t>
  </si>
  <si>
    <t>Projekteerija</t>
  </si>
  <si>
    <t>Projektijuht</t>
  </si>
  <si>
    <t>Tegevjuht</t>
  </si>
  <si>
    <t>Tehnikajuht</t>
  </si>
  <si>
    <t>Tootmisjuht</t>
  </si>
  <si>
    <t>Eesti</t>
  </si>
  <si>
    <t>English</t>
  </si>
  <si>
    <t>2IND/</t>
  </si>
  <si>
    <t>est</t>
  </si>
  <si>
    <t>eng</t>
  </si>
  <si>
    <t>Executive Board</t>
  </si>
  <si>
    <t>Head of Purchasing</t>
  </si>
  <si>
    <t>Head of Sales</t>
  </si>
  <si>
    <t>Personal Assistant</t>
  </si>
  <si>
    <t>Fin.accountg manager</t>
  </si>
  <si>
    <t>Managing Director</t>
  </si>
  <si>
    <t>Director</t>
  </si>
  <si>
    <t>Purchaser</t>
  </si>
  <si>
    <t>Sales Person</t>
  </si>
  <si>
    <t>Installator</t>
  </si>
  <si>
    <t>Planner</t>
  </si>
  <si>
    <t>House Manager</t>
  </si>
  <si>
    <t>Engineer</t>
  </si>
  <si>
    <t>Project Manager</t>
  </si>
  <si>
    <t>Site Manager</t>
  </si>
  <si>
    <t>Technical Manager</t>
  </si>
  <si>
    <t>Designer</t>
  </si>
  <si>
    <t>Contact person</t>
  </si>
  <si>
    <t>Chief Accountant</t>
  </si>
  <si>
    <t>Architect</t>
  </si>
  <si>
    <t>Production manager</t>
  </si>
  <si>
    <t>Estonia</t>
  </si>
  <si>
    <t>EE</t>
  </si>
  <si>
    <t>Albania</t>
  </si>
  <si>
    <t>AL</t>
  </si>
  <si>
    <t>Algeria</t>
  </si>
  <si>
    <t>DZ</t>
  </si>
  <si>
    <t>Amer.Virgin Is.</t>
  </si>
  <si>
    <t>VI</t>
  </si>
  <si>
    <t>Andorra</t>
  </si>
  <si>
    <t>AD</t>
  </si>
  <si>
    <t>Angola</t>
  </si>
  <si>
    <t>AO</t>
  </si>
  <si>
    <t>Anguilla</t>
  </si>
  <si>
    <t>AI</t>
  </si>
  <si>
    <t>Antigua/Barbuda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</si>
  <si>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</si>
  <si>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</si>
  <si>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</si>
  <si>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</si>
  <si>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</si>
  <si>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</si>
  <si>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</si>
  <si>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</si>
  <si>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</si>
  <si>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</si>
  <si>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</si>
  <si>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</si>
  <si>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</si>
  <si>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</si>
  <si>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</si>
  <si>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</si>
  <si>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</si>
  <si>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</si>
  <si>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</si>
  <si>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</si>
  <si>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</si>
  <si>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</si>
  <si>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</si>
  <si>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</si>
  <si>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</si>
  <si>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</si>
  <si>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</si>
  <si>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</si>
  <si>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</si>
  <si>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</si>
  <si>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</si>
  <si>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Bolivia</t>
  </si>
  <si>
    <t>BO</t>
  </si>
  <si>
    <t>Bosnia-Herz.</t>
  </si>
  <si>
    <t>BA</t>
  </si>
  <si>
    <t>Botswana</t>
  </si>
  <si>
    <t>BW</t>
  </si>
  <si>
    <t>Brazil</t>
  </si>
  <si>
    <t>BR</t>
  </si>
  <si>
    <t>Brit.Virgin Is.</t>
  </si>
  <si>
    <t>VG</t>
  </si>
  <si>
    <t>Brunei Daruss.</t>
  </si>
  <si>
    <t>BN</t>
  </si>
  <si>
    <t>Bulgaria</t>
  </si>
  <si>
    <t>BG</t>
  </si>
  <si>
    <t>Burkina Faso</t>
  </si>
  <si>
    <t>BF</t>
  </si>
  <si>
    <t>Burma</t>
  </si>
  <si>
    <t>MM</t>
  </si>
  <si>
    <t>Burundi</t>
  </si>
  <si>
    <t>BI</t>
  </si>
  <si>
    <t>Cambodia</t>
  </si>
  <si>
    <t>KH</t>
  </si>
  <si>
    <t>Cameroon</t>
  </si>
  <si>
    <t>CM</t>
  </si>
  <si>
    <t>Canada</t>
  </si>
  <si>
    <t>CA</t>
  </si>
  <si>
    <t>Cape Verde</t>
  </si>
  <si>
    <t>CV</t>
  </si>
  <si>
    <t>CAR</t>
  </si>
  <si>
    <t>CF</t>
  </si>
  <si>
    <t>Cayman Islands</t>
  </si>
  <si>
    <t>KY</t>
  </si>
  <si>
    <t>Chad</t>
  </si>
  <si>
    <t>TD</t>
  </si>
  <si>
    <t>Chile</t>
  </si>
  <si>
    <t>CL</t>
  </si>
  <si>
    <t>China</t>
  </si>
  <si>
    <t>CN</t>
  </si>
  <si>
    <t>Christmas Islnd</t>
  </si>
  <si>
    <t>CX</t>
  </si>
  <si>
    <t>Coconut Islands</t>
  </si>
  <si>
    <t>CC</t>
  </si>
  <si>
    <t>Colombia</t>
  </si>
  <si>
    <t>CO</t>
  </si>
  <si>
    <t>Cook Islands</t>
  </si>
  <si>
    <t>CK</t>
  </si>
  <si>
    <t>Costa Rica</t>
  </si>
  <si>
    <t>CR</t>
  </si>
  <si>
    <t>Cote d'Ivoire</t>
  </si>
  <si>
    <t>CI</t>
  </si>
  <si>
    <t>Croatia</t>
  </si>
  <si>
    <t>HR</t>
  </si>
  <si>
    <t>Cuba</t>
  </si>
  <si>
    <t>CU</t>
  </si>
  <si>
    <t>Cyprus</t>
  </si>
  <si>
    <t>CY</t>
  </si>
  <si>
    <t>Czech Republic</t>
  </si>
  <si>
    <t>CZ</t>
  </si>
  <si>
    <t>Denmark</t>
  </si>
  <si>
    <t>DK</t>
  </si>
  <si>
    <t>Djibouti</t>
  </si>
  <si>
    <t>DJ</t>
  </si>
  <si>
    <t>Dominica</t>
  </si>
  <si>
    <t>DM</t>
  </si>
  <si>
    <t>Dominican Rep.</t>
  </si>
  <si>
    <t>DO</t>
  </si>
  <si>
    <t>Dutch Antilles</t>
  </si>
  <si>
    <t>AN</t>
  </si>
  <si>
    <t>Ecuador</t>
  </si>
  <si>
    <t>EC</t>
  </si>
  <si>
    <t>Egypt</t>
  </si>
  <si>
    <t>EG</t>
  </si>
  <si>
    <t>El Salvador</t>
  </si>
  <si>
    <t>SV</t>
  </si>
  <si>
    <t>Equatorial Guin</t>
  </si>
  <si>
    <t>GQ</t>
  </si>
  <si>
    <t>Eritrea</t>
  </si>
  <si>
    <t>ER</t>
  </si>
  <si>
    <t>Ethiopia</t>
  </si>
  <si>
    <t>ET</t>
  </si>
  <si>
    <t>Falkland Islnds</t>
  </si>
  <si>
    <t>FK</t>
  </si>
  <si>
    <t>Faroe Islands</t>
  </si>
  <si>
    <t>FO</t>
  </si>
  <si>
    <t>Fiji</t>
  </si>
  <si>
    <t>FJ</t>
  </si>
  <si>
    <t>Finland</t>
  </si>
  <si>
    <t>FI</t>
  </si>
  <si>
    <t>France</t>
  </si>
  <si>
    <t>FR</t>
  </si>
  <si>
    <t>Frenc.Polynesia</t>
  </si>
  <si>
    <t>PF</t>
  </si>
  <si>
    <t>French Guayana</t>
  </si>
  <si>
    <t>GF</t>
  </si>
  <si>
    <t>Gabon</t>
  </si>
  <si>
    <t>GA</t>
  </si>
  <si>
    <t>Gambia</t>
  </si>
  <si>
    <t>GM</t>
  </si>
  <si>
    <t>Germany</t>
  </si>
  <si>
    <t>DE</t>
  </si>
  <si>
    <t>Ghana</t>
  </si>
  <si>
    <t>GH</t>
  </si>
  <si>
    <t>Gibraltar</t>
  </si>
  <si>
    <t>GI</t>
  </si>
  <si>
    <t>Greece</t>
  </si>
  <si>
    <t>GR</t>
  </si>
  <si>
    <t>Greenland</t>
  </si>
  <si>
    <t>GL</t>
  </si>
  <si>
    <t>Grenada</t>
  </si>
  <si>
    <t>GD</t>
  </si>
  <si>
    <t>Guadeloupe</t>
  </si>
  <si>
    <t>GP</t>
  </si>
  <si>
    <t>Guam</t>
  </si>
  <si>
    <t>GU</t>
  </si>
  <si>
    <t>Guatemala</t>
  </si>
  <si>
    <t>GT</t>
  </si>
  <si>
    <t>Guinea</t>
  </si>
  <si>
    <t>GN</t>
  </si>
  <si>
    <t>Guinea-Bissau</t>
  </si>
  <si>
    <t>GW</t>
  </si>
  <si>
    <t>Guyana</t>
  </si>
  <si>
    <t>GY</t>
  </si>
  <si>
    <t>Haiti</t>
  </si>
  <si>
    <t>HT</t>
  </si>
  <si>
    <t>Honduras</t>
  </si>
  <si>
    <t>HN</t>
  </si>
  <si>
    <t>Hong Kong</t>
  </si>
  <si>
    <t>HK</t>
  </si>
  <si>
    <t>Hungary</t>
  </si>
  <si>
    <t>HU</t>
  </si>
  <si>
    <t>Iceland</t>
  </si>
  <si>
    <t>IS</t>
  </si>
  <si>
    <t>India</t>
  </si>
  <si>
    <t>IN</t>
  </si>
  <si>
    <t>Indonesia</t>
  </si>
  <si>
    <t>Iran</t>
  </si>
  <si>
    <t>IR</t>
  </si>
  <si>
    <t>Iraq</t>
  </si>
  <si>
    <t>IQ</t>
  </si>
  <si>
    <t>Ireland</t>
  </si>
  <si>
    <t>IE</t>
  </si>
  <si>
    <t>Israel</t>
  </si>
  <si>
    <t>IL</t>
  </si>
  <si>
    <t>Italy</t>
  </si>
  <si>
    <t>IT</t>
  </si>
  <si>
    <t>Jamaica</t>
  </si>
  <si>
    <t>JM</t>
  </si>
  <si>
    <t>Japan</t>
  </si>
  <si>
    <t>JP</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</si>
  <si>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</si>
  <si>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</si>
  <si>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</si>
  <si>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</si>
  <si>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</si>
  <si>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</si>
  <si>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</si>
  <si>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</si>
  <si>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</si>
  <si>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</si>
  <si>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</si>
  <si>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</si>
  <si>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</si>
  <si>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</si>
  <si>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</si>
  <si>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</si>
  <si>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</si>
  <si>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</si>
  <si>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</si>
  <si>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</si>
  <si>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</si>
  <si>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</si>
  <si>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</si>
  <si>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</si>
  <si>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</si>
  <si>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</si>
  <si>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</si>
  <si>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</si>
  <si>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</si>
  <si>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</si>
  <si>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Macau</t>
  </si>
  <si>
    <t>MO</t>
  </si>
  <si>
    <t>Macedonia</t>
  </si>
  <si>
    <t>MK</t>
  </si>
  <si>
    <t>Madagascar</t>
  </si>
  <si>
    <t>MG</t>
  </si>
  <si>
    <t>Malawi</t>
  </si>
  <si>
    <t>MW</t>
  </si>
  <si>
    <t>Malaysia</t>
  </si>
  <si>
    <t>MY</t>
  </si>
  <si>
    <t>Maldives</t>
  </si>
  <si>
    <t>MV</t>
  </si>
  <si>
    <t>Mali</t>
  </si>
  <si>
    <t>ML</t>
  </si>
  <si>
    <t>Malta</t>
  </si>
  <si>
    <t>MT</t>
  </si>
  <si>
    <t>Marshall Islnds</t>
  </si>
  <si>
    <t>MH</t>
  </si>
  <si>
    <t>Martinique</t>
  </si>
  <si>
    <t>MQ</t>
  </si>
  <si>
    <t>Mauretania</t>
  </si>
  <si>
    <t>MR</t>
  </si>
  <si>
    <t>Mauritius</t>
  </si>
  <si>
    <t>MU</t>
  </si>
  <si>
    <t>Mayotte</t>
  </si>
  <si>
    <t>YT</t>
  </si>
  <si>
    <t>Mexico</t>
  </si>
  <si>
    <t>MX</t>
  </si>
  <si>
    <t>Micronesia</t>
  </si>
  <si>
    <t>FM</t>
  </si>
  <si>
    <t>Moldova</t>
  </si>
  <si>
    <t>MD</t>
  </si>
  <si>
    <t>Monaco</t>
  </si>
  <si>
    <t>MC</t>
  </si>
  <si>
    <t>Mongolia</t>
  </si>
  <si>
    <t>MN</t>
  </si>
  <si>
    <t>Montserrat</t>
  </si>
  <si>
    <t>MS</t>
  </si>
  <si>
    <t>Morocco</t>
  </si>
  <si>
    <t>MA</t>
  </si>
  <si>
    <t>Mozambique</t>
  </si>
  <si>
    <t>MZ</t>
  </si>
  <si>
    <t>N.Mariana Islnd</t>
  </si>
  <si>
    <t>MP</t>
  </si>
  <si>
    <t>Namibia</t>
  </si>
  <si>
    <t>NA</t>
  </si>
  <si>
    <t>Nauru</t>
  </si>
  <si>
    <t>NR</t>
  </si>
  <si>
    <t>Nepal</t>
  </si>
  <si>
    <t>NP</t>
  </si>
  <si>
    <t>Netherlands</t>
  </si>
  <si>
    <t>NL</t>
  </si>
  <si>
    <t>New Caledonia</t>
  </si>
  <si>
    <t>NC</t>
  </si>
  <si>
    <t>New Zealand</t>
  </si>
  <si>
    <t>NZ</t>
  </si>
  <si>
    <t>Nicaragua</t>
  </si>
  <si>
    <t>NI</t>
  </si>
  <si>
    <t>Niger</t>
  </si>
  <si>
    <t>NE</t>
  </si>
  <si>
    <t>Nigeria</t>
  </si>
  <si>
    <t>NG</t>
  </si>
  <si>
    <t>Norfolk Islands</t>
  </si>
  <si>
    <t>NF</t>
  </si>
  <si>
    <t>North Korea</t>
  </si>
  <si>
    <t>KP</t>
  </si>
  <si>
    <t>Norway</t>
  </si>
  <si>
    <t>NO</t>
  </si>
  <si>
    <t>Oman</t>
  </si>
  <si>
    <t>OM</t>
  </si>
  <si>
    <t>Pakistan</t>
  </si>
  <si>
    <t>PK</t>
  </si>
  <si>
    <t>Palau</t>
  </si>
  <si>
    <t>PW</t>
  </si>
  <si>
    <t>Panama</t>
  </si>
  <si>
    <t>PA</t>
  </si>
  <si>
    <t>Pap. New Guinea</t>
  </si>
  <si>
    <t>PG</t>
  </si>
  <si>
    <t>Paraguay</t>
  </si>
  <si>
    <t>PY</t>
  </si>
  <si>
    <t>Peru</t>
  </si>
  <si>
    <t>PE</t>
  </si>
  <si>
    <t>Philippines</t>
  </si>
  <si>
    <t>PH</t>
  </si>
  <si>
    <t>Poland</t>
  </si>
  <si>
    <t>PL</t>
  </si>
  <si>
    <t>Portugal</t>
  </si>
  <si>
    <t>PT</t>
  </si>
  <si>
    <t>Puerto Rico</t>
  </si>
  <si>
    <t>PR</t>
  </si>
  <si>
    <t>Qatar</t>
  </si>
  <si>
    <t>QA</t>
  </si>
  <si>
    <t>Rep.of Congo</t>
  </si>
  <si>
    <t>CG</t>
  </si>
  <si>
    <t>Reunion</t>
  </si>
  <si>
    <t>RE</t>
  </si>
  <si>
    <t>Romania</t>
  </si>
  <si>
    <t>RO</t>
  </si>
  <si>
    <t>Russian Fed.</t>
  </si>
  <si>
    <t>RU</t>
  </si>
  <si>
    <t>Rwanda</t>
  </si>
  <si>
    <t>RW</t>
  </si>
  <si>
    <t>S.Tome,Principe</t>
  </si>
  <si>
    <t>ST</t>
  </si>
  <si>
    <t>Saint Helena</t>
  </si>
  <si>
    <t>SH</t>
  </si>
  <si>
    <t>Samoa</t>
  </si>
  <si>
    <t>WS</t>
  </si>
  <si>
    <t>Samoa, America</t>
  </si>
  <si>
    <t>AS</t>
  </si>
  <si>
    <t>San Marino</t>
  </si>
  <si>
    <t>SM</t>
  </si>
  <si>
    <t>Saudi Arabia</t>
  </si>
  <si>
    <t>SA</t>
  </si>
  <si>
    <t>Senegal</t>
  </si>
  <si>
    <t>SN</t>
  </si>
  <si>
    <t>Seychelles</t>
  </si>
  <si>
    <t>SC</t>
  </si>
  <si>
    <t>Sierra Leone</t>
  </si>
  <si>
    <t>SL</t>
  </si>
  <si>
    <t>Singapore</t>
  </si>
  <si>
    <t>SG</t>
  </si>
  <si>
    <t>Slovakia</t>
  </si>
  <si>
    <t>SK</t>
  </si>
  <si>
    <t>Slovenia</t>
  </si>
  <si>
    <t>SI</t>
  </si>
  <si>
    <t>Solomon Islands</t>
  </si>
  <si>
    <t>SB</t>
  </si>
  <si>
    <t>Somalia</t>
  </si>
  <si>
    <t>SO</t>
  </si>
  <si>
    <t>South Africa</t>
  </si>
  <si>
    <t>ZA</t>
  </si>
  <si>
    <t>South Korea</t>
  </si>
  <si>
    <t>KR</t>
  </si>
  <si>
    <t>Spain</t>
  </si>
  <si>
    <t>ES</t>
  </si>
  <si>
    <t>Sri Lanka</t>
  </si>
  <si>
    <t>LK</t>
  </si>
  <si>
    <t>St Kitts&amp;Nevis</t>
  </si>
  <si>
    <t>KN</t>
  </si>
  <si>
    <t>St. Lucia</t>
  </si>
  <si>
    <t>LC</t>
  </si>
  <si>
    <t>St. Vincent</t>
  </si>
  <si>
    <t>VC</t>
  </si>
  <si>
    <t>St.Pier,Miquel.</t>
  </si>
  <si>
    <t>PM</t>
  </si>
  <si>
    <t>Sudan</t>
  </si>
  <si>
    <t>SD</t>
  </si>
  <si>
    <t>Suriname</t>
  </si>
  <si>
    <t>SR</t>
  </si>
  <si>
    <t>Swaziland</t>
  </si>
  <si>
    <t>SZ</t>
  </si>
  <si>
    <t>Sweden</t>
  </si>
  <si>
    <t>SE</t>
  </si>
  <si>
    <t>Switzerland</t>
  </si>
  <si>
    <t>CH</t>
  </si>
  <si>
    <t>Syria</t>
  </si>
  <si>
    <t>SY</t>
  </si>
  <si>
    <t>Taiwan</t>
  </si>
  <si>
    <t>TW</t>
  </si>
  <si>
    <t>Tajikistan</t>
  </si>
  <si>
    <t>TJ</t>
  </si>
  <si>
    <t>Tanzania</t>
  </si>
  <si>
    <t>TZ</t>
  </si>
  <si>
    <t>Thailand</t>
  </si>
  <si>
    <t>TH</t>
  </si>
  <si>
    <t>Togo</t>
  </si>
  <si>
    <t>TG</t>
  </si>
  <si>
    <t>Tonga</t>
  </si>
  <si>
    <t>TO</t>
  </si>
  <si>
    <t>Trinidad,Tobago</t>
  </si>
  <si>
    <t>TT</t>
  </si>
  <si>
    <t>Tunisia</t>
  </si>
  <si>
    <t>TN</t>
  </si>
  <si>
    <t>Turkey</t>
  </si>
  <si>
    <t>TR</t>
  </si>
  <si>
    <t>Turkmenistan</t>
  </si>
  <si>
    <t>TM</t>
  </si>
  <si>
    <t>Turksh Caicosin</t>
  </si>
  <si>
    <t>TC</t>
  </si>
  <si>
    <t>Uganda</t>
  </si>
  <si>
    <t>UG</t>
  </si>
  <si>
    <t>Ukraine</t>
  </si>
  <si>
    <t>UA</t>
  </si>
  <si>
    <t>United Kingdom</t>
  </si>
  <si>
    <t>GB</t>
  </si>
  <si>
    <t>Uruguay</t>
  </si>
  <si>
    <t>UY</t>
  </si>
  <si>
    <t>USA</t>
  </si>
  <si>
    <t>US</t>
  </si>
  <si>
    <t>Utd.Arab Emir.</t>
  </si>
  <si>
    <t>AE</t>
  </si>
  <si>
    <t>Uzbekistan</t>
  </si>
  <si>
    <t>UZ</t>
  </si>
  <si>
    <t>Vanuatu</t>
  </si>
  <si>
    <t>VU</t>
  </si>
  <si>
    <t>Vatican City</t>
  </si>
  <si>
    <t>VA</t>
  </si>
  <si>
    <t>Venezuela</t>
  </si>
  <si>
    <t>VE</t>
  </si>
  <si>
    <t>Vietnam</t>
  </si>
  <si>
    <t>VN</t>
  </si>
  <si>
    <t>Yemen</t>
  </si>
  <si>
    <t>YE</t>
  </si>
  <si>
    <t>Zambia</t>
  </si>
  <si>
    <t>ZM</t>
  </si>
  <si>
    <t>Zimbabwe</t>
  </si>
  <si>
    <t>ZW</t>
  </si>
  <si>
    <t>short_name</t>
  </si>
  <si>
    <t>HALDUR:</t>
  </si>
  <si>
    <t>RIIK</t>
  </si>
  <si>
    <t>HALDURI MAIL</t>
  </si>
  <si>
    <t>AADRESS</t>
  </si>
  <si>
    <t>Siit ettepoole ära lisa ridasid!!!</t>
  </si>
  <si>
    <t>Müügirühm</t>
  </si>
  <si>
    <t>Osakond</t>
  </si>
  <si>
    <t>HEP Lasnamäe E14</t>
  </si>
  <si>
    <t>HEP Mustamäe E1H</t>
  </si>
  <si>
    <t>HEP Kalamaja E1R</t>
  </si>
  <si>
    <t>HEP Tänassilma E50</t>
  </si>
  <si>
    <t>HEP Tartu E16</t>
  </si>
  <si>
    <t>HEP Jõhvi E19</t>
  </si>
  <si>
    <t>HEP Narva E1B</t>
  </si>
  <si>
    <t>HEP Pärnu E1J</t>
  </si>
  <si>
    <t>AC Lasnamäe E15</t>
  </si>
  <si>
    <t>AC Mustamäe E1I</t>
  </si>
  <si>
    <t>AC Kalamaja E1S</t>
  </si>
  <si>
    <t>AC Tänassilma E51</t>
  </si>
  <si>
    <t>AC Tartu E18</t>
  </si>
  <si>
    <t>AC Jõhvi E1A</t>
  </si>
  <si>
    <t>AC Narva E1C</t>
  </si>
  <si>
    <t>AC Pärnu E1K</t>
  </si>
  <si>
    <t>Electrical, Lasnamäe 336</t>
  </si>
  <si>
    <t>Electrical, Mustamäe E1M</t>
  </si>
  <si>
    <t>Electrical Kalamaja E1U</t>
  </si>
  <si>
    <t>Electric Tänassilma E90</t>
  </si>
  <si>
    <t>Electrical, Tartu 337</t>
  </si>
  <si>
    <t>Electrical,  Jõhvi 338</t>
  </si>
  <si>
    <t>Electrical, Narva E1F</t>
  </si>
  <si>
    <t>Electrical, Pärnu 339</t>
  </si>
  <si>
    <t>Industry, Lasnamäe E20</t>
  </si>
  <si>
    <t>Industry, Mustamäe E24</t>
  </si>
  <si>
    <t>Industry, Kalamaja E1Z</t>
  </si>
  <si>
    <t>Industry Tänassilma E70</t>
  </si>
  <si>
    <t>Industry, Tartu E21</t>
  </si>
  <si>
    <t>Industry, Jõhvi E22</t>
  </si>
  <si>
    <t>Industry, Narva E27</t>
  </si>
  <si>
    <t>Industry Pärnu E23</t>
  </si>
  <si>
    <t>WS Infra, Lasnamäe E30</t>
  </si>
  <si>
    <t>WS Infra, Mustamäe E34</t>
  </si>
  <si>
    <t>WS Infra, Kalamaja E1T</t>
  </si>
  <si>
    <t>WS Infra Tänassilma E80</t>
  </si>
  <si>
    <t>WS Infra, Tartu E31</t>
  </si>
  <si>
    <t>WS Infra, Jõhvi E32</t>
  </si>
  <si>
    <t>WS Infra, Narva E37</t>
  </si>
  <si>
    <t>WS Infra, Pärnu E33</t>
  </si>
  <si>
    <t>Retail, Lasnamäe E40</t>
  </si>
  <si>
    <t>klass</t>
  </si>
  <si>
    <t>nimi</t>
  </si>
  <si>
    <t>04</t>
  </si>
  <si>
    <t>Occasional</t>
  </si>
  <si>
    <t>Key Accounting</t>
  </si>
  <si>
    <t>Potential</t>
  </si>
  <si>
    <t>Regular</t>
  </si>
  <si>
    <t>Ind1_Nimi</t>
  </si>
  <si>
    <t>Nimi</t>
  </si>
  <si>
    <t>Ind1</t>
  </si>
  <si>
    <t>EL paigaldajad</t>
  </si>
  <si>
    <t>1IND10101</t>
  </si>
  <si>
    <t>EL paigaldajad + pood</t>
  </si>
  <si>
    <t>1IND10102</t>
  </si>
  <si>
    <t>Tele- ja nõrkvoolu paigaldajad</t>
  </si>
  <si>
    <t>1IND10104</t>
  </si>
  <si>
    <t>KVV paigaldajad</t>
  </si>
  <si>
    <t>1IND10201</t>
  </si>
  <si>
    <t>KV paigaldajad</t>
  </si>
  <si>
    <t>1IND10202</t>
  </si>
  <si>
    <t>Ventilatsiooni paigaldajad</t>
  </si>
  <si>
    <t>1IND10203</t>
  </si>
  <si>
    <t>KVV paigaldajad + pood</t>
  </si>
  <si>
    <t>1IND10204</t>
  </si>
  <si>
    <t>Isolatsiooni paigaldajad</t>
  </si>
  <si>
    <t>1IND10210</t>
  </si>
  <si>
    <t>Kinnisvarahooldusfirmad</t>
  </si>
  <si>
    <t>1IND10212</t>
  </si>
  <si>
    <t>EL- ja KVV paigaldajad</t>
  </si>
  <si>
    <t>1IND10301</t>
  </si>
  <si>
    <t>Jahutuse paigaldajad</t>
  </si>
  <si>
    <t>1IND10502</t>
  </si>
  <si>
    <t>Ventilatsiooni ja Jahutuse paigaldajad</t>
  </si>
  <si>
    <t>1IND10503</t>
  </si>
  <si>
    <t>Muud paigaldajad</t>
  </si>
  <si>
    <t>1IND10602</t>
  </si>
  <si>
    <t>Projekteerijad ja ehitusärelvalve</t>
  </si>
  <si>
    <t>1IND10605</t>
  </si>
  <si>
    <t>Instrumentide- ja varuosavalmistajad</t>
  </si>
  <si>
    <t>1IND20101</t>
  </si>
  <si>
    <t>Masinaehituse allhankefirmad</t>
  </si>
  <si>
    <t>1IND20103</t>
  </si>
  <si>
    <t>Metallkonstruktsioonide valmistajad</t>
  </si>
  <si>
    <t>1IND20104</t>
  </si>
  <si>
    <t>Kilbivalmistajad</t>
  </si>
  <si>
    <t>1IND20105</t>
  </si>
  <si>
    <t>Ventiilide ja mahutite valmistajad</t>
  </si>
  <si>
    <t>1IND20106</t>
  </si>
  <si>
    <t>Laevaehitus ja -remont</t>
  </si>
  <si>
    <t>1IND20108</t>
  </si>
  <si>
    <t>Ehitusmaterjalitööstus</t>
  </si>
  <si>
    <t>1IND20109</t>
  </si>
  <si>
    <t>Puidu- ja paberitööstus</t>
  </si>
  <si>
    <t>1IND20201</t>
  </si>
  <si>
    <t>Metallurgia</t>
  </si>
  <si>
    <t>1IND20202</t>
  </si>
  <si>
    <t>Keemiatööstus</t>
  </si>
  <si>
    <t>1IND20203</t>
  </si>
  <si>
    <t>Toiduainetetööstus</t>
  </si>
  <si>
    <t>1IND20204</t>
  </si>
  <si>
    <t>Energiatööstus</t>
  </si>
  <si>
    <t>1IND20205</t>
  </si>
  <si>
    <t>Tööstuspaigaldajad</t>
  </si>
  <si>
    <t>1IND20206</t>
  </si>
  <si>
    <t>Õli- ja gaasiettevõtted</t>
  </si>
  <si>
    <t>1IND20208</t>
  </si>
  <si>
    <t>Tööstuse hulgimüüjad</t>
  </si>
  <si>
    <t>1IND20209</t>
  </si>
  <si>
    <t>Muu tööstus</t>
  </si>
  <si>
    <t>1IND20210</t>
  </si>
  <si>
    <t>Transpordi- ja logistikafirmad</t>
  </si>
  <si>
    <t>1IND20303</t>
  </si>
  <si>
    <t>Vee-ettevõtted</t>
  </si>
  <si>
    <t>1IND31011</t>
  </si>
  <si>
    <t>Soojatootjad ja -jaotajad</t>
  </si>
  <si>
    <t>1IND31021</t>
  </si>
  <si>
    <t>Telecom ja telecom paigaldajad</t>
  </si>
  <si>
    <t>1IND31031</t>
  </si>
  <si>
    <t>Infrastruktuuriettevõtted</t>
  </si>
  <si>
    <t>1IND31041</t>
  </si>
  <si>
    <t>EL ja TELE võrgu paigaldajad</t>
  </si>
  <si>
    <t>1IND31061</t>
  </si>
  <si>
    <t>VK välisvõrkude paigaldajad</t>
  </si>
  <si>
    <t>1IND31071</t>
  </si>
  <si>
    <t>Muu VK Infra</t>
  </si>
  <si>
    <t>1IND31099</t>
  </si>
  <si>
    <t>Muud jaekauplused</t>
  </si>
  <si>
    <t>1IND40101</t>
  </si>
  <si>
    <t>Kohalikud rauakaupade ketid</t>
  </si>
  <si>
    <t>1IND40102</t>
  </si>
  <si>
    <t>Onnineni edasimüüjad</t>
  </si>
  <si>
    <t>1IND40104</t>
  </si>
  <si>
    <t>Supermarketid</t>
  </si>
  <si>
    <t>1IND40105</t>
  </si>
  <si>
    <t>Köögivalmistajad</t>
  </si>
  <si>
    <t>1IND40106</t>
  </si>
  <si>
    <t>Internetipoed</t>
  </si>
  <si>
    <t>1IND40107</t>
  </si>
  <si>
    <t>Auto varuosade kauplused</t>
  </si>
  <si>
    <t>1IND40109</t>
  </si>
  <si>
    <t>Hotellid, restoranid</t>
  </si>
  <si>
    <t>1IND40111</t>
  </si>
  <si>
    <t>Kinnisvarahaldusfirmad</t>
  </si>
  <si>
    <t>1IND40112</t>
  </si>
  <si>
    <t>Tervise- ja hoiufirmad</t>
  </si>
  <si>
    <t>1IND40302</t>
  </si>
  <si>
    <t>Farmid ja metsandusfirmad</t>
  </si>
  <si>
    <t>1IND40303</t>
  </si>
  <si>
    <t>Haridus ja koolid</t>
  </si>
  <si>
    <t>1IND40304</t>
  </si>
  <si>
    <t>Teenindusettevõtted</t>
  </si>
  <si>
    <t>1IND40305</t>
  </si>
  <si>
    <t>Onnineni konkurendid</t>
  </si>
  <si>
    <t>1IND40306</t>
  </si>
  <si>
    <t>Onnineni töötajad</t>
  </si>
  <si>
    <t>1IND40308</t>
  </si>
  <si>
    <t>Üldehitusfirmad</t>
  </si>
  <si>
    <t>1IND70101</t>
  </si>
  <si>
    <t>Majatehased</t>
  </si>
  <si>
    <t>1IND70106</t>
  </si>
  <si>
    <t>Muud ehitusfirmad</t>
  </si>
  <si>
    <t>1IND70107</t>
  </si>
  <si>
    <t>ind2_nimi</t>
  </si>
  <si>
    <t>ind2</t>
  </si>
  <si>
    <t>2IND001</t>
  </si>
  <si>
    <t>Small Sized</t>
  </si>
  <si>
    <t>2IND002</t>
  </si>
  <si>
    <t>Medium Sized</t>
  </si>
  <si>
    <t>2IND003</t>
  </si>
  <si>
    <t>Large Sized</t>
  </si>
  <si>
    <t>2IND004</t>
  </si>
  <si>
    <t>Nationwide</t>
  </si>
  <si>
    <t>number</t>
  </si>
  <si>
    <t>mail</t>
  </si>
  <si>
    <t>müügirühm</t>
  </si>
  <si>
    <t>ametinimi</t>
  </si>
  <si>
    <t>aadress</t>
  </si>
  <si>
    <t>mobiil</t>
  </si>
  <si>
    <t>ÄRA SEDA RIDA MUUDA</t>
  </si>
  <si>
    <t>Margus Martin</t>
  </si>
  <si>
    <t>margus.martin@onninen.com</t>
  </si>
  <si>
    <t>+372 5304 4473</t>
  </si>
  <si>
    <t>Priit Jalakas</t>
  </si>
  <si>
    <t>priit.jalakas@onninen.com</t>
  </si>
  <si>
    <t>+372 5886 0567</t>
  </si>
  <si>
    <t>Laki 13,12915 Tallinn</t>
  </si>
  <si>
    <t>Aadi Mäe</t>
  </si>
  <si>
    <t>Valdmäe põik 2, Tänassilma, Laagri</t>
  </si>
  <si>
    <t xml:space="preserve">+372 505 6306 </t>
  </si>
  <si>
    <t>Tauri Pärna</t>
  </si>
  <si>
    <t>tauri.parna@onninen.com</t>
  </si>
  <si>
    <t>Kliendihaldur / Sales manager
Elekter / Electrical Sales</t>
  </si>
  <si>
    <t>+372 517 9438</t>
  </si>
  <si>
    <t>Oleg Morozov</t>
  </si>
  <si>
    <t>Linda 15C, 41536 Jõhvi</t>
  </si>
  <si>
    <t>+372 5343 6523</t>
  </si>
  <si>
    <t>Vladislav Kuzmenkov</t>
  </si>
  <si>
    <t>vladislav.kuzmenkov@onninen.com</t>
  </si>
  <si>
    <t>Vahtra 5, 21003  Narva</t>
  </si>
  <si>
    <t>+372 5887 3295</t>
  </si>
  <si>
    <t xml:space="preserve">Kirsi 48, 80010 Pärnu </t>
  </si>
  <si>
    <t>Vallo Kask</t>
  </si>
  <si>
    <t>vallo.kask@onninen.com</t>
  </si>
  <si>
    <t>+372 5197 9173</t>
  </si>
  <si>
    <t/>
  </si>
  <si>
    <t>Vallo Aljasmäe</t>
  </si>
  <si>
    <t>Vallo.Aljasmae@onninen.com</t>
  </si>
  <si>
    <t>+372 5342 1110</t>
  </si>
  <si>
    <t>Eleonora Repiševskaja</t>
  </si>
  <si>
    <t>eleonora.repisevskaja@onninen.com</t>
  </si>
  <si>
    <t>+372 5386 5603</t>
  </si>
  <si>
    <t>Harry Kartau</t>
  </si>
  <si>
    <t>Harry.Kartau@onninen.com</t>
  </si>
  <si>
    <t>+372 504 1519</t>
  </si>
  <si>
    <t>Peeter Vain</t>
  </si>
  <si>
    <t>peeter.vain@onninen.com</t>
  </si>
  <si>
    <t xml:space="preserve">Erika 14, 10416 Tallinn </t>
  </si>
  <si>
    <t>+372 5324 1539</t>
  </si>
  <si>
    <t>Andra Kaldlaur</t>
  </si>
  <si>
    <t>andra.kaldlaur@onninen.com</t>
  </si>
  <si>
    <t>+372 5887 7051</t>
  </si>
  <si>
    <t>Urmas Põldoja</t>
  </si>
  <si>
    <t>Urmas.Poldoja@onninen.com</t>
  </si>
  <si>
    <t>+372 529 7769</t>
  </si>
  <si>
    <t>Aarne Lintnermann</t>
  </si>
  <si>
    <t>aarne.lintnermann@onninen.com</t>
  </si>
  <si>
    <t>+372 512 5509</t>
  </si>
  <si>
    <t>Mihhail Nemiro</t>
  </si>
  <si>
    <t>Mihhail.Nemiro@onninen.com</t>
  </si>
  <si>
    <t>+372 5347 8518</t>
  </si>
  <si>
    <t>Aleksandr Jakovlev</t>
  </si>
  <si>
    <t>aleksandr.jakovlev@onninen.com</t>
  </si>
  <si>
    <t>+ 372 512 9334</t>
  </si>
  <si>
    <t>Reino Altrov</t>
  </si>
  <si>
    <t>reino.altrov@onninen.com</t>
  </si>
  <si>
    <t xml:space="preserve">Ärisuuna ​müügijuht, ventilatsioon ja jahutus </t>
  </si>
  <si>
    <t>+372 516 4417</t>
  </si>
  <si>
    <t>Erki Sirel</t>
  </si>
  <si>
    <t>erki.sirel@onninen.com</t>
  </si>
  <si>
    <t>Tootelahenduse juht, külm</t>
  </si>
  <si>
    <t>+372 503 9857</t>
  </si>
  <si>
    <t>Egon Kotsar</t>
  </si>
  <si>
    <t>Egon.Kotsar@onninen.com</t>
  </si>
  <si>
    <t>Müügiinsener / Sales Engineer
Ventilatsioon / Air Conditioning</t>
  </si>
  <si>
    <t>+372 501 3190</t>
  </si>
  <si>
    <t>Margus Vreintaal</t>
  </si>
  <si>
    <t>margus.vreintaal@onninen.com</t>
  </si>
  <si>
    <t>Müügiinsener, Ventilatsioon /
Sales Engineer, Air Conditioning</t>
  </si>
  <si>
    <t>+372 523 0569</t>
  </si>
  <si>
    <t>Tiit Murov</t>
  </si>
  <si>
    <t>tiit.murov@onninen.com</t>
  </si>
  <si>
    <t>Müügiinsener, Ventilatsioon
Sales Engineer, Air Conditioning</t>
  </si>
  <si>
    <t>+372 5322 6107</t>
  </si>
  <si>
    <t>Heiki Meier</t>
  </si>
  <si>
    <t>Heiki.Meier@onninen.com</t>
  </si>
  <si>
    <t>+372 5343 5213</t>
  </si>
  <si>
    <t>Igor Kornejev</t>
  </si>
  <si>
    <t>igor.kornejev@onninen.com</t>
  </si>
  <si>
    <t>+372 5330 2739</t>
  </si>
  <si>
    <t>Kuuno Kirspuu</t>
  </si>
  <si>
    <t>kuuno.kirspuu@onninen.com</t>
  </si>
  <si>
    <t>Müügidirektor</t>
  </si>
  <si>
    <t>+372 ​511 7538</t>
  </si>
  <si>
    <t>Karro Azojan</t>
  </si>
  <si>
    <t>karro.azojan@onninen.com</t>
  </si>
  <si>
    <t>Ärisuuna müügijuht, küte-vesi</t>
  </si>
  <si>
    <t>+372 5331 7117</t>
  </si>
  <si>
    <t>Ivar Kivimäe</t>
  </si>
  <si>
    <t>ivar.kivimae@onninen.com</t>
  </si>
  <si>
    <t>Piirkonna müügijuht, küte-vesi, edasimüüjad​</t>
  </si>
  <si>
    <t xml:space="preserve">+372 5349 2214 </t>
  </si>
  <si>
    <t>Tarvo Kuuspere</t>
  </si>
  <si>
    <t>Tarvo.Kuuspere@onninen.com</t>
  </si>
  <si>
    <t>Kliendihaldur, küte ja veevarustus /
Key Account Manager, Heating &amp; Plumbing</t>
  </si>
  <si>
    <t>+372 521 2683</t>
  </si>
  <si>
    <t>Ivar Pilv</t>
  </si>
  <si>
    <t>Ivar.Pilv@onninen.com</t>
  </si>
  <si>
    <t>Projektijuht, Vannitoalahendused, kütte- ja veesüsteemid /
Project Manager, Bathroom, Heating and Plumbing Solutions</t>
  </si>
  <si>
    <t>+372 513 4256</t>
  </si>
  <si>
    <t xml:space="preserve">Müügiinsener, küte-vesi / 
Sales engineer, Heating &amp; Plumping </t>
  </si>
  <si>
    <t>Mariliis Arm</t>
  </si>
  <si>
    <t>mariliis.arm@onninen.com</t>
  </si>
  <si>
    <t>+372 51971595</t>
  </si>
  <si>
    <t>Janek Lindma</t>
  </si>
  <si>
    <t>Janek.Lindma@onninen.com</t>
  </si>
  <si>
    <t>+372 515 3251</t>
  </si>
  <si>
    <t>Kevin Pitman</t>
  </si>
  <si>
    <t>kevin.pitman@onninen.com</t>
  </si>
  <si>
    <t>+372 5336 3033</t>
  </si>
  <si>
    <t>Madis Sander</t>
  </si>
  <si>
    <t>madis.sander@onninen.com</t>
  </si>
  <si>
    <t>Müügiinsener / Sales Engineer
Küte-vesi / Heating &amp; Plumbing</t>
  </si>
  <si>
    <t>+372 5196 8540</t>
  </si>
  <si>
    <t>Raul Oks</t>
  </si>
  <si>
    <t>raul.oks@onninen.com</t>
  </si>
  <si>
    <t>Rainer Tohvri</t>
  </si>
  <si>
    <t>Rainer.Tohvri@onninen.com</t>
  </si>
  <si>
    <t>Müügiinsener/Sales Engineer
Küte ja veevarustus / Heating &amp; Plumbing</t>
  </si>
  <si>
    <t>+372 526 8060</t>
  </si>
  <si>
    <t>Margus Poolakese</t>
  </si>
  <si>
    <t>margus.poolakese@onninen.com</t>
  </si>
  <si>
    <t>Kliendihaldur, VK Infra, Küte, Vesi
Key Account Manager, WS Infra</t>
  </si>
  <si>
    <t xml:space="preserve">+372 514 6852 </t>
  </si>
  <si>
    <t>Andres Vahtra</t>
  </si>
  <si>
    <t>andres.vahtra@onninen.com</t>
  </si>
  <si>
    <t>+372 5854 0092</t>
  </si>
  <si>
    <t>Meelis Kurs</t>
  </si>
  <si>
    <t>meelis.kurs@onninen.com</t>
  </si>
  <si>
    <t>+372 5323 2717</t>
  </si>
  <si>
    <t>Janek Degterjov</t>
  </si>
  <si>
    <t>janek.degterjov@onninen.com</t>
  </si>
  <si>
    <t>+372 5305 1806</t>
  </si>
  <si>
    <t>Dmitri Vassiljev</t>
  </si>
  <si>
    <t>dmitri.vassiljev@onninen.com</t>
  </si>
  <si>
    <t>Narva laomüügi juht</t>
  </si>
  <si>
    <t>+372 5306 6036</t>
  </si>
  <si>
    <t>Peeter Matt</t>
  </si>
  <si>
    <t>peeter.matt@onninen.com</t>
  </si>
  <si>
    <t>Baltikumi tegevdirektor</t>
  </si>
  <si>
    <t xml:space="preserve">+372 503 4884 </t>
  </si>
  <si>
    <t>Kalev Koppel</t>
  </si>
  <si>
    <t>Kalev.Koppel@onninen.com</t>
  </si>
  <si>
    <t>Päikeseenergia tootelahenduse juht /
Solarenergy Solution Manager</t>
  </si>
  <si>
    <t>+372 502 8949</t>
  </si>
  <si>
    <t>riik</t>
  </si>
  <si>
    <t>EE101231192</t>
  </si>
  <si>
    <t>jrk</t>
  </si>
  <si>
    <t>reg koood</t>
  </si>
  <si>
    <t>NIMI</t>
  </si>
  <si>
    <t>ALGUS</t>
  </si>
  <si>
    <t>LÕPP</t>
  </si>
  <si>
    <t>reg KUUPÄEV</t>
  </si>
  <si>
    <t>KOHUSLASE NR</t>
  </si>
  <si>
    <t>1</t>
  </si>
  <si>
    <t xml:space="preserve">
 11334690
 </t>
  </si>
  <si>
    <t>Osaühing PSTMontaaž</t>
  </si>
  <si>
    <t>27.05.2008</t>
  </si>
  <si>
    <t>29.05.2008</t>
  </si>
  <si>
    <t>osakond</t>
  </si>
  <si>
    <t>OSAKOND</t>
  </si>
  <si>
    <t>Tehnika 30, 50104 Tartu</t>
  </si>
  <si>
    <t>Laki 13, 12915 Tallinn</t>
  </si>
  <si>
    <t>Karl Aavik</t>
  </si>
  <si>
    <t>karl.aavik@onninen.com</t>
  </si>
  <si>
    <t>+372 5879 4529</t>
  </si>
  <si>
    <t>Igor Naumov</t>
  </si>
  <si>
    <t>+372 5918 6577</t>
  </si>
  <si>
    <t>Rain Saaron</t>
  </si>
  <si>
    <t>rain.saaron@onninen.com</t>
  </si>
  <si>
    <t>372 515 9166</t>
  </si>
  <si>
    <t>Logistic Manager</t>
  </si>
  <si>
    <t>Installation Manager</t>
  </si>
  <si>
    <t>Maintenance Manager</t>
  </si>
  <si>
    <t>Operations Manager</t>
  </si>
  <si>
    <t>25</t>
  </si>
  <si>
    <t>31</t>
  </si>
  <si>
    <t>32</t>
  </si>
  <si>
    <t>33</t>
  </si>
  <si>
    <t>Osakonna juhataja</t>
  </si>
  <si>
    <t>Logistikajuht</t>
  </si>
  <si>
    <t>Paigaldusjuht</t>
  </si>
  <si>
    <t>Hooldusjuht</t>
  </si>
  <si>
    <t>Käidujuht</t>
  </si>
  <si>
    <t>Kliendihaldur, küte ja veevarustus /
Sales Engineer, Heating &amp; Plumbing</t>
  </si>
  <si>
    <t>Müügiinsener, ventilatsioon /
Sales Engineer, Air Conditioning</t>
  </si>
  <si>
    <t>Electrical, Jõhvi 338</t>
  </si>
  <si>
    <t>Betooni 6/2, 13816 Tallinn, Estonia</t>
  </si>
  <si>
    <t>Betooni 6/2, 13816  Tallinn, Estonia</t>
  </si>
  <si>
    <t>Kodukaupade poed</t>
  </si>
  <si>
    <t>1IND10215</t>
  </si>
  <si>
    <t>EL-KVV-Jahutuse paigaldajad</t>
  </si>
  <si>
    <t>1IND10302</t>
  </si>
  <si>
    <t>KVV-jahutuse paigaldajad</t>
  </si>
  <si>
    <t>1IND10303</t>
  </si>
  <si>
    <t>Soojuspumba paigaldajad</t>
  </si>
  <si>
    <t>1IND10307</t>
  </si>
  <si>
    <t>KV renoveerijad</t>
  </si>
  <si>
    <t>1IND10309</t>
  </si>
  <si>
    <t>Ilma allahindluseta kliendid</t>
  </si>
  <si>
    <t>1IND10208</t>
  </si>
  <si>
    <t>Tarnijad</t>
  </si>
  <si>
    <t>1IND50106</t>
  </si>
  <si>
    <t>+372 51 93 7363</t>
  </si>
  <si>
    <t>aadi.mae@onninen.com</t>
  </si>
  <si>
    <t>oleg.morozov@onninen.com</t>
  </si>
  <si>
    <t>igor.naumov@onninen.com</t>
  </si>
  <si>
    <t>Müüja, Tööstus / Infra
Sales Person / Industry / Infra</t>
  </si>
  <si>
    <t>Kliendihaldur, Tööstus/ VK Infra
Key Account Manager, Industry/ Infra</t>
  </si>
  <si>
    <t>Müügiinsener, Elekter / 
Sales Engineer, Electrical Sales</t>
  </si>
  <si>
    <t>Müügiinsener, Elekter /
Sales Engineer, Electrical Sales</t>
  </si>
  <si>
    <t>aleksander.saar@onninen.com</t>
  </si>
  <si>
    <t>+372 512 8209</t>
  </si>
  <si>
    <t>Aleksander Saar</t>
  </si>
  <si>
    <t>Müügijuht, Tööstus &amp; Infra /
Sales Manager, Industrial &amp; Infra Sales</t>
  </si>
  <si>
    <t>Müügiinsener, Tööstus / Infra
Sales Engineer, Industry / Infra</t>
  </si>
  <si>
    <t>Kliendihaldur, Ventilatsioon /
Key Account Manager, Air Conditioning</t>
  </si>
  <si>
    <t>&lt;br&gt;&lt;br&gt;
Tootekataloogid leiate meie kodulehelt: https://www.onninen.ee/tootekataloogid&lt;br&gt;&lt;br&gt;
Soovime olla Teile nüüd ja edaspidi kasulikuks partneriks ning Teie arvamus ja tagasiside on meile teenuste ja tootevaliku arendamisel väga oluline. &lt;br&gt;
Saate pöörduda ettepanekute ja küsimuste korral meie klienditoe poole klienditugi@onninen.com või helistada 6 105 550.&lt;br&gt;&lt;br&gt;</t>
  </si>
  <si>
    <t>&lt;br&gt;&lt;br&gt;Juba praegusest hetkest on Teil võimalik osta kaupu kõikidest Onninen Expressidest üle Eesti: https://www.onninen.ee/esindused&lt;br&gt;
&lt;br&gt;&lt;br&gt;Teie kliendihaldur, kes vastab küsimustele ja pakub Teile sobivaid lahendusi, on:&lt;br&gt;</t>
  </si>
  <si>
    <t>I / We hereby assure that the above information is correct. I / We are obligated to abide by Onninen's general terms of delivery valid at the moment of transaction. I / We agree to the 24% annually penalty interest on any delayed payments as well as additional costs incurred by the charging of interest. I / We accept that Onninen shall obtain credit information on our company and, if necessary, on key company personnel. I / We accept that information on our payment schedule shall be submitted to national credit information companies. I / We are prepared to, upon request, submit our most recent financial statement data to Onninen for use in making credit decisions. Onninen reserves the right to cancel this account at any time.</t>
  </si>
  <si>
    <t>Kliendihaldur, tööstus 
Key Account Manager, Industrial Sales</t>
  </si>
  <si>
    <t>Kliendihaldur, tööstus / Infra
Key Account Manage, Industry / Infra</t>
  </si>
  <si>
    <t>Käesolevaga kinnitan eelpool olevate andmete õigsust ning kohustun täitma Onninen AS üldisi tarnetingimusi. Nõustume 24% aastase intressiga hilinenud maksetelt ning ka intressi sissenõudmisega kaasnevate täiendavate kuludega. Nõustume, et Onninen saab krediidiinfot meie firma kohta. Nõustume, et meie võlgnevuse teavet esitatakse riiklikele krediidiinfo ettevõtetele. Oleme nõus Onninenile krediidiotsuste langetamiseks vajadusel esitama uusimaid finantsandmeid. Onninenil on õigus käesolev krediidipiir igal ajal tühistada.</t>
  </si>
  <si>
    <t>Sven Pitkve</t>
  </si>
  <si>
    <t>sven.pitkve@onninen.com</t>
  </si>
  <si>
    <t>Elektri ärisuuna juht, Elekter /
Business area manager, Electrical sales</t>
  </si>
  <si>
    <t>+372 5528779</t>
  </si>
  <si>
    <t>Kliendihaldur / Key Account Manager
Elekter / Electrical Sales</t>
  </si>
  <si>
    <t>Müügi tehniline konsultant, Elekter /
Sales Technical Consultant, Electrical Sales</t>
  </si>
  <si>
    <t>Kliendihaldur, Elekter /
Key Account Manager, Electrical sales</t>
  </si>
  <si>
    <t>Juri Kirpitšnikov</t>
  </si>
  <si>
    <t>juri.kirpitsnikov@onninen.com</t>
  </si>
  <si>
    <t>Lauri Liin</t>
  </si>
  <si>
    <t>lauri.liin@onninen.com</t>
  </si>
  <si>
    <t>+372 51996026</t>
  </si>
  <si>
    <t>Müügispetsialist 
Elekter / Electrical Sales</t>
  </si>
  <si>
    <t>Enn Rooste</t>
  </si>
  <si>
    <t>enn.rooste@onninen.com</t>
  </si>
  <si>
    <t>+372 57836081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</si>
</sst>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2"/>
      <name val="Arial"/>
      <family val="2"/>
    </font>
    <font>
      <sz val="10"/>
      <name val="Arial"/>
      <family val="2"/>
    </font>
    <font>
      <sz val="10"/>
      <name val="Arial"/>
      <family val="2"/>
      <charset val="186"/>
    </font>
    <font>
      <b/>
      <sz val="12"/>
      <color theme="3"/>
      <name val="Arial"/>
      <family val="2"/>
    </font>
    <font>
      <b/>
      <sz val="10"/>
      <name val="Arial"/>
      <family val="2"/>
      <charset val="186"/>
    </font>
    <font>
      <b/>
      <sz val="12"/>
      <name val="Arial"/>
      <family val="2"/>
      <charset val="186"/>
    </font>
    <font>
      <sz val="8"/>
      <name val="Arial"/>
      <family val="2"/>
    </font>
    <font>
      <sz val="11"/>
      <name val="Arial"/>
      <family val="2"/>
    </font>
    <font>
      <sz val="10"/>
      <name val="Arial"/>
      <family val="2"/>
      <charset val="186"/>
    </font>
    <font>
      <sz val="10"/>
      <color rgb="FFFF0000"/>
      <name val="Arial"/>
      <family val="2"/>
    </font>
    <font>
      <b/>
      <sz val="12"/>
      <color rgb="FF1F497D"/>
      <name val="Arial"/>
      <family val="2"/>
    </font>
    <font>
      <sz val="10"/>
      <color rgb="FF000000"/>
      <name val="Arial"/>
      <family val="2"/>
    </font>
    <font>
      <sz val="11"/>
      <color rgb="FFFF0000"/>
      <name val="Arial"/>
      <family val="2"/>
    </font>
    <font>
      <u/>
      <sz val="11"/>
      <color theme="10"/>
      <name val="Calibri"/>
      <family val="2"/>
      <charset val="186"/>
      <scheme val="minor"/>
    </font>
    <font>
      <sz val="8"/>
      <color rgb="FF000000"/>
      <name val="Segoe UI"/>
      <family val="2"/>
      <charset val="186"/>
    </font>
    <font>
      <sz val="11"/>
      <color theme="0"/>
      <name val="Calibri"/>
      <family val="2"/>
      <charset val="186"/>
      <scheme val="minor"/>
    </font>
    <font>
      <sz val="10"/>
      <color theme="1"/>
      <name val="Arial"/>
      <family val="2"/>
      <charset val="186"/>
    </font>
    <font>
      <sz val="10"/>
      <color theme="0"/>
      <name val="Arial"/>
      <family val="2"/>
      <charset val="186"/>
    </font>
    <font>
      <u/>
      <sz val="10"/>
      <color indexed="12"/>
      <name val="Arial"/>
      <family val="2"/>
    </font>
    <font>
      <sz val="10"/>
      <name val="Arial"/>
      <family val="2"/>
      <charset val="186"/>
    </font>
    <font>
      <sz val="9"/>
      <name val="Arial"/>
      <family val="2"/>
    </font>
    <font>
      <sz val="11"/>
      <name val="Calibri"/>
      <family val="2"/>
      <charset val="186"/>
      <scheme val="minor"/>
    </font>
    <font>
      <sz val="8"/>
      <name val="Calibri"/>
      <family val="2"/>
      <charset val="186"/>
      <scheme val="minor"/>
    </font>
  </fonts>
  <fills count="13">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CFFCC"/>
        <bgColor rgb="FF000000"/>
      </patternFill>
    </fill>
    <fill>
      <patternFill patternType="solid">
        <fgColor rgb="FFE4DFEC"/>
        <bgColor rgb="FF000000"/>
      </patternFill>
    </fill>
    <fill>
      <patternFill patternType="solid">
        <fgColor theme="4" tint="0.59999389629810485"/>
        <bgColor rgb="FF000000"/>
      </patternFill>
    </fill>
    <fill>
      <patternFill patternType="solid">
        <fgColor theme="0" tint="-4.9989318521683403E-2"/>
        <bgColor rgb="FF000000"/>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rgb="FFFF0000"/>
        <bgColor indexed="64"/>
      </patternFill>
    </fill>
    <fill>
      <patternFill patternType="solid">
        <fgColor theme="5" tint="0.39997558519241921"/>
        <bgColor indexed="64"/>
      </patternFill>
    </fill>
    <fill>
      <patternFill patternType="solid">
        <fgColor theme="0"/>
        <bgColor rgb="FF000000"/>
      </patternFill>
    </fill>
  </fills>
  <borders count="23">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5">
    <xf numFmtId="0" fontId="0" fillId="0" borderId="0"/>
    <xf numFmtId="0" fontId="14" fillId="0" borderId="0" applyNumberFormat="0" applyFill="0" applyBorder="0" applyAlignment="0" applyProtection="0"/>
    <xf numFmtId="0" fontId="3" fillId="0" borderId="0"/>
    <xf numFmtId="0" fontId="19" fillId="0" borderId="0" applyNumberFormat="0" applyFill="0" applyBorder="0" applyAlignment="0" applyProtection="0">
      <alignment vertical="top"/>
      <protection locked="0"/>
    </xf>
    <xf numFmtId="0" fontId="3" fillId="0" borderId="0"/>
  </cellStyleXfs>
  <cellXfs count="169">
    <xf numFmtId="0" fontId="0" fillId="0" borderId="0" xfId="0"/>
    <xf numFmtId="0" fontId="0" fillId="0" borderId="0" xfId="0" applyProtection="1"/>
    <xf numFmtId="0" fontId="2" fillId="3" borderId="0" xfId="0" applyFont="1" applyFill="1" applyBorder="1" applyProtection="1"/>
    <xf numFmtId="0" fontId="18" fillId="2" borderId="0" xfId="0" applyFont="1" applyFill="1" applyProtection="1"/>
    <xf numFmtId="0" fontId="2" fillId="4" borderId="1" xfId="0" applyFont="1" applyFill="1" applyBorder="1" applyProtection="1"/>
    <xf numFmtId="0" fontId="2" fillId="4" borderId="4" xfId="0" applyFont="1" applyFill="1" applyBorder="1" applyProtection="1"/>
    <xf numFmtId="0" fontId="2" fillId="4" borderId="6" xfId="0" applyFont="1" applyFill="1" applyBorder="1" applyProtection="1"/>
    <xf numFmtId="0" fontId="2" fillId="4" borderId="9" xfId="0" applyFont="1" applyFill="1" applyBorder="1" applyProtection="1"/>
    <xf numFmtId="0" fontId="10" fillId="3" borderId="0" xfId="0" applyFont="1" applyFill="1" applyBorder="1" applyProtection="1"/>
    <xf numFmtId="0" fontId="9" fillId="3" borderId="0" xfId="0" applyFont="1" applyFill="1" applyBorder="1" applyProtection="1"/>
    <xf numFmtId="0" fontId="2" fillId="4" borderId="9" xfId="0" applyFont="1" applyFill="1" applyBorder="1" applyAlignment="1" applyProtection="1">
      <alignment horizontal="center"/>
    </xf>
    <xf numFmtId="0" fontId="12" fillId="5" borderId="6" xfId="0" applyFont="1" applyFill="1" applyBorder="1" applyAlignment="1" applyProtection="1"/>
    <xf numFmtId="0" fontId="2" fillId="5" borderId="4" xfId="0" applyFont="1" applyFill="1" applyBorder="1" applyProtection="1"/>
    <xf numFmtId="0" fontId="8" fillId="3" borderId="0" xfId="0" applyFont="1" applyFill="1" applyBorder="1" applyProtection="1"/>
    <xf numFmtId="0" fontId="2" fillId="6" borderId="4" xfId="0" applyFont="1" applyFill="1" applyBorder="1" applyAlignment="1" applyProtection="1">
      <alignment wrapText="1"/>
    </xf>
    <xf numFmtId="0" fontId="2" fillId="6" borderId="4" xfId="0" applyFont="1" applyFill="1" applyBorder="1" applyProtection="1"/>
    <xf numFmtId="0" fontId="13" fillId="3" borderId="0" xfId="0" applyFont="1" applyFill="1" applyBorder="1" applyProtection="1"/>
    <xf numFmtId="0" fontId="2" fillId="7" borderId="4" xfId="0" applyFont="1" applyFill="1" applyBorder="1" applyProtection="1"/>
    <xf numFmtId="0" fontId="0" fillId="0" borderId="4" xfId="0" applyBorder="1" applyProtection="1">
      <protection locked="0"/>
    </xf>
    <xf numFmtId="14" fontId="2" fillId="0" borderId="4"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16" fillId="0" borderId="0" xfId="0" applyFont="1" applyProtection="1">
      <protection locked="0"/>
    </xf>
    <xf numFmtId="0" fontId="17" fillId="9" borderId="13" xfId="0" applyFont="1" applyFill="1" applyBorder="1"/>
    <xf numFmtId="0" fontId="17" fillId="9" borderId="14" xfId="0" applyFont="1" applyFill="1" applyBorder="1"/>
    <xf numFmtId="0" fontId="17" fillId="8" borderId="13" xfId="0" applyFont="1" applyFill="1" applyBorder="1"/>
    <xf numFmtId="0" fontId="17" fillId="8" borderId="14" xfId="0" applyFont="1" applyFill="1" applyBorder="1"/>
    <xf numFmtId="0" fontId="17" fillId="9" borderId="15" xfId="0" applyFont="1" applyFill="1" applyBorder="1"/>
    <xf numFmtId="0" fontId="17" fillId="9" borderId="16" xfId="0" applyFont="1" applyFill="1" applyBorder="1"/>
    <xf numFmtId="0" fontId="17" fillId="9" borderId="17" xfId="0" applyFont="1" applyFill="1" applyBorder="1"/>
    <xf numFmtId="0" fontId="17" fillId="9" borderId="18" xfId="0" applyFont="1" applyFill="1" applyBorder="1"/>
    <xf numFmtId="0" fontId="16" fillId="0" borderId="0" xfId="0" applyFont="1" applyProtection="1"/>
    <xf numFmtId="0" fontId="12" fillId="5" borderId="1" xfId="0" applyFont="1" applyFill="1" applyBorder="1" applyAlignment="1" applyProtection="1"/>
    <xf numFmtId="0" fontId="2" fillId="4" borderId="1" xfId="0" applyFont="1" applyFill="1" applyBorder="1" applyAlignment="1" applyProtection="1">
      <alignment horizontal="center"/>
    </xf>
    <xf numFmtId="0" fontId="2" fillId="4" borderId="1" xfId="0" applyFont="1" applyFill="1" applyBorder="1" applyAlignment="1" applyProtection="1">
      <alignment horizontal="center" wrapText="1"/>
    </xf>
    <xf numFmtId="0" fontId="2" fillId="5" borderId="9" xfId="0" applyFont="1" applyFill="1" applyBorder="1" applyProtection="1"/>
    <xf numFmtId="0" fontId="2" fillId="7" borderId="1" xfId="0" applyFont="1" applyFill="1" applyBorder="1" applyProtection="1"/>
    <xf numFmtId="0" fontId="2" fillId="4" borderId="19" xfId="0" applyFont="1" applyFill="1" applyBorder="1" applyProtection="1"/>
    <xf numFmtId="0" fontId="2" fillId="4" borderId="1" xfId="0" applyFont="1" applyFill="1" applyBorder="1" applyAlignment="1" applyProtection="1"/>
    <xf numFmtId="0" fontId="9" fillId="0" borderId="0" xfId="0" applyFont="1" applyFill="1" applyBorder="1" applyAlignment="1" applyProtection="1">
      <alignment wrapText="1"/>
    </xf>
    <xf numFmtId="0" fontId="2" fillId="5" borderId="19" xfId="0" applyFont="1" applyFill="1" applyBorder="1" applyProtection="1"/>
    <xf numFmtId="0" fontId="2" fillId="5" borderId="19" xfId="0" applyFont="1" applyFill="1" applyBorder="1" applyAlignment="1" applyProtection="1"/>
    <xf numFmtId="0" fontId="3" fillId="6" borderId="4" xfId="0" applyFont="1" applyFill="1" applyBorder="1" applyProtection="1"/>
    <xf numFmtId="49" fontId="10" fillId="3" borderId="0" xfId="0" applyNumberFormat="1" applyFont="1" applyFill="1" applyBorder="1" applyAlignment="1" applyProtection="1">
      <protection locked="0"/>
    </xf>
    <xf numFmtId="0" fontId="3" fillId="0" borderId="0" xfId="2"/>
    <xf numFmtId="0" fontId="3" fillId="0" borderId="0" xfId="2" applyFont="1"/>
    <xf numFmtId="0" fontId="3" fillId="0" borderId="0" xfId="4"/>
    <xf numFmtId="0" fontId="3" fillId="10" borderId="0" xfId="0" applyFont="1" applyFill="1"/>
    <xf numFmtId="0" fontId="0" fillId="10" borderId="0" xfId="0" applyFill="1"/>
    <xf numFmtId="0" fontId="0" fillId="10" borderId="0" xfId="0" applyFill="1" applyAlignment="1">
      <alignment wrapText="1"/>
    </xf>
    <xf numFmtId="0" fontId="3" fillId="0" borderId="0" xfId="4" applyAlignment="1">
      <alignment wrapText="1"/>
    </xf>
    <xf numFmtId="0" fontId="3" fillId="0" borderId="0" xfId="0" applyFont="1"/>
    <xf numFmtId="0" fontId="0" fillId="10" borderId="0" xfId="0" quotePrefix="1" applyFill="1"/>
    <xf numFmtId="49" fontId="0" fillId="10" borderId="0" xfId="0" applyNumberFormat="1" applyFill="1"/>
    <xf numFmtId="0" fontId="0" fillId="0" borderId="0" xfId="0" applyAlignment="1">
      <alignment wrapText="1"/>
    </xf>
    <xf numFmtId="49" fontId="0" fillId="0" borderId="0" xfId="0" applyNumberFormat="1"/>
    <xf numFmtId="0" fontId="0" fillId="11" borderId="0" xfId="0" applyFill="1"/>
    <xf numFmtId="49" fontId="0" fillId="11" borderId="0" xfId="0" applyNumberFormat="1" applyFill="1"/>
    <xf numFmtId="49" fontId="3" fillId="0" borderId="0" xfId="0" applyNumberFormat="1" applyFont="1"/>
    <xf numFmtId="49" fontId="0" fillId="0" borderId="0" xfId="0" quotePrefix="1" applyNumberFormat="1"/>
    <xf numFmtId="0" fontId="0" fillId="0" borderId="0" xfId="0" applyNumberFormat="1"/>
    <xf numFmtId="0" fontId="3" fillId="0" borderId="0" xfId="2" applyAlignment="1">
      <alignment wrapText="1"/>
    </xf>
    <xf numFmtId="0" fontId="20" fillId="0" borderId="0" xfId="0" applyFont="1"/>
    <xf numFmtId="0" fontId="0" fillId="10" borderId="0" xfId="0" applyNumberFormat="1" applyFill="1"/>
    <xf numFmtId="14" fontId="21" fillId="0" borderId="4" xfId="0" applyNumberFormat="1" applyFont="1" applyFill="1" applyBorder="1" applyAlignment="1" applyProtection="1">
      <alignment horizontal="center" vertical="center"/>
      <protection locked="0"/>
    </xf>
    <xf numFmtId="0" fontId="22" fillId="0" borderId="0" xfId="1" applyFont="1"/>
    <xf numFmtId="0" fontId="2" fillId="3" borderId="6" xfId="0" applyFont="1" applyFill="1" applyBorder="1" applyAlignment="1" applyProtection="1">
      <alignment horizontal="left"/>
      <protection locked="0"/>
    </xf>
    <xf numFmtId="0" fontId="9" fillId="0" borderId="4" xfId="0" applyFont="1" applyFill="1" applyBorder="1" applyAlignment="1" applyProtection="1">
      <alignment horizontal="left"/>
      <protection locked="0"/>
    </xf>
    <xf numFmtId="0" fontId="3" fillId="0" borderId="4" xfId="0" applyFont="1" applyFill="1" applyBorder="1" applyAlignment="1" applyProtection="1">
      <alignment horizontal="left"/>
      <protection locked="0"/>
    </xf>
    <xf numFmtId="49" fontId="0" fillId="0" borderId="0" xfId="0" applyNumberFormat="1" applyProtection="1"/>
    <xf numFmtId="0" fontId="0" fillId="0" borderId="0" xfId="0" applyNumberFormat="1" applyProtection="1"/>
    <xf numFmtId="0" fontId="14" fillId="0" borderId="0" xfId="1"/>
    <xf numFmtId="0" fontId="16" fillId="0" borderId="0" xfId="0" applyFont="1"/>
    <xf numFmtId="0" fontId="0" fillId="0" borderId="0" xfId="0" applyAlignment="1" applyProtection="1">
      <alignment horizontal="left"/>
    </xf>
    <xf numFmtId="0" fontId="3"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2" fillId="3" borderId="5" xfId="0" applyFont="1" applyFill="1" applyBorder="1" applyAlignment="1" applyProtection="1">
      <alignment horizontal="center"/>
    </xf>
    <xf numFmtId="0" fontId="2" fillId="3" borderId="0" xfId="0" applyFont="1" applyFill="1" applyBorder="1" applyAlignment="1" applyProtection="1">
      <alignment horizontal="center"/>
    </xf>
    <xf numFmtId="0" fontId="11" fillId="3" borderId="5"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14" fillId="0" borderId="6" xfId="1" applyFill="1" applyBorder="1" applyAlignment="1" applyProtection="1">
      <alignment horizontal="left"/>
      <protection locked="0"/>
    </xf>
    <xf numFmtId="0" fontId="14" fillId="0" borderId="7" xfId="1" applyFill="1" applyBorder="1" applyAlignment="1" applyProtection="1">
      <alignment horizontal="left"/>
      <protection locked="0"/>
    </xf>
    <xf numFmtId="0" fontId="14" fillId="0" borderId="8" xfId="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9" fillId="0" borderId="8" xfId="0" applyFont="1" applyFill="1" applyBorder="1" applyAlignment="1" applyProtection="1">
      <alignment horizontal="left"/>
      <protection locked="0"/>
    </xf>
    <xf numFmtId="0" fontId="4" fillId="2" borderId="0" xfId="0" applyFont="1" applyFill="1" applyBorder="1" applyAlignment="1" applyProtection="1">
      <alignment horizontal="center" wrapText="1"/>
    </xf>
    <xf numFmtId="0" fontId="0" fillId="0" borderId="0" xfId="0" applyAlignment="1" applyProtection="1">
      <alignment horizontal="center" wrapText="1"/>
    </xf>
    <xf numFmtId="0" fontId="1" fillId="3" borderId="10" xfId="0" applyFont="1" applyFill="1" applyBorder="1" applyAlignment="1" applyProtection="1">
      <alignment horizontal="left"/>
    </xf>
    <xf numFmtId="49" fontId="2" fillId="3" borderId="1" xfId="0" applyNumberFormat="1" applyFont="1" applyFill="1" applyBorder="1" applyAlignment="1" applyProtection="1">
      <alignment horizontal="left" wrapText="1"/>
      <protection locked="0"/>
    </xf>
    <xf numFmtId="49" fontId="2" fillId="0" borderId="4" xfId="0" applyNumberFormat="1" applyFont="1" applyFill="1" applyBorder="1" applyAlignment="1" applyProtection="1">
      <alignment horizontal="left"/>
      <protection locked="0"/>
    </xf>
    <xf numFmtId="0" fontId="2" fillId="3" borderId="6" xfId="0" quotePrefix="1" applyFont="1" applyFill="1" applyBorder="1" applyAlignment="1" applyProtection="1">
      <protection locked="0"/>
    </xf>
    <xf numFmtId="0" fontId="9" fillId="0" borderId="7" xfId="0" applyFont="1" applyFill="1" applyBorder="1" applyProtection="1">
      <protection locked="0"/>
    </xf>
    <xf numFmtId="0" fontId="9" fillId="0" borderId="8" xfId="0" applyFont="1" applyFill="1" applyBorder="1" applyProtection="1">
      <protection locked="0"/>
    </xf>
    <xf numFmtId="49" fontId="2" fillId="3" borderId="4" xfId="0" applyNumberFormat="1" applyFont="1" applyFill="1" applyBorder="1" applyAlignment="1" applyProtection="1">
      <protection locked="0"/>
    </xf>
    <xf numFmtId="49" fontId="2" fillId="0" borderId="4" xfId="0" applyNumberFormat="1" applyFont="1" applyFill="1" applyBorder="1" applyAlignment="1" applyProtection="1">
      <protection locked="0"/>
    </xf>
    <xf numFmtId="49" fontId="2" fillId="3" borderId="4" xfId="0" applyNumberFormat="1"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4" xfId="0" applyFont="1" applyFill="1" applyBorder="1" applyAlignment="1" applyProtection="1">
      <alignment horizontal="left"/>
    </xf>
    <xf numFmtId="0" fontId="2" fillId="3" borderId="5"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2" fillId="3" borderId="6" xfId="0" applyFont="1" applyFill="1" applyBorder="1" applyAlignment="1" applyProtection="1">
      <protection locked="0"/>
    </xf>
    <xf numFmtId="14" fontId="2" fillId="3" borderId="4" xfId="0" applyNumberFormat="1" applyFont="1" applyFill="1" applyBorder="1" applyAlignment="1" applyProtection="1">
      <alignment horizontal="left"/>
      <protection locked="0"/>
    </xf>
    <xf numFmtId="14" fontId="2" fillId="0" borderId="4" xfId="0" applyNumberFormat="1" applyFont="1" applyFill="1" applyBorder="1" applyAlignment="1" applyProtection="1">
      <alignment horizontal="left"/>
      <protection locked="0"/>
    </xf>
    <xf numFmtId="14" fontId="9" fillId="0" borderId="4" xfId="0" applyNumberFormat="1" applyFont="1" applyFill="1" applyBorder="1" applyAlignment="1" applyProtection="1">
      <alignment horizontal="left"/>
      <protection locked="0"/>
    </xf>
    <xf numFmtId="0" fontId="5" fillId="0" borderId="11"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11" xfId="0" applyFont="1" applyFill="1" applyBorder="1" applyAlignment="1" applyProtection="1">
      <alignment vertical="center" wrapText="1"/>
    </xf>
    <xf numFmtId="49" fontId="2" fillId="3" borderId="6" xfId="0" applyNumberFormat="1" applyFont="1" applyFill="1" applyBorder="1" applyAlignment="1" applyProtection="1">
      <protection locked="0"/>
    </xf>
    <xf numFmtId="49" fontId="2" fillId="0" borderId="7" xfId="0" applyNumberFormat="1" applyFont="1" applyFill="1" applyBorder="1" applyAlignment="1" applyProtection="1">
      <protection locked="0"/>
    </xf>
    <xf numFmtId="49" fontId="9" fillId="0" borderId="8" xfId="0" applyNumberFormat="1" applyFont="1" applyFill="1"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2" fillId="3" borderId="11" xfId="0" applyFont="1" applyFill="1" applyBorder="1" applyAlignment="1" applyProtection="1">
      <alignment horizontal="center"/>
    </xf>
    <xf numFmtId="49" fontId="2" fillId="3" borderId="9" xfId="0" applyNumberFormat="1" applyFont="1" applyFill="1" applyBorder="1" applyAlignment="1" applyProtection="1">
      <protection locked="0"/>
    </xf>
    <xf numFmtId="49" fontId="2" fillId="0" borderId="2" xfId="0" applyNumberFormat="1" applyFont="1" applyFill="1" applyBorder="1" applyAlignment="1" applyProtection="1">
      <protection locked="0"/>
    </xf>
    <xf numFmtId="49" fontId="2" fillId="0" borderId="3" xfId="0" applyNumberFormat="1" applyFont="1" applyFill="1" applyBorder="1" applyAlignment="1" applyProtection="1">
      <protection locked="0"/>
    </xf>
    <xf numFmtId="49" fontId="2" fillId="0" borderId="4" xfId="0" applyNumberFormat="1" applyFont="1" applyFill="1" applyBorder="1" applyAlignment="1" applyProtection="1">
      <alignment horizontal="left" wrapText="1"/>
      <protection locked="0"/>
    </xf>
    <xf numFmtId="0" fontId="2" fillId="12" borderId="20" xfId="0" applyFont="1" applyFill="1" applyBorder="1" applyAlignment="1" applyProtection="1">
      <alignment horizontal="center"/>
    </xf>
    <xf numFmtId="0" fontId="2" fillId="12" borderId="21" xfId="0" applyFont="1" applyFill="1" applyBorder="1" applyAlignment="1" applyProtection="1">
      <alignment horizontal="center"/>
    </xf>
    <xf numFmtId="0" fontId="2" fillId="12" borderId="22" xfId="0" applyFont="1" applyFill="1" applyBorder="1" applyAlignment="1" applyProtection="1">
      <alignment horizontal="center"/>
    </xf>
    <xf numFmtId="0" fontId="2" fillId="12" borderId="9" xfId="0" applyFont="1" applyFill="1" applyBorder="1" applyAlignment="1" applyProtection="1">
      <alignment horizontal="center"/>
    </xf>
    <xf numFmtId="0" fontId="2" fillId="12" borderId="2" xfId="0" applyFont="1" applyFill="1" applyBorder="1" applyAlignment="1" applyProtection="1">
      <alignment horizontal="center"/>
    </xf>
    <xf numFmtId="0" fontId="2" fillId="12" borderId="3" xfId="0" applyFont="1" applyFill="1" applyBorder="1" applyAlignment="1" applyProtection="1">
      <alignment horizontal="center"/>
    </xf>
    <xf numFmtId="0" fontId="2" fillId="0" borderId="6"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8" xfId="0" applyFont="1" applyFill="1" applyBorder="1" applyAlignment="1" applyProtection="1">
      <alignment horizontal="center"/>
    </xf>
    <xf numFmtId="49" fontId="2" fillId="3" borderId="1" xfId="0" applyNumberFormat="1" applyFont="1" applyFill="1" applyBorder="1" applyAlignment="1" applyProtection="1">
      <alignment horizontal="left"/>
      <protection locked="0"/>
    </xf>
    <xf numFmtId="0" fontId="2" fillId="4" borderId="9"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3" xfId="0" applyFont="1" applyFill="1" applyBorder="1" applyAlignment="1" applyProtection="1">
      <alignment horizontal="center"/>
    </xf>
    <xf numFmtId="0" fontId="2" fillId="3" borderId="8" xfId="0" applyFont="1" applyFill="1" applyBorder="1" applyAlignment="1" applyProtection="1">
      <alignment horizontal="left"/>
      <protection locked="0"/>
    </xf>
    <xf numFmtId="49" fontId="2" fillId="3" borderId="4" xfId="0" applyNumberFormat="1" applyFont="1" applyFill="1" applyBorder="1" applyAlignment="1" applyProtection="1">
      <alignment horizontal="left" wrapText="1"/>
      <protection locked="0"/>
    </xf>
    <xf numFmtId="0" fontId="11" fillId="3" borderId="0" xfId="0" applyFont="1" applyFill="1" applyBorder="1" applyAlignment="1" applyProtection="1">
      <alignment horizontal="left" wrapText="1"/>
    </xf>
    <xf numFmtId="0" fontId="11" fillId="3" borderId="5" xfId="0" applyFont="1" applyFill="1" applyBorder="1" applyAlignment="1" applyProtection="1">
      <alignment horizontal="left" wrapText="1"/>
    </xf>
    <xf numFmtId="49" fontId="2" fillId="3" borderId="11" xfId="0" applyNumberFormat="1" applyFont="1" applyFill="1" applyBorder="1" applyAlignment="1" applyProtection="1">
      <alignment horizontal="left" wrapText="1"/>
      <protection locked="0"/>
    </xf>
    <xf numFmtId="0" fontId="9" fillId="0" borderId="0" xfId="0" applyFont="1" applyFill="1" applyBorder="1" applyAlignment="1" applyProtection="1">
      <alignment horizontal="left" wrapText="1"/>
      <protection locked="0"/>
    </xf>
    <xf numFmtId="0" fontId="9" fillId="0" borderId="12" xfId="0" applyFont="1" applyFill="1" applyBorder="1" applyAlignment="1" applyProtection="1">
      <alignment horizontal="left" wrapText="1"/>
      <protection locked="0"/>
    </xf>
    <xf numFmtId="49" fontId="2" fillId="3" borderId="6" xfId="0" applyNumberFormat="1" applyFont="1" applyFill="1" applyBorder="1" applyAlignment="1" applyProtection="1">
      <alignment horizontal="left" wrapText="1"/>
      <protection locked="0"/>
    </xf>
    <xf numFmtId="0" fontId="9" fillId="0" borderId="7" xfId="0" applyFont="1" applyFill="1" applyBorder="1" applyAlignment="1" applyProtection="1">
      <alignment horizontal="left" wrapText="1"/>
      <protection locked="0"/>
    </xf>
    <xf numFmtId="0" fontId="9" fillId="0" borderId="8" xfId="0" applyFont="1" applyFill="1" applyBorder="1" applyAlignment="1" applyProtection="1">
      <alignment horizontal="left" wrapText="1"/>
      <protection locked="0"/>
    </xf>
    <xf numFmtId="49" fontId="2" fillId="3" borderId="9" xfId="0" applyNumberFormat="1" applyFont="1" applyFill="1" applyBorder="1" applyAlignment="1" applyProtection="1">
      <alignment wrapText="1"/>
      <protection locked="0"/>
    </xf>
    <xf numFmtId="0" fontId="9" fillId="0" borderId="3" xfId="0" applyFont="1" applyFill="1" applyBorder="1" applyAlignment="1" applyProtection="1">
      <alignment wrapText="1"/>
      <protection locked="0"/>
    </xf>
    <xf numFmtId="0" fontId="5" fillId="3" borderId="10" xfId="0" applyFont="1" applyFill="1" applyBorder="1" applyAlignment="1" applyProtection="1">
      <alignment horizontal="left"/>
    </xf>
    <xf numFmtId="0" fontId="2" fillId="0" borderId="9"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9" fillId="0" borderId="1" xfId="0" applyFont="1" applyFill="1" applyBorder="1" applyAlignment="1" applyProtection="1">
      <alignment horizontal="left" wrapText="1"/>
      <protection locked="0"/>
    </xf>
    <xf numFmtId="0" fontId="2" fillId="4" borderId="11" xfId="0" applyFont="1" applyFill="1" applyBorder="1" applyAlignment="1" applyProtection="1">
      <alignment horizontal="center"/>
    </xf>
    <xf numFmtId="0" fontId="9" fillId="0" borderId="12" xfId="0" applyFont="1" applyFill="1" applyBorder="1" applyAlignment="1" applyProtection="1">
      <alignment horizontal="center"/>
    </xf>
    <xf numFmtId="49" fontId="2" fillId="0" borderId="11" xfId="0" applyNumberFormat="1" applyFont="1" applyFill="1" applyBorder="1" applyAlignment="1" applyProtection="1">
      <alignment horizontal="center" wrapText="1"/>
      <protection locked="0"/>
    </xf>
    <xf numFmtId="49" fontId="2" fillId="0" borderId="0" xfId="0" applyNumberFormat="1" applyFont="1" applyFill="1" applyBorder="1" applyAlignment="1" applyProtection="1">
      <alignment horizontal="center" wrapText="1"/>
      <protection locked="0"/>
    </xf>
    <xf numFmtId="49" fontId="2" fillId="0" borderId="12" xfId="0" applyNumberFormat="1" applyFont="1" applyFill="1" applyBorder="1" applyAlignment="1" applyProtection="1">
      <alignment horizontal="center" wrapText="1"/>
      <protection locked="0"/>
    </xf>
    <xf numFmtId="0" fontId="2" fillId="5" borderId="11" xfId="0" applyFont="1" applyFill="1" applyBorder="1" applyAlignment="1" applyProtection="1">
      <alignment horizontal="left" wrapText="1"/>
    </xf>
    <xf numFmtId="0" fontId="2" fillId="5" borderId="0" xfId="0" applyFont="1" applyFill="1" applyBorder="1" applyAlignment="1" applyProtection="1">
      <alignment horizontal="left" wrapText="1"/>
    </xf>
    <xf numFmtId="0" fontId="2" fillId="5" borderId="12" xfId="0" applyFont="1" applyFill="1" applyBorder="1" applyAlignment="1" applyProtection="1">
      <alignment horizontal="left" wrapText="1"/>
    </xf>
    <xf numFmtId="0" fontId="7" fillId="3" borderId="11"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6" fillId="3" borderId="10" xfId="0" applyFont="1" applyFill="1" applyBorder="1" applyAlignment="1" applyProtection="1">
      <alignment horizontal="left"/>
    </xf>
    <xf numFmtId="0" fontId="5" fillId="3" borderId="0" xfId="0" applyFont="1" applyFill="1" applyBorder="1" applyAlignment="1" applyProtection="1">
      <alignment horizontal="center"/>
    </xf>
    <xf numFmtId="49" fontId="2" fillId="3" borderId="11" xfId="0" applyNumberFormat="1" applyFont="1" applyFill="1" applyBorder="1" applyAlignment="1" applyProtection="1">
      <alignment wrapText="1"/>
      <protection locked="0"/>
    </xf>
    <xf numFmtId="49" fontId="2" fillId="3" borderId="12" xfId="0" applyNumberFormat="1" applyFont="1" applyFill="1" applyBorder="1" applyAlignment="1" applyProtection="1">
      <alignment wrapText="1"/>
      <protection locked="0"/>
    </xf>
    <xf numFmtId="0" fontId="3" fillId="3" borderId="0" xfId="0" applyFont="1" applyFill="1" applyBorder="1" applyAlignment="1" applyProtection="1">
      <alignment horizontal="left"/>
    </xf>
    <xf numFmtId="0" fontId="2" fillId="0" borderId="4" xfId="0" applyFont="1" applyFill="1" applyBorder="1" applyAlignment="1" applyProtection="1">
      <alignment horizontal="left" wrapText="1"/>
      <protection locked="0"/>
    </xf>
    <xf numFmtId="0" fontId="9" fillId="0" borderId="0" xfId="0" applyFont="1" applyFill="1" applyBorder="1" applyAlignment="1" applyProtection="1">
      <alignment horizontal="center" wrapText="1"/>
    </xf>
    <xf numFmtId="0" fontId="3" fillId="0" borderId="0" xfId="4" applyAlignment="1">
      <alignment horizontal="left" wrapText="1"/>
    </xf>
    <xf numFmtId="0" fontId="3" fillId="0" borderId="0" xfId="4" applyFont="1" applyAlignment="1">
      <alignment horizontal="left" wrapText="1"/>
    </xf>
  </cellXfs>
  <cellStyles count="5">
    <cellStyle name="Hyperlink" xfId="1" builtinId="8"/>
    <cellStyle name="Hyperlink 2" xfId="3" xr:uid="{00000000-0005-0000-0000-000001000000}"/>
    <cellStyle name="Normal" xfId="0" builtinId="0"/>
    <cellStyle name="Normal 2" xfId="2" xr:uid="{00000000-0005-0000-0000-000003000000}"/>
    <cellStyle name="Normal 3" xfId="4" xr:uid="{00000000-0005-0000-0000-000004000000}"/>
  </cellStyles>
  <dxfs count="17">
    <dxf>
      <numFmt numFmtId="0" formatCode="General"/>
    </dxf>
    <dxf>
      <numFmt numFmtId="0" formatCode="General"/>
    </dxf>
    <dxf>
      <numFmt numFmtId="0" formatCode="General"/>
    </dxf>
    <dxf>
      <font>
        <b val="0"/>
        <i val="0"/>
        <strike val="0"/>
        <condense val="0"/>
        <extend val="0"/>
        <outline val="0"/>
        <shadow val="0"/>
        <u val="none"/>
        <vertAlign val="baseline"/>
        <sz val="10"/>
        <color auto="1"/>
        <name val="Arial"/>
        <scheme val="none"/>
      </font>
    </dxf>
    <dxf>
      <numFmt numFmtId="30" formatCode="@"/>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border diagonalUp="0" diagonalDown="0">
        <left/>
        <right style="thin">
          <color theme="0"/>
        </right>
        <top style="thin">
          <color theme="0"/>
        </top>
        <bottom style="thin">
          <color theme="0"/>
        </bottom>
        <vertical/>
        <horizontal/>
      </border>
    </dxf>
    <dxf>
      <border outline="0">
        <top style="thin">
          <color theme="0"/>
        </top>
      </border>
    </dxf>
    <dxf>
      <border outline="0">
        <top style="thin">
          <color theme="0"/>
        </top>
      </border>
    </dxf>
    <dxf>
      <border outline="0">
        <bottom style="thin">
          <color theme="0"/>
        </bottom>
      </border>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border diagonalUp="0" diagonalDown="0" outline="0">
        <left style="thin">
          <color theme="0"/>
        </left>
        <right style="thin">
          <color theme="0"/>
        </right>
        <top/>
        <bottom/>
      </border>
    </dxf>
    <dxf>
      <numFmt numFmtId="30" formatCode="@"/>
      <protection locked="1" hidden="0"/>
    </dxf>
    <dxf>
      <protection locked="1" hidden="0"/>
    </dxf>
    <dxf>
      <numFmt numFmtId="30" formatCode="@"/>
      <protection locked="1" hidden="0"/>
    </dxf>
    <dxf>
      <numFmt numFmtId="0" formatCode="General"/>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Lines="3" dropStyle="combo" dx="16" fmlaLink="$O$1" fmlaRange="$N$1:$N$2"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1285875</xdr:colOff>
      <xdr:row>1</xdr:row>
      <xdr:rowOff>38100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266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161925</xdr:colOff>
          <xdr:row>31</xdr:row>
          <xdr:rowOff>0</xdr:rowOff>
        </xdr:from>
        <xdr:to>
          <xdr:col>8</xdr:col>
          <xdr:colOff>457200</xdr:colOff>
          <xdr:row>32</xdr:row>
          <xdr:rowOff>9525</xdr:rowOff>
        </xdr:to>
        <xdr:sp macro="" textlink="">
          <xdr:nvSpPr>
            <xdr:cNvPr id="1031" name="CB_32"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xdr:row>
          <xdr:rowOff>0</xdr:rowOff>
        </xdr:from>
        <xdr:to>
          <xdr:col>8</xdr:col>
          <xdr:colOff>457200</xdr:colOff>
          <xdr:row>33</xdr:row>
          <xdr:rowOff>9525</xdr:rowOff>
        </xdr:to>
        <xdr:sp macro="" textlink="">
          <xdr:nvSpPr>
            <xdr:cNvPr id="1032" name="CB_33"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xdr:row>
          <xdr:rowOff>180975</xdr:rowOff>
        </xdr:from>
        <xdr:to>
          <xdr:col>8</xdr:col>
          <xdr:colOff>457200</xdr:colOff>
          <xdr:row>34</xdr:row>
          <xdr:rowOff>0</xdr:rowOff>
        </xdr:to>
        <xdr:sp macro="" textlink="">
          <xdr:nvSpPr>
            <xdr:cNvPr id="1033" name="CB_34"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0</xdr:rowOff>
        </xdr:from>
        <xdr:to>
          <xdr:col>8</xdr:col>
          <xdr:colOff>457200</xdr:colOff>
          <xdr:row>27</xdr:row>
          <xdr:rowOff>9525</xdr:rowOff>
        </xdr:to>
        <xdr:sp macro="" textlink="">
          <xdr:nvSpPr>
            <xdr:cNvPr id="1036" name="CB_27"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0</xdr:rowOff>
        </xdr:from>
        <xdr:to>
          <xdr:col>8</xdr:col>
          <xdr:colOff>457200</xdr:colOff>
          <xdr:row>28</xdr:row>
          <xdr:rowOff>9525</xdr:rowOff>
        </xdr:to>
        <xdr:sp macro="" textlink="">
          <xdr:nvSpPr>
            <xdr:cNvPr id="1037" name="CB_28"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180975</xdr:rowOff>
        </xdr:from>
        <xdr:to>
          <xdr:col>8</xdr:col>
          <xdr:colOff>457200</xdr:colOff>
          <xdr:row>29</xdr:row>
          <xdr:rowOff>0</xdr:rowOff>
        </xdr:to>
        <xdr:sp macro="" textlink="">
          <xdr:nvSpPr>
            <xdr:cNvPr id="1038" name="CB_29"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0</xdr:rowOff>
        </xdr:from>
        <xdr:to>
          <xdr:col>8</xdr:col>
          <xdr:colOff>457200</xdr:colOff>
          <xdr:row>30</xdr:row>
          <xdr:rowOff>9525</xdr:rowOff>
        </xdr:to>
        <xdr:sp macro="" textlink="">
          <xdr:nvSpPr>
            <xdr:cNvPr id="1039" name="CB_30"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0</xdr:rowOff>
        </xdr:from>
        <xdr:to>
          <xdr:col>8</xdr:col>
          <xdr:colOff>457200</xdr:colOff>
          <xdr:row>31</xdr:row>
          <xdr:rowOff>9525</xdr:rowOff>
        </xdr:to>
        <xdr:sp macro="" textlink="">
          <xdr:nvSpPr>
            <xdr:cNvPr id="1040" name="CB_31"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619125</xdr:colOff>
          <xdr:row>0</xdr:row>
          <xdr:rowOff>19050</xdr:rowOff>
        </xdr:from>
        <xdr:to>
          <xdr:col>10</xdr:col>
          <xdr:colOff>638175</xdr:colOff>
          <xdr:row>1</xdr:row>
          <xdr:rowOff>19050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oom-x.capgemini.com/Documents%20and%20Settings/riga1/Local%20Settings/Temporary%20Internet%20Files/OLKD2/CUSTSALEST%20Lat%202008-2009%20v04%20(3)%20RJ.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gwsintra001/Documents%20and%20Settings/kirspuku/Local%20Settings/Temporary%20Internet%20Files/OLK1C/SAP_Value%20list_O2C_Customer%20Master%20dat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SALEST Lat 2008-2009"/>
      <sheetName val="IND codes"/>
    </sheetNames>
    <sheetDataSet>
      <sheetData sheetId="0"/>
      <sheetData sheetId="1">
        <row r="5">
          <cell r="B5" t="str">
            <v>Elect. Contractors</v>
          </cell>
          <cell r="F5" t="str">
            <v>Small Sized</v>
          </cell>
        </row>
        <row r="6">
          <cell r="B6" t="str">
            <v>Elect. Contr. + Shop</v>
          </cell>
          <cell r="F6" t="str">
            <v>Medium Sized</v>
          </cell>
        </row>
        <row r="7">
          <cell r="B7" t="str">
            <v>Special Contr. Anten</v>
          </cell>
          <cell r="F7" t="str">
            <v>Large Sized</v>
          </cell>
        </row>
        <row r="8">
          <cell r="B8" t="str">
            <v>Special Contr. Tele</v>
          </cell>
          <cell r="F8" t="str">
            <v>Nationwide</v>
          </cell>
        </row>
        <row r="9">
          <cell r="B9" t="str">
            <v>elect. Contr. Chains</v>
          </cell>
          <cell r="F9" t="str">
            <v>Group Wide</v>
          </cell>
        </row>
        <row r="10">
          <cell r="B10" t="str">
            <v>Build Service Comp</v>
          </cell>
        </row>
        <row r="11">
          <cell r="B11" t="str">
            <v>Other Elect. contr.</v>
          </cell>
        </row>
        <row r="12">
          <cell r="B12" t="str">
            <v>HEPAC Contractors</v>
          </cell>
        </row>
        <row r="13">
          <cell r="B13" t="str">
            <v>HEP Contractors</v>
          </cell>
        </row>
        <row r="14">
          <cell r="B14" t="str">
            <v>Ventilation Contr.</v>
          </cell>
        </row>
        <row r="15">
          <cell r="B15" t="str">
            <v>HEPAC Contr. + Shop</v>
          </cell>
        </row>
        <row r="16">
          <cell r="B16" t="str">
            <v>Air cond/Refr contr.</v>
          </cell>
        </row>
        <row r="17">
          <cell r="B17" t="str">
            <v>Oil Burner Contr.</v>
          </cell>
        </row>
        <row r="18">
          <cell r="B18" t="str">
            <v>Sprinkler Contr.</v>
          </cell>
        </row>
        <row r="19">
          <cell r="B19" t="str">
            <v>Sheet Metal Workshop</v>
          </cell>
        </row>
        <row r="20">
          <cell r="B20" t="str">
            <v>Home Applience Serv.</v>
          </cell>
        </row>
        <row r="21">
          <cell r="B21" t="str">
            <v>Isolation Contr.</v>
          </cell>
        </row>
        <row r="22">
          <cell r="B22" t="str">
            <v>HEPAC Contr. Chains</v>
          </cell>
        </row>
        <row r="23">
          <cell r="B23" t="str">
            <v>Build Service Comp</v>
          </cell>
        </row>
        <row r="24">
          <cell r="B24" t="str">
            <v>Construction Comp.</v>
          </cell>
        </row>
        <row r="25">
          <cell r="B25" t="str">
            <v>Elect + HEPAC contr.</v>
          </cell>
        </row>
        <row r="26">
          <cell r="B26" t="str">
            <v>Onninen competitors</v>
          </cell>
        </row>
        <row r="27">
          <cell r="B27" t="str">
            <v>Commercial refrig.</v>
          </cell>
        </row>
        <row r="28">
          <cell r="B28" t="str">
            <v>RAC service contr.</v>
          </cell>
        </row>
        <row r="29">
          <cell r="B29" t="str">
            <v>AC contractors</v>
          </cell>
        </row>
        <row r="30">
          <cell r="B30" t="str">
            <v>RAC industry/OEM</v>
          </cell>
        </row>
        <row r="31">
          <cell r="B31" t="str">
            <v>Onninen employees</v>
          </cell>
        </row>
        <row r="32">
          <cell r="B32" t="str">
            <v>Other contractors</v>
          </cell>
        </row>
        <row r="33">
          <cell r="B33" t="str">
            <v>Equipment manuf/OEM</v>
          </cell>
        </row>
        <row r="34">
          <cell r="B34" t="str">
            <v>Eq.man Paper ind/OEM</v>
          </cell>
        </row>
        <row r="35">
          <cell r="B35" t="str">
            <v>Subcontr. workshops</v>
          </cell>
        </row>
        <row r="36">
          <cell r="B36" t="str">
            <v>Metal contractor/OEM</v>
          </cell>
        </row>
        <row r="37">
          <cell r="B37" t="str">
            <v>Panel builders/OEM</v>
          </cell>
        </row>
        <row r="38">
          <cell r="B38" t="str">
            <v>Valves/boiler /OEM</v>
          </cell>
        </row>
        <row r="39">
          <cell r="B39" t="str">
            <v>TWP-customers/OEM</v>
          </cell>
        </row>
        <row r="40">
          <cell r="B40" t="str">
            <v>Ship yards /OEM</v>
          </cell>
        </row>
        <row r="41">
          <cell r="B41" t="str">
            <v>Building ind/OEM</v>
          </cell>
        </row>
        <row r="42">
          <cell r="B42" t="str">
            <v>woodprocess industry</v>
          </cell>
        </row>
        <row r="43">
          <cell r="B43" t="str">
            <v>Steel industry</v>
          </cell>
        </row>
        <row r="44">
          <cell r="B44" t="str">
            <v>Chemical industry</v>
          </cell>
        </row>
        <row r="45">
          <cell r="B45" t="str">
            <v>Food industry</v>
          </cell>
        </row>
        <row r="46">
          <cell r="B46" t="str">
            <v>Power industry</v>
          </cell>
        </row>
        <row r="47">
          <cell r="B47" t="str">
            <v>Industry contr./MRO</v>
          </cell>
        </row>
        <row r="48">
          <cell r="B48" t="str">
            <v>Mining Companies</v>
          </cell>
        </row>
        <row r="49">
          <cell r="B49" t="str">
            <v>Oil &amp; Gas companies</v>
          </cell>
        </row>
        <row r="50">
          <cell r="B50" t="str">
            <v>Industry retailers</v>
          </cell>
        </row>
        <row r="51">
          <cell r="B51" t="str">
            <v>Industry others</v>
          </cell>
        </row>
        <row r="52">
          <cell r="B52" t="str">
            <v>Infrastructure comp</v>
          </cell>
        </row>
        <row r="53">
          <cell r="B53" t="str">
            <v xml:space="preserve">Water and sewage </v>
          </cell>
        </row>
        <row r="54">
          <cell r="B54" t="str">
            <v>Energy &amp; power plant</v>
          </cell>
        </row>
        <row r="55">
          <cell r="B55" t="str">
            <v xml:space="preserve">District heating </v>
          </cell>
        </row>
        <row r="56">
          <cell r="B56" t="str">
            <v>Telecom companies</v>
          </cell>
        </row>
        <row r="57">
          <cell r="B57" t="str">
            <v>Public owned (state)</v>
          </cell>
        </row>
        <row r="58">
          <cell r="B58" t="str">
            <v>Municipal institut.</v>
          </cell>
        </row>
        <row r="59">
          <cell r="B59" t="str">
            <v>Communities</v>
          </cell>
        </row>
        <row r="60">
          <cell r="B60" t="str">
            <v>El &amp; Telecom contr.</v>
          </cell>
        </row>
        <row r="61">
          <cell r="B61" t="str">
            <v>District Heat contr.</v>
          </cell>
        </row>
        <row r="62">
          <cell r="B62" t="str">
            <v>Soil&amp;water contr.</v>
          </cell>
        </row>
        <row r="63">
          <cell r="B63" t="str">
            <v>Infrastructure other</v>
          </cell>
        </row>
        <row r="64">
          <cell r="B64" t="str">
            <v>Gen. retail company</v>
          </cell>
        </row>
        <row r="65">
          <cell r="B65" t="str">
            <v xml:space="preserve">Internat hardware </v>
          </cell>
        </row>
        <row r="66">
          <cell r="B66" t="str">
            <v>Regional hardware</v>
          </cell>
        </row>
        <row r="67">
          <cell r="B67" t="str">
            <v>Special shop + contr</v>
          </cell>
        </row>
        <row r="68">
          <cell r="B68" t="str">
            <v>Retail shops&amp;chains</v>
          </cell>
        </row>
        <row r="69">
          <cell r="B69" t="str">
            <v>Decorat. retail shop</v>
          </cell>
        </row>
        <row r="70">
          <cell r="B70" t="str">
            <v>Kitchen furnit. shop</v>
          </cell>
        </row>
        <row r="71">
          <cell r="B71" t="str">
            <v>House manufacturers</v>
          </cell>
        </row>
        <row r="72">
          <cell r="B72" t="str">
            <v>Onvest Group Comp.</v>
          </cell>
        </row>
        <row r="73">
          <cell r="B73" t="str">
            <v>Onvest Personnel</v>
          </cell>
        </row>
        <row r="74">
          <cell r="B74" t="str">
            <v>Project sales, ind</v>
          </cell>
        </row>
        <row r="75">
          <cell r="B75" t="str">
            <v>Proj sal,  cons comp</v>
          </cell>
        </row>
        <row r="76">
          <cell r="B76" t="str">
            <v>Project sales, contr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ributes"/>
      <sheetName val="Change Log"/>
      <sheetName val="Account Group"/>
      <sheetName val="Company Code"/>
      <sheetName val="Sales Organization"/>
      <sheetName val="Distribution Channel"/>
      <sheetName val="Division"/>
      <sheetName val="Country"/>
      <sheetName val="Region"/>
      <sheetName val="Language"/>
      <sheetName val="Industry"/>
      <sheetName val="Industry Code"/>
      <sheetName val="Reconciliation Account"/>
      <sheetName val="Sort Key"/>
      <sheetName val="Interest indicator"/>
      <sheetName val="Dunning_Accounting clerk"/>
      <sheetName val="Interest cycles"/>
      <sheetName val="PlannGrp"/>
      <sheetName val="Dunning Procedure"/>
      <sheetName val="Bank Statement"/>
      <sheetName val="Sales Office"/>
      <sheetName val="Sales Group"/>
      <sheetName val="Currency"/>
      <sheetName val="Cust.pric.proc."/>
      <sheetName val="Exch. Rate Type"/>
      <sheetName val="Shipping Conditions"/>
      <sheetName val="Delivery Priority"/>
      <sheetName val="Incoterms 1"/>
      <sheetName val="Acct assgmt group"/>
      <sheetName val="TermsOfPayment"/>
      <sheetName val="Tax Classification"/>
      <sheetName val="CustClass"/>
      <sheetName val="Trading Partner"/>
      <sheetName val="ConditionGrps"/>
      <sheetName val="CentralOrderBlock"/>
      <sheetName val="Attribute 1"/>
      <sheetName val="Customer Grp"/>
      <sheetName val="Price List"/>
      <sheetName val="PartielDelPerItem"/>
      <sheetName val="Customer Grps"/>
      <sheetName val="Tolerance grp"/>
      <sheetName val="Payment method"/>
      <sheetName val="House Banks"/>
      <sheetName val="Dunning block"/>
      <sheetName val="Grouping key"/>
      <sheetName val="Calendar key"/>
      <sheetName val="Partner Function"/>
      <sheetName val="Card type"/>
      <sheetName val="vip card category"/>
      <sheetName val="card block"/>
      <sheetName val="Sales representative"/>
      <sheetName val="Customer text ID"/>
    </sheetNames>
    <sheetDataSet>
      <sheetData sheetId="0">
        <row r="154">
          <cell r="A154" t="str">
            <v>not used</v>
          </cell>
        </row>
        <row r="155">
          <cell r="A155" t="str">
            <v>used by Onninen</v>
          </cell>
        </row>
        <row r="156">
          <cell r="A156" t="str">
            <v>used by Onninen (Fin)</v>
          </cell>
        </row>
        <row r="157">
          <cell r="A157" t="str">
            <v>used by Onninen (Swe)</v>
          </cell>
        </row>
        <row r="158">
          <cell r="A158" t="str">
            <v>used by Onninen (Nor)</v>
          </cell>
        </row>
        <row r="159">
          <cell r="A159" t="str">
            <v>used by Onninen (Pol)</v>
          </cell>
        </row>
        <row r="160">
          <cell r="A160" t="str">
            <v>used by Onninen (Lit)</v>
          </cell>
        </row>
        <row r="161">
          <cell r="A161" t="str">
            <v>used by Onninen (Lat)</v>
          </cell>
        </row>
        <row r="162">
          <cell r="A162" t="str">
            <v>used by Onninen (Est)</v>
          </cell>
        </row>
        <row r="163">
          <cell r="A163" t="str">
            <v>used by Onninen (Rus)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ETID" displayName="AMETID" ref="N9:Q36" totalsRowShown="0" headerRowDxfId="16" dataDxfId="15">
  <autoFilter ref="N9:Q36" xr:uid="{00000000-0009-0000-0100-000001000000}"/>
  <sortState xmlns:xlrd2="http://schemas.microsoft.com/office/spreadsheetml/2017/richdata2" ref="N10:Q40">
    <sortCondition ref="P9:P40"/>
  </sortState>
  <tableColumns count="4">
    <tableColumn id="1" xr3:uid="{00000000-0010-0000-0000-000001000000}" name="Amet" dataDxfId="14">
      <calculatedColumnFormula>IF($O$1=1,AMETID[[#This Row],[est]],AMETID[[#This Row],[eng]])</calculatedColumnFormula>
    </tableColumn>
    <tableColumn id="2" xr3:uid="{00000000-0010-0000-0000-000002000000}" name="ID" dataDxfId="13"/>
    <tableColumn id="3" xr3:uid="{00000000-0010-0000-0000-000003000000}" name="est" dataDxfId="12"/>
    <tableColumn id="4" xr3:uid="{00000000-0010-0000-0000-000004000000}" name="eng"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iik" displayName="Riik" ref="P38:Q257" totalsRowShown="0" headerRowDxfId="10" headerRowBorderDxfId="9" tableBorderDxfId="8" totalsRowBorderDxfId="7">
  <autoFilter ref="P38:Q257" xr:uid="{00000000-0009-0000-0100-000002000000}"/>
  <tableColumns count="2">
    <tableColumn id="1" xr3:uid="{00000000-0010-0000-0100-000001000000}" name="Riik" dataDxfId="6"/>
    <tableColumn id="2" xr3:uid="{00000000-0010-0000-0100-000002000000}" name="short_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Salesgroup" displayName="T_Salesgroup" ref="A12:B59" totalsRowShown="0" headerRowCellStyle="Normal" dataCellStyle="Normal">
  <autoFilter ref="A12:B59" xr:uid="{00000000-0009-0000-0100-000003000000}"/>
  <tableColumns count="2">
    <tableColumn id="1" xr3:uid="{00000000-0010-0000-0200-000001000000}" name="Müügirühm" dataCellStyle="Normal"/>
    <tableColumn id="2" xr3:uid="{00000000-0010-0000-0200-000002000000}" name="Osakond" dataCellStyle="Normal"/>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customer_class" displayName="T_customer_class" ref="A62:B67" totalsRowShown="0" headerRowCellStyle="Normal" dataCellStyle="Normal">
  <autoFilter ref="A62:B67" xr:uid="{00000000-0009-0000-0100-000004000000}"/>
  <tableColumns count="2">
    <tableColumn id="1" xr3:uid="{00000000-0010-0000-0300-000001000000}" name="klass" dataCellStyle="Normal"/>
    <tableColumn id="2" xr3:uid="{00000000-0010-0000-0300-000002000000}" name="nimi" dataCellStyle="Normal"/>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IND1" displayName="T_IND1" ref="A70:C139" totalsRowShown="0">
  <autoFilter ref="A70:C139" xr:uid="{00000000-0009-0000-0100-000005000000}"/>
  <tableColumns count="3">
    <tableColumn id="1" xr3:uid="{00000000-0010-0000-0400-000001000000}" name="Ind1_Nimi">
      <calculatedColumnFormula>C71&amp;" "&amp;B71</calculatedColumnFormula>
    </tableColumn>
    <tableColumn id="2" xr3:uid="{00000000-0010-0000-0400-000002000000}" name="Nimi"/>
    <tableColumn id="3" xr3:uid="{00000000-0010-0000-0400-000003000000}" name="Ind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ind2" displayName="T_ind2" ref="A142:C147" totalsRowShown="0">
  <autoFilter ref="A142:C147" xr:uid="{00000000-0009-0000-0100-000006000000}"/>
  <tableColumns count="3">
    <tableColumn id="1" xr3:uid="{00000000-0010-0000-0500-000001000000}" name="ind2_nimi">
      <calculatedColumnFormula>B143&amp;" "&amp;C143</calculatedColumnFormula>
    </tableColumn>
    <tableColumn id="2" xr3:uid="{00000000-0010-0000-0500-000002000000}" name="ind2"/>
    <tableColumn id="3" xr3:uid="{00000000-0010-0000-0500-000003000000}" name="Nimi"/>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Haldur" displayName="T_Haldur" ref="A150:H207" totalsRowShown="0">
  <autoFilter ref="A150:H207" xr:uid="{00000000-0009-0000-0100-000007000000}"/>
  <tableColumns count="8">
    <tableColumn id="1" xr3:uid="{00000000-0010-0000-0600-000001000000}" name="Nimi"/>
    <tableColumn id="2" xr3:uid="{00000000-0010-0000-0600-000002000000}" name="number"/>
    <tableColumn id="3" xr3:uid="{00000000-0010-0000-0600-000003000000}" name="mail"/>
    <tableColumn id="4" xr3:uid="{00000000-0010-0000-0600-000004000000}" name="müügirühm"/>
    <tableColumn id="7" xr3:uid="{00000000-0010-0000-0600-000007000000}" name="ametinimi"/>
    <tableColumn id="5" xr3:uid="{00000000-0010-0000-0600-000005000000}" name="aadress"/>
    <tableColumn id="6" xr3:uid="{00000000-0010-0000-0600-000006000000}" name="mobiil" dataDxfId="4"/>
    <tableColumn id="8" xr3:uid="{00000000-0010-0000-0600-000008000000}" name="osakond"/>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riigid" displayName="T_riigid" ref="A225:B444" totalsRowShown="0">
  <autoFilter ref="A225:B444" xr:uid="{00000000-0009-0000-0100-000008000000}"/>
  <tableColumns count="2">
    <tableColumn id="2" xr3:uid="{00000000-0010-0000-0700-000002000000}" name="riik"/>
    <tableColumn id="3" xr3:uid="{00000000-0010-0000-0700-000003000000}" name="EE"/>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haldur_valik" displayName="T_haldur_valik" ref="A210:C220" totalsRowShown="0" headerRowDxfId="3">
  <autoFilter ref="A210:C220" xr:uid="{00000000-0009-0000-0100-000009000000}"/>
  <tableColumns count="3">
    <tableColumn id="1" xr3:uid="{00000000-0010-0000-0800-000001000000}" name="Nimi" dataDxfId="2">
      <calculatedColumnFormula array="1">IFERROR(INDEX(T_Haldur[Nimi],MATCH(0,IF(Krediiditaotlus!$F$45=T_Haldur[müügirühm],COUNTIF($A$210:$A210,T_Haldur[Nimi]),""),0)),"")</calculatedColumnFormula>
    </tableColumn>
    <tableColumn id="2" xr3:uid="{00000000-0010-0000-0800-000002000000}" name="number" dataDxfId="1">
      <calculatedColumnFormula>IFERROR(VLOOKUP(T_haldur_valik[[#This Row],[Nimi]],T_Haldur[],2,FALSE),"")</calculatedColumnFormula>
    </tableColumn>
    <tableColumn id="3" xr3:uid="{00000000-0010-0000-0800-000003000000}" name="osakond" dataDxfId="0">
      <calculatedColumnFormula>IFERROR(VLOOKUP(T_haldur_valik[[#This Row],[Nimi]],T_Haldur[],8,FALSE),"")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tiit.murov@onninen.com" TargetMode="External"/><Relationship Id="rId13" Type="http://schemas.openxmlformats.org/officeDocument/2006/relationships/table" Target="../tables/table3.xml"/><Relationship Id="rId18" Type="http://schemas.openxmlformats.org/officeDocument/2006/relationships/table" Target="../tables/table8.xml"/><Relationship Id="rId3" Type="http://schemas.openxmlformats.org/officeDocument/2006/relationships/hyperlink" Target="mailto:rain.saaron@onninen.com" TargetMode="External"/><Relationship Id="rId7" Type="http://schemas.openxmlformats.org/officeDocument/2006/relationships/hyperlink" Target="mailto:sven.pitkve@onninen.com" TargetMode="External"/><Relationship Id="rId12" Type="http://schemas.openxmlformats.org/officeDocument/2006/relationships/printerSettings" Target="../printerSettings/printerSettings5.bin"/><Relationship Id="rId17" Type="http://schemas.openxmlformats.org/officeDocument/2006/relationships/table" Target="../tables/table7.xml"/><Relationship Id="rId2" Type="http://schemas.openxmlformats.org/officeDocument/2006/relationships/hyperlink" Target="mailto:igor.naumov@onninen.com" TargetMode="External"/><Relationship Id="rId16" Type="http://schemas.openxmlformats.org/officeDocument/2006/relationships/table" Target="../tables/table6.xml"/><Relationship Id="rId1" Type="http://schemas.openxmlformats.org/officeDocument/2006/relationships/hyperlink" Target="mailto:karl.aavik@onninen.com" TargetMode="External"/><Relationship Id="rId6" Type="http://schemas.openxmlformats.org/officeDocument/2006/relationships/hyperlink" Target="mailto:aleksander.saar@onninen.com" TargetMode="External"/><Relationship Id="rId11" Type="http://schemas.openxmlformats.org/officeDocument/2006/relationships/hyperlink" Target="mailto:enn.rooste@onninen.com" TargetMode="External"/><Relationship Id="rId5" Type="http://schemas.openxmlformats.org/officeDocument/2006/relationships/hyperlink" Target="mailto:oleg.morozov@onninen.com" TargetMode="External"/><Relationship Id="rId15" Type="http://schemas.openxmlformats.org/officeDocument/2006/relationships/table" Target="../tables/table5.xml"/><Relationship Id="rId10" Type="http://schemas.openxmlformats.org/officeDocument/2006/relationships/hyperlink" Target="mailto:lauri.liin@onninen.com" TargetMode="External"/><Relationship Id="rId19" Type="http://schemas.openxmlformats.org/officeDocument/2006/relationships/table" Target="../tables/table9.xml"/><Relationship Id="rId4" Type="http://schemas.openxmlformats.org/officeDocument/2006/relationships/hyperlink" Target="mailto:aadi.mae@onninen.com" TargetMode="External"/><Relationship Id="rId9" Type="http://schemas.openxmlformats.org/officeDocument/2006/relationships/hyperlink" Target="mailto:juri.kirpitsnikov@onninen.com" TargetMode="External"/><Relationship Id="rId1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57"/>
  <sheetViews>
    <sheetView tabSelected="1" zoomScaleNormal="100" workbookViewId="0">
      <pane ySplit="3" topLeftCell="A4" activePane="bottomLeft" state="frozen"/>
      <selection pane="bottomLeft" activeCell="B5" sqref="B5:K5"/>
    </sheetView>
  </sheetViews>
  <sheetFormatPr defaultColWidth="9.140625" defaultRowHeight="15" x14ac:dyDescent="0.25"/>
  <cols>
    <col min="1" max="1" width="28.42578125" style="1" customWidth="1"/>
    <col min="2" max="3" width="9.140625" style="1"/>
    <col min="4" max="4" width="20.5703125" style="1" bestFit="1" customWidth="1"/>
    <col min="5" max="5" width="14.140625" style="1" customWidth="1"/>
    <col min="6" max="6" width="9.140625" style="1" customWidth="1"/>
    <col min="7" max="9" width="9.140625" style="1"/>
    <col min="10" max="10" width="10" style="1" bestFit="1" customWidth="1"/>
    <col min="11" max="11" width="10.140625" style="1" customWidth="1"/>
    <col min="12" max="12" width="9.140625" style="1" customWidth="1"/>
    <col min="13" max="13" width="8.5703125" style="1" customWidth="1"/>
    <col min="14" max="14" width="38.7109375" style="1" hidden="1" customWidth="1"/>
    <col min="15" max="15" width="5.140625" style="1" hidden="1" customWidth="1"/>
    <col min="16" max="16" width="17.5703125" style="1" hidden="1" customWidth="1"/>
    <col min="17" max="17" width="21" style="1" hidden="1" customWidth="1"/>
    <col min="18" max="16384" width="9.140625" style="1"/>
  </cols>
  <sheetData>
    <row r="1" spans="1:17" x14ac:dyDescent="0.25">
      <c r="A1" s="73"/>
      <c r="B1" s="73"/>
      <c r="C1" s="73"/>
      <c r="D1" s="73"/>
      <c r="E1" s="73"/>
      <c r="F1" s="73"/>
      <c r="G1" s="73"/>
      <c r="H1" s="73"/>
      <c r="I1" s="73"/>
      <c r="J1" s="2"/>
      <c r="K1" s="2"/>
      <c r="L1" s="2"/>
      <c r="N1" s="3" t="s">
        <v>51</v>
      </c>
      <c r="O1" s="22">
        <v>1</v>
      </c>
    </row>
    <row r="2" spans="1:17" x14ac:dyDescent="0.25">
      <c r="A2" s="73"/>
      <c r="B2" s="73"/>
      <c r="C2" s="73"/>
      <c r="D2" s="73"/>
      <c r="E2" s="73"/>
      <c r="F2" s="73"/>
      <c r="G2" s="73"/>
      <c r="H2" s="73"/>
      <c r="I2" s="73"/>
      <c r="J2" s="2"/>
      <c r="K2" s="2"/>
      <c r="L2" s="2"/>
      <c r="N2" s="3" t="s">
        <v>52</v>
      </c>
    </row>
    <row r="3" spans="1:17" x14ac:dyDescent="0.25">
      <c r="A3" s="86" t="str">
        <f>IF($O$1=1,"Kliendiks registreerimine  /  Krediidi taotlemine","Account registration  /  Credit application")</f>
        <v>Kliendiks registreerimine  /  Krediidi taotlemine</v>
      </c>
      <c r="B3" s="87"/>
      <c r="C3" s="87"/>
      <c r="D3" s="87"/>
      <c r="E3" s="87"/>
      <c r="F3" s="87"/>
      <c r="G3" s="87"/>
      <c r="H3" s="87"/>
      <c r="I3" s="87"/>
      <c r="J3" s="2"/>
      <c r="K3" s="2"/>
      <c r="L3" s="2"/>
    </row>
    <row r="4" spans="1:17" ht="16.5" thickBot="1" x14ac:dyDescent="0.3">
      <c r="A4" s="88" t="str">
        <f>IF($O$1=1,"Ettevõtte info","Company information")</f>
        <v>Ettevõtte info</v>
      </c>
      <c r="B4" s="88"/>
      <c r="C4" s="88"/>
      <c r="D4" s="88"/>
      <c r="E4" s="88"/>
      <c r="F4" s="88"/>
      <c r="G4" s="88"/>
      <c r="H4" s="88"/>
      <c r="I4" s="88"/>
      <c r="J4" s="88"/>
      <c r="K4" s="88"/>
      <c r="L4" s="2"/>
    </row>
    <row r="5" spans="1:17" x14ac:dyDescent="0.25">
      <c r="A5" s="4" t="str">
        <f>IF($O$1=1,"Ettevõtte nimi","Company name")</f>
        <v>Ettevõtte nimi</v>
      </c>
      <c r="B5" s="89"/>
      <c r="C5" s="89"/>
      <c r="D5" s="89"/>
      <c r="E5" s="89"/>
      <c r="F5" s="89"/>
      <c r="G5" s="89"/>
      <c r="H5" s="89"/>
      <c r="I5" s="89"/>
      <c r="J5" s="89"/>
      <c r="K5" s="89"/>
      <c r="L5" s="2"/>
    </row>
    <row r="6" spans="1:17" x14ac:dyDescent="0.25">
      <c r="A6" s="5" t="str">
        <f>IF($O$1=1,"Käibemaksukohuslase nr.","VAT Reg No")</f>
        <v>Käibemaksukohuslase nr.</v>
      </c>
      <c r="B6" s="136"/>
      <c r="C6" s="137"/>
      <c r="D6" s="138"/>
      <c r="E6" s="37" t="str">
        <f>IF($O$1=1,"Äriregistri nr.","Comp reg No")</f>
        <v>Äriregistri nr.</v>
      </c>
      <c r="F6" s="90"/>
      <c r="G6" s="90"/>
      <c r="H6" s="90"/>
      <c r="I6" s="90"/>
      <c r="J6" s="90"/>
      <c r="K6" s="90"/>
      <c r="L6" s="2"/>
    </row>
    <row r="7" spans="1:17" x14ac:dyDescent="0.25">
      <c r="A7" s="5" t="str">
        <f>IF($O$1=1,"Üldtelefon","General phone No")</f>
        <v>Üldtelefon</v>
      </c>
      <c r="B7" s="139"/>
      <c r="C7" s="140"/>
      <c r="D7" s="141"/>
      <c r="E7" s="5" t="str">
        <f>IF($O$1=1,"Üldine e-post","General e-mail")</f>
        <v>Üldine e-post</v>
      </c>
      <c r="F7" s="90"/>
      <c r="G7" s="90"/>
      <c r="H7" s="90"/>
      <c r="I7" s="90"/>
      <c r="J7" s="90"/>
      <c r="K7" s="90"/>
      <c r="L7" s="2"/>
    </row>
    <row r="8" spans="1:17" x14ac:dyDescent="0.25">
      <c r="A8" s="77"/>
      <c r="B8" s="77"/>
      <c r="C8" s="77"/>
      <c r="D8" s="77"/>
      <c r="E8" s="77"/>
      <c r="F8" s="78"/>
      <c r="G8" s="78"/>
      <c r="H8" s="78"/>
      <c r="I8" s="78"/>
      <c r="J8" s="2"/>
      <c r="K8" s="2"/>
      <c r="L8" s="2"/>
    </row>
    <row r="9" spans="1:17" ht="16.5" thickBot="1" x14ac:dyDescent="0.3">
      <c r="A9" s="88" t="str">
        <f>IF($O$1=1,"Ettevõtte juriidiline aadress","Company legal address")</f>
        <v>Ettevõtte juriidiline aadress</v>
      </c>
      <c r="B9" s="88"/>
      <c r="C9" s="88"/>
      <c r="D9" s="88"/>
      <c r="E9" s="88"/>
      <c r="F9" s="88"/>
      <c r="G9" s="88"/>
      <c r="H9" s="88"/>
      <c r="I9" s="88"/>
      <c r="J9" s="88"/>
      <c r="K9" s="88"/>
      <c r="L9" s="2"/>
      <c r="N9" s="1" t="s">
        <v>1</v>
      </c>
      <c r="O9" s="1" t="s">
        <v>4</v>
      </c>
      <c r="P9" s="1" t="s">
        <v>54</v>
      </c>
      <c r="Q9" s="1" t="s">
        <v>55</v>
      </c>
    </row>
    <row r="10" spans="1:17" x14ac:dyDescent="0.25">
      <c r="A10" s="7" t="str">
        <f>IF($O$1=1,"Tänav, maja nr. / Küla","Street address / village")</f>
        <v>Tänav, maja nr. / Küla</v>
      </c>
      <c r="B10" s="128"/>
      <c r="C10" s="128"/>
      <c r="D10" s="128"/>
      <c r="E10" s="128"/>
      <c r="F10" s="128"/>
      <c r="G10" s="128"/>
      <c r="H10" s="128"/>
      <c r="I10" s="128"/>
      <c r="J10" s="128"/>
      <c r="K10" s="128"/>
      <c r="L10" s="2"/>
      <c r="N10" s="70" t="str">
        <f>IF($O$1=1,AMETID[[#This Row],[est]],AMETID[[#This Row],[eng]])</f>
        <v>Arhitekt</v>
      </c>
      <c r="O10" s="69" t="s">
        <v>5</v>
      </c>
      <c r="P10" s="1" t="s">
        <v>28</v>
      </c>
      <c r="Q10" s="69" t="s">
        <v>75</v>
      </c>
    </row>
    <row r="11" spans="1:17" x14ac:dyDescent="0.25">
      <c r="A11" s="5" t="str">
        <f>IF($O$1=1,"Postiindeks","Postal code")</f>
        <v>Postiindeks</v>
      </c>
      <c r="B11" s="142"/>
      <c r="C11" s="143"/>
      <c r="D11" s="38" t="str">
        <f>IF($O$1=1,"Linn / Vald","Town / Municipality")</f>
        <v>Linn / Vald</v>
      </c>
      <c r="E11" s="147"/>
      <c r="F11" s="148"/>
      <c r="G11" s="4" t="str">
        <f>IF($O$1=1,"Riik","Country")</f>
        <v>Riik</v>
      </c>
      <c r="H11" s="90" t="s">
        <v>77</v>
      </c>
      <c r="I11" s="90"/>
      <c r="J11" s="90"/>
      <c r="K11" s="90"/>
      <c r="L11" s="2"/>
      <c r="N11" s="1" t="str">
        <f>IF($O$1=1,AMETID[[#This Row],[est]],AMETID[[#This Row],[eng]])</f>
        <v>Direktor</v>
      </c>
      <c r="O11" s="69" t="s">
        <v>26</v>
      </c>
      <c r="P11" s="1" t="s">
        <v>29</v>
      </c>
      <c r="Q11" s="69" t="s">
        <v>62</v>
      </c>
    </row>
    <row r="12" spans="1:17" ht="15.75" x14ac:dyDescent="0.25">
      <c r="A12" s="79"/>
      <c r="B12" s="79"/>
      <c r="C12" s="79"/>
      <c r="D12" s="79"/>
      <c r="E12" s="79"/>
      <c r="F12" s="79"/>
      <c r="G12" s="79"/>
      <c r="H12" s="80"/>
      <c r="I12" s="80"/>
      <c r="J12" s="2"/>
      <c r="K12" s="2"/>
      <c r="L12" s="2"/>
      <c r="N12" s="1" t="str">
        <f>IF($O$1=1,AMETID[[#This Row],[est]],AMETID[[#This Row],[eng]])</f>
        <v>Eelarvestaja</v>
      </c>
      <c r="O12" s="69" t="s">
        <v>6</v>
      </c>
      <c r="P12" s="1" t="s">
        <v>30</v>
      </c>
      <c r="Q12" s="69" t="s">
        <v>66</v>
      </c>
    </row>
    <row r="13" spans="1:17" ht="16.5" thickBot="1" x14ac:dyDescent="0.3">
      <c r="A13" s="88" t="str">
        <f>IF($O$1=1,"Ettevõtte postiaadress (täita juhul kui see erineb juriidilisest aadressist)","Company postal address (if differs from legal)")</f>
        <v>Ettevõtte postiaadress (täita juhul kui see erineb juriidilisest aadressist)</v>
      </c>
      <c r="B13" s="88"/>
      <c r="C13" s="88"/>
      <c r="D13" s="88"/>
      <c r="E13" s="88"/>
      <c r="F13" s="88"/>
      <c r="G13" s="88"/>
      <c r="H13" s="88"/>
      <c r="I13" s="88"/>
      <c r="J13" s="88"/>
      <c r="K13" s="88"/>
      <c r="L13" s="2"/>
      <c r="N13" s="1" t="str">
        <f>IF($O$1=1,AMETID[[#This Row],[est]],AMETID[[#This Row],[eng]])</f>
        <v>Finantsjuht</v>
      </c>
      <c r="O13" s="69" t="s">
        <v>7</v>
      </c>
      <c r="P13" s="1" t="s">
        <v>31</v>
      </c>
      <c r="Q13" s="69" t="s">
        <v>60</v>
      </c>
    </row>
    <row r="14" spans="1:17" x14ac:dyDescent="0.25">
      <c r="A14" s="7" t="str">
        <f>IF($O$1=1,"Tänav, maja nr. / Küla","Street address / village")</f>
        <v>Tänav, maja nr. / Küla</v>
      </c>
      <c r="B14" s="128"/>
      <c r="C14" s="128"/>
      <c r="D14" s="128"/>
      <c r="E14" s="128"/>
      <c r="F14" s="128"/>
      <c r="G14" s="128"/>
      <c r="H14" s="128"/>
      <c r="I14" s="128"/>
      <c r="J14" s="128"/>
      <c r="K14" s="128"/>
      <c r="L14" s="2"/>
      <c r="N14" s="1" t="str">
        <f>IF($O$1=1,AMETID[[#This Row],[est]],AMETID[[#This Row],[eng]])</f>
        <v>Haldusjuht</v>
      </c>
      <c r="O14" s="69" t="s">
        <v>9</v>
      </c>
      <c r="P14" s="1" t="s">
        <v>33</v>
      </c>
      <c r="Q14" s="69" t="s">
        <v>67</v>
      </c>
    </row>
    <row r="15" spans="1:17" x14ac:dyDescent="0.25">
      <c r="A15" s="5" t="str">
        <f>IF($O$1=1,"Postiindeks","Postal code")</f>
        <v>Postiindeks</v>
      </c>
      <c r="B15" s="142"/>
      <c r="C15" s="143"/>
      <c r="D15" s="38" t="str">
        <f>IF($O$1=1,"Linn / Vald","Town / Municipality")</f>
        <v>Linn / Vald</v>
      </c>
      <c r="E15" s="145"/>
      <c r="F15" s="146"/>
      <c r="G15" s="4" t="str">
        <f>IF($O$1=1,"Riik","Country")</f>
        <v>Riik</v>
      </c>
      <c r="H15" s="90"/>
      <c r="I15" s="90"/>
      <c r="J15" s="90"/>
      <c r="K15" s="90"/>
      <c r="L15" s="2"/>
      <c r="N15" s="1" t="str">
        <f>IF($O$1=1,AMETID[[#This Row],[est]],AMETID[[#This Row],[eng]])</f>
        <v>Hankejuht</v>
      </c>
      <c r="O15" s="69" t="s">
        <v>10</v>
      </c>
      <c r="P15" s="1" t="s">
        <v>34</v>
      </c>
      <c r="Q15" s="69" t="s">
        <v>57</v>
      </c>
    </row>
    <row r="16" spans="1:17" ht="15.75" x14ac:dyDescent="0.25">
      <c r="A16" s="79"/>
      <c r="B16" s="79"/>
      <c r="C16" s="79"/>
      <c r="D16" s="79"/>
      <c r="E16" s="79"/>
      <c r="F16" s="79"/>
      <c r="G16" s="79"/>
      <c r="H16" s="80"/>
      <c r="I16" s="80"/>
      <c r="J16" s="2"/>
      <c r="K16" s="2"/>
      <c r="L16" s="2"/>
      <c r="N16" s="70" t="str">
        <f>IF($O$1=1,AMETID[[#This Row],[est]],AMETID[[#This Row],[eng]])</f>
        <v>Hooldusjuht</v>
      </c>
      <c r="O16" s="69" t="s">
        <v>875</v>
      </c>
      <c r="P16" s="1" t="s">
        <v>880</v>
      </c>
      <c r="Q16" s="69" t="s">
        <v>871</v>
      </c>
    </row>
    <row r="17" spans="1:17" ht="15.75" thickBot="1" x14ac:dyDescent="0.3">
      <c r="A17" s="144" t="str">
        <f>IF($O$1=1,"Kauba tarneaadress (täita juhul, kui see erineb ettevõtte aadressist)","Delivery address (if differs from postal)")</f>
        <v>Kauba tarneaadress (täita juhul, kui see erineb ettevõtte aadressist)</v>
      </c>
      <c r="B17" s="144"/>
      <c r="C17" s="144"/>
      <c r="D17" s="144"/>
      <c r="E17" s="144"/>
      <c r="F17" s="144"/>
      <c r="G17" s="144"/>
      <c r="H17" s="144"/>
      <c r="I17" s="144"/>
      <c r="J17" s="144"/>
      <c r="K17" s="144"/>
      <c r="L17" s="2"/>
      <c r="N17" s="1" t="str">
        <f>IF($O$1=1,AMETID[[#This Row],[est]],AMETID[[#This Row],[eng]])</f>
        <v>Insener</v>
      </c>
      <c r="O17" s="69" t="s">
        <v>11</v>
      </c>
      <c r="P17" s="1" t="s">
        <v>35</v>
      </c>
      <c r="Q17" s="69" t="s">
        <v>68</v>
      </c>
    </row>
    <row r="18" spans="1:17" x14ac:dyDescent="0.25">
      <c r="A18" s="7" t="str">
        <f>IF($O$1=1,"Tänav, maja nr. / Küla","Street address / village")</f>
        <v>Tänav, maja nr. / Küla</v>
      </c>
      <c r="B18" s="128"/>
      <c r="C18" s="128"/>
      <c r="D18" s="128"/>
      <c r="E18" s="128"/>
      <c r="F18" s="128"/>
      <c r="G18" s="128"/>
      <c r="H18" s="128"/>
      <c r="I18" s="128"/>
      <c r="J18" s="128"/>
      <c r="K18" s="128"/>
      <c r="L18" s="2"/>
      <c r="N18" s="1" t="str">
        <f>IF($O$1=1,AMETID[[#This Row],[est]],AMETID[[#This Row],[eng]])</f>
        <v>Juhatuse liige</v>
      </c>
      <c r="O18" s="69" t="s">
        <v>27</v>
      </c>
      <c r="P18" s="1" t="s">
        <v>36</v>
      </c>
      <c r="Q18" s="69" t="s">
        <v>56</v>
      </c>
    </row>
    <row r="19" spans="1:17" x14ac:dyDescent="0.25">
      <c r="A19" s="5" t="str">
        <f>IF($O$1=1,"Postiindeks","Postal code")</f>
        <v>Postiindeks</v>
      </c>
      <c r="B19" s="142"/>
      <c r="C19" s="143"/>
      <c r="D19" s="38" t="str">
        <f>IF($O$1=1,"Linn / Vald","Town / Municipality")</f>
        <v>Linn / Vald</v>
      </c>
      <c r="E19" s="145"/>
      <c r="F19" s="146"/>
      <c r="G19" s="4" t="str">
        <f>IF($O$1=1,"Riik","Country")</f>
        <v>Riik</v>
      </c>
      <c r="H19" s="90"/>
      <c r="I19" s="90"/>
      <c r="J19" s="90"/>
      <c r="K19" s="90"/>
      <c r="L19" s="2"/>
      <c r="N19" s="1" t="str">
        <f>IF($O$1=1,AMETID[[#This Row],[est]],AMETID[[#This Row],[eng]])</f>
        <v>Juhiabi</v>
      </c>
      <c r="O19" s="69" t="s">
        <v>12</v>
      </c>
      <c r="P19" s="1" t="s">
        <v>37</v>
      </c>
      <c r="Q19" s="69" t="s">
        <v>59</v>
      </c>
    </row>
    <row r="20" spans="1:17" ht="15.75" x14ac:dyDescent="0.25">
      <c r="A20" s="135"/>
      <c r="B20" s="135"/>
      <c r="C20" s="135"/>
      <c r="D20" s="135"/>
      <c r="E20" s="135"/>
      <c r="F20" s="135"/>
      <c r="G20" s="135"/>
      <c r="H20" s="135"/>
      <c r="I20" s="135"/>
      <c r="J20" s="135"/>
      <c r="K20" s="135"/>
      <c r="L20" s="2"/>
      <c r="N20" s="70" t="str">
        <f>IF($O$1=1,AMETID[[#This Row],[est]],AMETID[[#This Row],[eng]])</f>
        <v>Kontaktisik</v>
      </c>
      <c r="O20" s="69" t="s">
        <v>13</v>
      </c>
      <c r="P20" s="1" t="s">
        <v>38</v>
      </c>
      <c r="Q20" s="69" t="s">
        <v>73</v>
      </c>
    </row>
    <row r="21" spans="1:17" ht="16.5" thickBot="1" x14ac:dyDescent="0.3">
      <c r="A21" s="88" t="str">
        <f>IF($O$1=1,"Oluline informatsioon","Additional information")</f>
        <v>Oluline informatsioon</v>
      </c>
      <c r="B21" s="88"/>
      <c r="C21" s="88"/>
      <c r="D21" s="88"/>
      <c r="E21" s="88"/>
      <c r="F21" s="88"/>
      <c r="G21" s="88"/>
      <c r="H21" s="88"/>
      <c r="I21" s="88"/>
      <c r="J21" s="88"/>
      <c r="K21" s="88"/>
      <c r="L21" s="2"/>
      <c r="N21" s="70" t="str">
        <f>IF($O$1=1,AMETID[[#This Row],[est]],AMETID[[#This Row],[eng]])</f>
        <v>Käidujuht</v>
      </c>
      <c r="O21" s="69" t="s">
        <v>876</v>
      </c>
      <c r="P21" s="1" t="s">
        <v>881</v>
      </c>
      <c r="Q21" s="69" t="s">
        <v>872</v>
      </c>
    </row>
    <row r="22" spans="1:17" x14ac:dyDescent="0.25">
      <c r="A22" s="7" t="str">
        <f>IF($O$1=1,"Tegevusala (EMTAK-kood)","Area of activity (NACE code)")</f>
        <v>Tegevusala (EMTAK-kood)</v>
      </c>
      <c r="B22" s="89"/>
      <c r="C22" s="128"/>
      <c r="D22" s="128"/>
      <c r="E22" s="128"/>
      <c r="F22" s="128"/>
      <c r="G22" s="128"/>
      <c r="H22" s="128"/>
      <c r="I22" s="128"/>
      <c r="J22" s="128"/>
      <c r="K22" s="128"/>
      <c r="L22" s="2"/>
      <c r="N22" s="70" t="str">
        <f>IF($O$1=1,AMETID[[#This Row],[est]],AMETID[[#This Row],[eng]])</f>
        <v>Logistikajuht</v>
      </c>
      <c r="O22" s="69" t="s">
        <v>873</v>
      </c>
      <c r="P22" s="1" t="s">
        <v>878</v>
      </c>
      <c r="Q22" s="69" t="s">
        <v>869</v>
      </c>
    </row>
    <row r="23" spans="1:17" x14ac:dyDescent="0.25">
      <c r="A23" s="6" t="str">
        <f>IF($O$1=1,"Prognoositav ostumaht aastas","Estimated annual purchase, EUR")</f>
        <v>Prognoositav ostumaht aastas</v>
      </c>
      <c r="B23" s="133"/>
      <c r="C23" s="133"/>
      <c r="D23" s="133"/>
      <c r="E23" s="133"/>
      <c r="F23" s="133"/>
      <c r="G23" s="133"/>
      <c r="H23" s="133"/>
      <c r="I23" s="133"/>
      <c r="J23" s="133"/>
      <c r="K23" s="133"/>
      <c r="L23" s="2"/>
      <c r="N23" s="1" t="str">
        <f>IF($O$1=1,AMETID[[#This Row],[est]],AMETID[[#This Row],[eng]])</f>
        <v>Manager</v>
      </c>
      <c r="O23" s="69" t="s">
        <v>14</v>
      </c>
      <c r="P23" s="1" t="s">
        <v>39</v>
      </c>
      <c r="Q23" s="69" t="s">
        <v>39</v>
      </c>
    </row>
    <row r="24" spans="1:17" ht="15.75" x14ac:dyDescent="0.25">
      <c r="A24" s="134"/>
      <c r="B24" s="134"/>
      <c r="C24" s="134"/>
      <c r="D24" s="134"/>
      <c r="E24" s="134"/>
      <c r="F24" s="134"/>
      <c r="G24" s="134"/>
      <c r="H24" s="134"/>
      <c r="I24" s="134"/>
      <c r="J24" s="134"/>
      <c r="K24" s="134"/>
      <c r="L24" s="9"/>
      <c r="N24" s="1" t="str">
        <f>IF($O$1=1,AMETID[[#This Row],[est]],AMETID[[#This Row],[eng]])</f>
        <v>Müügijuht</v>
      </c>
      <c r="O24" s="69" t="s">
        <v>15</v>
      </c>
      <c r="P24" s="1" t="s">
        <v>40</v>
      </c>
      <c r="Q24" s="69" t="s">
        <v>58</v>
      </c>
    </row>
    <row r="25" spans="1:17" ht="16.5" thickBot="1" x14ac:dyDescent="0.3">
      <c r="A25" s="88" t="str">
        <f>IF($O$1=1,"Kontaktisikud andmebaasis avamiseks","Contact people for opening in database")</f>
        <v>Kontaktisikud andmebaasis avamiseks</v>
      </c>
      <c r="B25" s="88"/>
      <c r="C25" s="88"/>
      <c r="D25" s="88"/>
      <c r="E25" s="88"/>
      <c r="F25" s="88"/>
      <c r="G25" s="88"/>
      <c r="H25" s="88"/>
      <c r="I25" s="88"/>
      <c r="J25" s="88"/>
      <c r="K25" s="88"/>
      <c r="L25" s="9"/>
      <c r="N25" s="1" t="str">
        <f>IF($O$1=1,AMETID[[#This Row],[est]],AMETID[[#This Row],[eng]])</f>
        <v>Müüja</v>
      </c>
      <c r="O25" s="69" t="s">
        <v>16</v>
      </c>
      <c r="P25" s="1" t="s">
        <v>41</v>
      </c>
      <c r="Q25" s="69" t="s">
        <v>64</v>
      </c>
    </row>
    <row r="26" spans="1:17" ht="29.25" customHeight="1" x14ac:dyDescent="0.25">
      <c r="A26" s="10" t="str">
        <f>IF($O$1=1,"Eesnimi","First name")</f>
        <v>Eesnimi</v>
      </c>
      <c r="B26" s="150" t="str">
        <f>IF($O$1=1,"Perenimi","Surname")</f>
        <v>Perenimi</v>
      </c>
      <c r="C26" s="151"/>
      <c r="D26" s="10" t="str">
        <f>IF($O$1=1,"Amet","Position")</f>
        <v>Amet</v>
      </c>
      <c r="E26" s="33" t="str">
        <f>IF($O$1=1,"Telefon","Phone")</f>
        <v>Telefon</v>
      </c>
      <c r="F26" s="129" t="str">
        <f>IF($O$1=1,"E-post","E-mail")</f>
        <v>E-post</v>
      </c>
      <c r="G26" s="130"/>
      <c r="H26" s="131"/>
      <c r="I26" s="33" t="str">
        <f>IF($O$1=1,"Volitus*","Authority*")</f>
        <v>Volitus*</v>
      </c>
      <c r="J26" s="34" t="str">
        <f>IF($O$1=1,"Volitus kehtib kuni","Authorized till")</f>
        <v>Volitus kehtib kuni</v>
      </c>
      <c r="K26" s="33" t="str">
        <f>IF($O$1=1,"Uudiskiri*","Newsletter*")</f>
        <v>Uudiskiri*</v>
      </c>
      <c r="L26" s="31"/>
      <c r="N26" s="1" t="str">
        <f>IF($O$1=1,AMETID[[#This Row],[est]],AMETID[[#This Row],[eng]])</f>
        <v>Objektijuht</v>
      </c>
      <c r="O26" s="69" t="s">
        <v>17</v>
      </c>
      <c r="P26" s="1" t="s">
        <v>42</v>
      </c>
      <c r="Q26" s="69" t="s">
        <v>70</v>
      </c>
    </row>
    <row r="27" spans="1:17" x14ac:dyDescent="0.25">
      <c r="A27" s="66"/>
      <c r="B27" s="84"/>
      <c r="C27" s="85"/>
      <c r="D27" s="67"/>
      <c r="E27" s="67"/>
      <c r="F27" s="81"/>
      <c r="G27" s="82"/>
      <c r="H27" s="83"/>
      <c r="I27" s="18"/>
      <c r="J27" s="64"/>
      <c r="K27" s="20" t="s">
        <v>2</v>
      </c>
      <c r="L27" s="31" t="str">
        <f t="shared" ref="L27:L34" si="0">IFERROR(VLOOKUP(D27,N:O,2,FALSE),"")</f>
        <v/>
      </c>
      <c r="N27" s="1" t="str">
        <f>IF($O$1=1,AMETID[[#This Row],[est]],AMETID[[#This Row],[eng]])</f>
        <v>Osakonna juhataja</v>
      </c>
      <c r="O27" s="69" t="s">
        <v>8</v>
      </c>
      <c r="P27" s="1" t="s">
        <v>877</v>
      </c>
      <c r="Q27" s="69" t="s">
        <v>32</v>
      </c>
    </row>
    <row r="28" spans="1:17" x14ac:dyDescent="0.25">
      <c r="A28" s="66"/>
      <c r="B28" s="84"/>
      <c r="C28" s="132"/>
      <c r="D28" s="67"/>
      <c r="E28" s="67"/>
      <c r="F28" s="81"/>
      <c r="G28" s="82"/>
      <c r="H28" s="83"/>
      <c r="I28" s="18"/>
      <c r="J28" s="19"/>
      <c r="K28" s="20" t="s">
        <v>2</v>
      </c>
      <c r="L28" s="31" t="str">
        <f t="shared" si="0"/>
        <v/>
      </c>
      <c r="N28" s="1" t="str">
        <f>IF($O$1=1,AMETID[[#This Row],[est]],AMETID[[#This Row],[eng]])</f>
        <v>Ostja</v>
      </c>
      <c r="O28" s="69" t="s">
        <v>18</v>
      </c>
      <c r="P28" s="1" t="s">
        <v>43</v>
      </c>
      <c r="Q28" s="69" t="s">
        <v>63</v>
      </c>
    </row>
    <row r="29" spans="1:17" x14ac:dyDescent="0.25">
      <c r="A29" s="66"/>
      <c r="B29" s="84"/>
      <c r="C29" s="132"/>
      <c r="D29" s="67"/>
      <c r="E29" s="67"/>
      <c r="F29" s="81"/>
      <c r="G29" s="82"/>
      <c r="H29" s="83"/>
      <c r="I29" s="18"/>
      <c r="J29" s="20"/>
      <c r="K29" s="20" t="s">
        <v>2</v>
      </c>
      <c r="L29" s="31" t="str">
        <f t="shared" si="0"/>
        <v/>
      </c>
      <c r="N29" s="1" t="str">
        <f>IF($O$1=1,AMETID[[#This Row],[est]],AMETID[[#This Row],[eng]])</f>
        <v>Paigaldaja</v>
      </c>
      <c r="O29" s="69" t="s">
        <v>19</v>
      </c>
      <c r="P29" s="1" t="s">
        <v>44</v>
      </c>
      <c r="Q29" s="69" t="s">
        <v>65</v>
      </c>
    </row>
    <row r="30" spans="1:17" x14ac:dyDescent="0.25">
      <c r="A30" s="66"/>
      <c r="B30" s="84"/>
      <c r="C30" s="132"/>
      <c r="D30" s="68"/>
      <c r="E30" s="67"/>
      <c r="F30" s="81"/>
      <c r="G30" s="82"/>
      <c r="H30" s="83"/>
      <c r="I30" s="18"/>
      <c r="J30" s="20"/>
      <c r="K30" s="20" t="s">
        <v>2</v>
      </c>
      <c r="L30" s="31" t="str">
        <f t="shared" si="0"/>
        <v/>
      </c>
      <c r="N30" s="70" t="str">
        <f>IF($O$1=1,AMETID[[#This Row],[est]],AMETID[[#This Row],[eng]])</f>
        <v>Paigaldusjuht</v>
      </c>
      <c r="O30" s="69" t="s">
        <v>874</v>
      </c>
      <c r="P30" s="1" t="s">
        <v>879</v>
      </c>
      <c r="Q30" s="69" t="s">
        <v>870</v>
      </c>
    </row>
    <row r="31" spans="1:17" x14ac:dyDescent="0.25">
      <c r="A31" s="66"/>
      <c r="B31" s="84"/>
      <c r="C31" s="85"/>
      <c r="D31" s="67"/>
      <c r="E31" s="67"/>
      <c r="F31" s="81"/>
      <c r="G31" s="82"/>
      <c r="H31" s="83"/>
      <c r="I31" s="18"/>
      <c r="J31" s="21"/>
      <c r="K31" s="21" t="s">
        <v>2</v>
      </c>
      <c r="L31" s="31" t="str">
        <f t="shared" si="0"/>
        <v/>
      </c>
      <c r="N31" s="70" t="str">
        <f>IF($O$1=1,AMETID[[#This Row],[est]],AMETID[[#This Row],[eng]])</f>
        <v>Pearaamatupidaja</v>
      </c>
      <c r="O31" s="69" t="s">
        <v>20</v>
      </c>
      <c r="P31" s="1" t="s">
        <v>45</v>
      </c>
      <c r="Q31" s="69" t="s">
        <v>74</v>
      </c>
    </row>
    <row r="32" spans="1:17" x14ac:dyDescent="0.25">
      <c r="A32" s="66"/>
      <c r="B32" s="84"/>
      <c r="C32" s="85"/>
      <c r="D32" s="67"/>
      <c r="E32" s="67"/>
      <c r="F32" s="81"/>
      <c r="G32" s="82"/>
      <c r="H32" s="83"/>
      <c r="I32" s="18"/>
      <c r="J32" s="21"/>
      <c r="K32" s="21" t="s">
        <v>2</v>
      </c>
      <c r="L32" s="31" t="str">
        <f t="shared" si="0"/>
        <v/>
      </c>
      <c r="N32" s="1" t="str">
        <f>IF($O$1=1,AMETID[[#This Row],[est]],AMETID[[#This Row],[eng]])</f>
        <v>Projekteerija</v>
      </c>
      <c r="O32" s="69" t="s">
        <v>21</v>
      </c>
      <c r="P32" s="1" t="s">
        <v>46</v>
      </c>
      <c r="Q32" s="69" t="s">
        <v>72</v>
      </c>
    </row>
    <row r="33" spans="1:17" x14ac:dyDescent="0.25">
      <c r="A33" s="66"/>
      <c r="B33" s="84"/>
      <c r="C33" s="85"/>
      <c r="D33" s="67"/>
      <c r="E33" s="67"/>
      <c r="F33" s="81"/>
      <c r="G33" s="82"/>
      <c r="H33" s="83"/>
      <c r="I33" s="18"/>
      <c r="J33" s="21"/>
      <c r="K33" s="21" t="s">
        <v>2</v>
      </c>
      <c r="L33" s="31" t="str">
        <f t="shared" si="0"/>
        <v/>
      </c>
      <c r="N33" s="1" t="str">
        <f>IF($O$1=1,AMETID[[#This Row],[est]],AMETID[[#This Row],[eng]])</f>
        <v>Projektijuht</v>
      </c>
      <c r="O33" s="69" t="s">
        <v>22</v>
      </c>
      <c r="P33" s="1" t="s">
        <v>47</v>
      </c>
      <c r="Q33" s="69" t="s">
        <v>69</v>
      </c>
    </row>
    <row r="34" spans="1:17" x14ac:dyDescent="0.25">
      <c r="A34" s="66"/>
      <c r="B34" s="84"/>
      <c r="C34" s="85"/>
      <c r="D34" s="67"/>
      <c r="E34" s="67"/>
      <c r="F34" s="81"/>
      <c r="G34" s="82"/>
      <c r="H34" s="83"/>
      <c r="I34" s="18"/>
      <c r="J34" s="21"/>
      <c r="K34" s="21" t="s">
        <v>2</v>
      </c>
      <c r="L34" s="31" t="str">
        <f t="shared" si="0"/>
        <v/>
      </c>
      <c r="N34" s="1" t="str">
        <f>IF($O$1=1,AMETID[[#This Row],[est]],AMETID[[#This Row],[eng]])</f>
        <v>Tegevjuht</v>
      </c>
      <c r="O34" s="69" t="s">
        <v>23</v>
      </c>
      <c r="P34" s="1" t="s">
        <v>48</v>
      </c>
      <c r="Q34" s="69" t="s">
        <v>61</v>
      </c>
    </row>
    <row r="35" spans="1:17" x14ac:dyDescent="0.25">
      <c r="A35" s="74" t="str">
        <f>IF($O$1=1,"* Palume märkida kui isik on volitatud AS Onninenist kaupa tellima ja kaupa kätte saama.","* Please mark if person is authorized to order and recieve goods from AS Onninen.")</f>
        <v>* Palume märkida kui isik on volitatud AS Onninenist kaupa tellima ja kaupa kätte saama.</v>
      </c>
      <c r="B35" s="74"/>
      <c r="C35" s="74"/>
      <c r="D35" s="74"/>
      <c r="E35" s="74"/>
      <c r="F35" s="74"/>
      <c r="G35" s="74"/>
      <c r="H35" s="74"/>
      <c r="I35" s="74"/>
      <c r="J35" s="74"/>
      <c r="K35" s="74"/>
      <c r="L35" s="2"/>
      <c r="N35" s="1" t="str">
        <f>IF($O$1=1,AMETID[[#This Row],[est]],AMETID[[#This Row],[eng]])</f>
        <v>Tehnikajuht</v>
      </c>
      <c r="O35" s="69" t="s">
        <v>24</v>
      </c>
      <c r="P35" s="1" t="s">
        <v>49</v>
      </c>
      <c r="Q35" s="69" t="s">
        <v>71</v>
      </c>
    </row>
    <row r="36" spans="1:17" ht="15.75" x14ac:dyDescent="0.25">
      <c r="A36" s="75" t="str">
        <f>IF($O$1=1,"Volitatud isikute muudatustest palume AS Onnineni viivitamatult teavitada.","Please inform AS Onninen immidiately if list of authorized people is changed.")</f>
        <v>Volitatud isikute muudatustest palume AS Onnineni viivitamatult teavitada.</v>
      </c>
      <c r="B36" s="75"/>
      <c r="C36" s="75"/>
      <c r="D36" s="75"/>
      <c r="E36" s="75"/>
      <c r="F36" s="75"/>
      <c r="G36" s="75"/>
      <c r="H36" s="75"/>
      <c r="I36" s="75"/>
      <c r="J36" s="75"/>
      <c r="K36" s="75"/>
      <c r="L36" s="2"/>
      <c r="N36" s="70" t="str">
        <f>IF($O$1=1,AMETID[[#This Row],[est]],AMETID[[#This Row],[eng]])</f>
        <v>Tootmisjuht</v>
      </c>
      <c r="O36" s="69" t="s">
        <v>25</v>
      </c>
      <c r="P36" s="1" t="s">
        <v>50</v>
      </c>
      <c r="Q36" s="69" t="s">
        <v>76</v>
      </c>
    </row>
    <row r="37" spans="1:17" x14ac:dyDescent="0.25">
      <c r="A37" s="76" t="str">
        <f>IF($O$1=1,"x -Toote- ja teenusuudiste kohta informatsiooni saatmine e-maili teel lubatud","x -Allowed to send important news about products and services via e-mail")</f>
        <v>x -Toote- ja teenusuudiste kohta informatsiooni saatmine e-maili teel lubatud</v>
      </c>
      <c r="B37" s="76"/>
      <c r="C37" s="76"/>
      <c r="D37" s="76"/>
      <c r="E37" s="76"/>
      <c r="F37" s="76"/>
      <c r="G37" s="76"/>
      <c r="H37" s="76"/>
      <c r="I37" s="76"/>
      <c r="J37" s="76"/>
      <c r="K37" s="76"/>
      <c r="L37" s="2"/>
    </row>
    <row r="38" spans="1:17" x14ac:dyDescent="0.25">
      <c r="A38" s="78"/>
      <c r="B38" s="78"/>
      <c r="C38" s="78"/>
      <c r="D38" s="78"/>
      <c r="E38" s="78"/>
      <c r="F38" s="78"/>
      <c r="G38" s="78"/>
      <c r="H38" s="78"/>
      <c r="I38" s="78"/>
      <c r="J38" s="78"/>
      <c r="K38" s="78"/>
      <c r="L38" s="2"/>
      <c r="P38" s="29" t="s">
        <v>0</v>
      </c>
      <c r="Q38" s="30" t="s">
        <v>510</v>
      </c>
    </row>
    <row r="39" spans="1:17" ht="16.5" thickBot="1" x14ac:dyDescent="0.3">
      <c r="A39" s="88" t="str">
        <f>IF($O$1=1,"Krediidi taotlemine","Credit application")</f>
        <v>Krediidi taotlemine</v>
      </c>
      <c r="B39" s="88"/>
      <c r="C39" s="88"/>
      <c r="D39" s="88"/>
      <c r="E39" s="88"/>
      <c r="F39" s="88"/>
      <c r="G39" s="88"/>
      <c r="H39" s="88"/>
      <c r="I39" s="88"/>
      <c r="J39" s="88"/>
      <c r="K39" s="88"/>
      <c r="L39" s="2"/>
      <c r="P39" s="23"/>
      <c r="Q39" s="24"/>
    </row>
    <row r="40" spans="1:17" ht="16.5" customHeight="1" x14ac:dyDescent="0.25">
      <c r="A40" s="32" t="str">
        <f>IF($O$1=1,"Soovitav krediidivajadus,EUR","Credit limit EUR")</f>
        <v>Soovitav krediidivajadus,EUR</v>
      </c>
      <c r="B40" s="152" t="s">
        <v>723</v>
      </c>
      <c r="C40" s="153"/>
      <c r="D40" s="154"/>
      <c r="E40" s="155" t="str">
        <f>IF($O$1=1,"Soovitav makseaeg päevades","Payment time")</f>
        <v>Soovitav makseaeg päevades</v>
      </c>
      <c r="F40" s="156"/>
      <c r="G40" s="157"/>
      <c r="H40" s="149"/>
      <c r="I40" s="149"/>
      <c r="J40" s="149"/>
      <c r="K40" s="149"/>
      <c r="L40" s="2"/>
      <c r="P40" s="25" t="s">
        <v>77</v>
      </c>
      <c r="Q40" s="26" t="s">
        <v>78</v>
      </c>
    </row>
    <row r="41" spans="1:17" x14ac:dyDescent="0.25">
      <c r="A41" s="11" t="str">
        <f>IF($O$1=1,"Krediidi kehtivusaeg kuni","Credit valid till")</f>
        <v>Krediidi kehtivusaeg kuni</v>
      </c>
      <c r="B41" s="118"/>
      <c r="C41" s="118"/>
      <c r="D41" s="118"/>
      <c r="E41" s="118"/>
      <c r="F41" s="118"/>
      <c r="G41" s="118"/>
      <c r="H41" s="118"/>
      <c r="I41" s="118"/>
      <c r="J41" s="118"/>
      <c r="K41" s="118"/>
      <c r="L41" s="2"/>
      <c r="P41" s="23"/>
      <c r="Q41" s="24"/>
    </row>
    <row r="42" spans="1:17" x14ac:dyDescent="0.25">
      <c r="A42" s="99" t="str">
        <f>IF($O$1=1,"Krediipiiris sisalduvad maksmata arved ning veel arveldamata tellimused koos käibemaksuga.","Credit limit consists of unpaid invoices and uninvoiced yet orders incl VAT.")</f>
        <v>Krediipiiris sisalduvad maksmata arved ning veel arveldamata tellimused koos käibemaksuga.</v>
      </c>
      <c r="B42" s="76"/>
      <c r="C42" s="76"/>
      <c r="D42" s="76"/>
      <c r="E42" s="76"/>
      <c r="F42" s="76"/>
      <c r="G42" s="76"/>
      <c r="H42" s="76"/>
      <c r="I42" s="76"/>
      <c r="J42" s="2"/>
      <c r="K42" s="2"/>
      <c r="L42" s="2"/>
      <c r="P42" s="25" t="s">
        <v>79</v>
      </c>
      <c r="Q42" s="26" t="s">
        <v>80</v>
      </c>
    </row>
    <row r="43" spans="1:17" x14ac:dyDescent="0.25">
      <c r="A43" s="78"/>
      <c r="B43" s="78"/>
      <c r="C43" s="78"/>
      <c r="D43" s="78"/>
      <c r="E43" s="78"/>
      <c r="F43" s="78"/>
      <c r="G43" s="78"/>
      <c r="H43" s="78"/>
      <c r="I43" s="78"/>
      <c r="J43" s="2"/>
      <c r="K43" s="2"/>
      <c r="L43" s="2"/>
      <c r="P43" s="23" t="s">
        <v>81</v>
      </c>
      <c r="Q43" s="24" t="s">
        <v>82</v>
      </c>
    </row>
    <row r="44" spans="1:17" ht="16.5" thickBot="1" x14ac:dyDescent="0.3">
      <c r="A44" s="88" t="str">
        <f>IF($O$1=1,"Ettevõtte aadress arve saatmiseks","Company invoicing address")</f>
        <v>Ettevõtte aadress arve saatmiseks</v>
      </c>
      <c r="B44" s="88"/>
      <c r="C44" s="88"/>
      <c r="D44" s="88"/>
      <c r="E44" s="88"/>
      <c r="F44" s="88"/>
      <c r="G44" s="88"/>
      <c r="H44" s="88"/>
      <c r="I44" s="88"/>
      <c r="J44" s="88"/>
      <c r="K44" s="88"/>
      <c r="L44" s="2"/>
      <c r="P44" s="25" t="s">
        <v>83</v>
      </c>
      <c r="Q44" s="26" t="s">
        <v>84</v>
      </c>
    </row>
    <row r="45" spans="1:17" x14ac:dyDescent="0.25">
      <c r="A45" s="35" t="str">
        <f>IF($O$1=1,"Tänav, maja nr. / Küla","Street address / village")</f>
        <v>Tänav, maja nr. / Küla</v>
      </c>
      <c r="B45" s="128"/>
      <c r="C45" s="128"/>
      <c r="D45" s="128"/>
      <c r="E45" s="128"/>
      <c r="F45" s="128"/>
      <c r="G45" s="128"/>
      <c r="H45" s="128"/>
      <c r="I45" s="128"/>
      <c r="J45" s="128"/>
      <c r="K45" s="128"/>
      <c r="L45" s="2"/>
      <c r="P45" s="23" t="s">
        <v>85</v>
      </c>
      <c r="Q45" s="24" t="s">
        <v>86</v>
      </c>
    </row>
    <row r="46" spans="1:17" ht="15.75" customHeight="1" x14ac:dyDescent="0.25">
      <c r="A46" s="12" t="str">
        <f>IF($O$1=1,"Postiindeks","Postal code")</f>
        <v>Postiindeks</v>
      </c>
      <c r="B46" s="162"/>
      <c r="C46" s="163"/>
      <c r="D46" s="41" t="str">
        <f>IF($O$1=1,"Linn / Vald","Town / Municipality")</f>
        <v>Linn / Vald</v>
      </c>
      <c r="E46" s="100"/>
      <c r="F46" s="101"/>
      <c r="G46" s="40" t="str">
        <f>IF($O$1=1,"Riik","Country")</f>
        <v>Riik</v>
      </c>
      <c r="H46" s="90"/>
      <c r="I46" s="90"/>
      <c r="J46" s="90"/>
      <c r="K46" s="90"/>
      <c r="L46" s="39"/>
      <c r="P46" s="25" t="s">
        <v>87</v>
      </c>
      <c r="Q46" s="26" t="s">
        <v>88</v>
      </c>
    </row>
    <row r="47" spans="1:17" x14ac:dyDescent="0.25">
      <c r="A47" s="12" t="str">
        <f>IF($O$1=1,"PDF-arve e-posti aadress","E-mail address for PDF-invoices")</f>
        <v>PDF-arve e-posti aadress</v>
      </c>
      <c r="B47" s="165"/>
      <c r="C47" s="165"/>
      <c r="D47" s="165"/>
      <c r="E47" s="165"/>
      <c r="F47" s="165"/>
      <c r="G47" s="165"/>
      <c r="H47" s="165"/>
      <c r="I47" s="165"/>
      <c r="J47" s="165"/>
      <c r="K47" s="165"/>
      <c r="L47" s="13"/>
      <c r="P47" s="23" t="s">
        <v>89</v>
      </c>
      <c r="Q47" s="24" t="s">
        <v>90</v>
      </c>
    </row>
    <row r="48" spans="1:17" x14ac:dyDescent="0.25">
      <c r="A48" s="74" t="str">
        <f>IF($O$1=1,"Saate tellida Onnineni arve ettevõtte e-postile või otse panka. Küsimuste korral palume võtta ühendust.","There is possible to order e-invoice to your e-mail or get it transfered directly to your Bank. Please ask for assistance.")</f>
        <v>Saate tellida Onnineni arve ettevõtte e-postile või otse panka. Küsimuste korral palume võtta ühendust.</v>
      </c>
      <c r="B48" s="164"/>
      <c r="C48" s="164"/>
      <c r="D48" s="164"/>
      <c r="E48" s="164"/>
      <c r="F48" s="164"/>
      <c r="G48" s="164"/>
      <c r="H48" s="164"/>
      <c r="I48" s="164"/>
      <c r="J48" s="13"/>
      <c r="K48" s="13"/>
      <c r="L48" s="13"/>
      <c r="P48" s="25" t="s">
        <v>91</v>
      </c>
      <c r="Q48" s="26" t="s">
        <v>92</v>
      </c>
    </row>
    <row r="49" spans="1:17" x14ac:dyDescent="0.25">
      <c r="A49" s="161"/>
      <c r="B49" s="161"/>
      <c r="C49" s="161"/>
      <c r="D49" s="161"/>
      <c r="E49" s="161"/>
      <c r="F49" s="161"/>
      <c r="G49" s="161"/>
      <c r="H49" s="161"/>
      <c r="I49" s="161"/>
      <c r="J49" s="13"/>
      <c r="K49" s="13"/>
      <c r="L49" s="13"/>
      <c r="P49" s="23" t="s">
        <v>93</v>
      </c>
      <c r="Q49" s="24" t="s">
        <v>94</v>
      </c>
    </row>
    <row r="50" spans="1:17" ht="15.75" x14ac:dyDescent="0.25">
      <c r="A50" s="75" t="str">
        <f>IF($O$1=1,"Käesolevale avaldusele palume lisada viimase bilansi ja kasumiaruande koopiad.","Please add to this application latest Balance Sheet and PL account")</f>
        <v>Käesolevale avaldusele palume lisada viimase bilansi ja kasumiaruande koopiad.</v>
      </c>
      <c r="B50" s="75"/>
      <c r="C50" s="75"/>
      <c r="D50" s="75"/>
      <c r="E50" s="75"/>
      <c r="F50" s="75"/>
      <c r="G50" s="75"/>
      <c r="H50" s="75"/>
      <c r="I50" s="75"/>
      <c r="J50" s="13"/>
      <c r="K50" s="13"/>
      <c r="L50" s="13"/>
      <c r="P50" s="25" t="s">
        <v>95</v>
      </c>
      <c r="Q50" s="26" t="s">
        <v>96</v>
      </c>
    </row>
    <row r="51" spans="1:17" ht="15.75" x14ac:dyDescent="0.25">
      <c r="A51" s="80"/>
      <c r="B51" s="166"/>
      <c r="C51" s="166"/>
      <c r="D51" s="166"/>
      <c r="E51" s="166"/>
      <c r="F51" s="166"/>
      <c r="G51" s="166"/>
      <c r="H51" s="166"/>
      <c r="I51" s="166"/>
      <c r="J51" s="13"/>
      <c r="K51" s="13"/>
      <c r="L51" s="13"/>
      <c r="P51" s="23" t="s">
        <v>97</v>
      </c>
      <c r="Q51" s="24" t="s">
        <v>98</v>
      </c>
    </row>
    <row r="52" spans="1:17" ht="16.5" thickBot="1" x14ac:dyDescent="0.3">
      <c r="A52" s="88" t="str">
        <f>IF($O$1=1,"Kinnitamine ja allkirjastamine","Confirmation and signing")</f>
        <v>Kinnitamine ja allkirjastamine</v>
      </c>
      <c r="B52" s="88"/>
      <c r="C52" s="88"/>
      <c r="D52" s="88"/>
      <c r="E52" s="88"/>
      <c r="F52" s="88"/>
      <c r="G52" s="88"/>
      <c r="H52" s="88"/>
      <c r="I52" s="88"/>
      <c r="J52" s="88"/>
      <c r="K52" s="88"/>
      <c r="L52" s="13"/>
      <c r="P52" s="25" t="s">
        <v>99</v>
      </c>
      <c r="Q52" s="26" t="s">
        <v>100</v>
      </c>
    </row>
    <row r="53" spans="1:17" ht="54" customHeight="1" x14ac:dyDescent="0.25">
      <c r="A53" s="158" t="str">
        <f>IF($O$1=1,N56,N57)</f>
        <v>Käesolevaga kinnitan eelpool olevate andmete õigsust ning kohustun täitma Onninen AS üldisi tarnetingimusi. Nõustume 24% aastase intressiga hilinenud maksetelt ning ka intressi sissenõudmisega kaasnevate täiendavate kuludega. Nõustume, et Onninen saab krediidiinfot meie firma kohta. Nõustume, et meie võlgnevuse teavet esitatakse riiklikele krediidiinfo ettevõtetele. Oleme nõus Onninenile krediidiotsuste langetamiseks vajadusel esitama uusimaid finantsandmeid. Onninenil on õigus käesolev krediidipiir igal ajal tühistada.</v>
      </c>
      <c r="B53" s="159"/>
      <c r="C53" s="159"/>
      <c r="D53" s="159"/>
      <c r="E53" s="159"/>
      <c r="F53" s="159"/>
      <c r="G53" s="159"/>
      <c r="H53" s="159"/>
      <c r="I53" s="159"/>
      <c r="J53" s="159"/>
      <c r="K53" s="159"/>
      <c r="L53" s="13"/>
      <c r="P53" s="23" t="s">
        <v>101</v>
      </c>
      <c r="Q53" s="24" t="s">
        <v>102</v>
      </c>
    </row>
    <row r="54" spans="1:17" ht="15" customHeight="1" x14ac:dyDescent="0.25">
      <c r="A54" s="42" t="str">
        <f>IF($O$1=1,"Kuupäev","Date")</f>
        <v>Kuupäev</v>
      </c>
      <c r="B54" s="103"/>
      <c r="C54" s="104"/>
      <c r="D54" s="104"/>
      <c r="E54" s="105"/>
      <c r="F54" s="106" t="str">
        <f>IF($O$1=1,"Allkirjastatud / digiallkirjastatud vorm palume saata e-postile: klienditugi@onninen.com","We accept digitally signed application form. Please send it to e-mail: klienditugi@onninen.com")</f>
        <v>Allkirjastatud / digiallkirjastatud vorm palume saata e-postile: klienditugi@onninen.com</v>
      </c>
      <c r="G54" s="107"/>
      <c r="H54" s="107"/>
      <c r="I54" s="107"/>
      <c r="J54" s="8"/>
      <c r="K54" s="2"/>
      <c r="L54" s="2"/>
      <c r="P54" s="25" t="s">
        <v>103</v>
      </c>
      <c r="Q54" s="26" t="s">
        <v>104</v>
      </c>
    </row>
    <row r="55" spans="1:17" ht="51.75" customHeight="1" x14ac:dyDescent="0.25">
      <c r="A55" s="14" t="str">
        <f>IF($O$1=1,"Juhatuse liikme või ettevõtte poolt volitatud esindaja allkiri (avaldusele palume lisada volituse koopia)","Signature of Board Member or authorized person (Please send Power of Attorney together with this Application)")</f>
        <v>Juhatuse liikme või ettevõtte poolt volitatud esindaja allkiri (avaldusele palume lisada volituse koopia)</v>
      </c>
      <c r="B55" s="109"/>
      <c r="C55" s="110"/>
      <c r="D55" s="110"/>
      <c r="E55" s="111"/>
      <c r="F55" s="108"/>
      <c r="G55" s="107"/>
      <c r="H55" s="107"/>
      <c r="I55" s="107"/>
      <c r="J55" s="8"/>
      <c r="K55" s="2"/>
      <c r="L55" s="2"/>
      <c r="P55" s="23" t="s">
        <v>105</v>
      </c>
      <c r="Q55" s="24" t="s">
        <v>106</v>
      </c>
    </row>
    <row r="56" spans="1:17" x14ac:dyDescent="0.25">
      <c r="A56" s="15" t="str">
        <f>IF($O$1=1,"Nimi (trükitähtedega)","Name and surname")</f>
        <v>Nimi (trükitähtedega)</v>
      </c>
      <c r="B56" s="102"/>
      <c r="C56" s="112"/>
      <c r="D56" s="112"/>
      <c r="E56" s="113"/>
      <c r="F56" s="114"/>
      <c r="G56" s="78"/>
      <c r="H56" s="78"/>
      <c r="I56" s="78"/>
      <c r="J56" s="8"/>
      <c r="K56" s="2"/>
      <c r="L56" s="2"/>
      <c r="N56" s="72" t="s">
        <v>920</v>
      </c>
      <c r="P56" s="25" t="s">
        <v>107</v>
      </c>
      <c r="Q56" s="26" t="s">
        <v>108</v>
      </c>
    </row>
    <row r="57" spans="1:17" ht="15.75" customHeight="1" x14ac:dyDescent="0.25">
      <c r="A57" s="80"/>
      <c r="B57" s="80"/>
      <c r="C57" s="80"/>
      <c r="D57" s="80"/>
      <c r="E57" s="80"/>
      <c r="F57" s="80"/>
      <c r="G57" s="80"/>
      <c r="H57" s="80"/>
      <c r="I57" s="80"/>
      <c r="J57" s="8"/>
      <c r="K57" s="9"/>
      <c r="L57" s="9"/>
      <c r="N57" s="31" t="s">
        <v>917</v>
      </c>
      <c r="P57" s="23" t="s">
        <v>109</v>
      </c>
      <c r="Q57" s="24" t="s">
        <v>110</v>
      </c>
    </row>
    <row r="58" spans="1:17" x14ac:dyDescent="0.25">
      <c r="A58" s="80"/>
      <c r="B58" s="80"/>
      <c r="C58" s="80"/>
      <c r="D58" s="80"/>
      <c r="E58" s="80"/>
      <c r="F58" s="80"/>
      <c r="G58" s="80"/>
      <c r="H58" s="80"/>
      <c r="I58" s="80"/>
      <c r="J58" s="16"/>
      <c r="K58" s="13"/>
      <c r="L58" s="13"/>
      <c r="P58" s="25" t="s">
        <v>111</v>
      </c>
      <c r="Q58" s="26" t="s">
        <v>112</v>
      </c>
    </row>
    <row r="59" spans="1:17" ht="16.5" thickBot="1" x14ac:dyDescent="0.3">
      <c r="A59" s="160" t="str">
        <f>IF($O$1=1,"Krediidiotsus (täidab Onninen AS)","Credit decision (filled by AS Onninen)")</f>
        <v>Krediidiotsus (täidab Onninen AS)</v>
      </c>
      <c r="B59" s="160"/>
      <c r="C59" s="160"/>
      <c r="D59" s="160"/>
      <c r="E59" s="160"/>
      <c r="F59" s="160"/>
      <c r="G59" s="160"/>
      <c r="H59" s="160"/>
      <c r="I59" s="160"/>
      <c r="J59" s="160"/>
      <c r="K59" s="160"/>
      <c r="L59" s="13"/>
      <c r="P59" s="23" t="s">
        <v>113</v>
      </c>
      <c r="Q59" s="24" t="s">
        <v>114</v>
      </c>
    </row>
    <row r="60" spans="1:17" x14ac:dyDescent="0.25">
      <c r="A60" s="36" t="str">
        <f>IF($O$1=1,"SAP Kliendinumber","SAP Kliendinumber")</f>
        <v>SAP Kliendinumber</v>
      </c>
      <c r="B60" s="115"/>
      <c r="C60" s="116"/>
      <c r="D60" s="117"/>
      <c r="E60" s="119"/>
      <c r="F60" s="120"/>
      <c r="G60" s="120"/>
      <c r="H60" s="120"/>
      <c r="I60" s="120"/>
      <c r="J60" s="120"/>
      <c r="K60" s="121"/>
      <c r="L60" s="13"/>
      <c r="P60" s="25" t="s">
        <v>115</v>
      </c>
      <c r="Q60" s="26" t="s">
        <v>116</v>
      </c>
    </row>
    <row r="61" spans="1:17" x14ac:dyDescent="0.25">
      <c r="A61" s="125"/>
      <c r="B61" s="126"/>
      <c r="C61" s="126"/>
      <c r="D61" s="127"/>
      <c r="E61" s="122"/>
      <c r="F61" s="123"/>
      <c r="G61" s="123"/>
      <c r="H61" s="123"/>
      <c r="I61" s="123"/>
      <c r="J61" s="123"/>
      <c r="K61" s="124"/>
      <c r="L61" s="13"/>
      <c r="P61" s="23" t="s">
        <v>117</v>
      </c>
      <c r="Q61" s="24" t="s">
        <v>118</v>
      </c>
    </row>
    <row r="62" spans="1:17" x14ac:dyDescent="0.25">
      <c r="A62" s="17" t="s">
        <v>3</v>
      </c>
      <c r="B62" s="94"/>
      <c r="C62" s="95"/>
      <c r="D62" s="95"/>
      <c r="E62" s="36" t="s">
        <v>53</v>
      </c>
      <c r="F62" s="96"/>
      <c r="G62" s="96"/>
      <c r="H62" s="96"/>
      <c r="I62" s="96"/>
      <c r="J62" s="96"/>
      <c r="K62" s="96"/>
      <c r="L62" s="43"/>
      <c r="P62" s="25" t="s">
        <v>119</v>
      </c>
      <c r="Q62" s="26" t="s">
        <v>120</v>
      </c>
    </row>
    <row r="63" spans="1:17" x14ac:dyDescent="0.25">
      <c r="A63" s="17" t="str">
        <f>IF($O$1=1,"Müügirühm","Müügirühm")</f>
        <v>Müügirühm</v>
      </c>
      <c r="B63" s="102"/>
      <c r="C63" s="92"/>
      <c r="D63" s="93"/>
      <c r="E63" s="17" t="str">
        <f>IF($O$1=1,"Vastutav müüja","Vastutav müüja")</f>
        <v>Vastutav müüja</v>
      </c>
      <c r="F63" s="97"/>
      <c r="G63" s="97"/>
      <c r="H63" s="97"/>
      <c r="I63" s="97"/>
      <c r="J63" s="97"/>
      <c r="K63" s="97"/>
      <c r="L63" s="13"/>
      <c r="P63" s="23" t="s">
        <v>121</v>
      </c>
      <c r="Q63" s="24" t="s">
        <v>122</v>
      </c>
    </row>
    <row r="64" spans="1:17" x14ac:dyDescent="0.25">
      <c r="A64" s="17" t="str">
        <f>IF($O$1=1,"Kliendiklass","Kliendiklass")</f>
        <v>Kliendiklass</v>
      </c>
      <c r="B64" s="91"/>
      <c r="C64" s="92"/>
      <c r="D64" s="93"/>
      <c r="E64" s="17"/>
      <c r="F64" s="98"/>
      <c r="G64" s="98"/>
      <c r="H64" s="98"/>
      <c r="I64" s="98"/>
      <c r="J64" s="98"/>
      <c r="K64" s="98"/>
      <c r="L64" s="13"/>
      <c r="P64" s="25" t="s">
        <v>123</v>
      </c>
      <c r="Q64" s="26" t="s">
        <v>124</v>
      </c>
    </row>
    <row r="65" spans="1:17" x14ac:dyDescent="0.25">
      <c r="A65" s="13"/>
      <c r="B65" s="13"/>
      <c r="C65" s="13"/>
      <c r="D65" s="13"/>
      <c r="E65" s="13"/>
      <c r="F65" s="13"/>
      <c r="G65" s="13"/>
      <c r="H65" s="13"/>
      <c r="I65" s="13"/>
      <c r="J65" s="13"/>
      <c r="K65" s="13"/>
      <c r="L65" s="13"/>
      <c r="P65" s="23" t="s">
        <v>125</v>
      </c>
      <c r="Q65" s="24" t="s">
        <v>126</v>
      </c>
    </row>
    <row r="66" spans="1:17" x14ac:dyDescent="0.25">
      <c r="P66" s="25" t="s">
        <v>127</v>
      </c>
      <c r="Q66" s="26" t="s">
        <v>128</v>
      </c>
    </row>
    <row r="67" spans="1:17" x14ac:dyDescent="0.25">
      <c r="P67" s="23" t="s">
        <v>129</v>
      </c>
      <c r="Q67" s="24" t="s">
        <v>130</v>
      </c>
    </row>
    <row r="68" spans="1:17" x14ac:dyDescent="0.25">
      <c r="P68" s="25" t="s">
        <v>131</v>
      </c>
      <c r="Q68" s="26" t="s">
        <v>132</v>
      </c>
    </row>
    <row r="69" spans="1:17" x14ac:dyDescent="0.25">
      <c r="P69" s="23" t="s">
        <v>133</v>
      </c>
      <c r="Q69" s="24" t="s">
        <v>134</v>
      </c>
    </row>
    <row r="70" spans="1:17" x14ac:dyDescent="0.25">
      <c r="P70" s="25" t="s">
        <v>135</v>
      </c>
      <c r="Q70" s="26" t="s">
        <v>136</v>
      </c>
    </row>
    <row r="71" spans="1:17" x14ac:dyDescent="0.25">
      <c r="P71" s="23" t="s">
        <v>137</v>
      </c>
      <c r="Q71" s="24" t="s">
        <v>138</v>
      </c>
    </row>
    <row r="72" spans="1:17" x14ac:dyDescent="0.25">
      <c r="P72" s="25" t="s">
        <v>139</v>
      </c>
      <c r="Q72" s="26" t="s">
        <v>140</v>
      </c>
    </row>
    <row r="73" spans="1:17" x14ac:dyDescent="0.25">
      <c r="P73" s="23" t="s">
        <v>141</v>
      </c>
      <c r="Q73" s="24" t="s">
        <v>142</v>
      </c>
    </row>
    <row r="74" spans="1:17" x14ac:dyDescent="0.25">
      <c r="P74" s="25" t="s">
        <v>143</v>
      </c>
      <c r="Q74" s="26" t="s">
        <v>144</v>
      </c>
    </row>
    <row r="75" spans="1:17" x14ac:dyDescent="0.25">
      <c r="P75" s="23" t="s">
        <v>145</v>
      </c>
      <c r="Q75" s="24" t="s">
        <v>146</v>
      </c>
    </row>
    <row r="76" spans="1:17" x14ac:dyDescent="0.25">
      <c r="P76" s="25" t="s">
        <v>147</v>
      </c>
      <c r="Q76" s="26" t="s">
        <v>148</v>
      </c>
    </row>
    <row r="77" spans="1:17" x14ac:dyDescent="0.25">
      <c r="P77" s="23" t="s">
        <v>149</v>
      </c>
      <c r="Q77" s="24" t="s">
        <v>150</v>
      </c>
    </row>
    <row r="78" spans="1:17" x14ac:dyDescent="0.25">
      <c r="P78" s="25" t="s">
        <v>151</v>
      </c>
      <c r="Q78" s="26" t="s">
        <v>152</v>
      </c>
    </row>
    <row r="79" spans="1:17" x14ac:dyDescent="0.25">
      <c r="P79" s="23" t="s">
        <v>153</v>
      </c>
      <c r="Q79" s="24" t="s">
        <v>154</v>
      </c>
    </row>
    <row r="80" spans="1:17" x14ac:dyDescent="0.25">
      <c r="P80" s="25" t="s">
        <v>155</v>
      </c>
      <c r="Q80" s="26" t="s">
        <v>156</v>
      </c>
    </row>
    <row r="81" spans="16:17" x14ac:dyDescent="0.25">
      <c r="P81" s="23" t="s">
        <v>157</v>
      </c>
      <c r="Q81" s="24" t="s">
        <v>158</v>
      </c>
    </row>
    <row r="82" spans="16:17" x14ac:dyDescent="0.25">
      <c r="P82" s="25" t="s">
        <v>159</v>
      </c>
      <c r="Q82" s="26" t="s">
        <v>160</v>
      </c>
    </row>
    <row r="83" spans="16:17" x14ac:dyDescent="0.25">
      <c r="P83" s="23" t="s">
        <v>161</v>
      </c>
      <c r="Q83" s="24" t="s">
        <v>162</v>
      </c>
    </row>
    <row r="84" spans="16:17" x14ac:dyDescent="0.25">
      <c r="P84" s="25" t="s">
        <v>163</v>
      </c>
      <c r="Q84" s="26" t="s">
        <v>164</v>
      </c>
    </row>
    <row r="85" spans="16:17" x14ac:dyDescent="0.25">
      <c r="P85" s="23" t="s">
        <v>165</v>
      </c>
      <c r="Q85" s="24" t="s">
        <v>166</v>
      </c>
    </row>
    <row r="86" spans="16:17" x14ac:dyDescent="0.25">
      <c r="P86" s="25" t="s">
        <v>167</v>
      </c>
      <c r="Q86" s="26" t="s">
        <v>168</v>
      </c>
    </row>
    <row r="87" spans="16:17" x14ac:dyDescent="0.25">
      <c r="P87" s="23" t="s">
        <v>169</v>
      </c>
      <c r="Q87" s="24" t="s">
        <v>170</v>
      </c>
    </row>
    <row r="88" spans="16:17" x14ac:dyDescent="0.25">
      <c r="P88" s="25" t="s">
        <v>171</v>
      </c>
      <c r="Q88" s="26" t="s">
        <v>172</v>
      </c>
    </row>
    <row r="89" spans="16:17" x14ac:dyDescent="0.25">
      <c r="P89" s="23" t="s">
        <v>173</v>
      </c>
      <c r="Q89" s="24" t="s">
        <v>174</v>
      </c>
    </row>
    <row r="90" spans="16:17" x14ac:dyDescent="0.25">
      <c r="P90" s="25" t="s">
        <v>175</v>
      </c>
      <c r="Q90" s="26" t="s">
        <v>176</v>
      </c>
    </row>
    <row r="91" spans="16:17" x14ac:dyDescent="0.25">
      <c r="P91" s="23" t="s">
        <v>177</v>
      </c>
      <c r="Q91" s="24" t="s">
        <v>178</v>
      </c>
    </row>
    <row r="92" spans="16:17" x14ac:dyDescent="0.25">
      <c r="P92" s="25" t="s">
        <v>179</v>
      </c>
      <c r="Q92" s="26" t="s">
        <v>180</v>
      </c>
    </row>
    <row r="93" spans="16:17" x14ac:dyDescent="0.25">
      <c r="P93" s="23" t="s">
        <v>181</v>
      </c>
      <c r="Q93" s="24" t="s">
        <v>182</v>
      </c>
    </row>
    <row r="94" spans="16:17" x14ac:dyDescent="0.25">
      <c r="P94" s="25" t="s">
        <v>183</v>
      </c>
      <c r="Q94" s="26" t="s">
        <v>184</v>
      </c>
    </row>
    <row r="95" spans="16:17" x14ac:dyDescent="0.25">
      <c r="P95" s="23" t="s">
        <v>185</v>
      </c>
      <c r="Q95" s="24" t="s">
        <v>186</v>
      </c>
    </row>
    <row r="96" spans="16:17" x14ac:dyDescent="0.25">
      <c r="P96" s="25" t="s">
        <v>187</v>
      </c>
      <c r="Q96" s="26" t="s">
        <v>188</v>
      </c>
    </row>
    <row r="97" spans="16:17" x14ac:dyDescent="0.25">
      <c r="P97" s="23" t="s">
        <v>189</v>
      </c>
      <c r="Q97" s="24" t="s">
        <v>190</v>
      </c>
    </row>
    <row r="98" spans="16:17" x14ac:dyDescent="0.25">
      <c r="P98" s="25" t="s">
        <v>191</v>
      </c>
      <c r="Q98" s="26" t="s">
        <v>192</v>
      </c>
    </row>
    <row r="99" spans="16:17" x14ac:dyDescent="0.25">
      <c r="P99" s="23" t="s">
        <v>193</v>
      </c>
      <c r="Q99" s="24" t="s">
        <v>194</v>
      </c>
    </row>
    <row r="100" spans="16:17" x14ac:dyDescent="0.25">
      <c r="P100" s="25" t="s">
        <v>195</v>
      </c>
      <c r="Q100" s="26" t="s">
        <v>196</v>
      </c>
    </row>
    <row r="101" spans="16:17" x14ac:dyDescent="0.25">
      <c r="P101" s="23" t="s">
        <v>197</v>
      </c>
      <c r="Q101" s="24" t="s">
        <v>198</v>
      </c>
    </row>
    <row r="102" spans="16:17" x14ac:dyDescent="0.25">
      <c r="P102" s="25" t="s">
        <v>199</v>
      </c>
      <c r="Q102" s="26" t="s">
        <v>200</v>
      </c>
    </row>
    <row r="103" spans="16:17" x14ac:dyDescent="0.25">
      <c r="P103" s="23" t="s">
        <v>201</v>
      </c>
      <c r="Q103" s="24" t="s">
        <v>202</v>
      </c>
    </row>
    <row r="104" spans="16:17" x14ac:dyDescent="0.25">
      <c r="P104" s="25" t="s">
        <v>203</v>
      </c>
      <c r="Q104" s="26" t="s">
        <v>204</v>
      </c>
    </row>
    <row r="105" spans="16:17" x14ac:dyDescent="0.25">
      <c r="P105" s="23" t="s">
        <v>205</v>
      </c>
      <c r="Q105" s="24" t="s">
        <v>206</v>
      </c>
    </row>
    <row r="106" spans="16:17" x14ac:dyDescent="0.25">
      <c r="P106" s="25" t="s">
        <v>207</v>
      </c>
      <c r="Q106" s="26" t="s">
        <v>208</v>
      </c>
    </row>
    <row r="107" spans="16:17" x14ac:dyDescent="0.25">
      <c r="P107" s="23" t="s">
        <v>209</v>
      </c>
      <c r="Q107" s="24" t="s">
        <v>210</v>
      </c>
    </row>
    <row r="108" spans="16:17" x14ac:dyDescent="0.25">
      <c r="P108" s="25" t="s">
        <v>211</v>
      </c>
      <c r="Q108" s="26" t="s">
        <v>212</v>
      </c>
    </row>
    <row r="109" spans="16:17" x14ac:dyDescent="0.25">
      <c r="P109" s="23" t="s">
        <v>213</v>
      </c>
      <c r="Q109" s="24" t="s">
        <v>214</v>
      </c>
    </row>
    <row r="110" spans="16:17" x14ac:dyDescent="0.25">
      <c r="P110" s="25" t="s">
        <v>215</v>
      </c>
      <c r="Q110" s="26" t="s">
        <v>216</v>
      </c>
    </row>
    <row r="111" spans="16:17" x14ac:dyDescent="0.25">
      <c r="P111" s="23" t="s">
        <v>217</v>
      </c>
      <c r="Q111" s="24" t="s">
        <v>218</v>
      </c>
    </row>
    <row r="112" spans="16:17" x14ac:dyDescent="0.25">
      <c r="P112" s="25" t="s">
        <v>219</v>
      </c>
      <c r="Q112" s="26" t="s">
        <v>220</v>
      </c>
    </row>
    <row r="113" spans="16:17" x14ac:dyDescent="0.25">
      <c r="P113" s="23" t="s">
        <v>221</v>
      </c>
      <c r="Q113" s="24" t="s">
        <v>222</v>
      </c>
    </row>
    <row r="114" spans="16:17" x14ac:dyDescent="0.25">
      <c r="P114" s="25" t="s">
        <v>223</v>
      </c>
      <c r="Q114" s="26" t="s">
        <v>224</v>
      </c>
    </row>
    <row r="115" spans="16:17" x14ac:dyDescent="0.25">
      <c r="P115" s="23" t="s">
        <v>225</v>
      </c>
      <c r="Q115" s="24" t="s">
        <v>226</v>
      </c>
    </row>
    <row r="116" spans="16:17" x14ac:dyDescent="0.25">
      <c r="P116" s="25" t="s">
        <v>227</v>
      </c>
      <c r="Q116" s="26" t="s">
        <v>228</v>
      </c>
    </row>
    <row r="117" spans="16:17" x14ac:dyDescent="0.25">
      <c r="P117" s="23" t="s">
        <v>229</v>
      </c>
      <c r="Q117" s="24" t="s">
        <v>230</v>
      </c>
    </row>
    <row r="118" spans="16:17" x14ac:dyDescent="0.25">
      <c r="P118" s="25" t="s">
        <v>231</v>
      </c>
      <c r="Q118" s="26" t="s">
        <v>232</v>
      </c>
    </row>
    <row r="119" spans="16:17" x14ac:dyDescent="0.25">
      <c r="P119" s="23" t="s">
        <v>233</v>
      </c>
      <c r="Q119" s="24" t="s">
        <v>234</v>
      </c>
    </row>
    <row r="120" spans="16:17" x14ac:dyDescent="0.25">
      <c r="P120" s="25" t="s">
        <v>235</v>
      </c>
      <c r="Q120" s="26" t="s">
        <v>236</v>
      </c>
    </row>
    <row r="121" spans="16:17" x14ac:dyDescent="0.25">
      <c r="P121" s="23" t="s">
        <v>237</v>
      </c>
      <c r="Q121" s="24" t="s">
        <v>238</v>
      </c>
    </row>
    <row r="122" spans="16:17" x14ac:dyDescent="0.25">
      <c r="P122" s="25" t="s">
        <v>239</v>
      </c>
      <c r="Q122" s="26" t="s">
        <v>240</v>
      </c>
    </row>
    <row r="123" spans="16:17" x14ac:dyDescent="0.25">
      <c r="P123" s="23" t="s">
        <v>241</v>
      </c>
      <c r="Q123" s="24" t="s">
        <v>242</v>
      </c>
    </row>
    <row r="124" spans="16:17" x14ac:dyDescent="0.25">
      <c r="P124" s="25" t="s">
        <v>243</v>
      </c>
      <c r="Q124" s="26" t="s">
        <v>244</v>
      </c>
    </row>
    <row r="125" spans="16:17" x14ac:dyDescent="0.25">
      <c r="P125" s="23" t="s">
        <v>245</v>
      </c>
      <c r="Q125" s="24" t="s">
        <v>246</v>
      </c>
    </row>
    <row r="126" spans="16:17" x14ac:dyDescent="0.25">
      <c r="P126" s="25" t="s">
        <v>247</v>
      </c>
      <c r="Q126" s="26" t="s">
        <v>248</v>
      </c>
    </row>
    <row r="127" spans="16:17" x14ac:dyDescent="0.25">
      <c r="P127" s="23" t="s">
        <v>249</v>
      </c>
      <c r="Q127" s="24" t="s">
        <v>250</v>
      </c>
    </row>
    <row r="128" spans="16:17" x14ac:dyDescent="0.25">
      <c r="P128" s="25" t="s">
        <v>251</v>
      </c>
      <c r="Q128" s="26" t="s">
        <v>252</v>
      </c>
    </row>
    <row r="129" spans="16:17" x14ac:dyDescent="0.25">
      <c r="P129" s="23" t="s">
        <v>253</v>
      </c>
      <c r="Q129" s="24" t="s">
        <v>254</v>
      </c>
    </row>
    <row r="130" spans="16:17" x14ac:dyDescent="0.25">
      <c r="P130" s="25" t="s">
        <v>255</v>
      </c>
      <c r="Q130" s="26" t="s">
        <v>256</v>
      </c>
    </row>
    <row r="131" spans="16:17" x14ac:dyDescent="0.25">
      <c r="P131" s="23" t="s">
        <v>257</v>
      </c>
      <c r="Q131" s="24" t="s">
        <v>4</v>
      </c>
    </row>
    <row r="132" spans="16:17" x14ac:dyDescent="0.25">
      <c r="P132" s="25" t="s">
        <v>258</v>
      </c>
      <c r="Q132" s="26" t="s">
        <v>259</v>
      </c>
    </row>
    <row r="133" spans="16:17" x14ac:dyDescent="0.25">
      <c r="P133" s="23" t="s">
        <v>260</v>
      </c>
      <c r="Q133" s="24" t="s">
        <v>261</v>
      </c>
    </row>
    <row r="134" spans="16:17" x14ac:dyDescent="0.25">
      <c r="P134" s="25" t="s">
        <v>262</v>
      </c>
      <c r="Q134" s="26" t="s">
        <v>263</v>
      </c>
    </row>
    <row r="135" spans="16:17" x14ac:dyDescent="0.25">
      <c r="P135" s="23" t="s">
        <v>264</v>
      </c>
      <c r="Q135" s="24" t="s">
        <v>265</v>
      </c>
    </row>
    <row r="136" spans="16:17" x14ac:dyDescent="0.25">
      <c r="P136" s="25" t="s">
        <v>266</v>
      </c>
      <c r="Q136" s="26" t="s">
        <v>267</v>
      </c>
    </row>
    <row r="137" spans="16:17" x14ac:dyDescent="0.25">
      <c r="P137" s="23" t="s">
        <v>268</v>
      </c>
      <c r="Q137" s="24" t="s">
        <v>269</v>
      </c>
    </row>
    <row r="138" spans="16:17" x14ac:dyDescent="0.25">
      <c r="P138" s="25" t="s">
        <v>270</v>
      </c>
      <c r="Q138" s="26" t="s">
        <v>271</v>
      </c>
    </row>
    <row r="139" spans="16:17" x14ac:dyDescent="0.25">
      <c r="P139" s="23" t="s">
        <v>272</v>
      </c>
      <c r="Q139" s="24" t="s">
        <v>273</v>
      </c>
    </row>
    <row r="140" spans="16:17" x14ac:dyDescent="0.25">
      <c r="P140" s="25" t="s">
        <v>274</v>
      </c>
      <c r="Q140" s="26" t="s">
        <v>275</v>
      </c>
    </row>
    <row r="141" spans="16:17" x14ac:dyDescent="0.25">
      <c r="P141" s="23" t="s">
        <v>276</v>
      </c>
      <c r="Q141" s="24" t="s">
        <v>277</v>
      </c>
    </row>
    <row r="142" spans="16:17" x14ac:dyDescent="0.25">
      <c r="P142" s="25" t="s">
        <v>278</v>
      </c>
      <c r="Q142" s="26" t="s">
        <v>279</v>
      </c>
    </row>
    <row r="143" spans="16:17" x14ac:dyDescent="0.25">
      <c r="P143" s="23" t="s">
        <v>280</v>
      </c>
      <c r="Q143" s="24" t="s">
        <v>281</v>
      </c>
    </row>
    <row r="144" spans="16:17" x14ac:dyDescent="0.25">
      <c r="P144" s="25" t="s">
        <v>282</v>
      </c>
      <c r="Q144" s="26" t="s">
        <v>283</v>
      </c>
    </row>
    <row r="145" spans="16:17" x14ac:dyDescent="0.25">
      <c r="P145" s="23" t="s">
        <v>284</v>
      </c>
      <c r="Q145" s="24" t="s">
        <v>285</v>
      </c>
    </row>
    <row r="146" spans="16:17" x14ac:dyDescent="0.25">
      <c r="P146" s="25" t="s">
        <v>286</v>
      </c>
      <c r="Q146" s="26" t="s">
        <v>287</v>
      </c>
    </row>
    <row r="147" spans="16:17" x14ac:dyDescent="0.25">
      <c r="P147" s="23" t="s">
        <v>288</v>
      </c>
      <c r="Q147" s="24" t="s">
        <v>289</v>
      </c>
    </row>
    <row r="148" spans="16:17" x14ac:dyDescent="0.25">
      <c r="P148" s="25" t="s">
        <v>290</v>
      </c>
      <c r="Q148" s="26" t="s">
        <v>291</v>
      </c>
    </row>
    <row r="149" spans="16:17" x14ac:dyDescent="0.25">
      <c r="P149" s="23" t="s">
        <v>292</v>
      </c>
      <c r="Q149" s="24" t="s">
        <v>293</v>
      </c>
    </row>
    <row r="150" spans="16:17" x14ac:dyDescent="0.25">
      <c r="P150" s="25" t="s">
        <v>294</v>
      </c>
      <c r="Q150" s="26" t="s">
        <v>295</v>
      </c>
    </row>
    <row r="151" spans="16:17" x14ac:dyDescent="0.25">
      <c r="P151" s="23" t="s">
        <v>296</v>
      </c>
      <c r="Q151" s="24" t="s">
        <v>297</v>
      </c>
    </row>
    <row r="152" spans="16:17" x14ac:dyDescent="0.25">
      <c r="P152" s="25" t="s">
        <v>298</v>
      </c>
      <c r="Q152" s="26" t="s">
        <v>299</v>
      </c>
    </row>
    <row r="153" spans="16:17" x14ac:dyDescent="0.25">
      <c r="P153" s="23" t="s">
        <v>300</v>
      </c>
      <c r="Q153" s="24" t="s">
        <v>301</v>
      </c>
    </row>
    <row r="154" spans="16:17" x14ac:dyDescent="0.25">
      <c r="P154" s="25" t="s">
        <v>302</v>
      </c>
      <c r="Q154" s="26" t="s">
        <v>303</v>
      </c>
    </row>
    <row r="155" spans="16:17" x14ac:dyDescent="0.25">
      <c r="P155" s="23" t="s">
        <v>304</v>
      </c>
      <c r="Q155" s="24" t="s">
        <v>305</v>
      </c>
    </row>
    <row r="156" spans="16:17" x14ac:dyDescent="0.25">
      <c r="P156" s="25" t="s">
        <v>306</v>
      </c>
      <c r="Q156" s="26" t="s">
        <v>307</v>
      </c>
    </row>
    <row r="157" spans="16:17" x14ac:dyDescent="0.25">
      <c r="P157" s="23" t="s">
        <v>308</v>
      </c>
      <c r="Q157" s="24" t="s">
        <v>309</v>
      </c>
    </row>
    <row r="158" spans="16:17" x14ac:dyDescent="0.25">
      <c r="P158" s="25" t="s">
        <v>310</v>
      </c>
      <c r="Q158" s="26" t="s">
        <v>311</v>
      </c>
    </row>
    <row r="159" spans="16:17" x14ac:dyDescent="0.25">
      <c r="P159" s="23" t="s">
        <v>312</v>
      </c>
      <c r="Q159" s="24" t="s">
        <v>313</v>
      </c>
    </row>
    <row r="160" spans="16:17" x14ac:dyDescent="0.25">
      <c r="P160" s="25" t="s">
        <v>314</v>
      </c>
      <c r="Q160" s="26" t="s">
        <v>315</v>
      </c>
    </row>
    <row r="161" spans="16:17" x14ac:dyDescent="0.25">
      <c r="P161" s="23" t="s">
        <v>316</v>
      </c>
      <c r="Q161" s="24" t="s">
        <v>317</v>
      </c>
    </row>
    <row r="162" spans="16:17" x14ac:dyDescent="0.25">
      <c r="P162" s="25" t="s">
        <v>318</v>
      </c>
      <c r="Q162" s="26" t="s">
        <v>319</v>
      </c>
    </row>
    <row r="163" spans="16:17" x14ac:dyDescent="0.25">
      <c r="P163" s="23" t="s">
        <v>320</v>
      </c>
      <c r="Q163" s="24" t="s">
        <v>321</v>
      </c>
    </row>
    <row r="164" spans="16:17" x14ac:dyDescent="0.25">
      <c r="P164" s="25" t="s">
        <v>322</v>
      </c>
      <c r="Q164" s="26" t="s">
        <v>323</v>
      </c>
    </row>
    <row r="165" spans="16:17" x14ac:dyDescent="0.25">
      <c r="P165" s="23" t="s">
        <v>324</v>
      </c>
      <c r="Q165" s="24" t="s">
        <v>325</v>
      </c>
    </row>
    <row r="166" spans="16:17" x14ac:dyDescent="0.25">
      <c r="P166" s="25" t="s">
        <v>326</v>
      </c>
      <c r="Q166" s="26" t="s">
        <v>327</v>
      </c>
    </row>
    <row r="167" spans="16:17" x14ac:dyDescent="0.25">
      <c r="P167" s="23" t="s">
        <v>328</v>
      </c>
      <c r="Q167" s="24" t="s">
        <v>329</v>
      </c>
    </row>
    <row r="168" spans="16:17" x14ac:dyDescent="0.25">
      <c r="P168" s="25" t="s">
        <v>330</v>
      </c>
      <c r="Q168" s="26" t="s">
        <v>331</v>
      </c>
    </row>
    <row r="169" spans="16:17" x14ac:dyDescent="0.25">
      <c r="P169" s="23" t="s">
        <v>332</v>
      </c>
      <c r="Q169" s="24" t="s">
        <v>333</v>
      </c>
    </row>
    <row r="170" spans="16:17" x14ac:dyDescent="0.25">
      <c r="P170" s="25" t="s">
        <v>334</v>
      </c>
      <c r="Q170" s="26" t="s">
        <v>335</v>
      </c>
    </row>
    <row r="171" spans="16:17" x14ac:dyDescent="0.25">
      <c r="P171" s="23" t="s">
        <v>336</v>
      </c>
      <c r="Q171" s="24" t="s">
        <v>337</v>
      </c>
    </row>
    <row r="172" spans="16:17" x14ac:dyDescent="0.25">
      <c r="P172" s="25" t="s">
        <v>338</v>
      </c>
      <c r="Q172" s="26" t="s">
        <v>339</v>
      </c>
    </row>
    <row r="173" spans="16:17" x14ac:dyDescent="0.25">
      <c r="P173" s="23" t="s">
        <v>340</v>
      </c>
      <c r="Q173" s="24" t="s">
        <v>341</v>
      </c>
    </row>
    <row r="174" spans="16:17" x14ac:dyDescent="0.25">
      <c r="P174" s="25" t="s">
        <v>342</v>
      </c>
      <c r="Q174" s="26" t="s">
        <v>343</v>
      </c>
    </row>
    <row r="175" spans="16:17" x14ac:dyDescent="0.25">
      <c r="P175" s="23" t="s">
        <v>344</v>
      </c>
      <c r="Q175" s="24" t="s">
        <v>345</v>
      </c>
    </row>
    <row r="176" spans="16:17" x14ac:dyDescent="0.25">
      <c r="P176" s="25" t="s">
        <v>346</v>
      </c>
      <c r="Q176" s="26" t="s">
        <v>347</v>
      </c>
    </row>
    <row r="177" spans="16:17" x14ac:dyDescent="0.25">
      <c r="P177" s="23" t="s">
        <v>348</v>
      </c>
      <c r="Q177" s="24" t="s">
        <v>349</v>
      </c>
    </row>
    <row r="178" spans="16:17" x14ac:dyDescent="0.25">
      <c r="P178" s="25" t="s">
        <v>350</v>
      </c>
      <c r="Q178" s="26" t="s">
        <v>351</v>
      </c>
    </row>
    <row r="179" spans="16:17" x14ac:dyDescent="0.25">
      <c r="P179" s="23" t="s">
        <v>352</v>
      </c>
      <c r="Q179" s="24" t="s">
        <v>353</v>
      </c>
    </row>
    <row r="180" spans="16:17" x14ac:dyDescent="0.25">
      <c r="P180" s="25" t="s">
        <v>354</v>
      </c>
      <c r="Q180" s="26" t="s">
        <v>355</v>
      </c>
    </row>
    <row r="181" spans="16:17" x14ac:dyDescent="0.25">
      <c r="P181" s="23" t="s">
        <v>356</v>
      </c>
      <c r="Q181" s="24" t="s">
        <v>357</v>
      </c>
    </row>
    <row r="182" spans="16:17" x14ac:dyDescent="0.25">
      <c r="P182" s="25" t="s">
        <v>358</v>
      </c>
      <c r="Q182" s="26" t="s">
        <v>359</v>
      </c>
    </row>
    <row r="183" spans="16:17" x14ac:dyDescent="0.25">
      <c r="P183" s="23" t="s">
        <v>360</v>
      </c>
      <c r="Q183" s="24" t="s">
        <v>361</v>
      </c>
    </row>
    <row r="184" spans="16:17" x14ac:dyDescent="0.25">
      <c r="P184" s="25" t="s">
        <v>362</v>
      </c>
      <c r="Q184" s="26" t="s">
        <v>363</v>
      </c>
    </row>
    <row r="185" spans="16:17" x14ac:dyDescent="0.25">
      <c r="P185" s="23" t="s">
        <v>364</v>
      </c>
      <c r="Q185" s="24" t="s">
        <v>365</v>
      </c>
    </row>
    <row r="186" spans="16:17" x14ac:dyDescent="0.25">
      <c r="P186" s="25" t="s">
        <v>366</v>
      </c>
      <c r="Q186" s="26" t="s">
        <v>367</v>
      </c>
    </row>
    <row r="187" spans="16:17" x14ac:dyDescent="0.25">
      <c r="P187" s="23" t="s">
        <v>368</v>
      </c>
      <c r="Q187" s="24" t="s">
        <v>369</v>
      </c>
    </row>
    <row r="188" spans="16:17" x14ac:dyDescent="0.25">
      <c r="P188" s="25" t="s">
        <v>370</v>
      </c>
      <c r="Q188" s="26" t="s">
        <v>371</v>
      </c>
    </row>
    <row r="189" spans="16:17" x14ac:dyDescent="0.25">
      <c r="P189" s="23" t="s">
        <v>372</v>
      </c>
      <c r="Q189" s="24" t="s">
        <v>373</v>
      </c>
    </row>
    <row r="190" spans="16:17" x14ac:dyDescent="0.25">
      <c r="P190" s="25" t="s">
        <v>374</v>
      </c>
      <c r="Q190" s="26" t="s">
        <v>375</v>
      </c>
    </row>
    <row r="191" spans="16:17" x14ac:dyDescent="0.25">
      <c r="P191" s="23" t="s">
        <v>376</v>
      </c>
      <c r="Q191" s="24" t="s">
        <v>377</v>
      </c>
    </row>
    <row r="192" spans="16:17" x14ac:dyDescent="0.25">
      <c r="P192" s="25" t="s">
        <v>378</v>
      </c>
      <c r="Q192" s="26" t="s">
        <v>379</v>
      </c>
    </row>
    <row r="193" spans="16:17" x14ac:dyDescent="0.25">
      <c r="P193" s="23" t="s">
        <v>380</v>
      </c>
      <c r="Q193" s="24" t="s">
        <v>381</v>
      </c>
    </row>
    <row r="194" spans="16:17" x14ac:dyDescent="0.25">
      <c r="P194" s="25" t="s">
        <v>382</v>
      </c>
      <c r="Q194" s="26" t="s">
        <v>383</v>
      </c>
    </row>
    <row r="195" spans="16:17" x14ac:dyDescent="0.25">
      <c r="P195" s="23" t="s">
        <v>384</v>
      </c>
      <c r="Q195" s="24" t="s">
        <v>385</v>
      </c>
    </row>
    <row r="196" spans="16:17" x14ac:dyDescent="0.25">
      <c r="P196" s="25" t="s">
        <v>386</v>
      </c>
      <c r="Q196" s="26" t="s">
        <v>387</v>
      </c>
    </row>
    <row r="197" spans="16:17" x14ac:dyDescent="0.25">
      <c r="P197" s="23" t="s">
        <v>388</v>
      </c>
      <c r="Q197" s="24" t="s">
        <v>389</v>
      </c>
    </row>
    <row r="198" spans="16:17" x14ac:dyDescent="0.25">
      <c r="P198" s="25" t="s">
        <v>390</v>
      </c>
      <c r="Q198" s="26" t="s">
        <v>391</v>
      </c>
    </row>
    <row r="199" spans="16:17" x14ac:dyDescent="0.25">
      <c r="P199" s="23" t="s">
        <v>392</v>
      </c>
      <c r="Q199" s="24" t="s">
        <v>393</v>
      </c>
    </row>
    <row r="200" spans="16:17" x14ac:dyDescent="0.25">
      <c r="P200" s="25" t="s">
        <v>394</v>
      </c>
      <c r="Q200" s="26" t="s">
        <v>395</v>
      </c>
    </row>
    <row r="201" spans="16:17" x14ac:dyDescent="0.25">
      <c r="P201" s="23" t="s">
        <v>396</v>
      </c>
      <c r="Q201" s="24" t="s">
        <v>397</v>
      </c>
    </row>
    <row r="202" spans="16:17" x14ac:dyDescent="0.25">
      <c r="P202" s="25" t="s">
        <v>398</v>
      </c>
      <c r="Q202" s="26" t="s">
        <v>399</v>
      </c>
    </row>
    <row r="203" spans="16:17" x14ac:dyDescent="0.25">
      <c r="P203" s="23" t="s">
        <v>400</v>
      </c>
      <c r="Q203" s="24" t="s">
        <v>401</v>
      </c>
    </row>
    <row r="204" spans="16:17" x14ac:dyDescent="0.25">
      <c r="P204" s="25" t="s">
        <v>402</v>
      </c>
      <c r="Q204" s="26" t="s">
        <v>403</v>
      </c>
    </row>
    <row r="205" spans="16:17" x14ac:dyDescent="0.25">
      <c r="P205" s="23" t="s">
        <v>404</v>
      </c>
      <c r="Q205" s="24" t="s">
        <v>405</v>
      </c>
    </row>
    <row r="206" spans="16:17" x14ac:dyDescent="0.25">
      <c r="P206" s="25" t="s">
        <v>406</v>
      </c>
      <c r="Q206" s="26" t="s">
        <v>407</v>
      </c>
    </row>
    <row r="207" spans="16:17" x14ac:dyDescent="0.25">
      <c r="P207" s="23" t="s">
        <v>408</v>
      </c>
      <c r="Q207" s="24" t="s">
        <v>409</v>
      </c>
    </row>
    <row r="208" spans="16:17" x14ac:dyDescent="0.25">
      <c r="P208" s="25" t="s">
        <v>410</v>
      </c>
      <c r="Q208" s="26" t="s">
        <v>411</v>
      </c>
    </row>
    <row r="209" spans="16:17" x14ac:dyDescent="0.25">
      <c r="P209" s="23" t="s">
        <v>412</v>
      </c>
      <c r="Q209" s="24" t="s">
        <v>413</v>
      </c>
    </row>
    <row r="210" spans="16:17" x14ac:dyDescent="0.25">
      <c r="P210" s="25" t="s">
        <v>414</v>
      </c>
      <c r="Q210" s="26" t="s">
        <v>415</v>
      </c>
    </row>
    <row r="211" spans="16:17" x14ac:dyDescent="0.25">
      <c r="P211" s="23" t="s">
        <v>416</v>
      </c>
      <c r="Q211" s="24" t="s">
        <v>417</v>
      </c>
    </row>
    <row r="212" spans="16:17" x14ac:dyDescent="0.25">
      <c r="P212" s="25" t="s">
        <v>418</v>
      </c>
      <c r="Q212" s="26" t="s">
        <v>419</v>
      </c>
    </row>
    <row r="213" spans="16:17" x14ac:dyDescent="0.25">
      <c r="P213" s="23" t="s">
        <v>420</v>
      </c>
      <c r="Q213" s="24" t="s">
        <v>421</v>
      </c>
    </row>
    <row r="214" spans="16:17" x14ac:dyDescent="0.25">
      <c r="P214" s="25" t="s">
        <v>422</v>
      </c>
      <c r="Q214" s="26" t="s">
        <v>423</v>
      </c>
    </row>
    <row r="215" spans="16:17" x14ac:dyDescent="0.25">
      <c r="P215" s="23" t="s">
        <v>424</v>
      </c>
      <c r="Q215" s="24" t="s">
        <v>425</v>
      </c>
    </row>
    <row r="216" spans="16:17" x14ac:dyDescent="0.25">
      <c r="P216" s="25" t="s">
        <v>426</v>
      </c>
      <c r="Q216" s="26" t="s">
        <v>427</v>
      </c>
    </row>
    <row r="217" spans="16:17" x14ac:dyDescent="0.25">
      <c r="P217" s="23" t="s">
        <v>428</v>
      </c>
      <c r="Q217" s="24" t="s">
        <v>429</v>
      </c>
    </row>
    <row r="218" spans="16:17" x14ac:dyDescent="0.25">
      <c r="P218" s="25" t="s">
        <v>430</v>
      </c>
      <c r="Q218" s="26" t="s">
        <v>431</v>
      </c>
    </row>
    <row r="219" spans="16:17" x14ac:dyDescent="0.25">
      <c r="P219" s="23" t="s">
        <v>432</v>
      </c>
      <c r="Q219" s="24" t="s">
        <v>433</v>
      </c>
    </row>
    <row r="220" spans="16:17" x14ac:dyDescent="0.25">
      <c r="P220" s="25" t="s">
        <v>434</v>
      </c>
      <c r="Q220" s="26" t="s">
        <v>435</v>
      </c>
    </row>
    <row r="221" spans="16:17" x14ac:dyDescent="0.25">
      <c r="P221" s="23" t="s">
        <v>436</v>
      </c>
      <c r="Q221" s="24" t="s">
        <v>437</v>
      </c>
    </row>
    <row r="222" spans="16:17" x14ac:dyDescent="0.25">
      <c r="P222" s="25" t="s">
        <v>438</v>
      </c>
      <c r="Q222" s="26" t="s">
        <v>439</v>
      </c>
    </row>
    <row r="223" spans="16:17" x14ac:dyDescent="0.25">
      <c r="P223" s="23" t="s">
        <v>440</v>
      </c>
      <c r="Q223" s="24" t="s">
        <v>441</v>
      </c>
    </row>
    <row r="224" spans="16:17" x14ac:dyDescent="0.25">
      <c r="P224" s="25" t="s">
        <v>442</v>
      </c>
      <c r="Q224" s="26" t="s">
        <v>443</v>
      </c>
    </row>
    <row r="225" spans="16:17" x14ac:dyDescent="0.25">
      <c r="P225" s="23" t="s">
        <v>444</v>
      </c>
      <c r="Q225" s="24" t="s">
        <v>445</v>
      </c>
    </row>
    <row r="226" spans="16:17" x14ac:dyDescent="0.25">
      <c r="P226" s="25" t="s">
        <v>446</v>
      </c>
      <c r="Q226" s="26" t="s">
        <v>447</v>
      </c>
    </row>
    <row r="227" spans="16:17" x14ac:dyDescent="0.25">
      <c r="P227" s="23" t="s">
        <v>448</v>
      </c>
      <c r="Q227" s="24" t="s">
        <v>449</v>
      </c>
    </row>
    <row r="228" spans="16:17" x14ac:dyDescent="0.25">
      <c r="P228" s="25" t="s">
        <v>450</v>
      </c>
      <c r="Q228" s="26" t="s">
        <v>451</v>
      </c>
    </row>
    <row r="229" spans="16:17" x14ac:dyDescent="0.25">
      <c r="P229" s="23" t="s">
        <v>452</v>
      </c>
      <c r="Q229" s="24" t="s">
        <v>453</v>
      </c>
    </row>
    <row r="230" spans="16:17" x14ac:dyDescent="0.25">
      <c r="P230" s="25" t="s">
        <v>454</v>
      </c>
      <c r="Q230" s="26" t="s">
        <v>455</v>
      </c>
    </row>
    <row r="231" spans="16:17" x14ac:dyDescent="0.25">
      <c r="P231" s="23" t="s">
        <v>456</v>
      </c>
      <c r="Q231" s="24" t="s">
        <v>457</v>
      </c>
    </row>
    <row r="232" spans="16:17" x14ac:dyDescent="0.25">
      <c r="P232" s="25" t="s">
        <v>458</v>
      </c>
      <c r="Q232" s="26" t="s">
        <v>459</v>
      </c>
    </row>
    <row r="233" spans="16:17" x14ac:dyDescent="0.25">
      <c r="P233" s="23" t="s">
        <v>460</v>
      </c>
      <c r="Q233" s="24" t="s">
        <v>461</v>
      </c>
    </row>
    <row r="234" spans="16:17" x14ac:dyDescent="0.25">
      <c r="P234" s="25" t="s">
        <v>462</v>
      </c>
      <c r="Q234" s="26" t="s">
        <v>463</v>
      </c>
    </row>
    <row r="235" spans="16:17" x14ac:dyDescent="0.25">
      <c r="P235" s="23" t="s">
        <v>464</v>
      </c>
      <c r="Q235" s="24" t="s">
        <v>465</v>
      </c>
    </row>
    <row r="236" spans="16:17" x14ac:dyDescent="0.25">
      <c r="P236" s="25" t="s">
        <v>466</v>
      </c>
      <c r="Q236" s="26" t="s">
        <v>467</v>
      </c>
    </row>
    <row r="237" spans="16:17" x14ac:dyDescent="0.25">
      <c r="P237" s="23" t="s">
        <v>468</v>
      </c>
      <c r="Q237" s="24" t="s">
        <v>469</v>
      </c>
    </row>
    <row r="238" spans="16:17" x14ac:dyDescent="0.25">
      <c r="P238" s="25" t="s">
        <v>470</v>
      </c>
      <c r="Q238" s="26" t="s">
        <v>471</v>
      </c>
    </row>
    <row r="239" spans="16:17" x14ac:dyDescent="0.25">
      <c r="P239" s="23" t="s">
        <v>472</v>
      </c>
      <c r="Q239" s="24" t="s">
        <v>473</v>
      </c>
    </row>
    <row r="240" spans="16:17" x14ac:dyDescent="0.25">
      <c r="P240" s="25" t="s">
        <v>474</v>
      </c>
      <c r="Q240" s="26" t="s">
        <v>475</v>
      </c>
    </row>
    <row r="241" spans="16:17" x14ac:dyDescent="0.25">
      <c r="P241" s="23" t="s">
        <v>476</v>
      </c>
      <c r="Q241" s="24" t="s">
        <v>477</v>
      </c>
    </row>
    <row r="242" spans="16:17" x14ac:dyDescent="0.25">
      <c r="P242" s="25" t="s">
        <v>478</v>
      </c>
      <c r="Q242" s="26" t="s">
        <v>479</v>
      </c>
    </row>
    <row r="243" spans="16:17" x14ac:dyDescent="0.25">
      <c r="P243" s="23" t="s">
        <v>480</v>
      </c>
      <c r="Q243" s="24" t="s">
        <v>481</v>
      </c>
    </row>
    <row r="244" spans="16:17" x14ac:dyDescent="0.25">
      <c r="P244" s="25" t="s">
        <v>482</v>
      </c>
      <c r="Q244" s="26" t="s">
        <v>483</v>
      </c>
    </row>
    <row r="245" spans="16:17" x14ac:dyDescent="0.25">
      <c r="P245" s="23" t="s">
        <v>484</v>
      </c>
      <c r="Q245" s="24" t="s">
        <v>485</v>
      </c>
    </row>
    <row r="246" spans="16:17" x14ac:dyDescent="0.25">
      <c r="P246" s="25" t="s">
        <v>486</v>
      </c>
      <c r="Q246" s="26" t="s">
        <v>487</v>
      </c>
    </row>
    <row r="247" spans="16:17" x14ac:dyDescent="0.25">
      <c r="P247" s="23" t="s">
        <v>488</v>
      </c>
      <c r="Q247" s="24" t="s">
        <v>489</v>
      </c>
    </row>
    <row r="248" spans="16:17" x14ac:dyDescent="0.25">
      <c r="P248" s="25" t="s">
        <v>490</v>
      </c>
      <c r="Q248" s="26" t="s">
        <v>491</v>
      </c>
    </row>
    <row r="249" spans="16:17" x14ac:dyDescent="0.25">
      <c r="P249" s="23" t="s">
        <v>492</v>
      </c>
      <c r="Q249" s="24" t="s">
        <v>493</v>
      </c>
    </row>
    <row r="250" spans="16:17" x14ac:dyDescent="0.25">
      <c r="P250" s="25" t="s">
        <v>494</v>
      </c>
      <c r="Q250" s="26" t="s">
        <v>495</v>
      </c>
    </row>
    <row r="251" spans="16:17" x14ac:dyDescent="0.25">
      <c r="P251" s="23" t="s">
        <v>496</v>
      </c>
      <c r="Q251" s="24" t="s">
        <v>497</v>
      </c>
    </row>
    <row r="252" spans="16:17" x14ac:dyDescent="0.25">
      <c r="P252" s="25" t="s">
        <v>498</v>
      </c>
      <c r="Q252" s="26" t="s">
        <v>499</v>
      </c>
    </row>
    <row r="253" spans="16:17" x14ac:dyDescent="0.25">
      <c r="P253" s="23" t="s">
        <v>500</v>
      </c>
      <c r="Q253" s="24" t="s">
        <v>501</v>
      </c>
    </row>
    <row r="254" spans="16:17" x14ac:dyDescent="0.25">
      <c r="P254" s="25" t="s">
        <v>502</v>
      </c>
      <c r="Q254" s="26" t="s">
        <v>503</v>
      </c>
    </row>
    <row r="255" spans="16:17" x14ac:dyDescent="0.25">
      <c r="P255" s="23" t="s">
        <v>504</v>
      </c>
      <c r="Q255" s="24" t="s">
        <v>505</v>
      </c>
    </row>
    <row r="256" spans="16:17" x14ac:dyDescent="0.25">
      <c r="P256" s="25" t="s">
        <v>506</v>
      </c>
      <c r="Q256" s="26" t="s">
        <v>507</v>
      </c>
    </row>
    <row r="257" spans="16:17" x14ac:dyDescent="0.25">
      <c r="P257" s="27" t="s">
        <v>508</v>
      </c>
      <c r="Q257" s="28" t="s">
        <v>509</v>
      </c>
    </row>
  </sheetData>
  <sheetProtection algorithmName="SHA-512" hashValue="PCZ+K58fo6PsxyDJFptDR/iPC1Fp0jg/uK7QPEPYFt8w4CUwSJHtnhpSrvtChmozeuRlPR9wrXk3q5DXdCyjYw==" saltValue="p0Pc+RWdXzlELm+WzZlk/A==" spinCount="100000" sheet="1" formatCells="0" selectLockedCells="1"/>
  <mergeCells count="89">
    <mergeCell ref="A53:K53"/>
    <mergeCell ref="A52:K52"/>
    <mergeCell ref="A59:K59"/>
    <mergeCell ref="B45:K45"/>
    <mergeCell ref="H46:K46"/>
    <mergeCell ref="A49:I49"/>
    <mergeCell ref="B46:C46"/>
    <mergeCell ref="A48:I48"/>
    <mergeCell ref="B47:K47"/>
    <mergeCell ref="A51:I51"/>
    <mergeCell ref="A50:I50"/>
    <mergeCell ref="H40:K40"/>
    <mergeCell ref="A39:K39"/>
    <mergeCell ref="B26:C26"/>
    <mergeCell ref="B40:D40"/>
    <mergeCell ref="E40:G40"/>
    <mergeCell ref="F33:H33"/>
    <mergeCell ref="F34:H34"/>
    <mergeCell ref="B33:C33"/>
    <mergeCell ref="B34:C34"/>
    <mergeCell ref="B6:D6"/>
    <mergeCell ref="B7:D7"/>
    <mergeCell ref="B19:C19"/>
    <mergeCell ref="B11:C11"/>
    <mergeCell ref="B15:C15"/>
    <mergeCell ref="A9:K9"/>
    <mergeCell ref="A13:K13"/>
    <mergeCell ref="A17:K17"/>
    <mergeCell ref="F7:K7"/>
    <mergeCell ref="E19:F19"/>
    <mergeCell ref="E15:F15"/>
    <mergeCell ref="E11:F11"/>
    <mergeCell ref="H19:K19"/>
    <mergeCell ref="B10:K10"/>
    <mergeCell ref="H15:K15"/>
    <mergeCell ref="B18:K18"/>
    <mergeCell ref="H11:K11"/>
    <mergeCell ref="B14:K14"/>
    <mergeCell ref="B32:C32"/>
    <mergeCell ref="F26:H26"/>
    <mergeCell ref="F27:H27"/>
    <mergeCell ref="F28:H28"/>
    <mergeCell ref="F29:H29"/>
    <mergeCell ref="B28:C28"/>
    <mergeCell ref="B29:C29"/>
    <mergeCell ref="B30:C30"/>
    <mergeCell ref="B31:C31"/>
    <mergeCell ref="B23:K23"/>
    <mergeCell ref="A21:K21"/>
    <mergeCell ref="A24:K24"/>
    <mergeCell ref="A20:K20"/>
    <mergeCell ref="B22:K22"/>
    <mergeCell ref="A43:I43"/>
    <mergeCell ref="A38:K38"/>
    <mergeCell ref="A42:I42"/>
    <mergeCell ref="E46:F46"/>
    <mergeCell ref="B63:D63"/>
    <mergeCell ref="B54:E54"/>
    <mergeCell ref="F54:I55"/>
    <mergeCell ref="B55:E55"/>
    <mergeCell ref="B56:E56"/>
    <mergeCell ref="A57:I58"/>
    <mergeCell ref="F56:I56"/>
    <mergeCell ref="B60:D60"/>
    <mergeCell ref="B41:K41"/>
    <mergeCell ref="A44:K44"/>
    <mergeCell ref="E60:K61"/>
    <mergeCell ref="A61:D61"/>
    <mergeCell ref="B64:D64"/>
    <mergeCell ref="B62:D62"/>
    <mergeCell ref="F62:K62"/>
    <mergeCell ref="F63:K63"/>
    <mergeCell ref="F64:K64"/>
    <mergeCell ref="A1:I2"/>
    <mergeCell ref="A35:K35"/>
    <mergeCell ref="A36:K36"/>
    <mergeCell ref="A37:K37"/>
    <mergeCell ref="A8:I8"/>
    <mergeCell ref="A12:I12"/>
    <mergeCell ref="A16:I16"/>
    <mergeCell ref="F30:H30"/>
    <mergeCell ref="F31:H31"/>
    <mergeCell ref="F32:H32"/>
    <mergeCell ref="B27:C27"/>
    <mergeCell ref="A3:I3"/>
    <mergeCell ref="A25:K25"/>
    <mergeCell ref="A4:K4"/>
    <mergeCell ref="B5:K5"/>
    <mergeCell ref="F6:K6"/>
  </mergeCells>
  <dataValidations count="10">
    <dataValidation type="textLength" operator="lessThanOrEqual" allowBlank="1" showInputMessage="1" showErrorMessage="1" errorTitle="Maximum field length exceeded." error="Please, correct text. Maximum lenght is 100 characters." promptTitle="Branch of industry" prompt="_x000a_Maximum field length is 100 characters." sqref="B51:D51" xr:uid="{00000000-0002-0000-0000-000000000000}">
      <formula1>100</formula1>
    </dataValidation>
    <dataValidation type="textLength" operator="lessThanOrEqual" allowBlank="1" showInputMessage="1" showErrorMessage="1" errorTitle="Maximum field length exceeded." error="Please, correct text. Maximum lenght is 25 characters." promptTitle="Turnover in previous year" prompt="in local currency._x000a_Example: 100000EEK_x000a__x000a_Maximum field length 25 characters." sqref="G51:I51" xr:uid="{00000000-0002-0000-0000-000001000000}">
      <formula1>25</formula1>
    </dataValidation>
    <dataValidation type="list" allowBlank="1" showInputMessage="1" sqref="D27:D34" xr:uid="{00000000-0002-0000-0000-000002000000}">
      <formula1>INDIRECT("AMETID[amet]")</formula1>
    </dataValidation>
    <dataValidation type="list" allowBlank="1" showInputMessage="1" showErrorMessage="1" errorTitle="Value is not in the value list." error="Please, select value from the value list." promptTitle="Country" prompt="of the delivery address._x000a__x000a_Select country from the list." sqref="H46" xr:uid="{00000000-0002-0000-0000-000003000000}">
      <formula1>INDIRECT("riik[riik]",1)</formula1>
    </dataValidation>
    <dataValidation type="list" allowBlank="1" showInputMessage="1" showErrorMessage="1" errorTitle="Value is not in the value list." error="Please, select value from the value list." promptTitle="Country" prompt="Select country from the list." sqref="H11:K11 H15:K15 H19:K19" xr:uid="{00000000-0002-0000-0000-000004000000}">
      <formula1>INDIRECT("riik[riik]",1)</formula1>
    </dataValidation>
    <dataValidation type="list" allowBlank="1" showInputMessage="1" showErrorMessage="1" sqref="B62:D62" xr:uid="{00000000-0002-0000-0000-000005000000}">
      <formula1>INDIRECT("T_ind1[ind1_nimi]")</formula1>
    </dataValidation>
    <dataValidation type="list" allowBlank="1" showInputMessage="1" showErrorMessage="1" sqref="F62:K62" xr:uid="{00000000-0002-0000-0000-000006000000}">
      <formula1>INDIRECT("T_ind2[ind2_nimi]")</formula1>
    </dataValidation>
    <dataValidation type="list" allowBlank="1" showInputMessage="1" showErrorMessage="1" sqref="B63:D63" xr:uid="{00000000-0002-0000-0000-000007000000}">
      <formula1>INDIRECT("T_Salesgroup[müügirühm]")</formula1>
    </dataValidation>
    <dataValidation type="list" allowBlank="1" sqref="F63:K63" xr:uid="{00000000-0002-0000-0000-000008000000}">
      <formula1>INDIRECT("T_haldur_valik[nimi]")</formula1>
    </dataValidation>
    <dataValidation type="list" allowBlank="1" showInputMessage="1" showErrorMessage="1" sqref="B64:D64" xr:uid="{00000000-0002-0000-0000-000009000000}">
      <formula1>INDIRECT("T_customer_class[klass]")</formula1>
    </dataValidation>
  </dataValidations>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B_32">
              <controlPr defaultSize="0" autoFill="0" autoLine="0" autoPict="0">
                <anchor moveWithCells="1">
                  <from>
                    <xdr:col>8</xdr:col>
                    <xdr:colOff>161925</xdr:colOff>
                    <xdr:row>31</xdr:row>
                    <xdr:rowOff>0</xdr:rowOff>
                  </from>
                  <to>
                    <xdr:col>8</xdr:col>
                    <xdr:colOff>457200</xdr:colOff>
                    <xdr:row>32</xdr:row>
                    <xdr:rowOff>9525</xdr:rowOff>
                  </to>
                </anchor>
              </controlPr>
            </control>
          </mc:Choice>
        </mc:AlternateContent>
        <mc:AlternateContent xmlns:mc="http://schemas.openxmlformats.org/markup-compatibility/2006">
          <mc:Choice Requires="x14">
            <control shapeId="1032" r:id="rId5" name="CB_33">
              <controlPr defaultSize="0" autoFill="0" autoLine="0" autoPict="0">
                <anchor moveWithCells="1">
                  <from>
                    <xdr:col>8</xdr:col>
                    <xdr:colOff>161925</xdr:colOff>
                    <xdr:row>32</xdr:row>
                    <xdr:rowOff>0</xdr:rowOff>
                  </from>
                  <to>
                    <xdr:col>8</xdr:col>
                    <xdr:colOff>457200</xdr:colOff>
                    <xdr:row>33</xdr:row>
                    <xdr:rowOff>9525</xdr:rowOff>
                  </to>
                </anchor>
              </controlPr>
            </control>
          </mc:Choice>
        </mc:AlternateContent>
        <mc:AlternateContent xmlns:mc="http://schemas.openxmlformats.org/markup-compatibility/2006">
          <mc:Choice Requires="x14">
            <control shapeId="1033" r:id="rId6" name="CB_34">
              <controlPr defaultSize="0" autoFill="0" autoLine="0" autoPict="0">
                <anchor moveWithCells="1">
                  <from>
                    <xdr:col>8</xdr:col>
                    <xdr:colOff>161925</xdr:colOff>
                    <xdr:row>32</xdr:row>
                    <xdr:rowOff>180975</xdr:rowOff>
                  </from>
                  <to>
                    <xdr:col>8</xdr:col>
                    <xdr:colOff>457200</xdr:colOff>
                    <xdr:row>34</xdr:row>
                    <xdr:rowOff>0</xdr:rowOff>
                  </to>
                </anchor>
              </controlPr>
            </control>
          </mc:Choice>
        </mc:AlternateContent>
        <mc:AlternateContent xmlns:mc="http://schemas.openxmlformats.org/markup-compatibility/2006">
          <mc:Choice Requires="x14">
            <control shapeId="1036" r:id="rId7" name="CB_27">
              <controlPr defaultSize="0" autoFill="0" autoLine="0" autoPict="0">
                <anchor moveWithCells="1">
                  <from>
                    <xdr:col>8</xdr:col>
                    <xdr:colOff>161925</xdr:colOff>
                    <xdr:row>26</xdr:row>
                    <xdr:rowOff>0</xdr:rowOff>
                  </from>
                  <to>
                    <xdr:col>8</xdr:col>
                    <xdr:colOff>457200</xdr:colOff>
                    <xdr:row>27</xdr:row>
                    <xdr:rowOff>9525</xdr:rowOff>
                  </to>
                </anchor>
              </controlPr>
            </control>
          </mc:Choice>
        </mc:AlternateContent>
        <mc:AlternateContent xmlns:mc="http://schemas.openxmlformats.org/markup-compatibility/2006">
          <mc:Choice Requires="x14">
            <control shapeId="1037" r:id="rId8" name="CB_28">
              <controlPr defaultSize="0" autoFill="0" autoLine="0" autoPict="0">
                <anchor moveWithCells="1">
                  <from>
                    <xdr:col>8</xdr:col>
                    <xdr:colOff>161925</xdr:colOff>
                    <xdr:row>27</xdr:row>
                    <xdr:rowOff>0</xdr:rowOff>
                  </from>
                  <to>
                    <xdr:col>8</xdr:col>
                    <xdr:colOff>457200</xdr:colOff>
                    <xdr:row>28</xdr:row>
                    <xdr:rowOff>9525</xdr:rowOff>
                  </to>
                </anchor>
              </controlPr>
            </control>
          </mc:Choice>
        </mc:AlternateContent>
        <mc:AlternateContent xmlns:mc="http://schemas.openxmlformats.org/markup-compatibility/2006">
          <mc:Choice Requires="x14">
            <control shapeId="1038" r:id="rId9" name="CB_29">
              <controlPr defaultSize="0" autoFill="0" autoLine="0" autoPict="0">
                <anchor moveWithCells="1">
                  <from>
                    <xdr:col>8</xdr:col>
                    <xdr:colOff>161925</xdr:colOff>
                    <xdr:row>27</xdr:row>
                    <xdr:rowOff>180975</xdr:rowOff>
                  </from>
                  <to>
                    <xdr:col>8</xdr:col>
                    <xdr:colOff>457200</xdr:colOff>
                    <xdr:row>29</xdr:row>
                    <xdr:rowOff>0</xdr:rowOff>
                  </to>
                </anchor>
              </controlPr>
            </control>
          </mc:Choice>
        </mc:AlternateContent>
        <mc:AlternateContent xmlns:mc="http://schemas.openxmlformats.org/markup-compatibility/2006">
          <mc:Choice Requires="x14">
            <control shapeId="1039" r:id="rId10" name="CB_30">
              <controlPr defaultSize="0" autoFill="0" autoLine="0" autoPict="0">
                <anchor moveWithCells="1">
                  <from>
                    <xdr:col>8</xdr:col>
                    <xdr:colOff>161925</xdr:colOff>
                    <xdr:row>29</xdr:row>
                    <xdr:rowOff>0</xdr:rowOff>
                  </from>
                  <to>
                    <xdr:col>8</xdr:col>
                    <xdr:colOff>457200</xdr:colOff>
                    <xdr:row>30</xdr:row>
                    <xdr:rowOff>9525</xdr:rowOff>
                  </to>
                </anchor>
              </controlPr>
            </control>
          </mc:Choice>
        </mc:AlternateContent>
        <mc:AlternateContent xmlns:mc="http://schemas.openxmlformats.org/markup-compatibility/2006">
          <mc:Choice Requires="x14">
            <control shapeId="1040" r:id="rId11" name="CB_31">
              <controlPr defaultSize="0" autoFill="0" autoLine="0" autoPict="0">
                <anchor moveWithCells="1">
                  <from>
                    <xdr:col>8</xdr:col>
                    <xdr:colOff>161925</xdr:colOff>
                    <xdr:row>30</xdr:row>
                    <xdr:rowOff>0</xdr:rowOff>
                  </from>
                  <to>
                    <xdr:col>8</xdr:col>
                    <xdr:colOff>457200</xdr:colOff>
                    <xdr:row>31</xdr:row>
                    <xdr:rowOff>9525</xdr:rowOff>
                  </to>
                </anchor>
              </controlPr>
            </control>
          </mc:Choice>
        </mc:AlternateContent>
        <mc:AlternateContent xmlns:mc="http://schemas.openxmlformats.org/markup-compatibility/2006">
          <mc:Choice Requires="x14">
            <control shapeId="1043" r:id="rId12" name="Drop Down 19">
              <controlPr defaultSize="0" print="0" autoLine="0" autoPict="0">
                <anchor moveWithCells="1">
                  <from>
                    <xdr:col>9</xdr:col>
                    <xdr:colOff>619125</xdr:colOff>
                    <xdr:row>0</xdr:row>
                    <xdr:rowOff>19050</xdr:rowOff>
                  </from>
                  <to>
                    <xdr:col>10</xdr:col>
                    <xdr:colOff>638175</xdr:colOff>
                    <xdr:row>1</xdr:row>
                    <xdr:rowOff>19050</xdr:rowOff>
                  </to>
                </anchor>
              </controlPr>
            </control>
          </mc:Choice>
        </mc:AlternateContent>
      </controls>
    </mc:Choice>
  </mc:AlternateContent>
  <tableParts count="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
  <sheetViews>
    <sheetView showGridLines="0" workbookViewId="0">
      <selection sqref="A1:O1048576"/>
    </sheetView>
  </sheetViews>
  <sheetFormatPr defaultColWidth="16.7109375" defaultRowHeight="12.75" customHeight="1" x14ac:dyDescent="0.2"/>
  <cols>
    <col min="1" max="16384" width="16.7109375" style="45"/>
  </cols>
  <sheetData/>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G3"/>
  <sheetViews>
    <sheetView workbookViewId="0">
      <selection activeCell="A4" sqref="A4"/>
    </sheetView>
  </sheetViews>
  <sheetFormatPr defaultColWidth="9.140625" defaultRowHeight="12.75" x14ac:dyDescent="0.2"/>
  <cols>
    <col min="1" max="16384" width="9.140625" style="44"/>
  </cols>
  <sheetData>
    <row r="2" spans="1:7" x14ac:dyDescent="0.2">
      <c r="A2" s="44" t="s">
        <v>845</v>
      </c>
      <c r="B2" s="44" t="s">
        <v>846</v>
      </c>
      <c r="C2" s="44" t="s">
        <v>847</v>
      </c>
      <c r="D2" s="44" t="s">
        <v>848</v>
      </c>
      <c r="E2" s="44" t="s">
        <v>849</v>
      </c>
      <c r="F2" s="44" t="s">
        <v>850</v>
      </c>
      <c r="G2" s="44" t="s">
        <v>851</v>
      </c>
    </row>
    <row r="3" spans="1:7" ht="51" x14ac:dyDescent="0.2">
      <c r="A3" s="44" t="s">
        <v>852</v>
      </c>
      <c r="B3" s="61" t="s">
        <v>853</v>
      </c>
      <c r="C3" s="44" t="s">
        <v>854</v>
      </c>
      <c r="D3" s="44" t="s">
        <v>855</v>
      </c>
      <c r="F3" s="44" t="s">
        <v>856</v>
      </c>
      <c r="G3" s="44" t="s">
        <v>844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F4"/>
  <sheetViews>
    <sheetView workbookViewId="0">
      <selection activeCell="A2" sqref="A2:F2"/>
    </sheetView>
  </sheetViews>
  <sheetFormatPr defaultColWidth="9.140625" defaultRowHeight="12.75" x14ac:dyDescent="0.2"/>
  <cols>
    <col min="1" max="1" width="18.140625" style="46" bestFit="1" customWidth="1"/>
    <col min="2" max="2" width="24.85546875" style="46" bestFit="1" customWidth="1"/>
    <col min="3" max="3" width="19.42578125" style="46" bestFit="1" customWidth="1"/>
    <col min="4" max="4" width="25" style="46" bestFit="1" customWidth="1"/>
    <col min="5" max="5" width="47" style="46" customWidth="1"/>
    <col min="6" max="6" width="32.85546875" style="46" customWidth="1"/>
    <col min="7" max="62" width="9.140625" style="46"/>
    <col min="63" max="63" width="14" style="46" bestFit="1" customWidth="1"/>
    <col min="64" max="16384" width="9.140625" style="46"/>
  </cols>
  <sheetData>
    <row r="1" spans="1:6" ht="68.25" customHeight="1" x14ac:dyDescent="0.2">
      <c r="A1" s="167" t="str">
        <f>"Tere!&lt;br&gt;&lt;br&gt;
Täname Teid, et olete valinud Onnineni oma koostööpartneriks!&lt;br&gt;
Anname teada, et Teie ettevõte on registreeritud meie süsteemi kliendinumbriga &lt;strong&gt;"&amp;Krediiditaotlus!B60&amp;"&lt;/strong&gt;.&lt;br&gt;
Registreerige personaalne e-poe kasutajakonto https://www.onninen.ee/registreerumine, et näha reaalajas toodete saadavust, Teile kehtivaid soodushindu, &lt;br&gt;
koostada projekti nimekirju ja sooritada oste kiirelt ning mugavalt 24/7.&lt;br&gt;"</f>
        <v>Tere!&lt;br&gt;&lt;br&gt;
Täname Teid, et olete valinud Onnineni oma koostööpartneriks!&lt;br&gt;
Anname teada, et Teie ettevõte on registreeritud meie süsteemi kliendinumbriga &lt;strong&gt;&lt;/strong&gt;.&lt;br&gt;
Registreerige personaalne e-poe kasutajakonto https://www.onninen.ee/registreerumine, et näha reaalajas toodete saadavust, Teile kehtivaid soodushindu, &lt;br&gt;
koostada projekti nimekirju ja sooritada oste kiirelt ning mugavalt 24/7.&lt;br&gt;</v>
      </c>
      <c r="B1" s="167"/>
      <c r="C1" s="167"/>
      <c r="D1" s="167"/>
      <c r="E1" s="167"/>
      <c r="F1" s="167"/>
    </row>
    <row r="2" spans="1:6" ht="36" customHeight="1" x14ac:dyDescent="0.2">
      <c r="A2" s="168" t="s">
        <v>916</v>
      </c>
      <c r="B2" s="168"/>
      <c r="C2" s="168"/>
      <c r="D2" s="168"/>
      <c r="E2" s="168"/>
      <c r="F2" s="168"/>
    </row>
    <row r="3" spans="1:6" ht="54.75" customHeight="1" x14ac:dyDescent="0.2">
      <c r="A3" s="168" t="str">
        <f>Data!B4</f>
        <v/>
      </c>
      <c r="B3" s="168"/>
      <c r="C3" s="168"/>
      <c r="D3" s="168"/>
      <c r="E3" s="168"/>
      <c r="F3" s="168"/>
    </row>
    <row r="4" spans="1:6" ht="57.75" customHeight="1" x14ac:dyDescent="0.2">
      <c r="A4" s="168" t="s">
        <v>915</v>
      </c>
      <c r="B4" s="168"/>
      <c r="C4" s="168"/>
      <c r="D4" s="168"/>
      <c r="E4" s="168"/>
      <c r="F4" s="168"/>
    </row>
  </sheetData>
  <mergeCells count="4">
    <mergeCell ref="A1:F1"/>
    <mergeCell ref="A2:F2"/>
    <mergeCell ref="A3:F3"/>
    <mergeCell ref="A4:F4"/>
  </mergeCells>
  <pageMargins left="0.7" right="0.7" top="0.75" bottom="0.75" header="0.3" footer="0.3"/>
  <pageSetup paperSize="9" orientation="portrait" r:id="rId1"/>
  <webPublishItems count="1">
    <webPublishItem id="11874" divId="Book1_22438" sourceType="range" sourceRef="A1:A4" destinationFile="C:\sap\mail.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H444"/>
  <sheetViews>
    <sheetView topLeftCell="A143" workbookViewId="0">
      <selection activeCell="A163" sqref="A163:XFD163"/>
    </sheetView>
  </sheetViews>
  <sheetFormatPr defaultRowHeight="15" x14ac:dyDescent="0.25"/>
  <cols>
    <col min="1" max="1" width="23.42578125" bestFit="1" customWidth="1"/>
    <col min="2" max="2" width="57.7109375" customWidth="1"/>
    <col min="3" max="3" width="31.85546875" bestFit="1" customWidth="1"/>
    <col min="4" max="4" width="32.42578125" customWidth="1"/>
    <col min="5" max="5" width="56.140625" customWidth="1"/>
    <col min="6" max="6" width="35.140625" customWidth="1"/>
    <col min="7" max="7" width="15" bestFit="1" customWidth="1"/>
  </cols>
  <sheetData>
    <row r="1" spans="1:5" x14ac:dyDescent="0.25">
      <c r="A1" s="47" t="s">
        <v>511</v>
      </c>
      <c r="B1" s="48" t="str">
        <f>IFERROR(VLOOKUP(Krediiditaotlus!F63,T_Haldur[],2,FALSE),"")</f>
        <v/>
      </c>
    </row>
    <row r="2" spans="1:5" x14ac:dyDescent="0.25">
      <c r="A2" s="47" t="s">
        <v>512</v>
      </c>
      <c r="B2" s="48" t="str">
        <f>IFERROR(VLOOKUP(Krediiditaotlus!H11,T_riigid[],2,FALSE),"")</f>
        <v>EE</v>
      </c>
    </row>
    <row r="3" spans="1:5" x14ac:dyDescent="0.25">
      <c r="A3" s="47" t="s">
        <v>513</v>
      </c>
      <c r="B3" s="48" t="str">
        <f>IFERROR(VLOOKUP(Krediiditaotlus!F63,T_Haldur[],3,FALSE),"")</f>
        <v/>
      </c>
    </row>
    <row r="4" spans="1:5" ht="96.75" customHeight="1" x14ac:dyDescent="0.25">
      <c r="A4" s="48" t="s">
        <v>514</v>
      </c>
      <c r="B4" s="49" t="str">
        <f>IFERROR(Krediiditaotlus!F63&amp;"&lt;br&gt;"&amp;CHAR(10)&amp;VLOOKUP(Krediiditaotlus!F63,T_Haldur[],5,FALSE)&amp;"&lt;br&gt;"&amp;CHAR(10)&amp;"AS Onninen"&amp;"&lt;br&gt;"&amp;CHAR(10)&amp;"Mobile "&amp;VLOOKUP(Krediiditaotlus!F63,T_Haldur[],7,FALSE)&amp;"&lt;br&gt;"&amp;CHAR(10)&amp;VLOOKUP(Krediiditaotlus!F63,T_Haldur[],6,FALSE)&amp;"&lt;br&gt;"&amp;CHAR(10)&amp;VLOOKUP(Krediiditaotlus!F63,T_Haldur[],3,FALSE)&amp;"&lt;br&gt;","")</f>
        <v/>
      </c>
      <c r="E4" s="50"/>
    </row>
    <row r="5" spans="1:5" x14ac:dyDescent="0.25">
      <c r="A5" s="48" t="s">
        <v>858</v>
      </c>
      <c r="B5" s="48" t="str">
        <f>IFERROR(VLOOKUP(Krediiditaotlus!F63,T_Haldur[],8,FALSE),"")</f>
        <v/>
      </c>
    </row>
    <row r="6" spans="1:5" x14ac:dyDescent="0.25">
      <c r="A6" s="47" t="s">
        <v>515</v>
      </c>
      <c r="B6" s="48"/>
    </row>
    <row r="12" spans="1:5" x14ac:dyDescent="0.25">
      <c r="A12" t="s">
        <v>516</v>
      </c>
      <c r="B12" t="s">
        <v>517</v>
      </c>
    </row>
    <row r="14" spans="1:5" x14ac:dyDescent="0.25">
      <c r="A14" t="s">
        <v>518</v>
      </c>
      <c r="B14">
        <v>4010</v>
      </c>
    </row>
    <row r="15" spans="1:5" x14ac:dyDescent="0.25">
      <c r="A15" t="s">
        <v>519</v>
      </c>
      <c r="B15">
        <v>4012</v>
      </c>
    </row>
    <row r="16" spans="1:5" x14ac:dyDescent="0.25">
      <c r="A16" t="s">
        <v>520</v>
      </c>
      <c r="B16">
        <v>4020</v>
      </c>
    </row>
    <row r="17" spans="1:2" x14ac:dyDescent="0.25">
      <c r="A17" t="s">
        <v>521</v>
      </c>
      <c r="B17">
        <v>4021</v>
      </c>
    </row>
    <row r="18" spans="1:2" x14ac:dyDescent="0.25">
      <c r="A18" t="s">
        <v>522</v>
      </c>
      <c r="B18">
        <v>4013</v>
      </c>
    </row>
    <row r="19" spans="1:2" x14ac:dyDescent="0.25">
      <c r="A19" t="s">
        <v>523</v>
      </c>
      <c r="B19">
        <v>4014</v>
      </c>
    </row>
    <row r="20" spans="1:2" x14ac:dyDescent="0.25">
      <c r="A20" t="s">
        <v>524</v>
      </c>
      <c r="B20">
        <v>4017</v>
      </c>
    </row>
    <row r="21" spans="1:2" x14ac:dyDescent="0.25">
      <c r="A21" t="s">
        <v>525</v>
      </c>
      <c r="B21">
        <v>4018</v>
      </c>
    </row>
    <row r="23" spans="1:2" x14ac:dyDescent="0.25">
      <c r="A23" t="s">
        <v>526</v>
      </c>
      <c r="B23">
        <v>4010</v>
      </c>
    </row>
    <row r="24" spans="1:2" x14ac:dyDescent="0.25">
      <c r="A24" t="s">
        <v>527</v>
      </c>
      <c r="B24">
        <v>4012</v>
      </c>
    </row>
    <row r="25" spans="1:2" x14ac:dyDescent="0.25">
      <c r="A25" t="s">
        <v>528</v>
      </c>
      <c r="B25">
        <v>4020</v>
      </c>
    </row>
    <row r="26" spans="1:2" x14ac:dyDescent="0.25">
      <c r="A26" t="s">
        <v>529</v>
      </c>
      <c r="B26">
        <v>4021</v>
      </c>
    </row>
    <row r="27" spans="1:2" x14ac:dyDescent="0.25">
      <c r="A27" t="s">
        <v>530</v>
      </c>
      <c r="B27">
        <v>4013</v>
      </c>
    </row>
    <row r="28" spans="1:2" x14ac:dyDescent="0.25">
      <c r="A28" t="s">
        <v>531</v>
      </c>
      <c r="B28">
        <v>4014</v>
      </c>
    </row>
    <row r="29" spans="1:2" x14ac:dyDescent="0.25">
      <c r="A29" t="s">
        <v>532</v>
      </c>
      <c r="B29">
        <v>4017</v>
      </c>
    </row>
    <row r="30" spans="1:2" x14ac:dyDescent="0.25">
      <c r="A30" t="s">
        <v>533</v>
      </c>
      <c r="B30">
        <v>4018</v>
      </c>
    </row>
    <row r="32" spans="1:2" x14ac:dyDescent="0.25">
      <c r="A32" t="s">
        <v>534</v>
      </c>
      <c r="B32">
        <v>4010</v>
      </c>
    </row>
    <row r="33" spans="1:2" x14ac:dyDescent="0.25">
      <c r="A33" t="s">
        <v>535</v>
      </c>
      <c r="B33">
        <v>4012</v>
      </c>
    </row>
    <row r="34" spans="1:2" x14ac:dyDescent="0.25">
      <c r="A34" t="s">
        <v>536</v>
      </c>
      <c r="B34">
        <v>4020</v>
      </c>
    </row>
    <row r="35" spans="1:2" x14ac:dyDescent="0.25">
      <c r="A35" t="s">
        <v>537</v>
      </c>
      <c r="B35">
        <v>4021</v>
      </c>
    </row>
    <row r="36" spans="1:2" x14ac:dyDescent="0.25">
      <c r="A36" t="s">
        <v>538</v>
      </c>
      <c r="B36">
        <v>4013</v>
      </c>
    </row>
    <row r="37" spans="1:2" x14ac:dyDescent="0.25">
      <c r="A37" t="s">
        <v>539</v>
      </c>
      <c r="B37">
        <v>4014</v>
      </c>
    </row>
    <row r="38" spans="1:2" x14ac:dyDescent="0.25">
      <c r="A38" t="s">
        <v>540</v>
      </c>
      <c r="B38">
        <v>4017</v>
      </c>
    </row>
    <row r="39" spans="1:2" x14ac:dyDescent="0.25">
      <c r="A39" t="s">
        <v>541</v>
      </c>
      <c r="B39">
        <v>4018</v>
      </c>
    </row>
    <row r="41" spans="1:2" x14ac:dyDescent="0.25">
      <c r="A41" t="s">
        <v>542</v>
      </c>
      <c r="B41">
        <v>4010</v>
      </c>
    </row>
    <row r="42" spans="1:2" x14ac:dyDescent="0.25">
      <c r="A42" t="s">
        <v>543</v>
      </c>
      <c r="B42">
        <v>4012</v>
      </c>
    </row>
    <row r="43" spans="1:2" x14ac:dyDescent="0.25">
      <c r="A43" t="s">
        <v>544</v>
      </c>
      <c r="B43">
        <v>4020</v>
      </c>
    </row>
    <row r="44" spans="1:2" x14ac:dyDescent="0.25">
      <c r="A44" t="s">
        <v>545</v>
      </c>
      <c r="B44">
        <v>4021</v>
      </c>
    </row>
    <row r="45" spans="1:2" x14ac:dyDescent="0.25">
      <c r="A45" t="s">
        <v>546</v>
      </c>
      <c r="B45">
        <v>4013</v>
      </c>
    </row>
    <row r="46" spans="1:2" x14ac:dyDescent="0.25">
      <c r="A46" t="s">
        <v>547</v>
      </c>
      <c r="B46">
        <v>4014</v>
      </c>
    </row>
    <row r="47" spans="1:2" x14ac:dyDescent="0.25">
      <c r="A47" t="s">
        <v>548</v>
      </c>
      <c r="B47">
        <v>4017</v>
      </c>
    </row>
    <row r="48" spans="1:2" x14ac:dyDescent="0.25">
      <c r="A48" t="s">
        <v>549</v>
      </c>
      <c r="B48">
        <v>4018</v>
      </c>
    </row>
    <row r="50" spans="1:2" x14ac:dyDescent="0.25">
      <c r="A50" t="s">
        <v>550</v>
      </c>
      <c r="B50">
        <v>4010</v>
      </c>
    </row>
    <row r="51" spans="1:2" x14ac:dyDescent="0.25">
      <c r="A51" t="s">
        <v>551</v>
      </c>
      <c r="B51">
        <v>4012</v>
      </c>
    </row>
    <row r="52" spans="1:2" x14ac:dyDescent="0.25">
      <c r="A52" t="s">
        <v>552</v>
      </c>
      <c r="B52">
        <v>4020</v>
      </c>
    </row>
    <row r="53" spans="1:2" x14ac:dyDescent="0.25">
      <c r="A53" t="s">
        <v>553</v>
      </c>
      <c r="B53">
        <v>4021</v>
      </c>
    </row>
    <row r="54" spans="1:2" x14ac:dyDescent="0.25">
      <c r="A54" t="s">
        <v>554</v>
      </c>
      <c r="B54">
        <v>4013</v>
      </c>
    </row>
    <row r="55" spans="1:2" x14ac:dyDescent="0.25">
      <c r="A55" t="s">
        <v>555</v>
      </c>
      <c r="B55">
        <v>4014</v>
      </c>
    </row>
    <row r="56" spans="1:2" x14ac:dyDescent="0.25">
      <c r="A56" t="s">
        <v>556</v>
      </c>
      <c r="B56">
        <v>4017</v>
      </c>
    </row>
    <row r="57" spans="1:2" x14ac:dyDescent="0.25">
      <c r="A57" t="s">
        <v>557</v>
      </c>
      <c r="B57">
        <v>4018</v>
      </c>
    </row>
    <row r="59" spans="1:2" x14ac:dyDescent="0.25">
      <c r="A59" t="s">
        <v>558</v>
      </c>
      <c r="B59">
        <v>4010</v>
      </c>
    </row>
    <row r="62" spans="1:2" x14ac:dyDescent="0.25">
      <c r="A62" t="s">
        <v>559</v>
      </c>
      <c r="B62" t="s">
        <v>560</v>
      </c>
    </row>
    <row r="64" spans="1:2" x14ac:dyDescent="0.25">
      <c r="A64" t="s">
        <v>561</v>
      </c>
      <c r="B64" t="s">
        <v>562</v>
      </c>
    </row>
    <row r="65" spans="1:3" x14ac:dyDescent="0.25">
      <c r="A65" t="s">
        <v>27</v>
      </c>
      <c r="B65" t="s">
        <v>563</v>
      </c>
    </row>
    <row r="66" spans="1:3" x14ac:dyDescent="0.25">
      <c r="A66" t="s">
        <v>15</v>
      </c>
      <c r="B66" t="s">
        <v>564</v>
      </c>
    </row>
    <row r="67" spans="1:3" x14ac:dyDescent="0.25">
      <c r="A67" t="s">
        <v>10</v>
      </c>
      <c r="B67" t="s">
        <v>565</v>
      </c>
    </row>
    <row r="70" spans="1:3" x14ac:dyDescent="0.25">
      <c r="A70" t="s">
        <v>566</v>
      </c>
      <c r="B70" t="s">
        <v>567</v>
      </c>
      <c r="C70" t="s">
        <v>568</v>
      </c>
    </row>
    <row r="72" spans="1:3" x14ac:dyDescent="0.25">
      <c r="A72" t="str">
        <f t="shared" ref="A72:A91" si="0">C72&amp;" "&amp;B72</f>
        <v>1IND10101 EL paigaldajad</v>
      </c>
      <c r="B72" t="s">
        <v>569</v>
      </c>
      <c r="C72" t="s">
        <v>570</v>
      </c>
    </row>
    <row r="73" spans="1:3" x14ac:dyDescent="0.25">
      <c r="A73" t="str">
        <f t="shared" si="0"/>
        <v>1IND10102 EL paigaldajad + pood</v>
      </c>
      <c r="B73" t="s">
        <v>571</v>
      </c>
      <c r="C73" t="s">
        <v>572</v>
      </c>
    </row>
    <row r="74" spans="1:3" x14ac:dyDescent="0.25">
      <c r="A74" t="str">
        <f t="shared" si="0"/>
        <v>1IND10104 Tele- ja nõrkvoolu paigaldajad</v>
      </c>
      <c r="B74" t="s">
        <v>573</v>
      </c>
      <c r="C74" t="s">
        <v>574</v>
      </c>
    </row>
    <row r="75" spans="1:3" x14ac:dyDescent="0.25">
      <c r="A75" t="str">
        <f t="shared" si="0"/>
        <v>1IND10201 KVV paigaldajad</v>
      </c>
      <c r="B75" t="s">
        <v>575</v>
      </c>
      <c r="C75" t="s">
        <v>576</v>
      </c>
    </row>
    <row r="76" spans="1:3" x14ac:dyDescent="0.25">
      <c r="A76" t="str">
        <f t="shared" si="0"/>
        <v>1IND10202 KV paigaldajad</v>
      </c>
      <c r="B76" t="s">
        <v>577</v>
      </c>
      <c r="C76" t="s">
        <v>578</v>
      </c>
    </row>
    <row r="77" spans="1:3" x14ac:dyDescent="0.25">
      <c r="A77" t="str">
        <f t="shared" si="0"/>
        <v>1IND10203 Ventilatsiooni paigaldajad</v>
      </c>
      <c r="B77" t="s">
        <v>579</v>
      </c>
      <c r="C77" t="s">
        <v>580</v>
      </c>
    </row>
    <row r="78" spans="1:3" x14ac:dyDescent="0.25">
      <c r="A78" t="str">
        <f t="shared" si="0"/>
        <v>1IND10204 KVV paigaldajad + pood</v>
      </c>
      <c r="B78" t="s">
        <v>581</v>
      </c>
      <c r="C78" t="s">
        <v>582</v>
      </c>
    </row>
    <row r="79" spans="1:3" x14ac:dyDescent="0.25">
      <c r="A79" t="str">
        <f>C79&amp;" "&amp;B79</f>
        <v>1IND10208 Ilma allahindluseta kliendid</v>
      </c>
      <c r="B79" t="s">
        <v>897</v>
      </c>
      <c r="C79" t="s">
        <v>898</v>
      </c>
    </row>
    <row r="80" spans="1:3" x14ac:dyDescent="0.25">
      <c r="A80" t="str">
        <f t="shared" si="0"/>
        <v>1IND10210 Isolatsiooni paigaldajad</v>
      </c>
      <c r="B80" t="s">
        <v>583</v>
      </c>
      <c r="C80" t="s">
        <v>584</v>
      </c>
    </row>
    <row r="81" spans="1:3" x14ac:dyDescent="0.25">
      <c r="A81" t="str">
        <f t="shared" si="0"/>
        <v>1IND10212 Kinnisvarahooldusfirmad</v>
      </c>
      <c r="B81" t="s">
        <v>585</v>
      </c>
      <c r="C81" t="s">
        <v>586</v>
      </c>
    </row>
    <row r="82" spans="1:3" x14ac:dyDescent="0.25">
      <c r="A82" t="str">
        <f t="shared" si="0"/>
        <v>1IND10215 Köögivalmistajad</v>
      </c>
      <c r="B82" t="s">
        <v>653</v>
      </c>
      <c r="C82" t="s">
        <v>888</v>
      </c>
    </row>
    <row r="83" spans="1:3" x14ac:dyDescent="0.25">
      <c r="A83" t="str">
        <f t="shared" si="0"/>
        <v>1IND10301 EL- ja KVV paigaldajad</v>
      </c>
      <c r="B83" t="s">
        <v>587</v>
      </c>
      <c r="C83" t="s">
        <v>588</v>
      </c>
    </row>
    <row r="84" spans="1:3" x14ac:dyDescent="0.25">
      <c r="A84" t="str">
        <f>C84&amp;" "&amp;B84</f>
        <v>1IND10302 EL-KVV-Jahutuse paigaldajad</v>
      </c>
      <c r="B84" t="s">
        <v>889</v>
      </c>
      <c r="C84" t="s">
        <v>890</v>
      </c>
    </row>
    <row r="85" spans="1:3" x14ac:dyDescent="0.25">
      <c r="A85" t="str">
        <f>C85&amp;" "&amp;B85</f>
        <v>1IND10303 KVV-jahutuse paigaldajad</v>
      </c>
      <c r="B85" t="s">
        <v>891</v>
      </c>
      <c r="C85" t="s">
        <v>892</v>
      </c>
    </row>
    <row r="86" spans="1:3" x14ac:dyDescent="0.25">
      <c r="A86" t="str">
        <f>C86&amp;" "&amp;B86</f>
        <v>1IND10307 Soojuspumba paigaldajad</v>
      </c>
      <c r="B86" t="s">
        <v>893</v>
      </c>
      <c r="C86" t="s">
        <v>894</v>
      </c>
    </row>
    <row r="87" spans="1:3" x14ac:dyDescent="0.25">
      <c r="A87" t="str">
        <f>C87&amp;" "&amp;B87</f>
        <v>1IND10309 KV renoveerijad</v>
      </c>
      <c r="B87" t="s">
        <v>895</v>
      </c>
      <c r="C87" t="s">
        <v>896</v>
      </c>
    </row>
    <row r="88" spans="1:3" x14ac:dyDescent="0.25">
      <c r="A88" t="str">
        <f t="shared" si="0"/>
        <v>1IND10502 Jahutuse paigaldajad</v>
      </c>
      <c r="B88" t="s">
        <v>589</v>
      </c>
      <c r="C88" t="s">
        <v>590</v>
      </c>
    </row>
    <row r="89" spans="1:3" x14ac:dyDescent="0.25">
      <c r="A89" t="str">
        <f t="shared" si="0"/>
        <v>1IND10503 Ventilatsiooni ja Jahutuse paigaldajad</v>
      </c>
      <c r="B89" t="s">
        <v>591</v>
      </c>
      <c r="C89" t="s">
        <v>592</v>
      </c>
    </row>
    <row r="90" spans="1:3" x14ac:dyDescent="0.25">
      <c r="A90" t="str">
        <f t="shared" si="0"/>
        <v>1IND10602 Muud paigaldajad</v>
      </c>
      <c r="B90" t="s">
        <v>593</v>
      </c>
      <c r="C90" t="s">
        <v>594</v>
      </c>
    </row>
    <row r="91" spans="1:3" x14ac:dyDescent="0.25">
      <c r="A91" t="str">
        <f t="shared" si="0"/>
        <v>1IND10605 Projekteerijad ja ehitusärelvalve</v>
      </c>
      <c r="B91" t="s">
        <v>595</v>
      </c>
      <c r="C91" t="s">
        <v>596</v>
      </c>
    </row>
    <row r="93" spans="1:3" x14ac:dyDescent="0.25">
      <c r="A93" t="str">
        <f t="shared" ref="A93:A109" si="1">C93&amp;" "&amp;B93</f>
        <v>1IND20101 Instrumentide- ja varuosavalmistajad</v>
      </c>
      <c r="B93" t="s">
        <v>597</v>
      </c>
      <c r="C93" t="s">
        <v>598</v>
      </c>
    </row>
    <row r="94" spans="1:3" x14ac:dyDescent="0.25">
      <c r="A94" t="str">
        <f t="shared" si="1"/>
        <v>1IND20103 Masinaehituse allhankefirmad</v>
      </c>
      <c r="B94" t="s">
        <v>599</v>
      </c>
      <c r="C94" t="s">
        <v>600</v>
      </c>
    </row>
    <row r="95" spans="1:3" x14ac:dyDescent="0.25">
      <c r="A95" t="str">
        <f t="shared" si="1"/>
        <v>1IND20104 Metallkonstruktsioonide valmistajad</v>
      </c>
      <c r="B95" t="s">
        <v>601</v>
      </c>
      <c r="C95" t="s">
        <v>602</v>
      </c>
    </row>
    <row r="96" spans="1:3" x14ac:dyDescent="0.25">
      <c r="A96" t="str">
        <f t="shared" si="1"/>
        <v>1IND20105 Kilbivalmistajad</v>
      </c>
      <c r="B96" t="s">
        <v>603</v>
      </c>
      <c r="C96" t="s">
        <v>604</v>
      </c>
    </row>
    <row r="97" spans="1:3" x14ac:dyDescent="0.25">
      <c r="A97" t="str">
        <f t="shared" si="1"/>
        <v>1IND20106 Ventiilide ja mahutite valmistajad</v>
      </c>
      <c r="B97" t="s">
        <v>605</v>
      </c>
      <c r="C97" t="s">
        <v>606</v>
      </c>
    </row>
    <row r="98" spans="1:3" x14ac:dyDescent="0.25">
      <c r="A98" t="str">
        <f t="shared" si="1"/>
        <v>1IND20108 Laevaehitus ja -remont</v>
      </c>
      <c r="B98" t="s">
        <v>607</v>
      </c>
      <c r="C98" t="s">
        <v>608</v>
      </c>
    </row>
    <row r="99" spans="1:3" x14ac:dyDescent="0.25">
      <c r="A99" t="str">
        <f t="shared" si="1"/>
        <v>1IND20109 Ehitusmaterjalitööstus</v>
      </c>
      <c r="B99" t="s">
        <v>609</v>
      </c>
      <c r="C99" t="s">
        <v>610</v>
      </c>
    </row>
    <row r="100" spans="1:3" x14ac:dyDescent="0.25">
      <c r="A100" t="str">
        <f t="shared" si="1"/>
        <v>1IND20201 Puidu- ja paberitööstus</v>
      </c>
      <c r="B100" t="s">
        <v>611</v>
      </c>
      <c r="C100" t="s">
        <v>612</v>
      </c>
    </row>
    <row r="101" spans="1:3" x14ac:dyDescent="0.25">
      <c r="A101" t="str">
        <f t="shared" si="1"/>
        <v>1IND20202 Metallurgia</v>
      </c>
      <c r="B101" t="s">
        <v>613</v>
      </c>
      <c r="C101" t="s">
        <v>614</v>
      </c>
    </row>
    <row r="102" spans="1:3" x14ac:dyDescent="0.25">
      <c r="A102" t="str">
        <f t="shared" si="1"/>
        <v>1IND20203 Keemiatööstus</v>
      </c>
      <c r="B102" t="s">
        <v>615</v>
      </c>
      <c r="C102" t="s">
        <v>616</v>
      </c>
    </row>
    <row r="103" spans="1:3" x14ac:dyDescent="0.25">
      <c r="A103" t="str">
        <f t="shared" si="1"/>
        <v>1IND20204 Toiduainetetööstus</v>
      </c>
      <c r="B103" t="s">
        <v>617</v>
      </c>
      <c r="C103" t="s">
        <v>618</v>
      </c>
    </row>
    <row r="104" spans="1:3" x14ac:dyDescent="0.25">
      <c r="A104" t="str">
        <f t="shared" si="1"/>
        <v>1IND20205 Energiatööstus</v>
      </c>
      <c r="B104" t="s">
        <v>619</v>
      </c>
      <c r="C104" t="s">
        <v>620</v>
      </c>
    </row>
    <row r="105" spans="1:3" x14ac:dyDescent="0.25">
      <c r="A105" t="str">
        <f t="shared" si="1"/>
        <v>1IND20206 Tööstuspaigaldajad</v>
      </c>
      <c r="B105" t="s">
        <v>621</v>
      </c>
      <c r="C105" t="s">
        <v>622</v>
      </c>
    </row>
    <row r="106" spans="1:3" x14ac:dyDescent="0.25">
      <c r="A106" t="str">
        <f t="shared" si="1"/>
        <v>1IND20208 Õli- ja gaasiettevõtted</v>
      </c>
      <c r="B106" t="s">
        <v>623</v>
      </c>
      <c r="C106" t="s">
        <v>624</v>
      </c>
    </row>
    <row r="107" spans="1:3" x14ac:dyDescent="0.25">
      <c r="A107" t="str">
        <f t="shared" si="1"/>
        <v>1IND20209 Tööstuse hulgimüüjad</v>
      </c>
      <c r="B107" t="s">
        <v>625</v>
      </c>
      <c r="C107" t="s">
        <v>626</v>
      </c>
    </row>
    <row r="108" spans="1:3" x14ac:dyDescent="0.25">
      <c r="A108" t="str">
        <f t="shared" si="1"/>
        <v>1IND20210 Muu tööstus</v>
      </c>
      <c r="B108" t="s">
        <v>627</v>
      </c>
      <c r="C108" t="s">
        <v>628</v>
      </c>
    </row>
    <row r="109" spans="1:3" x14ac:dyDescent="0.25">
      <c r="A109" t="str">
        <f t="shared" si="1"/>
        <v>1IND20303 Transpordi- ja logistikafirmad</v>
      </c>
      <c r="B109" t="s">
        <v>629</v>
      </c>
      <c r="C109" t="s">
        <v>630</v>
      </c>
    </row>
    <row r="111" spans="1:3" x14ac:dyDescent="0.25">
      <c r="A111" t="str">
        <f t="shared" ref="A111:A117" si="2">C111&amp;" "&amp;B111</f>
        <v>1IND31011 Vee-ettevõtted</v>
      </c>
      <c r="B111" t="s">
        <v>631</v>
      </c>
      <c r="C111" t="s">
        <v>632</v>
      </c>
    </row>
    <row r="112" spans="1:3" x14ac:dyDescent="0.25">
      <c r="A112" t="str">
        <f t="shared" si="2"/>
        <v>1IND31021 Soojatootjad ja -jaotajad</v>
      </c>
      <c r="B112" t="s">
        <v>633</v>
      </c>
      <c r="C112" t="s">
        <v>634</v>
      </c>
    </row>
    <row r="113" spans="1:3" x14ac:dyDescent="0.25">
      <c r="A113" t="str">
        <f t="shared" si="2"/>
        <v>1IND31031 Telecom ja telecom paigaldajad</v>
      </c>
      <c r="B113" t="s">
        <v>635</v>
      </c>
      <c r="C113" t="s">
        <v>636</v>
      </c>
    </row>
    <row r="114" spans="1:3" x14ac:dyDescent="0.25">
      <c r="A114" t="str">
        <f t="shared" si="2"/>
        <v>1IND31041 Infrastruktuuriettevõtted</v>
      </c>
      <c r="B114" t="s">
        <v>637</v>
      </c>
      <c r="C114" t="s">
        <v>638</v>
      </c>
    </row>
    <row r="115" spans="1:3" x14ac:dyDescent="0.25">
      <c r="A115" t="str">
        <f t="shared" si="2"/>
        <v>1IND31061 EL ja TELE võrgu paigaldajad</v>
      </c>
      <c r="B115" t="s">
        <v>639</v>
      </c>
      <c r="C115" t="s">
        <v>640</v>
      </c>
    </row>
    <row r="116" spans="1:3" x14ac:dyDescent="0.25">
      <c r="A116" t="str">
        <f t="shared" si="2"/>
        <v>1IND31071 VK välisvõrkude paigaldajad</v>
      </c>
      <c r="B116" t="s">
        <v>641</v>
      </c>
      <c r="C116" t="s">
        <v>642</v>
      </c>
    </row>
    <row r="117" spans="1:3" x14ac:dyDescent="0.25">
      <c r="A117" t="str">
        <f t="shared" si="2"/>
        <v>1IND31099 Muu VK Infra</v>
      </c>
      <c r="B117" t="s">
        <v>643</v>
      </c>
      <c r="C117" t="s">
        <v>644</v>
      </c>
    </row>
    <row r="119" spans="1:3" x14ac:dyDescent="0.25">
      <c r="A119" t="str">
        <f t="shared" ref="A119:A133" si="3">C119&amp;" "&amp;B119</f>
        <v>1IND40101 Muud jaekauplused</v>
      </c>
      <c r="B119" t="s">
        <v>645</v>
      </c>
      <c r="C119" t="s">
        <v>646</v>
      </c>
    </row>
    <row r="120" spans="1:3" x14ac:dyDescent="0.25">
      <c r="A120" t="str">
        <f t="shared" si="3"/>
        <v>1IND40102 Kohalikud rauakaupade ketid</v>
      </c>
      <c r="B120" t="s">
        <v>647</v>
      </c>
      <c r="C120" t="s">
        <v>648</v>
      </c>
    </row>
    <row r="121" spans="1:3" x14ac:dyDescent="0.25">
      <c r="A121" t="str">
        <f t="shared" si="3"/>
        <v>1IND40104 Onnineni edasimüüjad</v>
      </c>
      <c r="B121" t="s">
        <v>649</v>
      </c>
      <c r="C121" t="s">
        <v>650</v>
      </c>
    </row>
    <row r="122" spans="1:3" x14ac:dyDescent="0.25">
      <c r="A122" t="str">
        <f t="shared" si="3"/>
        <v>1IND40105 Supermarketid</v>
      </c>
      <c r="B122" t="s">
        <v>651</v>
      </c>
      <c r="C122" t="s">
        <v>652</v>
      </c>
    </row>
    <row r="123" spans="1:3" x14ac:dyDescent="0.25">
      <c r="A123" t="str">
        <f t="shared" si="3"/>
        <v>1IND40106 Kodukaupade poed</v>
      </c>
      <c r="B123" t="s">
        <v>887</v>
      </c>
      <c r="C123" t="s">
        <v>654</v>
      </c>
    </row>
    <row r="124" spans="1:3" x14ac:dyDescent="0.25">
      <c r="A124" t="str">
        <f t="shared" si="3"/>
        <v>1IND40107 Internetipoed</v>
      </c>
      <c r="B124" t="s">
        <v>655</v>
      </c>
      <c r="C124" t="s">
        <v>656</v>
      </c>
    </row>
    <row r="125" spans="1:3" x14ac:dyDescent="0.25">
      <c r="A125" t="str">
        <f t="shared" si="3"/>
        <v>1IND40109 Auto varuosade kauplused</v>
      </c>
      <c r="B125" t="s">
        <v>657</v>
      </c>
      <c r="C125" t="s">
        <v>658</v>
      </c>
    </row>
    <row r="126" spans="1:3" x14ac:dyDescent="0.25">
      <c r="A126" t="str">
        <f t="shared" si="3"/>
        <v>1IND40111 Hotellid, restoranid</v>
      </c>
      <c r="B126" t="s">
        <v>659</v>
      </c>
      <c r="C126" t="s">
        <v>660</v>
      </c>
    </row>
    <row r="127" spans="1:3" x14ac:dyDescent="0.25">
      <c r="A127" t="str">
        <f t="shared" si="3"/>
        <v>1IND40112 Kinnisvarahaldusfirmad</v>
      </c>
      <c r="B127" t="s">
        <v>661</v>
      </c>
      <c r="C127" t="s">
        <v>662</v>
      </c>
    </row>
    <row r="128" spans="1:3" x14ac:dyDescent="0.25">
      <c r="A128" t="str">
        <f t="shared" si="3"/>
        <v>1IND40302 Tervise- ja hoiufirmad</v>
      </c>
      <c r="B128" t="s">
        <v>663</v>
      </c>
      <c r="C128" t="s">
        <v>664</v>
      </c>
    </row>
    <row r="129" spans="1:3" x14ac:dyDescent="0.25">
      <c r="A129" t="str">
        <f t="shared" si="3"/>
        <v>1IND40303 Farmid ja metsandusfirmad</v>
      </c>
      <c r="B129" t="s">
        <v>665</v>
      </c>
      <c r="C129" t="s">
        <v>666</v>
      </c>
    </row>
    <row r="130" spans="1:3" x14ac:dyDescent="0.25">
      <c r="A130" t="str">
        <f t="shared" si="3"/>
        <v>1IND40304 Haridus ja koolid</v>
      </c>
      <c r="B130" t="s">
        <v>667</v>
      </c>
      <c r="C130" t="s">
        <v>668</v>
      </c>
    </row>
    <row r="131" spans="1:3" x14ac:dyDescent="0.25">
      <c r="A131" t="str">
        <f t="shared" si="3"/>
        <v>1IND40305 Teenindusettevõtted</v>
      </c>
      <c r="B131" t="s">
        <v>669</v>
      </c>
      <c r="C131" t="s">
        <v>670</v>
      </c>
    </row>
    <row r="132" spans="1:3" x14ac:dyDescent="0.25">
      <c r="A132" t="str">
        <f t="shared" si="3"/>
        <v>1IND40306 Onnineni konkurendid</v>
      </c>
      <c r="B132" t="s">
        <v>671</v>
      </c>
      <c r="C132" t="s">
        <v>672</v>
      </c>
    </row>
    <row r="133" spans="1:3" x14ac:dyDescent="0.25">
      <c r="A133" t="str">
        <f t="shared" si="3"/>
        <v>1IND40308 Onnineni töötajad</v>
      </c>
      <c r="B133" t="s">
        <v>673</v>
      </c>
      <c r="C133" t="s">
        <v>674</v>
      </c>
    </row>
    <row r="134" spans="1:3" x14ac:dyDescent="0.25">
      <c r="A134" t="str">
        <f>C134&amp;" "&amp;B134</f>
        <v xml:space="preserve"> </v>
      </c>
    </row>
    <row r="135" spans="1:3" x14ac:dyDescent="0.25">
      <c r="A135" t="str">
        <f>C135&amp;" "&amp;B135</f>
        <v>1IND50106 Tarnijad</v>
      </c>
      <c r="B135" t="s">
        <v>899</v>
      </c>
      <c r="C135" t="s">
        <v>900</v>
      </c>
    </row>
    <row r="137" spans="1:3" x14ac:dyDescent="0.25">
      <c r="A137" t="str">
        <f>C137&amp;" "&amp;B137</f>
        <v>1IND70101 Üldehitusfirmad</v>
      </c>
      <c r="B137" t="s">
        <v>675</v>
      </c>
      <c r="C137" t="s">
        <v>676</v>
      </c>
    </row>
    <row r="138" spans="1:3" x14ac:dyDescent="0.25">
      <c r="A138" t="str">
        <f>C138&amp;" "&amp;B138</f>
        <v>1IND70106 Majatehased</v>
      </c>
      <c r="B138" t="s">
        <v>677</v>
      </c>
      <c r="C138" t="s">
        <v>678</v>
      </c>
    </row>
    <row r="139" spans="1:3" x14ac:dyDescent="0.25">
      <c r="A139" t="str">
        <f>C139&amp;" "&amp;B139</f>
        <v>1IND70107 Muud ehitusfirmad</v>
      </c>
      <c r="B139" t="s">
        <v>679</v>
      </c>
      <c r="C139" t="s">
        <v>680</v>
      </c>
    </row>
    <row r="142" spans="1:3" x14ac:dyDescent="0.25">
      <c r="A142" s="51" t="s">
        <v>681</v>
      </c>
      <c r="B142" s="51" t="s">
        <v>682</v>
      </c>
      <c r="C142" s="51" t="s">
        <v>567</v>
      </c>
    </row>
    <row r="144" spans="1:3" x14ac:dyDescent="0.25">
      <c r="A144" t="str">
        <f>B144&amp;" "&amp;C144</f>
        <v>2IND001 Small Sized</v>
      </c>
      <c r="B144" t="s">
        <v>683</v>
      </c>
      <c r="C144" t="s">
        <v>684</v>
      </c>
    </row>
    <row r="145" spans="1:8" x14ac:dyDescent="0.25">
      <c r="A145" t="str">
        <f>B145&amp;" "&amp;C145</f>
        <v>2IND002 Medium Sized</v>
      </c>
      <c r="B145" t="s">
        <v>685</v>
      </c>
      <c r="C145" t="s">
        <v>686</v>
      </c>
    </row>
    <row r="146" spans="1:8" x14ac:dyDescent="0.25">
      <c r="A146" t="str">
        <f>B146&amp;" "&amp;C146</f>
        <v>2IND003 Large Sized</v>
      </c>
      <c r="B146" t="s">
        <v>687</v>
      </c>
      <c r="C146" t="s">
        <v>688</v>
      </c>
    </row>
    <row r="147" spans="1:8" x14ac:dyDescent="0.25">
      <c r="A147" t="str">
        <f>B147&amp;" "&amp;C147</f>
        <v>2IND004 Nationwide</v>
      </c>
      <c r="B147" t="s">
        <v>689</v>
      </c>
      <c r="C147" t="s">
        <v>690</v>
      </c>
    </row>
    <row r="149" spans="1:8" x14ac:dyDescent="0.25">
      <c r="A149">
        <f>Krediiditaotlus!F63</f>
        <v>0</v>
      </c>
    </row>
    <row r="150" spans="1:8" x14ac:dyDescent="0.25">
      <c r="A150" s="51" t="s">
        <v>567</v>
      </c>
      <c r="B150" s="51" t="s">
        <v>691</v>
      </c>
      <c r="C150" s="51" t="s">
        <v>692</v>
      </c>
      <c r="D150" s="51" t="s">
        <v>693</v>
      </c>
      <c r="E150" s="51" t="s">
        <v>694</v>
      </c>
      <c r="F150" t="s">
        <v>695</v>
      </c>
      <c r="G150" t="s">
        <v>696</v>
      </c>
      <c r="H150" t="s">
        <v>857</v>
      </c>
    </row>
    <row r="151" spans="1:8" x14ac:dyDescent="0.25">
      <c r="A151" s="52"/>
      <c r="B151" s="48" t="e">
        <f>VLOOKUP(Krediiditaotlus!F63,T_Haldur[[Nimi]:[osakond]],2,FALSE)</f>
        <v>#N/A</v>
      </c>
      <c r="C151" s="63" t="e">
        <f>VLOOKUP(Krediiditaotlus!F63,T_Haldur[#Data],3,FALSE)</f>
        <v>#N/A</v>
      </c>
      <c r="D151" s="48" t="s">
        <v>697</v>
      </c>
      <c r="E151" s="48"/>
      <c r="F151" s="48"/>
      <c r="G151" s="53"/>
      <c r="H151" s="48" t="e">
        <f>VLOOKUP(Krediiditaotlus!F63,T_Haldur[#Data],8,FALSE)</f>
        <v>#N/A</v>
      </c>
    </row>
    <row r="152" spans="1:8" ht="30" x14ac:dyDescent="0.25">
      <c r="A152" t="s">
        <v>921</v>
      </c>
      <c r="B152">
        <v>4079760</v>
      </c>
      <c r="C152" s="71" t="s">
        <v>922</v>
      </c>
      <c r="D152" t="s">
        <v>534</v>
      </c>
      <c r="E152" s="54" t="s">
        <v>923</v>
      </c>
      <c r="F152" t="s">
        <v>885</v>
      </c>
      <c r="G152" s="55" t="s">
        <v>924</v>
      </c>
      <c r="H152">
        <v>4010</v>
      </c>
    </row>
    <row r="153" spans="1:8" ht="30" x14ac:dyDescent="0.25">
      <c r="A153" t="s">
        <v>864</v>
      </c>
      <c r="B153">
        <v>4067802</v>
      </c>
      <c r="C153" s="71" t="s">
        <v>904</v>
      </c>
      <c r="D153" t="s">
        <v>534</v>
      </c>
      <c r="E153" s="54" t="s">
        <v>907</v>
      </c>
      <c r="F153" t="s">
        <v>885</v>
      </c>
      <c r="G153" s="55" t="s">
        <v>865</v>
      </c>
      <c r="H153">
        <v>4010</v>
      </c>
    </row>
    <row r="154" spans="1:8" ht="30" x14ac:dyDescent="0.25">
      <c r="A154" t="s">
        <v>698</v>
      </c>
      <c r="B154">
        <v>106690</v>
      </c>
      <c r="C154" t="s">
        <v>699</v>
      </c>
      <c r="D154" t="s">
        <v>534</v>
      </c>
      <c r="E154" s="54" t="s">
        <v>927</v>
      </c>
      <c r="F154" t="s">
        <v>886</v>
      </c>
      <c r="G154" s="55" t="s">
        <v>700</v>
      </c>
      <c r="H154">
        <v>4010</v>
      </c>
    </row>
    <row r="155" spans="1:8" ht="30" x14ac:dyDescent="0.25">
      <c r="A155" t="s">
        <v>928</v>
      </c>
      <c r="B155">
        <v>4080825</v>
      </c>
      <c r="C155" s="71" t="s">
        <v>929</v>
      </c>
      <c r="D155" t="s">
        <v>534</v>
      </c>
      <c r="E155" s="54" t="s">
        <v>907</v>
      </c>
      <c r="F155" t="s">
        <v>886</v>
      </c>
      <c r="G155" s="55"/>
      <c r="H155">
        <v>4010</v>
      </c>
    </row>
    <row r="156" spans="1:8" ht="30" x14ac:dyDescent="0.25">
      <c r="A156" t="s">
        <v>701</v>
      </c>
      <c r="B156">
        <v>3001202</v>
      </c>
      <c r="C156" t="s">
        <v>702</v>
      </c>
      <c r="D156" t="s">
        <v>535</v>
      </c>
      <c r="E156" s="54" t="s">
        <v>907</v>
      </c>
      <c r="F156" t="s">
        <v>860</v>
      </c>
      <c r="G156" s="55" t="s">
        <v>703</v>
      </c>
      <c r="H156">
        <v>4012</v>
      </c>
    </row>
    <row r="157" spans="1:8" ht="30" x14ac:dyDescent="0.25">
      <c r="A157" t="s">
        <v>705</v>
      </c>
      <c r="B157">
        <v>101376</v>
      </c>
      <c r="C157" s="71" t="s">
        <v>902</v>
      </c>
      <c r="D157" t="s">
        <v>537</v>
      </c>
      <c r="E157" s="54" t="s">
        <v>907</v>
      </c>
      <c r="F157" t="s">
        <v>706</v>
      </c>
      <c r="G157" s="55" t="s">
        <v>707</v>
      </c>
      <c r="H157">
        <v>4021</v>
      </c>
    </row>
    <row r="158" spans="1:8" ht="30" x14ac:dyDescent="0.25">
      <c r="A158" t="s">
        <v>911</v>
      </c>
      <c r="B158">
        <v>4073716</v>
      </c>
      <c r="C158" s="71" t="s">
        <v>909</v>
      </c>
      <c r="D158" t="s">
        <v>538</v>
      </c>
      <c r="E158" s="54" t="s">
        <v>908</v>
      </c>
      <c r="F158" t="s">
        <v>859</v>
      </c>
      <c r="G158" s="55" t="s">
        <v>910</v>
      </c>
      <c r="H158">
        <v>4013</v>
      </c>
    </row>
    <row r="159" spans="1:8" ht="30" x14ac:dyDescent="0.25">
      <c r="A159" t="s">
        <v>708</v>
      </c>
      <c r="B159">
        <v>101487</v>
      </c>
      <c r="C159" t="s">
        <v>709</v>
      </c>
      <c r="D159" t="s">
        <v>538</v>
      </c>
      <c r="E159" s="54" t="s">
        <v>710</v>
      </c>
      <c r="F159" t="s">
        <v>859</v>
      </c>
      <c r="G159" s="55" t="s">
        <v>711</v>
      </c>
      <c r="H159">
        <v>4013</v>
      </c>
    </row>
    <row r="160" spans="1:8" ht="30" x14ac:dyDescent="0.25">
      <c r="A160" t="s">
        <v>930</v>
      </c>
      <c r="B160">
        <v>4081591</v>
      </c>
      <c r="C160" s="71" t="s">
        <v>931</v>
      </c>
      <c r="D160" t="s">
        <v>538</v>
      </c>
      <c r="E160" s="54" t="s">
        <v>933</v>
      </c>
      <c r="F160" t="s">
        <v>859</v>
      </c>
      <c r="G160" s="55" t="s">
        <v>932</v>
      </c>
      <c r="H160">
        <v>4013</v>
      </c>
    </row>
    <row r="161" spans="1:8" ht="30" x14ac:dyDescent="0.25">
      <c r="A161" t="s">
        <v>712</v>
      </c>
      <c r="B161">
        <v>101373</v>
      </c>
      <c r="C161" s="71" t="s">
        <v>903</v>
      </c>
      <c r="D161" t="s">
        <v>539</v>
      </c>
      <c r="E161" s="54" t="s">
        <v>925</v>
      </c>
      <c r="F161" t="s">
        <v>713</v>
      </c>
      <c r="G161" s="55" t="s">
        <v>714</v>
      </c>
      <c r="H161">
        <v>4014</v>
      </c>
    </row>
    <row r="162" spans="1:8" ht="30" x14ac:dyDescent="0.25">
      <c r="A162" t="s">
        <v>715</v>
      </c>
      <c r="B162">
        <v>3001195</v>
      </c>
      <c r="C162" t="s">
        <v>716</v>
      </c>
      <c r="D162" t="s">
        <v>884</v>
      </c>
      <c r="E162" s="54" t="s">
        <v>926</v>
      </c>
      <c r="F162" t="s">
        <v>713</v>
      </c>
      <c r="G162" s="55" t="s">
        <v>718</v>
      </c>
      <c r="H162">
        <v>4014</v>
      </c>
    </row>
    <row r="163" spans="1:8" ht="30" x14ac:dyDescent="0.25">
      <c r="A163" t="s">
        <v>934</v>
      </c>
      <c r="B163">
        <v>4081476</v>
      </c>
      <c r="C163" s="71" t="s">
        <v>935</v>
      </c>
      <c r="D163" t="s">
        <v>536</v>
      </c>
      <c r="E163" s="54" t="s">
        <v>907</v>
      </c>
      <c r="F163" t="s">
        <v>735</v>
      </c>
      <c r="G163" s="55" t="s">
        <v>936</v>
      </c>
      <c r="H163">
        <v>4020</v>
      </c>
    </row>
    <row r="164" spans="1:8" ht="30" x14ac:dyDescent="0.25">
      <c r="A164" t="s">
        <v>720</v>
      </c>
      <c r="B164">
        <v>104525</v>
      </c>
      <c r="C164" t="s">
        <v>721</v>
      </c>
      <c r="D164" t="s">
        <v>541</v>
      </c>
      <c r="E164" s="54" t="s">
        <v>907</v>
      </c>
      <c r="F164" t="s">
        <v>719</v>
      </c>
      <c r="G164" s="55" t="s">
        <v>722</v>
      </c>
      <c r="H164">
        <v>4018</v>
      </c>
    </row>
    <row r="165" spans="1:8" x14ac:dyDescent="0.25">
      <c r="A165" s="56" t="s">
        <v>723</v>
      </c>
      <c r="B165" s="56"/>
      <c r="C165" s="56"/>
      <c r="D165" s="56"/>
      <c r="E165" s="56"/>
      <c r="F165" s="56"/>
      <c r="G165" s="57"/>
    </row>
    <row r="166" spans="1:8" ht="30" x14ac:dyDescent="0.25">
      <c r="A166" t="s">
        <v>724</v>
      </c>
      <c r="B166">
        <v>101314</v>
      </c>
      <c r="C166" t="s">
        <v>725</v>
      </c>
      <c r="D166" t="s">
        <v>542</v>
      </c>
      <c r="E166" s="54" t="s">
        <v>912</v>
      </c>
      <c r="F166" t="s">
        <v>885</v>
      </c>
      <c r="G166" s="55" t="s">
        <v>726</v>
      </c>
      <c r="H166">
        <v>4010</v>
      </c>
    </row>
    <row r="167" spans="1:8" ht="30" x14ac:dyDescent="0.25">
      <c r="A167" t="s">
        <v>727</v>
      </c>
      <c r="B167">
        <v>106337</v>
      </c>
      <c r="C167" t="s">
        <v>728</v>
      </c>
      <c r="D167" t="s">
        <v>542</v>
      </c>
      <c r="E167" s="54" t="s">
        <v>905</v>
      </c>
      <c r="F167" t="s">
        <v>885</v>
      </c>
      <c r="G167" s="55" t="s">
        <v>729</v>
      </c>
      <c r="H167">
        <v>4010</v>
      </c>
    </row>
    <row r="168" spans="1:8" ht="31.5" customHeight="1" x14ac:dyDescent="0.25">
      <c r="A168" t="s">
        <v>861</v>
      </c>
      <c r="B168">
        <v>4066411</v>
      </c>
      <c r="C168" s="65" t="s">
        <v>862</v>
      </c>
      <c r="D168" t="s">
        <v>542</v>
      </c>
      <c r="E168" s="54" t="s">
        <v>913</v>
      </c>
      <c r="F168" t="s">
        <v>885</v>
      </c>
      <c r="G168" s="55" t="s">
        <v>863</v>
      </c>
      <c r="H168">
        <v>4010</v>
      </c>
    </row>
    <row r="169" spans="1:8" ht="30" x14ac:dyDescent="0.25">
      <c r="A169" t="s">
        <v>730</v>
      </c>
      <c r="B169">
        <v>101344</v>
      </c>
      <c r="C169" t="s">
        <v>731</v>
      </c>
      <c r="D169" t="s">
        <v>550</v>
      </c>
      <c r="E169" s="54" t="s">
        <v>906</v>
      </c>
      <c r="F169" t="s">
        <v>885</v>
      </c>
      <c r="G169" s="55" t="s">
        <v>732</v>
      </c>
      <c r="H169">
        <v>4010</v>
      </c>
    </row>
    <row r="170" spans="1:8" ht="30" x14ac:dyDescent="0.25">
      <c r="A170" t="s">
        <v>733</v>
      </c>
      <c r="B170">
        <v>106996</v>
      </c>
      <c r="C170" t="s">
        <v>734</v>
      </c>
      <c r="D170" t="s">
        <v>552</v>
      </c>
      <c r="E170" s="54" t="s">
        <v>913</v>
      </c>
      <c r="F170" t="s">
        <v>735</v>
      </c>
      <c r="G170" s="55" t="s">
        <v>736</v>
      </c>
      <c r="H170">
        <v>4020</v>
      </c>
    </row>
    <row r="171" spans="1:8" ht="30" x14ac:dyDescent="0.25">
      <c r="A171" t="s">
        <v>733</v>
      </c>
      <c r="B171">
        <v>106996</v>
      </c>
      <c r="C171" t="s">
        <v>734</v>
      </c>
      <c r="D171" t="s">
        <v>544</v>
      </c>
      <c r="E171" s="54" t="s">
        <v>913</v>
      </c>
      <c r="F171" t="s">
        <v>735</v>
      </c>
      <c r="G171" s="55" t="s">
        <v>736</v>
      </c>
      <c r="H171">
        <v>4020</v>
      </c>
    </row>
    <row r="172" spans="1:8" ht="30" x14ac:dyDescent="0.25">
      <c r="A172" t="s">
        <v>737</v>
      </c>
      <c r="B172">
        <v>101341</v>
      </c>
      <c r="C172" t="s">
        <v>738</v>
      </c>
      <c r="D172" t="s">
        <v>553</v>
      </c>
      <c r="E172" s="54" t="s">
        <v>913</v>
      </c>
      <c r="F172" t="s">
        <v>706</v>
      </c>
      <c r="G172" s="55" t="s">
        <v>739</v>
      </c>
      <c r="H172">
        <v>4021</v>
      </c>
    </row>
    <row r="173" spans="1:8" ht="30" x14ac:dyDescent="0.25">
      <c r="A173" t="s">
        <v>737</v>
      </c>
      <c r="B173">
        <v>101341</v>
      </c>
      <c r="C173" t="s">
        <v>738</v>
      </c>
      <c r="D173" t="s">
        <v>545</v>
      </c>
      <c r="E173" s="54" t="s">
        <v>913</v>
      </c>
      <c r="F173" t="s">
        <v>706</v>
      </c>
      <c r="G173" s="55" t="s">
        <v>739</v>
      </c>
      <c r="H173">
        <v>4021</v>
      </c>
    </row>
    <row r="174" spans="1:8" ht="30" x14ac:dyDescent="0.25">
      <c r="A174" t="s">
        <v>740</v>
      </c>
      <c r="B174">
        <v>101388</v>
      </c>
      <c r="C174" t="s">
        <v>741</v>
      </c>
      <c r="D174" t="s">
        <v>546</v>
      </c>
      <c r="E174" s="54" t="s">
        <v>913</v>
      </c>
      <c r="F174" t="s">
        <v>859</v>
      </c>
      <c r="G174" s="55" t="s">
        <v>742</v>
      </c>
      <c r="H174">
        <v>4013</v>
      </c>
    </row>
    <row r="175" spans="1:8" ht="30" x14ac:dyDescent="0.25">
      <c r="A175" t="s">
        <v>743</v>
      </c>
      <c r="B175">
        <v>102621</v>
      </c>
      <c r="C175" t="s">
        <v>744</v>
      </c>
      <c r="D175" t="s">
        <v>554</v>
      </c>
      <c r="E175" s="54" t="s">
        <v>913</v>
      </c>
      <c r="F175" t="s">
        <v>859</v>
      </c>
      <c r="G175" s="55" t="s">
        <v>745</v>
      </c>
      <c r="H175">
        <v>4013</v>
      </c>
    </row>
    <row r="176" spans="1:8" ht="30" x14ac:dyDescent="0.25">
      <c r="A176" t="s">
        <v>746</v>
      </c>
      <c r="B176">
        <v>101378</v>
      </c>
      <c r="C176" t="s">
        <v>747</v>
      </c>
      <c r="D176" t="s">
        <v>555</v>
      </c>
      <c r="E176" s="54" t="s">
        <v>919</v>
      </c>
      <c r="F176" t="s">
        <v>713</v>
      </c>
      <c r="G176" s="55" t="s">
        <v>748</v>
      </c>
      <c r="H176">
        <v>4014</v>
      </c>
    </row>
    <row r="177" spans="1:8" ht="30" x14ac:dyDescent="0.25">
      <c r="A177" t="s">
        <v>746</v>
      </c>
      <c r="B177">
        <v>101378</v>
      </c>
      <c r="C177" t="s">
        <v>747</v>
      </c>
      <c r="D177" t="s">
        <v>547</v>
      </c>
      <c r="E177" s="54" t="s">
        <v>918</v>
      </c>
      <c r="F177" t="s">
        <v>713</v>
      </c>
      <c r="G177" s="55" t="s">
        <v>748</v>
      </c>
      <c r="H177">
        <v>4014</v>
      </c>
    </row>
    <row r="178" spans="1:8" ht="30" x14ac:dyDescent="0.25">
      <c r="A178" t="s">
        <v>749</v>
      </c>
      <c r="B178">
        <v>107164</v>
      </c>
      <c r="C178" t="s">
        <v>750</v>
      </c>
      <c r="D178" t="s">
        <v>556</v>
      </c>
      <c r="E178" s="54" t="s">
        <v>913</v>
      </c>
      <c r="F178" t="s">
        <v>717</v>
      </c>
      <c r="G178" s="55" t="s">
        <v>751</v>
      </c>
      <c r="H178">
        <v>4017</v>
      </c>
    </row>
    <row r="179" spans="1:8" ht="30" x14ac:dyDescent="0.25">
      <c r="A179" t="s">
        <v>749</v>
      </c>
      <c r="B179">
        <v>107164</v>
      </c>
      <c r="C179" t="s">
        <v>750</v>
      </c>
      <c r="D179" t="s">
        <v>548</v>
      </c>
      <c r="E179" s="54" t="s">
        <v>913</v>
      </c>
      <c r="F179" t="s">
        <v>717</v>
      </c>
      <c r="G179" s="55" t="s">
        <v>751</v>
      </c>
      <c r="H179">
        <v>4017</v>
      </c>
    </row>
    <row r="180" spans="1:8" x14ac:dyDescent="0.25">
      <c r="A180" s="56" t="s">
        <v>723</v>
      </c>
      <c r="B180" s="56"/>
      <c r="C180" s="56"/>
      <c r="D180" s="56"/>
      <c r="E180" s="56"/>
      <c r="F180" s="56"/>
      <c r="G180" s="57"/>
    </row>
    <row r="181" spans="1:8" x14ac:dyDescent="0.25">
      <c r="A181" s="51" t="s">
        <v>752</v>
      </c>
      <c r="B181">
        <v>101318</v>
      </c>
      <c r="C181" s="51" t="s">
        <v>753</v>
      </c>
      <c r="D181" t="s">
        <v>526</v>
      </c>
      <c r="E181" s="51" t="s">
        <v>754</v>
      </c>
      <c r="F181" t="s">
        <v>885</v>
      </c>
      <c r="G181" s="58" t="s">
        <v>755</v>
      </c>
      <c r="H181">
        <v>4010</v>
      </c>
    </row>
    <row r="182" spans="1:8" x14ac:dyDescent="0.25">
      <c r="A182" s="51" t="s">
        <v>756</v>
      </c>
      <c r="B182">
        <v>4060879</v>
      </c>
      <c r="C182" s="51" t="s">
        <v>757</v>
      </c>
      <c r="D182" s="51" t="s">
        <v>529</v>
      </c>
      <c r="E182" s="51" t="s">
        <v>758</v>
      </c>
      <c r="F182" t="s">
        <v>706</v>
      </c>
      <c r="G182" s="58" t="s">
        <v>759</v>
      </c>
      <c r="H182">
        <v>4021</v>
      </c>
    </row>
    <row r="183" spans="1:8" ht="30" x14ac:dyDescent="0.25">
      <c r="A183" t="s">
        <v>760</v>
      </c>
      <c r="B183">
        <v>101352</v>
      </c>
      <c r="C183" t="s">
        <v>761</v>
      </c>
      <c r="D183" t="s">
        <v>526</v>
      </c>
      <c r="E183" s="54" t="s">
        <v>762</v>
      </c>
      <c r="F183" t="s">
        <v>885</v>
      </c>
      <c r="G183" s="55" t="s">
        <v>763</v>
      </c>
      <c r="H183">
        <v>4010</v>
      </c>
    </row>
    <row r="184" spans="1:8" ht="30" x14ac:dyDescent="0.25">
      <c r="A184" t="s">
        <v>764</v>
      </c>
      <c r="B184">
        <v>102545</v>
      </c>
      <c r="C184" t="s">
        <v>765</v>
      </c>
      <c r="D184" t="s">
        <v>527</v>
      </c>
      <c r="E184" s="54" t="s">
        <v>914</v>
      </c>
      <c r="F184" t="s">
        <v>860</v>
      </c>
      <c r="G184" s="55" t="s">
        <v>767</v>
      </c>
      <c r="H184">
        <v>4012</v>
      </c>
    </row>
    <row r="185" spans="1:8" ht="30" x14ac:dyDescent="0.25">
      <c r="A185" t="s">
        <v>866</v>
      </c>
      <c r="B185">
        <v>104719</v>
      </c>
      <c r="C185" s="65" t="s">
        <v>867</v>
      </c>
      <c r="D185" t="s">
        <v>530</v>
      </c>
      <c r="E185" s="54" t="s">
        <v>770</v>
      </c>
      <c r="F185" t="s">
        <v>859</v>
      </c>
      <c r="G185" s="55" t="s">
        <v>868</v>
      </c>
      <c r="H185">
        <v>4013</v>
      </c>
    </row>
    <row r="186" spans="1:8" ht="30" x14ac:dyDescent="0.25">
      <c r="A186" t="s">
        <v>768</v>
      </c>
      <c r="B186">
        <v>101374</v>
      </c>
      <c r="C186" s="65" t="s">
        <v>769</v>
      </c>
      <c r="D186" t="s">
        <v>530</v>
      </c>
      <c r="E186" s="54" t="s">
        <v>766</v>
      </c>
      <c r="F186" t="s">
        <v>859</v>
      </c>
      <c r="G186" s="55" t="s">
        <v>771</v>
      </c>
      <c r="H186">
        <v>4013</v>
      </c>
    </row>
    <row r="187" spans="1:8" ht="30" x14ac:dyDescent="0.25">
      <c r="A187" t="s">
        <v>772</v>
      </c>
      <c r="B187">
        <v>101371</v>
      </c>
      <c r="C187" t="s">
        <v>773</v>
      </c>
      <c r="D187" t="s">
        <v>531</v>
      </c>
      <c r="E187" s="54" t="s">
        <v>766</v>
      </c>
      <c r="F187" t="s">
        <v>713</v>
      </c>
      <c r="G187" s="55" t="s">
        <v>774</v>
      </c>
      <c r="H187">
        <v>4014</v>
      </c>
    </row>
    <row r="188" spans="1:8" ht="30" x14ac:dyDescent="0.25">
      <c r="A188" t="s">
        <v>775</v>
      </c>
      <c r="B188">
        <v>106205</v>
      </c>
      <c r="C188" t="s">
        <v>776</v>
      </c>
      <c r="D188" t="s">
        <v>526</v>
      </c>
      <c r="E188" s="54" t="s">
        <v>883</v>
      </c>
      <c r="F188" t="s">
        <v>885</v>
      </c>
      <c r="G188" s="55" t="s">
        <v>777</v>
      </c>
      <c r="H188">
        <v>4010</v>
      </c>
    </row>
    <row r="189" spans="1:8" x14ac:dyDescent="0.25">
      <c r="A189" s="56" t="s">
        <v>723</v>
      </c>
      <c r="B189" s="56"/>
      <c r="C189" s="56"/>
      <c r="D189" s="56"/>
      <c r="E189" s="56"/>
      <c r="F189" s="56"/>
      <c r="G189" s="57"/>
    </row>
    <row r="190" spans="1:8" x14ac:dyDescent="0.25">
      <c r="A190" s="51" t="s">
        <v>778</v>
      </c>
      <c r="B190">
        <v>101346</v>
      </c>
      <c r="C190" s="51" t="s">
        <v>779</v>
      </c>
      <c r="D190" t="s">
        <v>518</v>
      </c>
      <c r="E190" t="s">
        <v>780</v>
      </c>
      <c r="F190" t="s">
        <v>885</v>
      </c>
      <c r="G190" s="55" t="s">
        <v>781</v>
      </c>
      <c r="H190">
        <v>4010</v>
      </c>
    </row>
    <row r="191" spans="1:8" x14ac:dyDescent="0.25">
      <c r="A191" s="51" t="s">
        <v>782</v>
      </c>
      <c r="B191">
        <v>103201</v>
      </c>
      <c r="C191" s="51" t="s">
        <v>783</v>
      </c>
      <c r="D191" t="s">
        <v>518</v>
      </c>
      <c r="E191" s="51" t="s">
        <v>784</v>
      </c>
      <c r="F191" t="s">
        <v>885</v>
      </c>
      <c r="G191" s="58" t="s">
        <v>785</v>
      </c>
      <c r="H191">
        <v>4010</v>
      </c>
    </row>
    <row r="192" spans="1:8" x14ac:dyDescent="0.25">
      <c r="A192" s="51" t="s">
        <v>786</v>
      </c>
      <c r="B192">
        <v>101348</v>
      </c>
      <c r="C192" s="51" t="s">
        <v>787</v>
      </c>
      <c r="D192" t="s">
        <v>518</v>
      </c>
      <c r="E192" s="51" t="s">
        <v>788</v>
      </c>
      <c r="F192" t="s">
        <v>885</v>
      </c>
      <c r="G192" s="58" t="s">
        <v>789</v>
      </c>
      <c r="H192">
        <v>4010</v>
      </c>
    </row>
    <row r="193" spans="1:8" ht="30" x14ac:dyDescent="0.25">
      <c r="A193" t="s">
        <v>790</v>
      </c>
      <c r="B193">
        <v>101357</v>
      </c>
      <c r="C193" t="s">
        <v>791</v>
      </c>
      <c r="D193" t="s">
        <v>518</v>
      </c>
      <c r="E193" s="54" t="s">
        <v>792</v>
      </c>
      <c r="F193" t="s">
        <v>886</v>
      </c>
      <c r="G193" s="55" t="s">
        <v>793</v>
      </c>
      <c r="H193">
        <v>4010</v>
      </c>
    </row>
    <row r="194" spans="1:8" ht="30" x14ac:dyDescent="0.25">
      <c r="A194" t="s">
        <v>794</v>
      </c>
      <c r="B194">
        <v>101387</v>
      </c>
      <c r="C194" t="s">
        <v>795</v>
      </c>
      <c r="D194" t="s">
        <v>518</v>
      </c>
      <c r="E194" s="54" t="s">
        <v>796</v>
      </c>
      <c r="F194" t="s">
        <v>885</v>
      </c>
      <c r="G194" s="55" t="s">
        <v>797</v>
      </c>
      <c r="H194">
        <v>4010</v>
      </c>
    </row>
    <row r="195" spans="1:8" ht="30" x14ac:dyDescent="0.25">
      <c r="A195" t="s">
        <v>799</v>
      </c>
      <c r="B195">
        <v>104941</v>
      </c>
      <c r="C195" t="s">
        <v>800</v>
      </c>
      <c r="D195" t="s">
        <v>518</v>
      </c>
      <c r="E195" s="54" t="s">
        <v>798</v>
      </c>
      <c r="F195" t="s">
        <v>885</v>
      </c>
      <c r="G195" s="55" t="s">
        <v>801</v>
      </c>
      <c r="H195">
        <v>4010</v>
      </c>
    </row>
    <row r="196" spans="1:8" ht="30" x14ac:dyDescent="0.25">
      <c r="A196" t="s">
        <v>802</v>
      </c>
      <c r="B196">
        <v>101361</v>
      </c>
      <c r="C196" t="s">
        <v>803</v>
      </c>
      <c r="D196" t="s">
        <v>519</v>
      </c>
      <c r="E196" s="54" t="s">
        <v>792</v>
      </c>
      <c r="F196" t="s">
        <v>704</v>
      </c>
      <c r="G196" s="55" t="s">
        <v>804</v>
      </c>
      <c r="H196">
        <v>4012</v>
      </c>
    </row>
    <row r="197" spans="1:8" ht="30" x14ac:dyDescent="0.25">
      <c r="A197" t="s">
        <v>805</v>
      </c>
      <c r="B197">
        <v>103148</v>
      </c>
      <c r="C197" t="s">
        <v>806</v>
      </c>
      <c r="D197" t="s">
        <v>519</v>
      </c>
      <c r="E197" s="54" t="s">
        <v>810</v>
      </c>
      <c r="F197" t="s">
        <v>704</v>
      </c>
      <c r="G197" s="55" t="s">
        <v>807</v>
      </c>
      <c r="H197">
        <v>4012</v>
      </c>
    </row>
    <row r="198" spans="1:8" ht="30" x14ac:dyDescent="0.25">
      <c r="A198" t="s">
        <v>808</v>
      </c>
      <c r="B198">
        <v>103354</v>
      </c>
      <c r="C198" t="s">
        <v>809</v>
      </c>
      <c r="D198" t="s">
        <v>520</v>
      </c>
      <c r="E198" s="54" t="s">
        <v>810</v>
      </c>
      <c r="F198" t="s">
        <v>735</v>
      </c>
      <c r="G198" s="55" t="s">
        <v>811</v>
      </c>
      <c r="H198">
        <v>4020</v>
      </c>
    </row>
    <row r="199" spans="1:8" ht="30" x14ac:dyDescent="0.25">
      <c r="A199" t="s">
        <v>812</v>
      </c>
      <c r="B199">
        <v>103186</v>
      </c>
      <c r="C199" t="s">
        <v>813</v>
      </c>
      <c r="D199" t="s">
        <v>521</v>
      </c>
      <c r="E199" s="54" t="s">
        <v>882</v>
      </c>
      <c r="F199" t="s">
        <v>706</v>
      </c>
      <c r="G199" s="55" t="s">
        <v>901</v>
      </c>
      <c r="H199">
        <v>4021</v>
      </c>
    </row>
    <row r="200" spans="1:8" ht="30" x14ac:dyDescent="0.25">
      <c r="A200" t="s">
        <v>814</v>
      </c>
      <c r="B200">
        <v>101404</v>
      </c>
      <c r="C200" t="s">
        <v>815</v>
      </c>
      <c r="D200" t="s">
        <v>522</v>
      </c>
      <c r="E200" s="54" t="s">
        <v>816</v>
      </c>
      <c r="F200" t="s">
        <v>859</v>
      </c>
      <c r="G200" s="55" t="s">
        <v>817</v>
      </c>
      <c r="H200">
        <v>4013</v>
      </c>
    </row>
    <row r="201" spans="1:8" ht="30" x14ac:dyDescent="0.25">
      <c r="A201" t="s">
        <v>818</v>
      </c>
      <c r="B201">
        <v>102439</v>
      </c>
      <c r="C201" t="s">
        <v>819</v>
      </c>
      <c r="D201" t="s">
        <v>522</v>
      </c>
      <c r="E201" s="54" t="s">
        <v>820</v>
      </c>
      <c r="F201" t="s">
        <v>859</v>
      </c>
      <c r="G201" s="55" t="s">
        <v>821</v>
      </c>
      <c r="H201">
        <v>4013</v>
      </c>
    </row>
    <row r="202" spans="1:8" ht="30" x14ac:dyDescent="0.25">
      <c r="A202" t="s">
        <v>822</v>
      </c>
      <c r="B202">
        <v>103419</v>
      </c>
      <c r="C202" t="s">
        <v>823</v>
      </c>
      <c r="D202" t="s">
        <v>522</v>
      </c>
      <c r="E202" s="54" t="s">
        <v>816</v>
      </c>
      <c r="F202" t="s">
        <v>859</v>
      </c>
      <c r="G202" s="55" t="s">
        <v>824</v>
      </c>
      <c r="H202">
        <v>4013</v>
      </c>
    </row>
    <row r="203" spans="1:8" ht="30" x14ac:dyDescent="0.25">
      <c r="A203" t="s">
        <v>825</v>
      </c>
      <c r="B203">
        <v>106031</v>
      </c>
      <c r="C203" t="s">
        <v>826</v>
      </c>
      <c r="D203" t="s">
        <v>523</v>
      </c>
      <c r="E203" s="54" t="s">
        <v>810</v>
      </c>
      <c r="F203" t="s">
        <v>713</v>
      </c>
      <c r="G203" s="55" t="s">
        <v>827</v>
      </c>
      <c r="H203">
        <v>4014</v>
      </c>
    </row>
    <row r="204" spans="1:8" ht="30" x14ac:dyDescent="0.25">
      <c r="A204" t="s">
        <v>828</v>
      </c>
      <c r="B204">
        <v>106840</v>
      </c>
      <c r="C204" t="s">
        <v>829</v>
      </c>
      <c r="D204" t="s">
        <v>525</v>
      </c>
      <c r="E204" s="54" t="s">
        <v>816</v>
      </c>
      <c r="F204" t="s">
        <v>719</v>
      </c>
      <c r="G204" s="55" t="s">
        <v>830</v>
      </c>
      <c r="H204">
        <v>4018</v>
      </c>
    </row>
    <row r="205" spans="1:8" x14ac:dyDescent="0.25">
      <c r="A205" t="s">
        <v>831</v>
      </c>
      <c r="B205">
        <v>103151</v>
      </c>
      <c r="C205" t="s">
        <v>832</v>
      </c>
      <c r="D205" t="s">
        <v>524</v>
      </c>
      <c r="E205" t="s">
        <v>833</v>
      </c>
      <c r="F205" t="s">
        <v>717</v>
      </c>
      <c r="G205" s="55" t="s">
        <v>834</v>
      </c>
      <c r="H205">
        <v>4017</v>
      </c>
    </row>
    <row r="206" spans="1:8" x14ac:dyDescent="0.25">
      <c r="A206" t="s">
        <v>835</v>
      </c>
      <c r="B206">
        <v>101370</v>
      </c>
      <c r="C206" t="s">
        <v>836</v>
      </c>
      <c r="E206" t="s">
        <v>837</v>
      </c>
      <c r="F206" t="s">
        <v>885</v>
      </c>
      <c r="G206" s="59" t="s">
        <v>838</v>
      </c>
      <c r="H206">
        <v>4010</v>
      </c>
    </row>
    <row r="207" spans="1:8" ht="30" x14ac:dyDescent="0.25">
      <c r="A207" t="s">
        <v>839</v>
      </c>
      <c r="B207">
        <v>103877</v>
      </c>
      <c r="C207" t="s">
        <v>840</v>
      </c>
      <c r="E207" s="54" t="s">
        <v>841</v>
      </c>
      <c r="F207" t="s">
        <v>719</v>
      </c>
      <c r="G207" s="55" t="s">
        <v>842</v>
      </c>
      <c r="H207">
        <v>4018</v>
      </c>
    </row>
    <row r="209" spans="1:3" x14ac:dyDescent="0.25">
      <c r="C209" s="51"/>
    </row>
    <row r="210" spans="1:3" x14ac:dyDescent="0.25">
      <c r="A210" s="51" t="s">
        <v>567</v>
      </c>
      <c r="B210" s="51" t="s">
        <v>691</v>
      </c>
      <c r="C210" s="62" t="s">
        <v>857</v>
      </c>
    </row>
    <row r="211" spans="1:3" x14ac:dyDescent="0.25">
      <c r="B211" t="str">
        <f>IFERROR(VLOOKUP(T_haldur_valik[[#This Row],[Nimi]],T_Haldur[],2,FALSE),"")</f>
        <v/>
      </c>
      <c r="C211" s="60" t="str">
        <f>IFERROR(VLOOKUP(T_haldur_valik[[#This Row],[Nimi]],T_Haldur[],8,FALSE),"")</f>
        <v/>
      </c>
    </row>
    <row r="212" spans="1:3" x14ac:dyDescent="0.25">
      <c r="A212" t="str">
        <f t="array" ref="A212">IFERROR(INDEX(T_Haldur[Nimi],MATCH(0,IF(Krediiditaotlus!$B$63=T_Haldur[müügirühm],COUNTIF($A$210:$A211,T_Haldur[Nimi]),""),0)),"")</f>
        <v>Peeter Matt</v>
      </c>
      <c r="B212">
        <f>IFERROR(VLOOKUP(T_haldur_valik[[#This Row],[Nimi]],T_Haldur[],2,FALSE),"")</f>
        <v>101370</v>
      </c>
      <c r="C212" s="60">
        <f>IFERROR(VLOOKUP(T_haldur_valik[[#This Row],[Nimi]],T_Haldur[],8,FALSE),"")</f>
        <v>4010</v>
      </c>
    </row>
    <row r="213" spans="1:3" x14ac:dyDescent="0.25">
      <c r="A213" t="str">
        <f t="array" ref="A213">IFERROR(INDEX(T_Haldur[Nimi],MATCH(0,IF(Krediiditaotlus!$B$63=T_Haldur[müügirühm],COUNTIF($A$210:$A212,T_Haldur[Nimi]),""),0)),"")</f>
        <v>Kalev Koppel</v>
      </c>
      <c r="B213">
        <f>IFERROR(VLOOKUP(T_haldur_valik[[#This Row],[Nimi]],T_Haldur[],2,FALSE),"")</f>
        <v>103877</v>
      </c>
      <c r="C213" s="60">
        <f>IFERROR(VLOOKUP(T_haldur_valik[[#This Row],[Nimi]],T_Haldur[],8,FALSE),"")</f>
        <v>4018</v>
      </c>
    </row>
    <row r="214" spans="1:3" x14ac:dyDescent="0.25">
      <c r="A214" t="str">
        <f t="array" ref="A214">IFERROR(INDEX(T_Haldur[Nimi],MATCH(0,IF(Krediiditaotlus!$B$63=T_Haldur[müügirühm],COUNTIF($A$210:$A213,T_Haldur[Nimi]),""),0)),"")</f>
        <v/>
      </c>
      <c r="B214">
        <f>IFERROR(VLOOKUP(T_haldur_valik[[#This Row],[Nimi]],T_Haldur[],2,FALSE),"")</f>
        <v>0</v>
      </c>
      <c r="C214" s="60">
        <f>IFERROR(VLOOKUP(T_haldur_valik[[#This Row],[Nimi]],T_Haldur[],8,FALSE),"")</f>
        <v>0</v>
      </c>
    </row>
    <row r="215" spans="1:3" x14ac:dyDescent="0.25">
      <c r="A215" t="str">
        <f t="array" ref="A215">IFERROR(INDEX(T_Haldur[Nimi],MATCH(0,IF(Krediiditaotlus!$B$63=T_Haldur[müügirühm],COUNTIF($A$210:$A214,T_Haldur[Nimi]),""),0)),"")</f>
        <v/>
      </c>
      <c r="B215">
        <f>IFERROR(VLOOKUP(T_haldur_valik[[#This Row],[Nimi]],T_Haldur[],2,FALSE),"")</f>
        <v>0</v>
      </c>
      <c r="C215" s="60">
        <f>IFERROR(VLOOKUP(T_haldur_valik[[#This Row],[Nimi]],T_Haldur[],8,FALSE),"")</f>
        <v>0</v>
      </c>
    </row>
    <row r="216" spans="1:3" x14ac:dyDescent="0.25">
      <c r="A216" t="str">
        <f t="array" ref="A216">IFERROR(INDEX(T_Haldur[Nimi],MATCH(0,IF(Krediiditaotlus!$B$63=T_Haldur[müügirühm],COUNTIF($A$210:$A215,T_Haldur[Nimi]),""),0)),"")</f>
        <v/>
      </c>
      <c r="B216">
        <f>IFERROR(VLOOKUP(T_haldur_valik[[#This Row],[Nimi]],T_Haldur[],2,FALSE),"")</f>
        <v>0</v>
      </c>
      <c r="C216" s="60">
        <f>IFERROR(VLOOKUP(T_haldur_valik[[#This Row],[Nimi]],T_Haldur[],8,FALSE),"")</f>
        <v>0</v>
      </c>
    </row>
    <row r="217" spans="1:3" x14ac:dyDescent="0.25">
      <c r="A217" t="str">
        <f t="array" ref="A217">IFERROR(INDEX(T_Haldur[Nimi],MATCH(0,IF(Krediiditaotlus!$B$63=T_Haldur[müügirühm],COUNTIF($A$210:$A216,T_Haldur[Nimi]),""),0)),"")</f>
        <v/>
      </c>
      <c r="B217">
        <f>IFERROR(VLOOKUP(T_haldur_valik[[#This Row],[Nimi]],T_Haldur[],2,FALSE),"")</f>
        <v>0</v>
      </c>
      <c r="C217" s="60">
        <f>IFERROR(VLOOKUP(T_haldur_valik[[#This Row],[Nimi]],T_Haldur[],8,FALSE),"")</f>
        <v>0</v>
      </c>
    </row>
    <row r="218" spans="1:3" x14ac:dyDescent="0.25">
      <c r="A218" t="str">
        <f t="array" ref="A218">IFERROR(INDEX(T_Haldur[Nimi],MATCH(0,IF(Krediiditaotlus!$B$63=T_Haldur[müügirühm],COUNTIF($A$210:$A217,T_Haldur[Nimi]),""),0)),"")</f>
        <v/>
      </c>
      <c r="B218">
        <f>IFERROR(VLOOKUP(T_haldur_valik[[#This Row],[Nimi]],T_Haldur[],2,FALSE),"")</f>
        <v>0</v>
      </c>
      <c r="C218" s="60">
        <f>IFERROR(VLOOKUP(T_haldur_valik[[#This Row],[Nimi]],T_Haldur[],8,FALSE),"")</f>
        <v>0</v>
      </c>
    </row>
    <row r="219" spans="1:3" x14ac:dyDescent="0.25">
      <c r="A219" t="str">
        <f t="array" ref="A219">IFERROR(INDEX(T_Haldur[Nimi],MATCH(0,IF(Krediiditaotlus!$B$63=T_Haldur[müügirühm],COUNTIF($A$210:$A218,T_Haldur[Nimi]),""),0)),"")</f>
        <v/>
      </c>
      <c r="B219" s="60">
        <f>IFERROR(VLOOKUP(T_haldur_valik[[#This Row],[Nimi]],T_Haldur[],2,FALSE),"")</f>
        <v>0</v>
      </c>
      <c r="C219" s="60">
        <f>IFERROR(VLOOKUP(T_haldur_valik[[#This Row],[Nimi]],T_Haldur[],8,FALSE),"")</f>
        <v>0</v>
      </c>
    </row>
    <row r="220" spans="1:3" x14ac:dyDescent="0.25">
      <c r="A220" t="str">
        <f t="array" ref="A220">IFERROR(INDEX(T_Haldur[Nimi],MATCH(0,IF(Krediiditaotlus!$B$63=T_Haldur[müügirühm],COUNTIF($A$210:$A219,T_Haldur[Nimi]),""),0)),"")</f>
        <v/>
      </c>
      <c r="B220">
        <f>IFERROR(VLOOKUP(T_haldur_valik[[#This Row],[Nimi]],T_Haldur[],2,FALSE),"")</f>
        <v>0</v>
      </c>
      <c r="C220" s="60">
        <f>IFERROR(VLOOKUP(T_haldur_valik[[#This Row],[Nimi]],T_Haldur[],8,FALSE),"")</f>
        <v>0</v>
      </c>
    </row>
    <row r="225" spans="1:2" x14ac:dyDescent="0.25">
      <c r="A225" s="51" t="s">
        <v>843</v>
      </c>
      <c r="B225" t="s">
        <v>78</v>
      </c>
    </row>
    <row r="226" spans="1:2" x14ac:dyDescent="0.25">
      <c r="A226" s="51"/>
    </row>
    <row r="227" spans="1:2" x14ac:dyDescent="0.25">
      <c r="A227" t="s">
        <v>77</v>
      </c>
      <c r="B227" t="s">
        <v>78</v>
      </c>
    </row>
    <row r="229" spans="1:2" x14ac:dyDescent="0.25">
      <c r="A229" t="s">
        <v>79</v>
      </c>
      <c r="B229" t="s">
        <v>80</v>
      </c>
    </row>
    <row r="230" spans="1:2" x14ac:dyDescent="0.25">
      <c r="A230" t="s">
        <v>81</v>
      </c>
      <c r="B230" t="s">
        <v>82</v>
      </c>
    </row>
    <row r="231" spans="1:2" x14ac:dyDescent="0.25">
      <c r="A231" t="s">
        <v>83</v>
      </c>
      <c r="B231" t="s">
        <v>84</v>
      </c>
    </row>
    <row r="232" spans="1:2" x14ac:dyDescent="0.25">
      <c r="A232" t="s">
        <v>85</v>
      </c>
      <c r="B232" t="s">
        <v>86</v>
      </c>
    </row>
    <row r="233" spans="1:2" x14ac:dyDescent="0.25">
      <c r="A233" t="s">
        <v>87</v>
      </c>
      <c r="B233" t="s">
        <v>88</v>
      </c>
    </row>
    <row r="234" spans="1:2" x14ac:dyDescent="0.25">
      <c r="A234" t="s">
        <v>89</v>
      </c>
      <c r="B234" t="s">
        <v>90</v>
      </c>
    </row>
    <row r="235" spans="1:2" x14ac:dyDescent="0.25">
      <c r="A235" t="s">
        <v>91</v>
      </c>
      <c r="B235" t="s">
        <v>92</v>
      </c>
    </row>
    <row r="236" spans="1:2" x14ac:dyDescent="0.25">
      <c r="A236" t="s">
        <v>93</v>
      </c>
      <c r="B236" t="s">
        <v>94</v>
      </c>
    </row>
    <row r="237" spans="1:2" x14ac:dyDescent="0.25">
      <c r="A237" t="s">
        <v>95</v>
      </c>
      <c r="B237" t="s">
        <v>96</v>
      </c>
    </row>
    <row r="238" spans="1:2" x14ac:dyDescent="0.25">
      <c r="A238" t="s">
        <v>97</v>
      </c>
      <c r="B238" t="s">
        <v>98</v>
      </c>
    </row>
    <row r="239" spans="1:2" x14ac:dyDescent="0.25">
      <c r="A239" t="s">
        <v>99</v>
      </c>
      <c r="B239" t="s">
        <v>100</v>
      </c>
    </row>
    <row r="240" spans="1:2" x14ac:dyDescent="0.25">
      <c r="A240" t="s">
        <v>101</v>
      </c>
      <c r="B240" t="s">
        <v>102</v>
      </c>
    </row>
    <row r="241" spans="1:2" x14ac:dyDescent="0.25">
      <c r="A241" t="s">
        <v>103</v>
      </c>
      <c r="B241" t="s">
        <v>104</v>
      </c>
    </row>
    <row r="242" spans="1:2" x14ac:dyDescent="0.25">
      <c r="A242" t="s">
        <v>105</v>
      </c>
      <c r="B242" t="s">
        <v>106</v>
      </c>
    </row>
    <row r="243" spans="1:2" x14ac:dyDescent="0.25">
      <c r="A243" t="s">
        <v>107</v>
      </c>
      <c r="B243" t="s">
        <v>108</v>
      </c>
    </row>
    <row r="244" spans="1:2" x14ac:dyDescent="0.25">
      <c r="A244" t="s">
        <v>109</v>
      </c>
      <c r="B244" t="s">
        <v>110</v>
      </c>
    </row>
    <row r="245" spans="1:2" x14ac:dyDescent="0.25">
      <c r="A245" t="s">
        <v>111</v>
      </c>
      <c r="B245" t="s">
        <v>112</v>
      </c>
    </row>
    <row r="246" spans="1:2" x14ac:dyDescent="0.25">
      <c r="A246" t="s">
        <v>113</v>
      </c>
      <c r="B246" t="s">
        <v>114</v>
      </c>
    </row>
    <row r="247" spans="1:2" x14ac:dyDescent="0.25">
      <c r="A247" t="s">
        <v>115</v>
      </c>
      <c r="B247" t="s">
        <v>116</v>
      </c>
    </row>
    <row r="248" spans="1:2" x14ac:dyDescent="0.25">
      <c r="A248" t="s">
        <v>117</v>
      </c>
      <c r="B248" t="s">
        <v>118</v>
      </c>
    </row>
    <row r="249" spans="1:2" x14ac:dyDescent="0.25">
      <c r="A249" t="s">
        <v>119</v>
      </c>
      <c r="B249" t="s">
        <v>120</v>
      </c>
    </row>
    <row r="250" spans="1:2" x14ac:dyDescent="0.25">
      <c r="A250" t="s">
        <v>121</v>
      </c>
      <c r="B250" t="s">
        <v>122</v>
      </c>
    </row>
    <row r="251" spans="1:2" x14ac:dyDescent="0.25">
      <c r="A251" t="s">
        <v>123</v>
      </c>
      <c r="B251" t="s">
        <v>124</v>
      </c>
    </row>
    <row r="252" spans="1:2" x14ac:dyDescent="0.25">
      <c r="A252" t="s">
        <v>125</v>
      </c>
      <c r="B252" t="s">
        <v>126</v>
      </c>
    </row>
    <row r="253" spans="1:2" x14ac:dyDescent="0.25">
      <c r="A253" t="s">
        <v>127</v>
      </c>
      <c r="B253" t="s">
        <v>128</v>
      </c>
    </row>
    <row r="254" spans="1:2" x14ac:dyDescent="0.25">
      <c r="A254" t="s">
        <v>129</v>
      </c>
      <c r="B254" t="s">
        <v>130</v>
      </c>
    </row>
    <row r="255" spans="1:2" x14ac:dyDescent="0.25">
      <c r="A255" t="s">
        <v>131</v>
      </c>
      <c r="B255" t="s">
        <v>132</v>
      </c>
    </row>
    <row r="256" spans="1:2" x14ac:dyDescent="0.25">
      <c r="A256" t="s">
        <v>133</v>
      </c>
      <c r="B256" t="s">
        <v>134</v>
      </c>
    </row>
    <row r="257" spans="1:2" x14ac:dyDescent="0.25">
      <c r="A257" t="s">
        <v>135</v>
      </c>
      <c r="B257" t="s">
        <v>136</v>
      </c>
    </row>
    <row r="258" spans="1:2" x14ac:dyDescent="0.25">
      <c r="A258" t="s">
        <v>137</v>
      </c>
      <c r="B258" t="s">
        <v>138</v>
      </c>
    </row>
    <row r="259" spans="1:2" x14ac:dyDescent="0.25">
      <c r="A259" t="s">
        <v>139</v>
      </c>
      <c r="B259" t="s">
        <v>140</v>
      </c>
    </row>
    <row r="260" spans="1:2" x14ac:dyDescent="0.25">
      <c r="A260" t="s">
        <v>141</v>
      </c>
      <c r="B260" t="s">
        <v>142</v>
      </c>
    </row>
    <row r="261" spans="1:2" x14ac:dyDescent="0.25">
      <c r="A261" t="s">
        <v>143</v>
      </c>
      <c r="B261" t="s">
        <v>144</v>
      </c>
    </row>
    <row r="262" spans="1:2" x14ac:dyDescent="0.25">
      <c r="A262" t="s">
        <v>145</v>
      </c>
      <c r="B262" t="s">
        <v>146</v>
      </c>
    </row>
    <row r="263" spans="1:2" x14ac:dyDescent="0.25">
      <c r="A263" t="s">
        <v>147</v>
      </c>
      <c r="B263" t="s">
        <v>148</v>
      </c>
    </row>
    <row r="264" spans="1:2" x14ac:dyDescent="0.25">
      <c r="A264" t="s">
        <v>149</v>
      </c>
      <c r="B264" t="s">
        <v>150</v>
      </c>
    </row>
    <row r="265" spans="1:2" x14ac:dyDescent="0.25">
      <c r="A265" t="s">
        <v>151</v>
      </c>
      <c r="B265" t="s">
        <v>152</v>
      </c>
    </row>
    <row r="266" spans="1:2" x14ac:dyDescent="0.25">
      <c r="A266" t="s">
        <v>153</v>
      </c>
      <c r="B266" t="s">
        <v>154</v>
      </c>
    </row>
    <row r="267" spans="1:2" x14ac:dyDescent="0.25">
      <c r="A267" t="s">
        <v>155</v>
      </c>
      <c r="B267" t="s">
        <v>156</v>
      </c>
    </row>
    <row r="268" spans="1:2" x14ac:dyDescent="0.25">
      <c r="A268" t="s">
        <v>157</v>
      </c>
      <c r="B268" t="s">
        <v>158</v>
      </c>
    </row>
    <row r="269" spans="1:2" x14ac:dyDescent="0.25">
      <c r="A269" t="s">
        <v>159</v>
      </c>
      <c r="B269" t="s">
        <v>160</v>
      </c>
    </row>
    <row r="270" spans="1:2" x14ac:dyDescent="0.25">
      <c r="A270" t="s">
        <v>161</v>
      </c>
      <c r="B270" t="s">
        <v>162</v>
      </c>
    </row>
    <row r="271" spans="1:2" x14ac:dyDescent="0.25">
      <c r="A271" t="s">
        <v>163</v>
      </c>
      <c r="B271" t="s">
        <v>164</v>
      </c>
    </row>
    <row r="272" spans="1:2" x14ac:dyDescent="0.25">
      <c r="A272" t="s">
        <v>165</v>
      </c>
      <c r="B272" t="s">
        <v>166</v>
      </c>
    </row>
    <row r="273" spans="1:2" x14ac:dyDescent="0.25">
      <c r="A273" t="s">
        <v>167</v>
      </c>
      <c r="B273" t="s">
        <v>168</v>
      </c>
    </row>
    <row r="274" spans="1:2" x14ac:dyDescent="0.25">
      <c r="A274" t="s">
        <v>169</v>
      </c>
      <c r="B274" t="s">
        <v>170</v>
      </c>
    </row>
    <row r="275" spans="1:2" x14ac:dyDescent="0.25">
      <c r="A275" t="s">
        <v>171</v>
      </c>
      <c r="B275" t="s">
        <v>172</v>
      </c>
    </row>
    <row r="276" spans="1:2" x14ac:dyDescent="0.25">
      <c r="A276" t="s">
        <v>173</v>
      </c>
      <c r="B276" t="s">
        <v>174</v>
      </c>
    </row>
    <row r="277" spans="1:2" x14ac:dyDescent="0.25">
      <c r="A277" t="s">
        <v>175</v>
      </c>
      <c r="B277" t="s">
        <v>176</v>
      </c>
    </row>
    <row r="278" spans="1:2" x14ac:dyDescent="0.25">
      <c r="A278" t="s">
        <v>177</v>
      </c>
      <c r="B278" t="s">
        <v>178</v>
      </c>
    </row>
    <row r="279" spans="1:2" x14ac:dyDescent="0.25">
      <c r="A279" t="s">
        <v>179</v>
      </c>
      <c r="B279" t="s">
        <v>180</v>
      </c>
    </row>
    <row r="280" spans="1:2" x14ac:dyDescent="0.25">
      <c r="A280" t="s">
        <v>181</v>
      </c>
      <c r="B280" t="s">
        <v>182</v>
      </c>
    </row>
    <row r="281" spans="1:2" x14ac:dyDescent="0.25">
      <c r="A281" t="s">
        <v>183</v>
      </c>
      <c r="B281" t="s">
        <v>184</v>
      </c>
    </row>
    <row r="282" spans="1:2" x14ac:dyDescent="0.25">
      <c r="A282" t="s">
        <v>185</v>
      </c>
      <c r="B282" t="s">
        <v>186</v>
      </c>
    </row>
    <row r="283" spans="1:2" x14ac:dyDescent="0.25">
      <c r="A283" t="s">
        <v>187</v>
      </c>
      <c r="B283" t="s">
        <v>188</v>
      </c>
    </row>
    <row r="284" spans="1:2" x14ac:dyDescent="0.25">
      <c r="A284" t="s">
        <v>189</v>
      </c>
      <c r="B284" t="s">
        <v>190</v>
      </c>
    </row>
    <row r="285" spans="1:2" x14ac:dyDescent="0.25">
      <c r="A285" t="s">
        <v>191</v>
      </c>
      <c r="B285" t="s">
        <v>192</v>
      </c>
    </row>
    <row r="286" spans="1:2" x14ac:dyDescent="0.25">
      <c r="A286" t="s">
        <v>193</v>
      </c>
      <c r="B286" t="s">
        <v>194</v>
      </c>
    </row>
    <row r="287" spans="1:2" x14ac:dyDescent="0.25">
      <c r="A287" t="s">
        <v>195</v>
      </c>
      <c r="B287" t="s">
        <v>196</v>
      </c>
    </row>
    <row r="288" spans="1:2" x14ac:dyDescent="0.25">
      <c r="A288" t="s">
        <v>197</v>
      </c>
      <c r="B288" t="s">
        <v>198</v>
      </c>
    </row>
    <row r="289" spans="1:2" x14ac:dyDescent="0.25">
      <c r="A289" t="s">
        <v>199</v>
      </c>
      <c r="B289" t="s">
        <v>200</v>
      </c>
    </row>
    <row r="290" spans="1:2" x14ac:dyDescent="0.25">
      <c r="A290" t="s">
        <v>201</v>
      </c>
      <c r="B290" t="s">
        <v>202</v>
      </c>
    </row>
    <row r="291" spans="1:2" x14ac:dyDescent="0.25">
      <c r="A291" t="s">
        <v>203</v>
      </c>
      <c r="B291" t="s">
        <v>204</v>
      </c>
    </row>
    <row r="292" spans="1:2" x14ac:dyDescent="0.25">
      <c r="A292" t="s">
        <v>205</v>
      </c>
      <c r="B292" t="s">
        <v>206</v>
      </c>
    </row>
    <row r="293" spans="1:2" x14ac:dyDescent="0.25">
      <c r="A293" t="s">
        <v>207</v>
      </c>
      <c r="B293" t="s">
        <v>208</v>
      </c>
    </row>
    <row r="294" spans="1:2" x14ac:dyDescent="0.25">
      <c r="A294" t="s">
        <v>209</v>
      </c>
      <c r="B294" t="s">
        <v>210</v>
      </c>
    </row>
    <row r="295" spans="1:2" x14ac:dyDescent="0.25">
      <c r="A295" t="s">
        <v>211</v>
      </c>
      <c r="B295" t="s">
        <v>212</v>
      </c>
    </row>
    <row r="296" spans="1:2" x14ac:dyDescent="0.25">
      <c r="A296" t="s">
        <v>213</v>
      </c>
      <c r="B296" t="s">
        <v>214</v>
      </c>
    </row>
    <row r="297" spans="1:2" x14ac:dyDescent="0.25">
      <c r="A297" t="s">
        <v>215</v>
      </c>
      <c r="B297" t="s">
        <v>216</v>
      </c>
    </row>
    <row r="298" spans="1:2" x14ac:dyDescent="0.25">
      <c r="A298" t="s">
        <v>217</v>
      </c>
      <c r="B298" t="s">
        <v>218</v>
      </c>
    </row>
    <row r="299" spans="1:2" x14ac:dyDescent="0.25">
      <c r="A299" t="s">
        <v>219</v>
      </c>
      <c r="B299" t="s">
        <v>220</v>
      </c>
    </row>
    <row r="300" spans="1:2" x14ac:dyDescent="0.25">
      <c r="A300" t="s">
        <v>221</v>
      </c>
      <c r="B300" t="s">
        <v>222</v>
      </c>
    </row>
    <row r="301" spans="1:2" x14ac:dyDescent="0.25">
      <c r="A301" t="s">
        <v>223</v>
      </c>
      <c r="B301" t="s">
        <v>224</v>
      </c>
    </row>
    <row r="302" spans="1:2" x14ac:dyDescent="0.25">
      <c r="A302" t="s">
        <v>225</v>
      </c>
      <c r="B302" t="s">
        <v>226</v>
      </c>
    </row>
    <row r="303" spans="1:2" x14ac:dyDescent="0.25">
      <c r="A303" t="s">
        <v>227</v>
      </c>
      <c r="B303" t="s">
        <v>228</v>
      </c>
    </row>
    <row r="304" spans="1:2" x14ac:dyDescent="0.25">
      <c r="A304" t="s">
        <v>229</v>
      </c>
      <c r="B304" t="s">
        <v>230</v>
      </c>
    </row>
    <row r="305" spans="1:2" x14ac:dyDescent="0.25">
      <c r="A305" t="s">
        <v>231</v>
      </c>
      <c r="B305" t="s">
        <v>232</v>
      </c>
    </row>
    <row r="306" spans="1:2" x14ac:dyDescent="0.25">
      <c r="A306" t="s">
        <v>233</v>
      </c>
      <c r="B306" t="s">
        <v>234</v>
      </c>
    </row>
    <row r="307" spans="1:2" x14ac:dyDescent="0.25">
      <c r="A307" t="s">
        <v>235</v>
      </c>
      <c r="B307" t="s">
        <v>236</v>
      </c>
    </row>
    <row r="308" spans="1:2" x14ac:dyDescent="0.25">
      <c r="A308" t="s">
        <v>237</v>
      </c>
      <c r="B308" t="s">
        <v>238</v>
      </c>
    </row>
    <row r="309" spans="1:2" x14ac:dyDescent="0.25">
      <c r="A309" t="s">
        <v>239</v>
      </c>
      <c r="B309" t="s">
        <v>240</v>
      </c>
    </row>
    <row r="310" spans="1:2" x14ac:dyDescent="0.25">
      <c r="A310" t="s">
        <v>241</v>
      </c>
      <c r="B310" t="s">
        <v>242</v>
      </c>
    </row>
    <row r="311" spans="1:2" x14ac:dyDescent="0.25">
      <c r="A311" t="s">
        <v>243</v>
      </c>
      <c r="B311" t="s">
        <v>244</v>
      </c>
    </row>
    <row r="312" spans="1:2" x14ac:dyDescent="0.25">
      <c r="A312" t="s">
        <v>245</v>
      </c>
      <c r="B312" t="s">
        <v>246</v>
      </c>
    </row>
    <row r="313" spans="1:2" x14ac:dyDescent="0.25">
      <c r="A313" t="s">
        <v>247</v>
      </c>
      <c r="B313" t="s">
        <v>248</v>
      </c>
    </row>
    <row r="314" spans="1:2" x14ac:dyDescent="0.25">
      <c r="A314" t="s">
        <v>249</v>
      </c>
      <c r="B314" t="s">
        <v>250</v>
      </c>
    </row>
    <row r="315" spans="1:2" x14ac:dyDescent="0.25">
      <c r="A315" t="s">
        <v>251</v>
      </c>
      <c r="B315" t="s">
        <v>252</v>
      </c>
    </row>
    <row r="316" spans="1:2" x14ac:dyDescent="0.25">
      <c r="A316" t="s">
        <v>253</v>
      </c>
      <c r="B316" t="s">
        <v>254</v>
      </c>
    </row>
    <row r="317" spans="1:2" x14ac:dyDescent="0.25">
      <c r="A317" t="s">
        <v>255</v>
      </c>
      <c r="B317" t="s">
        <v>256</v>
      </c>
    </row>
    <row r="318" spans="1:2" x14ac:dyDescent="0.25">
      <c r="A318" t="s">
        <v>257</v>
      </c>
      <c r="B318" t="s">
        <v>4</v>
      </c>
    </row>
    <row r="319" spans="1:2" x14ac:dyDescent="0.25">
      <c r="A319" t="s">
        <v>258</v>
      </c>
      <c r="B319" t="s">
        <v>259</v>
      </c>
    </row>
    <row r="320" spans="1:2" x14ac:dyDescent="0.25">
      <c r="A320" t="s">
        <v>260</v>
      </c>
      <c r="B320" t="s">
        <v>261</v>
      </c>
    </row>
    <row r="321" spans="1:2" x14ac:dyDescent="0.25">
      <c r="A321" t="s">
        <v>262</v>
      </c>
      <c r="B321" t="s">
        <v>263</v>
      </c>
    </row>
    <row r="322" spans="1:2" x14ac:dyDescent="0.25">
      <c r="A322" t="s">
        <v>264</v>
      </c>
      <c r="B322" t="s">
        <v>265</v>
      </c>
    </row>
    <row r="323" spans="1:2" x14ac:dyDescent="0.25">
      <c r="A323" t="s">
        <v>266</v>
      </c>
      <c r="B323" t="s">
        <v>267</v>
      </c>
    </row>
    <row r="324" spans="1:2" x14ac:dyDescent="0.25">
      <c r="A324" t="s">
        <v>268</v>
      </c>
      <c r="B324" t="s">
        <v>269</v>
      </c>
    </row>
    <row r="325" spans="1:2" x14ac:dyDescent="0.25">
      <c r="A325" t="s">
        <v>270</v>
      </c>
      <c r="B325" t="s">
        <v>271</v>
      </c>
    </row>
    <row r="326" spans="1:2" x14ac:dyDescent="0.25">
      <c r="A326" t="s">
        <v>272</v>
      </c>
      <c r="B326" t="s">
        <v>273</v>
      </c>
    </row>
    <row r="327" spans="1:2" x14ac:dyDescent="0.25">
      <c r="A327" t="s">
        <v>274</v>
      </c>
      <c r="B327" t="s">
        <v>275</v>
      </c>
    </row>
    <row r="328" spans="1:2" x14ac:dyDescent="0.25">
      <c r="A328" t="s">
        <v>276</v>
      </c>
      <c r="B328" t="s">
        <v>277</v>
      </c>
    </row>
    <row r="329" spans="1:2" x14ac:dyDescent="0.25">
      <c r="A329" t="s">
        <v>278</v>
      </c>
      <c r="B329" t="s">
        <v>279</v>
      </c>
    </row>
    <row r="330" spans="1:2" x14ac:dyDescent="0.25">
      <c r="A330" t="s">
        <v>280</v>
      </c>
      <c r="B330" t="s">
        <v>281</v>
      </c>
    </row>
    <row r="331" spans="1:2" x14ac:dyDescent="0.25">
      <c r="A331" t="s">
        <v>282</v>
      </c>
      <c r="B331" t="s">
        <v>283</v>
      </c>
    </row>
    <row r="332" spans="1:2" x14ac:dyDescent="0.25">
      <c r="A332" t="s">
        <v>284</v>
      </c>
      <c r="B332" t="s">
        <v>285</v>
      </c>
    </row>
    <row r="333" spans="1:2" x14ac:dyDescent="0.25">
      <c r="A333" t="s">
        <v>286</v>
      </c>
      <c r="B333" t="s">
        <v>287</v>
      </c>
    </row>
    <row r="334" spans="1:2" x14ac:dyDescent="0.25">
      <c r="A334" t="s">
        <v>288</v>
      </c>
      <c r="B334" t="s">
        <v>289</v>
      </c>
    </row>
    <row r="335" spans="1:2" x14ac:dyDescent="0.25">
      <c r="A335" t="s">
        <v>290</v>
      </c>
      <c r="B335" t="s">
        <v>291</v>
      </c>
    </row>
    <row r="336" spans="1:2" x14ac:dyDescent="0.25">
      <c r="A336" t="s">
        <v>292</v>
      </c>
      <c r="B336" t="s">
        <v>293</v>
      </c>
    </row>
    <row r="337" spans="1:2" x14ac:dyDescent="0.25">
      <c r="A337" t="s">
        <v>294</v>
      </c>
      <c r="B337" t="s">
        <v>295</v>
      </c>
    </row>
    <row r="338" spans="1:2" x14ac:dyDescent="0.25">
      <c r="A338" t="s">
        <v>296</v>
      </c>
      <c r="B338" t="s">
        <v>297</v>
      </c>
    </row>
    <row r="339" spans="1:2" x14ac:dyDescent="0.25">
      <c r="A339" t="s">
        <v>298</v>
      </c>
      <c r="B339" t="s">
        <v>299</v>
      </c>
    </row>
    <row r="340" spans="1:2" x14ac:dyDescent="0.25">
      <c r="A340" t="s">
        <v>300</v>
      </c>
      <c r="B340" t="s">
        <v>301</v>
      </c>
    </row>
    <row r="341" spans="1:2" x14ac:dyDescent="0.25">
      <c r="A341" t="s">
        <v>302</v>
      </c>
      <c r="B341" t="s">
        <v>303</v>
      </c>
    </row>
    <row r="342" spans="1:2" x14ac:dyDescent="0.25">
      <c r="A342" t="s">
        <v>304</v>
      </c>
      <c r="B342" t="s">
        <v>305</v>
      </c>
    </row>
    <row r="343" spans="1:2" x14ac:dyDescent="0.25">
      <c r="A343" t="s">
        <v>306</v>
      </c>
      <c r="B343" t="s">
        <v>307</v>
      </c>
    </row>
    <row r="344" spans="1:2" x14ac:dyDescent="0.25">
      <c r="A344" t="s">
        <v>308</v>
      </c>
      <c r="B344" t="s">
        <v>309</v>
      </c>
    </row>
    <row r="345" spans="1:2" x14ac:dyDescent="0.25">
      <c r="A345" t="s">
        <v>310</v>
      </c>
      <c r="B345" t="s">
        <v>311</v>
      </c>
    </row>
    <row r="346" spans="1:2" x14ac:dyDescent="0.25">
      <c r="A346" t="s">
        <v>312</v>
      </c>
      <c r="B346" t="s">
        <v>313</v>
      </c>
    </row>
    <row r="347" spans="1:2" x14ac:dyDescent="0.25">
      <c r="A347" t="s">
        <v>314</v>
      </c>
      <c r="B347" t="s">
        <v>315</v>
      </c>
    </row>
    <row r="348" spans="1:2" x14ac:dyDescent="0.25">
      <c r="A348" t="s">
        <v>316</v>
      </c>
      <c r="B348" t="s">
        <v>317</v>
      </c>
    </row>
    <row r="349" spans="1:2" x14ac:dyDescent="0.25">
      <c r="A349" t="s">
        <v>318</v>
      </c>
      <c r="B349" t="s">
        <v>319</v>
      </c>
    </row>
    <row r="350" spans="1:2" x14ac:dyDescent="0.25">
      <c r="A350" t="s">
        <v>320</v>
      </c>
      <c r="B350" t="s">
        <v>321</v>
      </c>
    </row>
    <row r="351" spans="1:2" x14ac:dyDescent="0.25">
      <c r="A351" t="s">
        <v>322</v>
      </c>
      <c r="B351" t="s">
        <v>323</v>
      </c>
    </row>
    <row r="352" spans="1:2" x14ac:dyDescent="0.25">
      <c r="A352" t="s">
        <v>324</v>
      </c>
      <c r="B352" t="s">
        <v>325</v>
      </c>
    </row>
    <row r="353" spans="1:2" x14ac:dyDescent="0.25">
      <c r="A353" t="s">
        <v>326</v>
      </c>
      <c r="B353" t="s">
        <v>327</v>
      </c>
    </row>
    <row r="354" spans="1:2" x14ac:dyDescent="0.25">
      <c r="A354" t="s">
        <v>328</v>
      </c>
      <c r="B354" t="s">
        <v>329</v>
      </c>
    </row>
    <row r="355" spans="1:2" x14ac:dyDescent="0.25">
      <c r="A355" t="s">
        <v>330</v>
      </c>
      <c r="B355" t="s">
        <v>331</v>
      </c>
    </row>
    <row r="356" spans="1:2" x14ac:dyDescent="0.25">
      <c r="A356" t="s">
        <v>332</v>
      </c>
      <c r="B356" t="s">
        <v>333</v>
      </c>
    </row>
    <row r="357" spans="1:2" x14ac:dyDescent="0.25">
      <c r="A357" t="s">
        <v>334</v>
      </c>
      <c r="B357" t="s">
        <v>335</v>
      </c>
    </row>
    <row r="358" spans="1:2" x14ac:dyDescent="0.25">
      <c r="A358" t="s">
        <v>336</v>
      </c>
      <c r="B358" t="s">
        <v>337</v>
      </c>
    </row>
    <row r="359" spans="1:2" x14ac:dyDescent="0.25">
      <c r="A359" t="s">
        <v>338</v>
      </c>
      <c r="B359" t="s">
        <v>339</v>
      </c>
    </row>
    <row r="360" spans="1:2" x14ac:dyDescent="0.25">
      <c r="A360" t="s">
        <v>340</v>
      </c>
      <c r="B360" t="s">
        <v>341</v>
      </c>
    </row>
    <row r="361" spans="1:2" x14ac:dyDescent="0.25">
      <c r="A361" t="s">
        <v>342</v>
      </c>
      <c r="B361" t="s">
        <v>343</v>
      </c>
    </row>
    <row r="362" spans="1:2" x14ac:dyDescent="0.25">
      <c r="A362" t="s">
        <v>344</v>
      </c>
      <c r="B362" t="s">
        <v>345</v>
      </c>
    </row>
    <row r="363" spans="1:2" x14ac:dyDescent="0.25">
      <c r="A363" t="s">
        <v>346</v>
      </c>
      <c r="B363" t="s">
        <v>347</v>
      </c>
    </row>
    <row r="364" spans="1:2" x14ac:dyDescent="0.25">
      <c r="A364" t="s">
        <v>348</v>
      </c>
      <c r="B364" t="s">
        <v>349</v>
      </c>
    </row>
    <row r="365" spans="1:2" x14ac:dyDescent="0.25">
      <c r="A365" t="s">
        <v>350</v>
      </c>
      <c r="B365" t="s">
        <v>351</v>
      </c>
    </row>
    <row r="366" spans="1:2" x14ac:dyDescent="0.25">
      <c r="A366" t="s">
        <v>352</v>
      </c>
      <c r="B366" t="s">
        <v>353</v>
      </c>
    </row>
    <row r="367" spans="1:2" x14ac:dyDescent="0.25">
      <c r="A367" t="s">
        <v>354</v>
      </c>
      <c r="B367" t="s">
        <v>355</v>
      </c>
    </row>
    <row r="368" spans="1:2" x14ac:dyDescent="0.25">
      <c r="A368" t="s">
        <v>356</v>
      </c>
      <c r="B368" t="s">
        <v>357</v>
      </c>
    </row>
    <row r="369" spans="1:2" x14ac:dyDescent="0.25">
      <c r="A369" t="s">
        <v>358</v>
      </c>
      <c r="B369" t="s">
        <v>359</v>
      </c>
    </row>
    <row r="370" spans="1:2" x14ac:dyDescent="0.25">
      <c r="A370" t="s">
        <v>360</v>
      </c>
      <c r="B370" t="s">
        <v>361</v>
      </c>
    </row>
    <row r="371" spans="1:2" x14ac:dyDescent="0.25">
      <c r="A371" t="s">
        <v>362</v>
      </c>
      <c r="B371" t="s">
        <v>363</v>
      </c>
    </row>
    <row r="372" spans="1:2" x14ac:dyDescent="0.25">
      <c r="A372" t="s">
        <v>364</v>
      </c>
      <c r="B372" t="s">
        <v>365</v>
      </c>
    </row>
    <row r="373" spans="1:2" x14ac:dyDescent="0.25">
      <c r="A373" t="s">
        <v>366</v>
      </c>
      <c r="B373" t="s">
        <v>367</v>
      </c>
    </row>
    <row r="374" spans="1:2" x14ac:dyDescent="0.25">
      <c r="A374" t="s">
        <v>368</v>
      </c>
      <c r="B374" t="s">
        <v>369</v>
      </c>
    </row>
    <row r="375" spans="1:2" x14ac:dyDescent="0.25">
      <c r="A375" t="s">
        <v>370</v>
      </c>
      <c r="B375" t="s">
        <v>371</v>
      </c>
    </row>
    <row r="376" spans="1:2" x14ac:dyDescent="0.25">
      <c r="A376" t="s">
        <v>372</v>
      </c>
      <c r="B376" t="s">
        <v>373</v>
      </c>
    </row>
    <row r="377" spans="1:2" x14ac:dyDescent="0.25">
      <c r="A377" t="s">
        <v>374</v>
      </c>
      <c r="B377" t="s">
        <v>375</v>
      </c>
    </row>
    <row r="378" spans="1:2" x14ac:dyDescent="0.25">
      <c r="A378" t="s">
        <v>376</v>
      </c>
      <c r="B378" t="s">
        <v>377</v>
      </c>
    </row>
    <row r="379" spans="1:2" x14ac:dyDescent="0.25">
      <c r="A379" t="s">
        <v>378</v>
      </c>
      <c r="B379" t="s">
        <v>379</v>
      </c>
    </row>
    <row r="380" spans="1:2" x14ac:dyDescent="0.25">
      <c r="A380" t="s">
        <v>380</v>
      </c>
      <c r="B380" t="s">
        <v>381</v>
      </c>
    </row>
    <row r="381" spans="1:2" x14ac:dyDescent="0.25">
      <c r="A381" t="s">
        <v>382</v>
      </c>
      <c r="B381" t="s">
        <v>383</v>
      </c>
    </row>
    <row r="382" spans="1:2" x14ac:dyDescent="0.25">
      <c r="A382" t="s">
        <v>384</v>
      </c>
      <c r="B382" t="s">
        <v>385</v>
      </c>
    </row>
    <row r="383" spans="1:2" x14ac:dyDescent="0.25">
      <c r="A383" t="s">
        <v>386</v>
      </c>
      <c r="B383" t="s">
        <v>387</v>
      </c>
    </row>
    <row r="384" spans="1:2" x14ac:dyDescent="0.25">
      <c r="A384" t="s">
        <v>388</v>
      </c>
      <c r="B384" t="s">
        <v>389</v>
      </c>
    </row>
    <row r="385" spans="1:2" x14ac:dyDescent="0.25">
      <c r="A385" t="s">
        <v>390</v>
      </c>
      <c r="B385" t="s">
        <v>391</v>
      </c>
    </row>
    <row r="386" spans="1:2" x14ac:dyDescent="0.25">
      <c r="A386" t="s">
        <v>392</v>
      </c>
      <c r="B386" t="s">
        <v>393</v>
      </c>
    </row>
    <row r="387" spans="1:2" x14ac:dyDescent="0.25">
      <c r="A387" t="s">
        <v>394</v>
      </c>
      <c r="B387" t="s">
        <v>395</v>
      </c>
    </row>
    <row r="388" spans="1:2" x14ac:dyDescent="0.25">
      <c r="A388" t="s">
        <v>396</v>
      </c>
      <c r="B388" t="s">
        <v>397</v>
      </c>
    </row>
    <row r="389" spans="1:2" x14ac:dyDescent="0.25">
      <c r="A389" t="s">
        <v>398</v>
      </c>
      <c r="B389" t="s">
        <v>399</v>
      </c>
    </row>
    <row r="390" spans="1:2" x14ac:dyDescent="0.25">
      <c r="A390" t="s">
        <v>400</v>
      </c>
      <c r="B390" t="s">
        <v>401</v>
      </c>
    </row>
    <row r="391" spans="1:2" x14ac:dyDescent="0.25">
      <c r="A391" t="s">
        <v>402</v>
      </c>
      <c r="B391" t="s">
        <v>403</v>
      </c>
    </row>
    <row r="392" spans="1:2" x14ac:dyDescent="0.25">
      <c r="A392" t="s">
        <v>404</v>
      </c>
      <c r="B392" t="s">
        <v>405</v>
      </c>
    </row>
    <row r="393" spans="1:2" x14ac:dyDescent="0.25">
      <c r="A393" t="s">
        <v>406</v>
      </c>
      <c r="B393" t="s">
        <v>407</v>
      </c>
    </row>
    <row r="394" spans="1:2" x14ac:dyDescent="0.25">
      <c r="A394" t="s">
        <v>408</v>
      </c>
      <c r="B394" t="s">
        <v>409</v>
      </c>
    </row>
    <row r="395" spans="1:2" x14ac:dyDescent="0.25">
      <c r="A395" t="s">
        <v>410</v>
      </c>
      <c r="B395" t="s">
        <v>411</v>
      </c>
    </row>
    <row r="396" spans="1:2" x14ac:dyDescent="0.25">
      <c r="A396" t="s">
        <v>412</v>
      </c>
      <c r="B396" t="s">
        <v>413</v>
      </c>
    </row>
    <row r="397" spans="1:2" x14ac:dyDescent="0.25">
      <c r="A397" t="s">
        <v>414</v>
      </c>
      <c r="B397" t="s">
        <v>415</v>
      </c>
    </row>
    <row r="398" spans="1:2" x14ac:dyDescent="0.25">
      <c r="A398" t="s">
        <v>416</v>
      </c>
      <c r="B398" t="s">
        <v>417</v>
      </c>
    </row>
    <row r="399" spans="1:2" x14ac:dyDescent="0.25">
      <c r="A399" t="s">
        <v>418</v>
      </c>
      <c r="B399" t="s">
        <v>419</v>
      </c>
    </row>
    <row r="400" spans="1:2" x14ac:dyDescent="0.25">
      <c r="A400" t="s">
        <v>420</v>
      </c>
      <c r="B400" t="s">
        <v>421</v>
      </c>
    </row>
    <row r="401" spans="1:2" x14ac:dyDescent="0.25">
      <c r="A401" t="s">
        <v>422</v>
      </c>
      <c r="B401" t="s">
        <v>423</v>
      </c>
    </row>
    <row r="402" spans="1:2" x14ac:dyDescent="0.25">
      <c r="A402" t="s">
        <v>424</v>
      </c>
      <c r="B402" t="s">
        <v>425</v>
      </c>
    </row>
    <row r="403" spans="1:2" x14ac:dyDescent="0.25">
      <c r="A403" t="s">
        <v>426</v>
      </c>
      <c r="B403" t="s">
        <v>427</v>
      </c>
    </row>
    <row r="404" spans="1:2" x14ac:dyDescent="0.25">
      <c r="A404" t="s">
        <v>428</v>
      </c>
      <c r="B404" t="s">
        <v>429</v>
      </c>
    </row>
    <row r="405" spans="1:2" x14ac:dyDescent="0.25">
      <c r="A405" t="s">
        <v>430</v>
      </c>
      <c r="B405" t="s">
        <v>431</v>
      </c>
    </row>
    <row r="406" spans="1:2" x14ac:dyDescent="0.25">
      <c r="A406" t="s">
        <v>432</v>
      </c>
      <c r="B406" t="s">
        <v>433</v>
      </c>
    </row>
    <row r="407" spans="1:2" x14ac:dyDescent="0.25">
      <c r="A407" t="s">
        <v>434</v>
      </c>
      <c r="B407" t="s">
        <v>435</v>
      </c>
    </row>
    <row r="408" spans="1:2" x14ac:dyDescent="0.25">
      <c r="A408" t="s">
        <v>436</v>
      </c>
      <c r="B408" t="s">
        <v>437</v>
      </c>
    </row>
    <row r="409" spans="1:2" x14ac:dyDescent="0.25">
      <c r="A409" t="s">
        <v>438</v>
      </c>
      <c r="B409" t="s">
        <v>439</v>
      </c>
    </row>
    <row r="410" spans="1:2" x14ac:dyDescent="0.25">
      <c r="A410" t="s">
        <v>440</v>
      </c>
      <c r="B410" t="s">
        <v>441</v>
      </c>
    </row>
    <row r="411" spans="1:2" x14ac:dyDescent="0.25">
      <c r="A411" t="s">
        <v>442</v>
      </c>
      <c r="B411" t="s">
        <v>443</v>
      </c>
    </row>
    <row r="412" spans="1:2" x14ac:dyDescent="0.25">
      <c r="A412" t="s">
        <v>444</v>
      </c>
      <c r="B412" t="s">
        <v>445</v>
      </c>
    </row>
    <row r="413" spans="1:2" x14ac:dyDescent="0.25">
      <c r="A413" t="s">
        <v>446</v>
      </c>
      <c r="B413" t="s">
        <v>447</v>
      </c>
    </row>
    <row r="414" spans="1:2" x14ac:dyDescent="0.25">
      <c r="A414" t="s">
        <v>448</v>
      </c>
      <c r="B414" t="s">
        <v>449</v>
      </c>
    </row>
    <row r="415" spans="1:2" x14ac:dyDescent="0.25">
      <c r="A415" t="s">
        <v>450</v>
      </c>
      <c r="B415" t="s">
        <v>451</v>
      </c>
    </row>
    <row r="416" spans="1:2" x14ac:dyDescent="0.25">
      <c r="A416" t="s">
        <v>452</v>
      </c>
      <c r="B416" t="s">
        <v>453</v>
      </c>
    </row>
    <row r="417" spans="1:2" x14ac:dyDescent="0.25">
      <c r="A417" t="s">
        <v>454</v>
      </c>
      <c r="B417" t="s">
        <v>455</v>
      </c>
    </row>
    <row r="418" spans="1:2" x14ac:dyDescent="0.25">
      <c r="A418" t="s">
        <v>456</v>
      </c>
      <c r="B418" t="s">
        <v>457</v>
      </c>
    </row>
    <row r="419" spans="1:2" x14ac:dyDescent="0.25">
      <c r="A419" t="s">
        <v>458</v>
      </c>
      <c r="B419" t="s">
        <v>459</v>
      </c>
    </row>
    <row r="420" spans="1:2" x14ac:dyDescent="0.25">
      <c r="A420" t="s">
        <v>460</v>
      </c>
      <c r="B420" t="s">
        <v>461</v>
      </c>
    </row>
    <row r="421" spans="1:2" x14ac:dyDescent="0.25">
      <c r="A421" t="s">
        <v>462</v>
      </c>
      <c r="B421" t="s">
        <v>463</v>
      </c>
    </row>
    <row r="422" spans="1:2" x14ac:dyDescent="0.25">
      <c r="A422" t="s">
        <v>464</v>
      </c>
      <c r="B422" t="s">
        <v>465</v>
      </c>
    </row>
    <row r="423" spans="1:2" x14ac:dyDescent="0.25">
      <c r="A423" t="s">
        <v>466</v>
      </c>
      <c r="B423" t="s">
        <v>467</v>
      </c>
    </row>
    <row r="424" spans="1:2" x14ac:dyDescent="0.25">
      <c r="A424" t="s">
        <v>468</v>
      </c>
      <c r="B424" t="s">
        <v>469</v>
      </c>
    </row>
    <row r="425" spans="1:2" x14ac:dyDescent="0.25">
      <c r="A425" t="s">
        <v>470</v>
      </c>
      <c r="B425" t="s">
        <v>471</v>
      </c>
    </row>
    <row r="426" spans="1:2" x14ac:dyDescent="0.25">
      <c r="A426" t="s">
        <v>472</v>
      </c>
      <c r="B426" t="s">
        <v>473</v>
      </c>
    </row>
    <row r="427" spans="1:2" x14ac:dyDescent="0.25">
      <c r="A427" t="s">
        <v>474</v>
      </c>
      <c r="B427" t="s">
        <v>475</v>
      </c>
    </row>
    <row r="428" spans="1:2" x14ac:dyDescent="0.25">
      <c r="A428" t="s">
        <v>476</v>
      </c>
      <c r="B428" t="s">
        <v>477</v>
      </c>
    </row>
    <row r="429" spans="1:2" x14ac:dyDescent="0.25">
      <c r="A429" t="s">
        <v>478</v>
      </c>
      <c r="B429" t="s">
        <v>479</v>
      </c>
    </row>
    <row r="430" spans="1:2" x14ac:dyDescent="0.25">
      <c r="A430" t="s">
        <v>480</v>
      </c>
      <c r="B430" t="s">
        <v>481</v>
      </c>
    </row>
    <row r="431" spans="1:2" x14ac:dyDescent="0.25">
      <c r="A431" t="s">
        <v>482</v>
      </c>
      <c r="B431" t="s">
        <v>483</v>
      </c>
    </row>
    <row r="432" spans="1:2" x14ac:dyDescent="0.25">
      <c r="A432" t="s">
        <v>484</v>
      </c>
      <c r="B432" t="s">
        <v>485</v>
      </c>
    </row>
    <row r="433" spans="1:2" x14ac:dyDescent="0.25">
      <c r="A433" t="s">
        <v>486</v>
      </c>
      <c r="B433" t="s">
        <v>487</v>
      </c>
    </row>
    <row r="434" spans="1:2" x14ac:dyDescent="0.25">
      <c r="A434" t="s">
        <v>488</v>
      </c>
      <c r="B434" t="s">
        <v>489</v>
      </c>
    </row>
    <row r="435" spans="1:2" x14ac:dyDescent="0.25">
      <c r="A435" t="s">
        <v>490</v>
      </c>
      <c r="B435" t="s">
        <v>491</v>
      </c>
    </row>
    <row r="436" spans="1:2" x14ac:dyDescent="0.25">
      <c r="A436" t="s">
        <v>492</v>
      </c>
      <c r="B436" t="s">
        <v>493</v>
      </c>
    </row>
    <row r="437" spans="1:2" x14ac:dyDescent="0.25">
      <c r="A437" t="s">
        <v>494</v>
      </c>
      <c r="B437" t="s">
        <v>495</v>
      </c>
    </row>
    <row r="438" spans="1:2" x14ac:dyDescent="0.25">
      <c r="A438" t="s">
        <v>496</v>
      </c>
      <c r="B438" t="s">
        <v>497</v>
      </c>
    </row>
    <row r="439" spans="1:2" x14ac:dyDescent="0.25">
      <c r="A439" t="s">
        <v>498</v>
      </c>
      <c r="B439" t="s">
        <v>499</v>
      </c>
    </row>
    <row r="440" spans="1:2" x14ac:dyDescent="0.25">
      <c r="A440" t="s">
        <v>500</v>
      </c>
      <c r="B440" t="s">
        <v>501</v>
      </c>
    </row>
    <row r="441" spans="1:2" x14ac:dyDescent="0.25">
      <c r="A441" t="s">
        <v>502</v>
      </c>
      <c r="B441" t="s">
        <v>503</v>
      </c>
    </row>
    <row r="442" spans="1:2" x14ac:dyDescent="0.25">
      <c r="A442" t="s">
        <v>504</v>
      </c>
      <c r="B442" t="s">
        <v>505</v>
      </c>
    </row>
    <row r="443" spans="1:2" x14ac:dyDescent="0.25">
      <c r="A443" t="s">
        <v>506</v>
      </c>
      <c r="B443" t="s">
        <v>507</v>
      </c>
    </row>
    <row r="444" spans="1:2" x14ac:dyDescent="0.25">
      <c r="A444" t="s">
        <v>508</v>
      </c>
      <c r="B444" t="s">
        <v>509</v>
      </c>
    </row>
  </sheetData>
  <phoneticPr fontId="23" type="noConversion"/>
  <hyperlinks>
    <hyperlink ref="C168" r:id="rId1" xr:uid="{00000000-0004-0000-0400-000000000000}"/>
    <hyperlink ref="C153" r:id="rId2" xr:uid="{00000000-0004-0000-0400-000001000000}"/>
    <hyperlink ref="C185" r:id="rId3" xr:uid="{00000000-0004-0000-0400-000002000000}"/>
    <hyperlink ref="C157" r:id="rId4" xr:uid="{37C67474-21FE-41EA-9A7D-37FC9C8A0C13}"/>
    <hyperlink ref="C161" r:id="rId5" xr:uid="{743BD77F-EB78-4475-8B72-A68F68FC0CD2}"/>
    <hyperlink ref="C158" r:id="rId6" xr:uid="{18D79068-3743-47AE-AD24-5AD585145711}"/>
    <hyperlink ref="C152" r:id="rId7" xr:uid="{E524D506-D820-4039-908F-1AE0A16B846A}"/>
    <hyperlink ref="C186" r:id="rId8" xr:uid="{092BFA76-F86B-4664-9B6C-C446FFB8FA21}"/>
    <hyperlink ref="C155" r:id="rId9" xr:uid="{A0F1638F-5B0B-4263-ACD8-81E4A9723198}"/>
    <hyperlink ref="C160" r:id="rId10" xr:uid="{DAB1A48D-FED5-4D54-8CA7-B11F8BCC162D}"/>
    <hyperlink ref="C163" r:id="rId11" xr:uid="{BF4A4F16-B05A-4D4D-AAFC-0AF2D13FE790}"/>
  </hyperlinks>
  <pageMargins left="0.7" right="0.7" top="0.75" bottom="0.75" header="0.3" footer="0.3"/>
  <pageSetup paperSize="9" orientation="portrait" r:id="rId12"/>
  <tableParts count="7">
    <tablePart r:id="rId13"/>
    <tablePart r:id="rId14"/>
    <tablePart r:id="rId15"/>
    <tablePart r:id="rId16"/>
    <tablePart r:id="rId17"/>
    <tablePart r:id="rId18"/>
    <tablePart r:id="rId1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Krediiditaotlus</vt:lpstr>
      <vt:lpstr>Krediidiinfo</vt:lpstr>
      <vt:lpstr>Maksuamet</vt:lpstr>
      <vt:lpstr>mail</vt:lpstr>
      <vt:lpstr>Data</vt:lpstr>
      <vt:lpstr>Krediiditaotlus!Print_Area</vt:lpstr>
    </vt:vector>
  </TitlesOfParts>
  <Company>Onninen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Peeter</dc:creator>
  <cp:lastModifiedBy>Rainer Seljamäe</cp:lastModifiedBy>
  <cp:lastPrinted>2019-11-26T10:25:38Z</cp:lastPrinted>
  <dcterms:created xsi:type="dcterms:W3CDTF">2019-11-18T11:18:22Z</dcterms:created>
  <dcterms:modified xsi:type="dcterms:W3CDTF">2023-06-16T09:25:26Z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14aa28-8067-4004-849a-93ab903c078e_Enabled">
    <vt:lpwstr>true</vt:lpwstr>
  </property>
  <property fmtid="{D5CDD505-2E9C-101B-9397-08002B2CF9AE}" pid="3" name="MSIP_Label_f914aa28-8067-4004-849a-93ab903c078e_SetDate">
    <vt:lpwstr>2021-04-15T13:34:52Z</vt:lpwstr>
  </property>
  <property fmtid="{D5CDD505-2E9C-101B-9397-08002B2CF9AE}" pid="4" name="MSIP_Label_f914aa28-8067-4004-849a-93ab903c078e_Method">
    <vt:lpwstr>Standard</vt:lpwstr>
  </property>
  <property fmtid="{D5CDD505-2E9C-101B-9397-08002B2CF9AE}" pid="5" name="MSIP_Label_f914aa28-8067-4004-849a-93ab903c078e_Name">
    <vt:lpwstr>f914aa28-8067-4004-849a-93ab903c078e</vt:lpwstr>
  </property>
  <property fmtid="{D5CDD505-2E9C-101B-9397-08002B2CF9AE}" pid="6" name="MSIP_Label_f914aa28-8067-4004-849a-93ab903c078e_SiteId">
    <vt:lpwstr>ae6e7baa-e1bf-4ef0-92a1-4eb28ec805c0</vt:lpwstr>
  </property>
  <property fmtid="{D5CDD505-2E9C-101B-9397-08002B2CF9AE}" pid="7" name="MSIP_Label_f914aa28-8067-4004-849a-93ab903c078e_ActionId">
    <vt:lpwstr>3fe4bf7d-5883-41cb-9cd3-ffc0fc1b8330</vt:lpwstr>
  </property>
  <property fmtid="{D5CDD505-2E9C-101B-9397-08002B2CF9AE}" pid="8" name="MSIP_Label_f914aa28-8067-4004-849a-93ab903c078e_ContentBits">
    <vt:lpwstr>0</vt:lpwstr>
  </property>
</Properties>
</file>