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C2D2EC32-1728-4A17-8BE2-6CEECF1CA8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Town'!$A$1:$I$60</definedName>
    <definedName name="_xlnm.Print_Area" localSheetId="4">Greenbrier!$A$1:$I$15</definedName>
    <definedName name="_xlnm.Print_Area" localSheetId="2">'Mardi Gras'!$A$1:$I$60</definedName>
    <definedName name="_xlnm.Print_Area" localSheetId="1">Mountaineer!$A$1:$I$60</definedName>
    <definedName name="_xlnm.Print_Area" localSheetId="0">Total!$A$1:$I$15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H9" i="2"/>
  <c r="G9" i="2"/>
  <c r="F9" i="2"/>
  <c r="E9" i="2"/>
  <c r="D9" i="2"/>
  <c r="C9" i="2"/>
  <c r="B9" i="2"/>
  <c r="A9" i="2"/>
  <c r="E9" i="5"/>
  <c r="E9" i="4"/>
  <c r="D9" i="4"/>
  <c r="A9" i="4"/>
  <c r="D9" i="1"/>
  <c r="E9" i="1" s="1"/>
  <c r="A9" i="1"/>
  <c r="D9" i="7"/>
  <c r="E9" i="7" s="1"/>
  <c r="A9" i="7"/>
  <c r="D9" i="5"/>
  <c r="A8" i="2"/>
  <c r="A8" i="7"/>
  <c r="A8" i="1"/>
  <c r="A8" i="4"/>
  <c r="F9" i="4" l="1"/>
  <c r="G9" i="4" s="1"/>
  <c r="F9" i="1"/>
  <c r="G9" i="1" s="1"/>
  <c r="F9" i="7"/>
  <c r="G9" i="7"/>
  <c r="F9" i="5"/>
  <c r="G9" i="5" s="1"/>
  <c r="H9" i="4" l="1"/>
  <c r="I9" i="4" s="1"/>
  <c r="H9" i="1"/>
  <c r="I9" i="1" s="1"/>
  <c r="H9" i="7"/>
  <c r="I9" i="7" s="1"/>
  <c r="H9" i="5"/>
  <c r="I9" i="5" s="1"/>
  <c r="C11" i="5"/>
  <c r="B11" i="5"/>
  <c r="D8" i="5"/>
  <c r="E8" i="5" s="1"/>
  <c r="C11" i="7"/>
  <c r="B11" i="7"/>
  <c r="D8" i="7"/>
  <c r="D11" i="7" s="1"/>
  <c r="C11" i="1"/>
  <c r="B11" i="1"/>
  <c r="D8" i="1"/>
  <c r="E8" i="1" s="1"/>
  <c r="D11" i="5" l="1"/>
  <c r="F8" i="5"/>
  <c r="F11" i="5" s="1"/>
  <c r="E11" i="5"/>
  <c r="E8" i="7"/>
  <c r="E11" i="1"/>
  <c r="F8" i="1"/>
  <c r="F11" i="1" s="1"/>
  <c r="D11" i="1"/>
  <c r="G8" i="1" l="1"/>
  <c r="G8" i="5"/>
  <c r="E11" i="7"/>
  <c r="F8" i="7"/>
  <c r="F11" i="7" s="1"/>
  <c r="H8" i="1" l="1"/>
  <c r="H11" i="1" s="1"/>
  <c r="G11" i="1"/>
  <c r="H8" i="5"/>
  <c r="H11" i="5" s="1"/>
  <c r="G11" i="5"/>
  <c r="G8" i="7"/>
  <c r="I8" i="1" l="1"/>
  <c r="I11" i="1" s="1"/>
  <c r="I8" i="5"/>
  <c r="I11" i="5" s="1"/>
  <c r="G11" i="7"/>
  <c r="H8" i="7"/>
  <c r="H11" i="7" s="1"/>
  <c r="I8" i="7" l="1"/>
  <c r="I11" i="7" s="1"/>
  <c r="C8" i="2" l="1"/>
  <c r="B8" i="2"/>
  <c r="D8" i="4" l="1"/>
  <c r="E8" i="4" s="1"/>
  <c r="E8" i="2" l="1"/>
  <c r="D8" i="2"/>
  <c r="D11" i="4"/>
  <c r="C11" i="4"/>
  <c r="B11" i="4"/>
  <c r="F8" i="4" l="1"/>
  <c r="F8" i="2" s="1"/>
  <c r="E11" i="4"/>
  <c r="G8" i="4" l="1"/>
  <c r="G8" i="2" s="1"/>
  <c r="F11" i="4"/>
  <c r="G11" i="4" l="1"/>
  <c r="H8" i="4"/>
  <c r="H8" i="2" s="1"/>
  <c r="I8" i="4" l="1"/>
  <c r="I8" i="2" s="1"/>
  <c r="H11" i="4"/>
  <c r="D11" i="2"/>
  <c r="C11" i="2"/>
  <c r="B11" i="2"/>
  <c r="I11" i="4" l="1"/>
  <c r="E11" i="2"/>
  <c r="F11" i="2" l="1"/>
  <c r="G11" i="2" l="1"/>
  <c r="I11" i="2" l="1"/>
  <c r="H11" i="2"/>
</calcChain>
</file>

<file path=xl/sharedStrings.xml><?xml version="1.0" encoding="utf-8"?>
<sst xmlns="http://schemas.openxmlformats.org/spreadsheetml/2006/main" count="76" uniqueCount="22">
  <si>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</si>
  <si>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</si>
  <si>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</si>
  <si>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</si>
  <si>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</si>
  <si>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</si>
  <si>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</si>
  <si>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</si>
  <si>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</si>
  <si>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</si>
  <si>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</si>
  <si>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</si>
  <si>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</si>
  <si>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</si>
  <si>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</si>
  <si>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</si>
  <si>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</si>
  <si>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5 days to start the fiscal year.</t>
  </si>
  <si>
    <t>7/5/2025 *</t>
  </si>
  <si>
    <t>FISCAL YEAR 2026</t>
  </si>
  <si>
    <t>FY2025</t>
  </si>
  <si>
    <t>FISCAL YEAR TO DATE AS OF JULY  12,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</si>
</sst>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5"/>
  <sheetViews>
    <sheetView tabSelected="1" zoomScaleNormal="100" workbookViewId="0">
      <pane ySplit="7" topLeftCell="A8" activePane="bottomLeft" state="frozen"/>
      <selection pane="bottomLeft" activeCell="A10" sqref="A10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9" t="s">
        <v>4</v>
      </c>
      <c r="B1" s="29"/>
      <c r="C1" s="29"/>
      <c r="D1" s="29"/>
      <c r="E1" s="29"/>
      <c r="F1" s="29"/>
      <c r="G1" s="29"/>
      <c r="H1" s="29"/>
      <c r="I1" s="29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0" t="s">
        <v>5</v>
      </c>
      <c r="B2" s="30"/>
      <c r="C2" s="30"/>
      <c r="D2" s="30"/>
      <c r="E2" s="30"/>
      <c r="F2" s="30"/>
      <c r="G2" s="30"/>
      <c r="H2" s="30"/>
      <c r="I2" s="30"/>
    </row>
    <row r="3" spans="1:31" s="9" customFormat="1" ht="15" customHeight="1" x14ac:dyDescent="0.25">
      <c r="A3" s="30" t="s">
        <v>21</v>
      </c>
      <c r="B3" s="30"/>
      <c r="C3" s="30"/>
      <c r="D3" s="30"/>
      <c r="E3" s="30"/>
      <c r="F3" s="30"/>
      <c r="G3" s="30"/>
      <c r="H3" s="30"/>
      <c r="I3" s="30"/>
    </row>
    <row r="4" spans="1:31" s="9" customFormat="1" ht="15" customHeight="1" x14ac:dyDescent="0.25">
      <c r="A4" s="30" t="s">
        <v>19</v>
      </c>
      <c r="B4" s="30"/>
      <c r="C4" s="30"/>
      <c r="D4" s="30"/>
      <c r="E4" s="30"/>
      <c r="F4" s="30"/>
      <c r="G4" s="30"/>
      <c r="H4" s="30"/>
      <c r="I4" s="30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tr">
        <f>Mountaineer!A8</f>
        <v>7/5/2025 *</v>
      </c>
      <c r="B8" s="4">
        <f>Mountaineer!B8+'Charles Town'!B8+Greenbrier!B8+'Mardi Gras'!B8</f>
        <v>131537390.25999999</v>
      </c>
      <c r="C8" s="4">
        <f>Mountaineer!C8+'Charles Town'!C8+Greenbrier!C8+'Mardi Gras'!C8</f>
        <v>126223030.09</v>
      </c>
      <c r="D8" s="4">
        <f>Mountaineer!D8+'Charles Town'!D8+Greenbrier!D8+'Mardi Gras'!D8</f>
        <v>5314360.1699999869</v>
      </c>
      <c r="E8" s="4">
        <f>Mountaineer!E8+'Charles Town'!E8+Greenbrier!E8+'Mardi Gras'!E8</f>
        <v>797154.02</v>
      </c>
      <c r="F8" s="4">
        <f>Mountaineer!F8+'Charles Town'!F8+Greenbrier!F8+'Mardi Gras'!F8</f>
        <v>119573.09999999999</v>
      </c>
      <c r="G8" s="4">
        <f>Mountaineer!G8+'Charles Town'!G8+Greenbrier!G8+'Mardi Gras'!G8</f>
        <v>677580.92</v>
      </c>
      <c r="H8" s="4">
        <f>Mountaineer!H8+'Charles Town'!H8+Greenbrier!H8+'Mardi Gras'!H8</f>
        <v>6775.82</v>
      </c>
      <c r="I8" s="4">
        <f>Mountaineer!I8+'Charles Town'!I8+Greenbrier!I8+'Mardi Gras'!I8</f>
        <v>670805.09999999986</v>
      </c>
    </row>
    <row r="9" spans="1:31" ht="15" customHeight="1" x14ac:dyDescent="0.25">
      <c r="A9" s="26">
        <f>Mountaineer!A9</f>
        <v>45850</v>
      </c>
      <c r="B9" s="4">
        <f>Mountaineer!B9+'Charles Town'!B9+Greenbrier!B9+'Mardi Gras'!B9</f>
        <v>161813460.81</v>
      </c>
      <c r="C9" s="4">
        <f>Mountaineer!C9+'Charles Town'!C9+Greenbrier!C9+'Mardi Gras'!C9</f>
        <v>155025501.05000001</v>
      </c>
      <c r="D9" s="4">
        <f>Mountaineer!D9+'Charles Town'!D9+Greenbrier!D9+'Mardi Gras'!D9</f>
        <v>6787959.7599999905</v>
      </c>
      <c r="E9" s="4">
        <f>Mountaineer!E9+'Charles Town'!E9+Greenbrier!E9+'Mardi Gras'!E9</f>
        <v>1018193.95</v>
      </c>
      <c r="F9" s="4">
        <f>Mountaineer!F9+'Charles Town'!F9+Greenbrier!F9+'Mardi Gras'!F9</f>
        <v>152729.09</v>
      </c>
      <c r="G9" s="4">
        <f>Mountaineer!G9+'Charles Town'!G9+Greenbrier!G9+'Mardi Gras'!G9</f>
        <v>865464.86</v>
      </c>
      <c r="H9" s="4">
        <f>Mountaineer!H9+'Charles Town'!H9+Greenbrier!H9+'Mardi Gras'!H9</f>
        <v>8654.64</v>
      </c>
      <c r="I9" s="4">
        <f>Mountaineer!I9+'Charles Town'!I9+Greenbrier!I9+'Mardi Gras'!I9</f>
        <v>856810.22000000009</v>
      </c>
    </row>
    <row r="10" spans="1:31" x14ac:dyDescent="0.25">
      <c r="E10" s="5"/>
      <c r="F10" s="5"/>
      <c r="G10" s="5"/>
      <c r="H10" s="5"/>
    </row>
    <row r="11" spans="1:31" ht="15" customHeight="1" thickBot="1" x14ac:dyDescent="0.3">
      <c r="B11" s="6">
        <f t="shared" ref="B11:I11" si="0">SUM(B8:B10)</f>
        <v>293350851.06999999</v>
      </c>
      <c r="C11" s="6">
        <f t="shared" si="0"/>
        <v>281248531.13999999</v>
      </c>
      <c r="D11" s="6">
        <f t="shared" si="0"/>
        <v>12102319.929999977</v>
      </c>
      <c r="E11" s="6">
        <f t="shared" si="0"/>
        <v>1815347.97</v>
      </c>
      <c r="F11" s="6">
        <f t="shared" si="0"/>
        <v>272302.19</v>
      </c>
      <c r="G11" s="6">
        <f t="shared" si="0"/>
        <v>1543045.78</v>
      </c>
      <c r="H11" s="6">
        <f t="shared" si="0"/>
        <v>15430.46</v>
      </c>
      <c r="I11" s="6">
        <f t="shared" si="0"/>
        <v>1527615.3199999998</v>
      </c>
    </row>
    <row r="12" spans="1:31" ht="15" customHeight="1" thickTop="1" x14ac:dyDescent="0.25"/>
    <row r="13" spans="1:31" s="12" customFormat="1" ht="15" customHeight="1" x14ac:dyDescent="0.25">
      <c r="A13" s="11" t="s">
        <v>17</v>
      </c>
    </row>
    <row r="14" spans="1:31" s="12" customFormat="1" ht="15" customHeight="1" x14ac:dyDescent="0.25">
      <c r="A14" s="7" t="s">
        <v>14</v>
      </c>
    </row>
    <row r="15" spans="1:31" s="12" customFormat="1" ht="15" customHeight="1" x14ac:dyDescent="0.25">
      <c r="A15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1"/>
  <sheetViews>
    <sheetView zoomScaleNormal="100" workbookViewId="0">
      <pane ySplit="6" topLeftCell="A7" activePane="bottomLeft" state="frozen"/>
      <selection pane="bottomLeft" activeCell="A10" sqref="A1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1183981000.6700003</v>
      </c>
      <c r="C4" s="21">
        <v>1131855123.0200002</v>
      </c>
      <c r="D4" s="20">
        <v>52125877.649999991</v>
      </c>
      <c r="E4" s="20">
        <v>7818881.6899999995</v>
      </c>
      <c r="F4" s="20">
        <v>1172832.27</v>
      </c>
      <c r="G4" s="20">
        <v>6646049.4199999999</v>
      </c>
      <c r="H4" s="22">
        <v>66460.489999999991</v>
      </c>
      <c r="I4" s="20">
        <v>6579588.9299999988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">
        <v>18</v>
      </c>
      <c r="B8" s="15">
        <v>19729782.859999999</v>
      </c>
      <c r="C8" s="15">
        <v>18934577.289999999</v>
      </c>
      <c r="D8" s="15">
        <f t="shared" ref="D8" si="0">B8-C8</f>
        <v>795205.5700000003</v>
      </c>
      <c r="E8" s="15">
        <f>ROUND(D8*0.15,2)-0.01</f>
        <v>119280.83</v>
      </c>
      <c r="F8" s="15">
        <f t="shared" ref="F8" si="1">ROUND(E8*0.15,2)</f>
        <v>17892.12</v>
      </c>
      <c r="G8" s="15">
        <f t="shared" ref="G8" si="2">E8-F8</f>
        <v>101388.71</v>
      </c>
      <c r="H8" s="15">
        <f t="shared" ref="H8" si="3">ROUND(G8*0.01,2)</f>
        <v>1013.89</v>
      </c>
      <c r="I8" s="16">
        <f t="shared" ref="I8" si="4">G8-H8</f>
        <v>100374.82</v>
      </c>
    </row>
    <row r="9" spans="1:9" ht="15" customHeight="1" x14ac:dyDescent="0.25">
      <c r="A9" s="27">
        <v>45850</v>
      </c>
      <c r="B9" s="15">
        <v>32525851.890000001</v>
      </c>
      <c r="C9" s="15">
        <v>31395520.690000001</v>
      </c>
      <c r="D9" s="15">
        <f t="shared" ref="D9" si="5">B9-C9</f>
        <v>1130331.1999999993</v>
      </c>
      <c r="E9" s="15">
        <f>ROUND(D9*0.15,2)-0.01</f>
        <v>169549.66999999998</v>
      </c>
      <c r="F9" s="15">
        <f t="shared" ref="F9" si="6">ROUND(E9*0.15,2)</f>
        <v>25432.45</v>
      </c>
      <c r="G9" s="15">
        <f t="shared" ref="G9" si="7">E9-F9</f>
        <v>144117.21999999997</v>
      </c>
      <c r="H9" s="15">
        <f t="shared" ref="H9" si="8">ROUND(G9*0.01,2)</f>
        <v>1441.17</v>
      </c>
      <c r="I9" s="16">
        <f t="shared" ref="I9" si="9">G9-H9</f>
        <v>142676.04999999996</v>
      </c>
    </row>
    <row r="10" spans="1:9" ht="15" customHeight="1" x14ac:dyDescent="0.25">
      <c r="B10" s="15"/>
      <c r="C10" s="15"/>
      <c r="D10" s="15"/>
      <c r="E10" s="15"/>
      <c r="F10" s="15"/>
      <c r="G10" s="15"/>
      <c r="H10" s="15"/>
      <c r="I10" s="16"/>
    </row>
    <row r="11" spans="1:9" ht="15" customHeight="1" thickBot="1" x14ac:dyDescent="0.3">
      <c r="B11" s="17">
        <f t="shared" ref="B11:I11" si="10">SUM(B8:B10)</f>
        <v>52255634.75</v>
      </c>
      <c r="C11" s="17">
        <f t="shared" si="10"/>
        <v>50330097.980000004</v>
      </c>
      <c r="D11" s="17">
        <f t="shared" si="10"/>
        <v>1925536.7699999996</v>
      </c>
      <c r="E11" s="17">
        <f t="shared" si="10"/>
        <v>288830.5</v>
      </c>
      <c r="F11" s="17">
        <f t="shared" si="10"/>
        <v>43324.57</v>
      </c>
      <c r="G11" s="17">
        <f t="shared" si="10"/>
        <v>245505.93</v>
      </c>
      <c r="H11" s="17">
        <f t="shared" si="10"/>
        <v>2455.06</v>
      </c>
      <c r="I11" s="17">
        <f t="shared" si="10"/>
        <v>243050.86999999997</v>
      </c>
    </row>
    <row r="12" spans="1:9" ht="15" customHeight="1" thickTop="1" x14ac:dyDescent="0.25"/>
    <row r="13" spans="1:9" ht="15" customHeight="1" x14ac:dyDescent="0.25">
      <c r="A13" s="11" t="s">
        <v>17</v>
      </c>
    </row>
    <row r="14" spans="1:9" ht="15" customHeight="1" x14ac:dyDescent="0.25">
      <c r="A14" s="7" t="s">
        <v>14</v>
      </c>
    </row>
    <row r="15" spans="1:9" ht="15" customHeight="1" x14ac:dyDescent="0.25">
      <c r="A15" s="7" t="s">
        <v>15</v>
      </c>
    </row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5"/>
  <sheetViews>
    <sheetView zoomScaleNormal="100" workbookViewId="0">
      <pane ySplit="6" topLeftCell="A7" activePane="bottomLeft" state="frozen"/>
      <selection pane="bottomLeft" activeCell="A10" sqref="A1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4" t="s">
        <v>16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176657627.53999993</v>
      </c>
      <c r="C4" s="21">
        <v>169039155.31999999</v>
      </c>
      <c r="D4" s="20">
        <v>7618472.2200000035</v>
      </c>
      <c r="E4" s="20">
        <v>1142770.8299999996</v>
      </c>
      <c r="F4" s="20">
        <v>171415.63999999996</v>
      </c>
      <c r="G4" s="20">
        <v>971355.18999999983</v>
      </c>
      <c r="H4" s="22">
        <v>9713.5100000000039</v>
      </c>
      <c r="I4" s="20">
        <v>961641.68000000017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2428036.3200000003</v>
      </c>
      <c r="C8" s="15">
        <v>2321411.5699999998</v>
      </c>
      <c r="D8" s="15">
        <f t="shared" ref="D8" si="0">B8-C8</f>
        <v>106624.75000000047</v>
      </c>
      <c r="E8" s="15">
        <f>ROUND(D8*0.15,2)</f>
        <v>15993.71</v>
      </c>
      <c r="F8" s="15">
        <f t="shared" ref="F8" si="1">ROUND(E8*0.15,2)</f>
        <v>2399.06</v>
      </c>
      <c r="G8" s="15">
        <f t="shared" ref="G8" si="2">E8-F8</f>
        <v>13594.65</v>
      </c>
      <c r="H8" s="15">
        <f t="shared" ref="H8" si="3">ROUND(G8*0.01,2)</f>
        <v>135.94999999999999</v>
      </c>
      <c r="I8" s="16">
        <f t="shared" ref="I8" si="4">G8-H8</f>
        <v>13458.699999999999</v>
      </c>
    </row>
    <row r="9" spans="1:9" ht="15" customHeight="1" x14ac:dyDescent="0.25">
      <c r="A9" s="27">
        <f>Mountaineer!A9</f>
        <v>45850</v>
      </c>
      <c r="B9" s="15">
        <v>2872067.76</v>
      </c>
      <c r="C9" s="15">
        <v>2737627.81</v>
      </c>
      <c r="D9" s="15">
        <f t="shared" ref="D9" si="5">B9-C9</f>
        <v>134439.94999999972</v>
      </c>
      <c r="E9" s="15">
        <f>ROUND(D9*0.15,2)</f>
        <v>20165.990000000002</v>
      </c>
      <c r="F9" s="15">
        <f t="shared" ref="F9" si="6">ROUND(E9*0.15,2)</f>
        <v>3024.9</v>
      </c>
      <c r="G9" s="15">
        <f t="shared" ref="G9" si="7">E9-F9</f>
        <v>17141.09</v>
      </c>
      <c r="H9" s="15">
        <f t="shared" ref="H9" si="8">ROUND(G9*0.01,2)</f>
        <v>171.41</v>
      </c>
      <c r="I9" s="16">
        <f t="shared" ref="I9" si="9">G9-H9</f>
        <v>16969.68</v>
      </c>
    </row>
    <row r="10" spans="1:9" ht="15" customHeight="1" x14ac:dyDescent="0.25">
      <c r="B10" s="15"/>
      <c r="C10" s="15"/>
      <c r="D10" s="15"/>
      <c r="E10" s="15"/>
      <c r="F10" s="15"/>
      <c r="G10" s="15"/>
      <c r="H10" s="15"/>
      <c r="I10" s="16"/>
    </row>
    <row r="11" spans="1:9" ht="15" customHeight="1" thickBot="1" x14ac:dyDescent="0.3">
      <c r="B11" s="17">
        <f t="shared" ref="B11:I11" si="10">SUM(B8:B10)</f>
        <v>5300104.08</v>
      </c>
      <c r="C11" s="17">
        <f t="shared" si="10"/>
        <v>5059039.38</v>
      </c>
      <c r="D11" s="17">
        <f t="shared" si="10"/>
        <v>241064.70000000019</v>
      </c>
      <c r="E11" s="17">
        <f t="shared" si="10"/>
        <v>36159.699999999997</v>
      </c>
      <c r="F11" s="17">
        <f t="shared" si="10"/>
        <v>5423.96</v>
      </c>
      <c r="G11" s="17">
        <f t="shared" si="10"/>
        <v>30735.739999999998</v>
      </c>
      <c r="H11" s="17">
        <f t="shared" si="10"/>
        <v>307.36</v>
      </c>
      <c r="I11" s="17">
        <f t="shared" si="10"/>
        <v>30428.379999999997</v>
      </c>
    </row>
    <row r="12" spans="1:9" ht="15" customHeight="1" thickTop="1" x14ac:dyDescent="0.25"/>
    <row r="13" spans="1:9" ht="15" customHeight="1" x14ac:dyDescent="0.25">
      <c r="A13" s="11" t="s">
        <v>17</v>
      </c>
    </row>
    <row r="14" spans="1:9" ht="15" customHeight="1" x14ac:dyDescent="0.25">
      <c r="A14" s="7" t="s">
        <v>14</v>
      </c>
    </row>
    <row r="15" spans="1:9" ht="15" customHeight="1" x14ac:dyDescent="0.25">
      <c r="A15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5"/>
  <sheetViews>
    <sheetView zoomScaleNormal="100" workbookViewId="0">
      <pane ySplit="6" topLeftCell="A7" activePane="bottomLeft" state="frozen"/>
      <selection pane="bottomLeft" activeCell="A10" sqref="A1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2839382814.5500007</v>
      </c>
      <c r="C4" s="21">
        <v>2730742723.6399994</v>
      </c>
      <c r="D4" s="20">
        <v>108640090.90999997</v>
      </c>
      <c r="E4" s="20">
        <v>16296013.679999996</v>
      </c>
      <c r="F4" s="20">
        <v>2444402.06</v>
      </c>
      <c r="G4" s="20">
        <v>13851611.620000003</v>
      </c>
      <c r="H4" s="22">
        <v>138516.17000000004</v>
      </c>
      <c r="I4" s="20">
        <v>13713095.449999999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49635361.239999995</v>
      </c>
      <c r="C8" s="15">
        <v>47739448.770000003</v>
      </c>
      <c r="D8" s="15">
        <f t="shared" ref="D8" si="0">B8-C8</f>
        <v>1895912.4699999914</v>
      </c>
      <c r="E8" s="15">
        <f>ROUND(D8*0.15,2)+0.01</f>
        <v>284386.88</v>
      </c>
      <c r="F8" s="15">
        <f t="shared" ref="F8" si="1">ROUND(E8*0.15,2)</f>
        <v>42658.03</v>
      </c>
      <c r="G8" s="15">
        <f t="shared" ref="G8" si="2">E8-F8</f>
        <v>241728.85</v>
      </c>
      <c r="H8" s="15">
        <f t="shared" ref="H8" si="3">ROUND(G8*0.01,2)</f>
        <v>2417.29</v>
      </c>
      <c r="I8" s="16">
        <f t="shared" ref="I8" si="4">G8-H8</f>
        <v>239311.56</v>
      </c>
    </row>
    <row r="9" spans="1:9" ht="15" customHeight="1" x14ac:dyDescent="0.25">
      <c r="A9" s="27">
        <f>Mountaineer!A9</f>
        <v>45850</v>
      </c>
      <c r="B9" s="15">
        <v>53008708.140000001</v>
      </c>
      <c r="C9" s="15">
        <v>50667669.82</v>
      </c>
      <c r="D9" s="15">
        <f t="shared" ref="D9" si="5">B9-C9</f>
        <v>2341038.3200000003</v>
      </c>
      <c r="E9" s="15">
        <f>ROUND(D9*0.15,2)</f>
        <v>351155.75</v>
      </c>
      <c r="F9" s="15">
        <f t="shared" ref="F9" si="6">ROUND(E9*0.15,2)</f>
        <v>52673.36</v>
      </c>
      <c r="G9" s="15">
        <f t="shared" ref="G9" si="7">E9-F9</f>
        <v>298482.39</v>
      </c>
      <c r="H9" s="15">
        <f t="shared" ref="H9" si="8">ROUND(G9*0.01,2)</f>
        <v>2984.82</v>
      </c>
      <c r="I9" s="16">
        <f t="shared" ref="I9" si="9">G9-H9</f>
        <v>295497.57</v>
      </c>
    </row>
    <row r="10" spans="1:9" ht="15" customHeight="1" x14ac:dyDescent="0.25">
      <c r="B10" s="15"/>
      <c r="C10" s="15"/>
      <c r="D10" s="15"/>
      <c r="E10" s="15"/>
      <c r="F10" s="15"/>
      <c r="G10" s="15"/>
      <c r="H10" s="15"/>
      <c r="I10" s="16"/>
    </row>
    <row r="11" spans="1:9" ht="15" customHeight="1" thickBot="1" x14ac:dyDescent="0.3">
      <c r="B11" s="17">
        <f t="shared" ref="B11:I11" si="10">SUM(B8:B10)</f>
        <v>102644069.38</v>
      </c>
      <c r="C11" s="17">
        <f t="shared" si="10"/>
        <v>98407118.590000004</v>
      </c>
      <c r="D11" s="17">
        <f t="shared" si="10"/>
        <v>4236950.7899999917</v>
      </c>
      <c r="E11" s="17">
        <f t="shared" si="10"/>
        <v>635542.63</v>
      </c>
      <c r="F11" s="17">
        <f t="shared" si="10"/>
        <v>95331.39</v>
      </c>
      <c r="G11" s="17">
        <f t="shared" si="10"/>
        <v>540211.24</v>
      </c>
      <c r="H11" s="17">
        <f t="shared" si="10"/>
        <v>5402.1100000000006</v>
      </c>
      <c r="I11" s="17">
        <f t="shared" si="10"/>
        <v>534809.13</v>
      </c>
    </row>
    <row r="12" spans="1:9" ht="15" customHeight="1" thickTop="1" x14ac:dyDescent="0.25"/>
    <row r="13" spans="1:9" ht="15" customHeight="1" x14ac:dyDescent="0.25">
      <c r="A13" s="11" t="s">
        <v>17</v>
      </c>
    </row>
    <row r="14" spans="1:9" ht="15" customHeight="1" x14ac:dyDescent="0.25">
      <c r="A14" s="7" t="s">
        <v>14</v>
      </c>
    </row>
    <row r="15" spans="1:9" ht="15" customHeight="1" x14ac:dyDescent="0.25">
      <c r="A15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5"/>
  <sheetViews>
    <sheetView zoomScaleNormal="100" workbookViewId="0">
      <pane ySplit="6" topLeftCell="A7" activePane="bottomLeft" state="frozen"/>
      <selection pane="bottomLeft" activeCell="A10" sqref="A1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3338331795.6199989</v>
      </c>
      <c r="C4" s="21">
        <v>3198987787.1049623</v>
      </c>
      <c r="D4" s="20">
        <v>139344008.51503801</v>
      </c>
      <c r="E4" s="20">
        <v>20901601.369999997</v>
      </c>
      <c r="F4" s="20">
        <v>3135240.2099999995</v>
      </c>
      <c r="G4" s="20">
        <v>17766361.16</v>
      </c>
      <c r="H4" s="22">
        <v>177663.62</v>
      </c>
      <c r="I4" s="20">
        <v>17588697.539999999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59744209.839999996</v>
      </c>
      <c r="C8" s="15">
        <v>57227592.460000001</v>
      </c>
      <c r="D8" s="15">
        <f t="shared" ref="D8" si="0">B8-C8</f>
        <v>2516617.3799999952</v>
      </c>
      <c r="E8" s="15">
        <f>ROUND(D8*0.15,2)-0.01</f>
        <v>377492.6</v>
      </c>
      <c r="F8" s="15">
        <f t="shared" ref="F8" si="1">ROUND(E8*0.15,2)</f>
        <v>56623.89</v>
      </c>
      <c r="G8" s="15">
        <f t="shared" ref="G8" si="2">E8-F8</f>
        <v>320868.70999999996</v>
      </c>
      <c r="H8" s="15">
        <f t="shared" ref="H8" si="3">ROUND(G8*0.01,2)</f>
        <v>3208.69</v>
      </c>
      <c r="I8" s="16">
        <f t="shared" ref="I8" si="4">G8-H8</f>
        <v>317660.01999999996</v>
      </c>
    </row>
    <row r="9" spans="1:9" ht="15" customHeight="1" x14ac:dyDescent="0.25">
      <c r="A9" s="27">
        <f>Mountaineer!A9</f>
        <v>45850</v>
      </c>
      <c r="B9" s="15">
        <v>73406833.019999996</v>
      </c>
      <c r="C9" s="15">
        <v>70224682.730000004</v>
      </c>
      <c r="D9" s="15">
        <f t="shared" ref="D9" si="5">B9-C9</f>
        <v>3182150.2899999917</v>
      </c>
      <c r="E9" s="15">
        <f>ROUND(D9*0.15,2)</f>
        <v>477322.54</v>
      </c>
      <c r="F9" s="15">
        <f t="shared" ref="F9" si="6">ROUND(E9*0.15,2)</f>
        <v>71598.38</v>
      </c>
      <c r="G9" s="15">
        <f t="shared" ref="G9" si="7">E9-F9</f>
        <v>405724.15999999997</v>
      </c>
      <c r="H9" s="15">
        <f t="shared" ref="H9" si="8">ROUND(G9*0.01,2)</f>
        <v>4057.24</v>
      </c>
      <c r="I9" s="16">
        <f t="shared" ref="I9" si="9">G9-H9</f>
        <v>401666.92</v>
      </c>
    </row>
    <row r="10" spans="1:9" ht="15" customHeight="1" x14ac:dyDescent="0.25">
      <c r="B10" s="15"/>
      <c r="C10" s="15"/>
      <c r="D10" s="15"/>
      <c r="E10" s="15"/>
      <c r="F10" s="15"/>
      <c r="G10" s="15"/>
      <c r="H10" s="15"/>
      <c r="I10" s="16"/>
    </row>
    <row r="11" spans="1:9" ht="15" customHeight="1" thickBot="1" x14ac:dyDescent="0.3">
      <c r="B11" s="17">
        <f t="shared" ref="B11:I11" si="10">SUM(B8:B10)</f>
        <v>133151042.85999998</v>
      </c>
      <c r="C11" s="17">
        <f t="shared" si="10"/>
        <v>127452275.19</v>
      </c>
      <c r="D11" s="17">
        <f t="shared" si="10"/>
        <v>5698767.6699999869</v>
      </c>
      <c r="E11" s="17">
        <f t="shared" si="10"/>
        <v>854815.1399999999</v>
      </c>
      <c r="F11" s="17">
        <f t="shared" si="10"/>
        <v>128222.27</v>
      </c>
      <c r="G11" s="17">
        <f t="shared" si="10"/>
        <v>726592.86999999988</v>
      </c>
      <c r="H11" s="17">
        <f t="shared" si="10"/>
        <v>7265.93</v>
      </c>
      <c r="I11" s="17">
        <f t="shared" si="10"/>
        <v>719326.94</v>
      </c>
    </row>
    <row r="12" spans="1:9" ht="15" customHeight="1" thickTop="1" x14ac:dyDescent="0.25"/>
    <row r="13" spans="1:9" ht="15" customHeight="1" x14ac:dyDescent="0.25">
      <c r="A13" s="11" t="s">
        <v>17</v>
      </c>
    </row>
    <row r="14" spans="1:9" ht="15" customHeight="1" x14ac:dyDescent="0.25">
      <c r="A14" s="7" t="s">
        <v>14</v>
      </c>
    </row>
    <row r="15" spans="1:9" ht="15" customHeight="1" x14ac:dyDescent="0.25">
      <c r="A15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2024-05-28T15:26:47Z</cp:lastPrinted>
  <dcterms:created xsi:type="dcterms:W3CDTF">2020-07-23T18:07:20Z</dcterms:created>
  <dcterms:modified xsi:type="dcterms:W3CDTF">2025-07-16T17:52:16Z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