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C411649A-38E7-4F07-8BA3-FDB925D25D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Town'!$A$1:$I$66</definedName>
    <definedName name="_xlnm.Print_Area" localSheetId="4">Greenbrier!$A$1:$I$21</definedName>
    <definedName name="_xlnm.Print_Area" localSheetId="2">'Mardi Gras'!$A$1:$I$66</definedName>
    <definedName name="_xlnm.Print_Area" localSheetId="1">Mountaineer!$A$1:$I$66</definedName>
    <definedName name="_xlnm.Print_Area" localSheetId="0">Total!$A$1:$I$21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2" l="1"/>
  <c r="H15" i="2"/>
  <c r="G15" i="2"/>
  <c r="F15" i="2"/>
  <c r="E15" i="2"/>
  <c r="D15" i="2"/>
  <c r="C15" i="2"/>
  <c r="B15" i="2"/>
  <c r="A15" i="2"/>
  <c r="E15" i="4"/>
  <c r="D15" i="4"/>
  <c r="A15" i="4"/>
  <c r="D15" i="1"/>
  <c r="E15" i="1" s="1"/>
  <c r="A15" i="1"/>
  <c r="D15" i="7"/>
  <c r="E15" i="7" s="1"/>
  <c r="F15" i="7" s="1"/>
  <c r="A15" i="7"/>
  <c r="D15" i="5"/>
  <c r="E15" i="5" s="1"/>
  <c r="C14" i="2"/>
  <c r="B14" i="2"/>
  <c r="E14" i="4"/>
  <c r="D14" i="4"/>
  <c r="D14" i="1"/>
  <c r="E14" i="1" s="1"/>
  <c r="D14" i="7"/>
  <c r="E14" i="7" s="1"/>
  <c r="D14" i="5"/>
  <c r="E14" i="5" s="1"/>
  <c r="C13" i="2"/>
  <c r="B13" i="2"/>
  <c r="D13" i="4"/>
  <c r="E13" i="4" s="1"/>
  <c r="D13" i="1"/>
  <c r="E13" i="1" s="1"/>
  <c r="D13" i="7"/>
  <c r="E13" i="7" s="1"/>
  <c r="D13" i="5"/>
  <c r="E13" i="5" s="1"/>
  <c r="C12" i="2"/>
  <c r="B12" i="2"/>
  <c r="D12" i="4"/>
  <c r="E12" i="4" s="1"/>
  <c r="D12" i="1"/>
  <c r="E12" i="1" s="1"/>
  <c r="D12" i="7"/>
  <c r="E12" i="7" s="1"/>
  <c r="D12" i="5"/>
  <c r="E12" i="5" s="1"/>
  <c r="C11" i="2"/>
  <c r="B11" i="2"/>
  <c r="D11" i="4"/>
  <c r="E11" i="4" s="1"/>
  <c r="D11" i="1"/>
  <c r="E11" i="1" s="1"/>
  <c r="D11" i="7"/>
  <c r="E11" i="7" s="1"/>
  <c r="D11" i="5"/>
  <c r="C10" i="2"/>
  <c r="B10" i="2"/>
  <c r="A10" i="5"/>
  <c r="A10" i="1" s="1"/>
  <c r="D10" i="4"/>
  <c r="E10" i="4" s="1"/>
  <c r="D10" i="1"/>
  <c r="E10" i="1" s="1"/>
  <c r="D10" i="7"/>
  <c r="E10" i="7" s="1"/>
  <c r="D10" i="5"/>
  <c r="E10" i="5" s="1"/>
  <c r="C9" i="2"/>
  <c r="B9" i="2"/>
  <c r="A9" i="2"/>
  <c r="D9" i="4"/>
  <c r="E9" i="4" s="1"/>
  <c r="A9" i="4"/>
  <c r="D9" i="1"/>
  <c r="E9" i="1" s="1"/>
  <c r="A9" i="1"/>
  <c r="D9" i="7"/>
  <c r="E9" i="7" s="1"/>
  <c r="A9" i="7"/>
  <c r="D9" i="5"/>
  <c r="E9" i="5" s="1"/>
  <c r="A8" i="2"/>
  <c r="A8" i="7"/>
  <c r="A8" i="1"/>
  <c r="A8" i="4"/>
  <c r="F15" i="4" l="1"/>
  <c r="G15" i="4" s="1"/>
  <c r="H15" i="4"/>
  <c r="I15" i="4" s="1"/>
  <c r="F15" i="1"/>
  <c r="G15" i="1" s="1"/>
  <c r="E14" i="2"/>
  <c r="G15" i="7"/>
  <c r="F15" i="5"/>
  <c r="G15" i="5" s="1"/>
  <c r="D14" i="2"/>
  <c r="F14" i="4"/>
  <c r="G14" i="4" s="1"/>
  <c r="F14" i="1"/>
  <c r="G14" i="1" s="1"/>
  <c r="F14" i="7"/>
  <c r="G14" i="7"/>
  <c r="E13" i="2"/>
  <c r="F14" i="5"/>
  <c r="D13" i="2"/>
  <c r="F13" i="4"/>
  <c r="G13" i="4" s="1"/>
  <c r="F13" i="1"/>
  <c r="G13" i="1" s="1"/>
  <c r="F13" i="7"/>
  <c r="G13" i="7" s="1"/>
  <c r="D11" i="2"/>
  <c r="E12" i="2"/>
  <c r="F13" i="5"/>
  <c r="E11" i="5"/>
  <c r="E11" i="2" s="1"/>
  <c r="D12" i="2"/>
  <c r="F12" i="4"/>
  <c r="G12" i="4" s="1"/>
  <c r="F12" i="1"/>
  <c r="G12" i="1" s="1"/>
  <c r="F12" i="7"/>
  <c r="G12" i="7" s="1"/>
  <c r="F12" i="5"/>
  <c r="A11" i="5"/>
  <c r="F11" i="4"/>
  <c r="G11" i="4" s="1"/>
  <c r="E10" i="2"/>
  <c r="F11" i="1"/>
  <c r="G11" i="1" s="1"/>
  <c r="F11" i="7"/>
  <c r="G11" i="7" s="1"/>
  <c r="A10" i="2"/>
  <c r="D10" i="2"/>
  <c r="A10" i="4"/>
  <c r="A10" i="7"/>
  <c r="F10" i="4"/>
  <c r="G10" i="4" s="1"/>
  <c r="E9" i="2"/>
  <c r="F10" i="1"/>
  <c r="G10" i="1" s="1"/>
  <c r="F10" i="7"/>
  <c r="G10" i="7" s="1"/>
  <c r="F10" i="5"/>
  <c r="G10" i="5" s="1"/>
  <c r="D9" i="2"/>
  <c r="F9" i="4"/>
  <c r="G9" i="4" s="1"/>
  <c r="F9" i="1"/>
  <c r="G9" i="1" s="1"/>
  <c r="F9" i="7"/>
  <c r="G9" i="7" s="1"/>
  <c r="F9" i="5"/>
  <c r="H15" i="1" l="1"/>
  <c r="I15" i="1" s="1"/>
  <c r="H15" i="7"/>
  <c r="I15" i="7" s="1"/>
  <c r="G14" i="5"/>
  <c r="G14" i="2" s="1"/>
  <c r="F14" i="2"/>
  <c r="F11" i="5"/>
  <c r="H15" i="5"/>
  <c r="I15" i="5" s="1"/>
  <c r="H14" i="4"/>
  <c r="I14" i="4" s="1"/>
  <c r="H14" i="1"/>
  <c r="I14" i="1" s="1"/>
  <c r="H14" i="7"/>
  <c r="I14" i="7" s="1"/>
  <c r="H14" i="5"/>
  <c r="G13" i="5"/>
  <c r="G13" i="2" s="1"/>
  <c r="F13" i="2"/>
  <c r="H13" i="4"/>
  <c r="I13" i="4" s="1"/>
  <c r="H13" i="1"/>
  <c r="I13" i="1" s="1"/>
  <c r="H13" i="7"/>
  <c r="I13" i="7" s="1"/>
  <c r="G12" i="5"/>
  <c r="G12" i="2" s="1"/>
  <c r="F12" i="2"/>
  <c r="H12" i="4"/>
  <c r="I12" i="4" s="1"/>
  <c r="H12" i="1"/>
  <c r="I12" i="1" s="1"/>
  <c r="H12" i="7"/>
  <c r="I12" i="7" s="1"/>
  <c r="A11" i="2"/>
  <c r="A12" i="5"/>
  <c r="A11" i="4"/>
  <c r="A11" i="1"/>
  <c r="A11" i="7"/>
  <c r="G11" i="5"/>
  <c r="G11" i="2" s="1"/>
  <c r="F11" i="2"/>
  <c r="H11" i="4"/>
  <c r="I11" i="4" s="1"/>
  <c r="H11" i="1"/>
  <c r="I11" i="1" s="1"/>
  <c r="F10" i="2"/>
  <c r="H11" i="7"/>
  <c r="I11" i="7" s="1"/>
  <c r="G10" i="2"/>
  <c r="H10" i="4"/>
  <c r="I10" i="4" s="1"/>
  <c r="H10" i="1"/>
  <c r="I10" i="1" s="1"/>
  <c r="H10" i="7"/>
  <c r="I10" i="7" s="1"/>
  <c r="H10" i="5"/>
  <c r="G9" i="5"/>
  <c r="G9" i="2" s="1"/>
  <c r="F9" i="2"/>
  <c r="H9" i="4"/>
  <c r="I9" i="4" s="1"/>
  <c r="H9" i="1"/>
  <c r="I9" i="1" s="1"/>
  <c r="H9" i="7"/>
  <c r="I9" i="7" s="1"/>
  <c r="C17" i="5"/>
  <c r="B17" i="5"/>
  <c r="D8" i="5"/>
  <c r="E8" i="5" s="1"/>
  <c r="C17" i="7"/>
  <c r="B17" i="7"/>
  <c r="D8" i="7"/>
  <c r="D17" i="7" s="1"/>
  <c r="C17" i="1"/>
  <c r="B17" i="1"/>
  <c r="D8" i="1"/>
  <c r="E8" i="1" s="1"/>
  <c r="I14" i="5" l="1"/>
  <c r="I14" i="2" s="1"/>
  <c r="H14" i="2"/>
  <c r="H13" i="5"/>
  <c r="H12" i="5"/>
  <c r="I12" i="5" s="1"/>
  <c r="I12" i="2" s="1"/>
  <c r="I13" i="5"/>
  <c r="I13" i="2" s="1"/>
  <c r="H13" i="2"/>
  <c r="A12" i="2"/>
  <c r="A13" i="5"/>
  <c r="A12" i="4"/>
  <c r="A12" i="1"/>
  <c r="A12" i="7"/>
  <c r="H11" i="5"/>
  <c r="H9" i="5"/>
  <c r="H9" i="2" s="1"/>
  <c r="I10" i="5"/>
  <c r="I10" i="2" s="1"/>
  <c r="H10" i="2"/>
  <c r="D17" i="5"/>
  <c r="F8" i="5"/>
  <c r="F17" i="5" s="1"/>
  <c r="E17" i="5"/>
  <c r="E8" i="7"/>
  <c r="E17" i="1"/>
  <c r="F8" i="1"/>
  <c r="F17" i="1" s="1"/>
  <c r="D17" i="1"/>
  <c r="H12" i="2" l="1"/>
  <c r="A13" i="2"/>
  <c r="A14" i="5"/>
  <c r="A13" i="4"/>
  <c r="A13" i="1"/>
  <c r="A13" i="7"/>
  <c r="I9" i="5"/>
  <c r="I9" i="2" s="1"/>
  <c r="I11" i="5"/>
  <c r="I11" i="2" s="1"/>
  <c r="H11" i="2"/>
  <c r="G8" i="1"/>
  <c r="G8" i="5"/>
  <c r="E17" i="7"/>
  <c r="F8" i="7"/>
  <c r="F17" i="7" s="1"/>
  <c r="A14" i="2" l="1"/>
  <c r="A15" i="5"/>
  <c r="A14" i="4"/>
  <c r="A14" i="1"/>
  <c r="A14" i="7"/>
  <c r="H8" i="1"/>
  <c r="H17" i="1" s="1"/>
  <c r="G17" i="1"/>
  <c r="H8" i="5"/>
  <c r="H17" i="5" s="1"/>
  <c r="G17" i="5"/>
  <c r="G8" i="7"/>
  <c r="I8" i="1" l="1"/>
  <c r="I17" i="1" s="1"/>
  <c r="I8" i="5"/>
  <c r="I17" i="5" s="1"/>
  <c r="G17" i="7"/>
  <c r="H8" i="7"/>
  <c r="H17" i="7" s="1"/>
  <c r="I8" i="7" l="1"/>
  <c r="I17" i="7" s="1"/>
  <c r="C8" i="2" l="1"/>
  <c r="B8" i="2"/>
  <c r="D8" i="4" l="1"/>
  <c r="E8" i="4" s="1"/>
  <c r="E8" i="2" l="1"/>
  <c r="D8" i="2"/>
  <c r="D17" i="4"/>
  <c r="C17" i="4"/>
  <c r="B17" i="4"/>
  <c r="F8" i="4" l="1"/>
  <c r="F8" i="2" s="1"/>
  <c r="E17" i="4"/>
  <c r="G8" i="4" l="1"/>
  <c r="G8" i="2" s="1"/>
  <c r="F17" i="4"/>
  <c r="G17" i="4" l="1"/>
  <c r="H8" i="4"/>
  <c r="H8" i="2" s="1"/>
  <c r="I8" i="4" l="1"/>
  <c r="I8" i="2" s="1"/>
  <c r="H17" i="4"/>
  <c r="D17" i="2"/>
  <c r="C17" i="2"/>
  <c r="B17" i="2"/>
  <c r="I17" i="4" l="1"/>
  <c r="E17" i="2"/>
  <c r="F17" i="2" l="1"/>
  <c r="G17" i="2" l="1"/>
  <c r="I17" i="2" l="1"/>
  <c r="H17" i="2"/>
</calcChain>
</file>

<file path=xl/sharedStrings.xml><?xml version="1.0" encoding="utf-8"?>
<sst xmlns="http://schemas.openxmlformats.org/spreadsheetml/2006/main" count="76" uniqueCount="22">
  <si>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</si>
  <si>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</si>
  <si>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</si>
  <si>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</si>
  <si>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</si>
  <si>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</si>
  <si>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</si>
  <si>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</si>
  <si>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</si>
  <si>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</si>
  <si>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</si>
  <si>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</si>
  <si>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</si>
  <si>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</si>
  <si>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</si>
  <si>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</si>
  <si>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</si>
  <si>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5 days to start the fiscal year.</t>
  </si>
  <si>
    <t>7/5/2025 *</t>
  </si>
  <si>
    <t>FISCAL YEAR 2026</t>
  </si>
  <si>
    <t>FY2025</t>
  </si>
  <si>
    <t>FISCAL YEAR TO DATE AS OF AUGUST 23,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</si>
</sst>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1"/>
  <sheetViews>
    <sheetView tabSelected="1" zoomScaleNormal="100" workbookViewId="0">
      <pane ySplit="7" topLeftCell="A8" activePane="bottomLeft" state="frozen"/>
      <selection pane="bottomLeft" activeCell="A16" sqref="A16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29" t="s">
        <v>4</v>
      </c>
      <c r="B1" s="29"/>
      <c r="C1" s="29"/>
      <c r="D1" s="29"/>
      <c r="E1" s="29"/>
      <c r="F1" s="29"/>
      <c r="G1" s="29"/>
      <c r="H1" s="29"/>
      <c r="I1" s="29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0" t="s">
        <v>5</v>
      </c>
      <c r="B2" s="30"/>
      <c r="C2" s="30"/>
      <c r="D2" s="30"/>
      <c r="E2" s="30"/>
      <c r="F2" s="30"/>
      <c r="G2" s="30"/>
      <c r="H2" s="30"/>
      <c r="I2" s="30"/>
    </row>
    <row r="3" spans="1:31" s="9" customFormat="1" ht="15" customHeight="1" x14ac:dyDescent="0.25">
      <c r="A3" s="30" t="s">
        <v>21</v>
      </c>
      <c r="B3" s="30"/>
      <c r="C3" s="30"/>
      <c r="D3" s="30"/>
      <c r="E3" s="30"/>
      <c r="F3" s="30"/>
      <c r="G3" s="30"/>
      <c r="H3" s="30"/>
      <c r="I3" s="30"/>
    </row>
    <row r="4" spans="1:31" s="9" customFormat="1" ht="15" customHeight="1" x14ac:dyDescent="0.25">
      <c r="A4" s="30" t="s">
        <v>19</v>
      </c>
      <c r="B4" s="30"/>
      <c r="C4" s="30"/>
      <c r="D4" s="30"/>
      <c r="E4" s="30"/>
      <c r="F4" s="30"/>
      <c r="G4" s="30"/>
      <c r="H4" s="30"/>
      <c r="I4" s="30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tr">
        <f>Mountaineer!A8</f>
        <v>7/5/2025 *</v>
      </c>
      <c r="B8" s="4">
        <f>Mountaineer!B8+'Charles Town'!B8+Greenbrier!B8+'Mardi Gras'!B8</f>
        <v>131537390.25999999</v>
      </c>
      <c r="C8" s="4">
        <f>Mountaineer!C8+'Charles Town'!C8+Greenbrier!C8+'Mardi Gras'!C8</f>
        <v>126223030.09</v>
      </c>
      <c r="D8" s="4">
        <f>Mountaineer!D8+'Charles Town'!D8+Greenbrier!D8+'Mardi Gras'!D8</f>
        <v>5314360.1699999869</v>
      </c>
      <c r="E8" s="4">
        <f>Mountaineer!E8+'Charles Town'!E8+Greenbrier!E8+'Mardi Gras'!E8</f>
        <v>797154.02</v>
      </c>
      <c r="F8" s="4">
        <f>Mountaineer!F8+'Charles Town'!F8+Greenbrier!F8+'Mardi Gras'!F8</f>
        <v>119573.09999999999</v>
      </c>
      <c r="G8" s="4">
        <f>Mountaineer!G8+'Charles Town'!G8+Greenbrier!G8+'Mardi Gras'!G8</f>
        <v>677580.92</v>
      </c>
      <c r="H8" s="4">
        <f>Mountaineer!H8+'Charles Town'!H8+Greenbrier!H8+'Mardi Gras'!H8</f>
        <v>6775.82</v>
      </c>
      <c r="I8" s="4">
        <f>Mountaineer!I8+'Charles Town'!I8+Greenbrier!I8+'Mardi Gras'!I8</f>
        <v>670805.09999999986</v>
      </c>
    </row>
    <row r="9" spans="1:31" ht="15" customHeight="1" x14ac:dyDescent="0.25">
      <c r="A9" s="26">
        <f>Mountaineer!A9</f>
        <v>45850</v>
      </c>
      <c r="B9" s="4">
        <f>Mountaineer!B9+'Charles Town'!B9+Greenbrier!B9+'Mardi Gras'!B9</f>
        <v>161813460.81</v>
      </c>
      <c r="C9" s="4">
        <f>Mountaineer!C9+'Charles Town'!C9+Greenbrier!C9+'Mardi Gras'!C9</f>
        <v>155025501.05000001</v>
      </c>
      <c r="D9" s="4">
        <f>Mountaineer!D9+'Charles Town'!D9+Greenbrier!D9+'Mardi Gras'!D9</f>
        <v>6787959.7599999905</v>
      </c>
      <c r="E9" s="4">
        <f>Mountaineer!E9+'Charles Town'!E9+Greenbrier!E9+'Mardi Gras'!E9</f>
        <v>1018193.95</v>
      </c>
      <c r="F9" s="4">
        <f>Mountaineer!F9+'Charles Town'!F9+Greenbrier!F9+'Mardi Gras'!F9</f>
        <v>152729.09</v>
      </c>
      <c r="G9" s="4">
        <f>Mountaineer!G9+'Charles Town'!G9+Greenbrier!G9+'Mardi Gras'!G9</f>
        <v>865464.86</v>
      </c>
      <c r="H9" s="4">
        <f>Mountaineer!H9+'Charles Town'!H9+Greenbrier!H9+'Mardi Gras'!H9</f>
        <v>8654.64</v>
      </c>
      <c r="I9" s="4">
        <f>Mountaineer!I9+'Charles Town'!I9+Greenbrier!I9+'Mardi Gras'!I9</f>
        <v>856810.22000000009</v>
      </c>
    </row>
    <row r="10" spans="1:31" ht="15" customHeight="1" x14ac:dyDescent="0.25">
      <c r="A10" s="26">
        <f>Mountaineer!A10</f>
        <v>45857</v>
      </c>
      <c r="B10" s="4">
        <f>Mountaineer!B10+'Charles Town'!B10+Greenbrier!B10+'Mardi Gras'!B10</f>
        <v>154412148.17999998</v>
      </c>
      <c r="C10" s="4">
        <f>Mountaineer!C10+'Charles Town'!C10+Greenbrier!C10+'Mardi Gras'!C10</f>
        <v>147782051.69</v>
      </c>
      <c r="D10" s="4">
        <f>Mountaineer!D10+'Charles Town'!D10+Greenbrier!D10+'Mardi Gras'!D10</f>
        <v>6630096.489999976</v>
      </c>
      <c r="E10" s="4">
        <f>Mountaineer!E10+'Charles Town'!E10+Greenbrier!E10+'Mardi Gras'!E10</f>
        <v>994514.46</v>
      </c>
      <c r="F10" s="4">
        <f>Mountaineer!F10+'Charles Town'!F10+Greenbrier!F10+'Mardi Gras'!F10</f>
        <v>149177.16999999998</v>
      </c>
      <c r="G10" s="4">
        <f>Mountaineer!G10+'Charles Town'!G10+Greenbrier!G10+'Mardi Gras'!G10</f>
        <v>845337.29</v>
      </c>
      <c r="H10" s="4">
        <f>Mountaineer!H10+'Charles Town'!H10+Greenbrier!H10+'Mardi Gras'!H10</f>
        <v>8453.380000000001</v>
      </c>
      <c r="I10" s="4">
        <f>Mountaineer!I10+'Charles Town'!I10+Greenbrier!I10+'Mardi Gras'!I10</f>
        <v>836883.90999999992</v>
      </c>
    </row>
    <row r="11" spans="1:31" ht="15" customHeight="1" x14ac:dyDescent="0.25">
      <c r="A11" s="26">
        <f>Mountaineer!A11</f>
        <v>45864</v>
      </c>
      <c r="B11" s="4">
        <f>Mountaineer!B11+'Charles Town'!B11+Greenbrier!B11+'Mardi Gras'!B11</f>
        <v>156023471.92999998</v>
      </c>
      <c r="C11" s="4">
        <f>Mountaineer!C11+'Charles Town'!C11+Greenbrier!C11+'Mardi Gras'!C11</f>
        <v>149857014.62</v>
      </c>
      <c r="D11" s="4">
        <f>Mountaineer!D11+'Charles Town'!D11+Greenbrier!D11+'Mardi Gras'!D11</f>
        <v>6166457.3100000005</v>
      </c>
      <c r="E11" s="4">
        <f>Mountaineer!E11+'Charles Town'!E11+Greenbrier!E11+'Mardi Gras'!E11</f>
        <v>924968.6</v>
      </c>
      <c r="F11" s="4">
        <f>Mountaineer!F11+'Charles Town'!F11+Greenbrier!F11+'Mardi Gras'!F11</f>
        <v>138745.30000000002</v>
      </c>
      <c r="G11" s="4">
        <f>Mountaineer!G11+'Charles Town'!G11+Greenbrier!G11+'Mardi Gras'!G11</f>
        <v>786223.29999999993</v>
      </c>
      <c r="H11" s="4">
        <f>Mountaineer!H11+'Charles Town'!H11+Greenbrier!H11+'Mardi Gras'!H11</f>
        <v>7862.23</v>
      </c>
      <c r="I11" s="4">
        <f>Mountaineer!I11+'Charles Town'!I11+Greenbrier!I11+'Mardi Gras'!I11</f>
        <v>778361.07</v>
      </c>
    </row>
    <row r="12" spans="1:31" ht="15" customHeight="1" x14ac:dyDescent="0.25">
      <c r="A12" s="26">
        <f>Mountaineer!A12</f>
        <v>45871</v>
      </c>
      <c r="B12" s="4">
        <f>Mountaineer!B12+'Charles Town'!B12+Greenbrier!B12+'Mardi Gras'!B12</f>
        <v>166723533.19999999</v>
      </c>
      <c r="C12" s="4">
        <f>Mountaineer!C12+'Charles Town'!C12+Greenbrier!C12+'Mardi Gras'!C12</f>
        <v>159407644.44</v>
      </c>
      <c r="D12" s="4">
        <f>Mountaineer!D12+'Charles Town'!D12+Greenbrier!D12+'Mardi Gras'!D12</f>
        <v>7315888.7599999905</v>
      </c>
      <c r="E12" s="4">
        <f>Mountaineer!E12+'Charles Town'!E12+Greenbrier!E12+'Mardi Gras'!E12</f>
        <v>1097383.32</v>
      </c>
      <c r="F12" s="4">
        <f>Mountaineer!F12+'Charles Town'!F12+Greenbrier!F12+'Mardi Gras'!F12</f>
        <v>164607.5</v>
      </c>
      <c r="G12" s="4">
        <f>Mountaineer!G12+'Charles Town'!G12+Greenbrier!G12+'Mardi Gras'!G12</f>
        <v>932775.82</v>
      </c>
      <c r="H12" s="4">
        <f>Mountaineer!H12+'Charles Town'!H12+Greenbrier!H12+'Mardi Gras'!H12</f>
        <v>9327.76</v>
      </c>
      <c r="I12" s="4">
        <f>Mountaineer!I12+'Charles Town'!I12+Greenbrier!I12+'Mardi Gras'!I12</f>
        <v>923448.06</v>
      </c>
    </row>
    <row r="13" spans="1:31" ht="15" customHeight="1" x14ac:dyDescent="0.25">
      <c r="A13" s="26">
        <f>Mountaineer!A13</f>
        <v>45878</v>
      </c>
      <c r="B13" s="4">
        <f>Mountaineer!B13+'Charles Town'!B13+Greenbrier!B13+'Mardi Gras'!B13</f>
        <v>170356357.95999998</v>
      </c>
      <c r="C13" s="4">
        <f>Mountaineer!C13+'Charles Town'!C13+Greenbrier!C13+'Mardi Gras'!C13</f>
        <v>162703419.64000002</v>
      </c>
      <c r="D13" s="4">
        <f>Mountaineer!D13+'Charles Town'!D13+Greenbrier!D13+'Mardi Gras'!D13</f>
        <v>7652938.3199999835</v>
      </c>
      <c r="E13" s="4">
        <f>Mountaineer!E13+'Charles Town'!E13+Greenbrier!E13+'Mardi Gras'!E13</f>
        <v>1147940.76</v>
      </c>
      <c r="F13" s="4">
        <f>Mountaineer!F13+'Charles Town'!F13+Greenbrier!F13+'Mardi Gras'!F13</f>
        <v>172191.11000000002</v>
      </c>
      <c r="G13" s="4">
        <f>Mountaineer!G13+'Charles Town'!G13+Greenbrier!G13+'Mardi Gras'!G13</f>
        <v>975749.64999999991</v>
      </c>
      <c r="H13" s="4">
        <f>Mountaineer!H13+'Charles Town'!H13+Greenbrier!H13+'Mardi Gras'!H13</f>
        <v>9757.5</v>
      </c>
      <c r="I13" s="4">
        <f>Mountaineer!I13+'Charles Town'!I13+Greenbrier!I13+'Mardi Gras'!I13</f>
        <v>965992.14999999991</v>
      </c>
    </row>
    <row r="14" spans="1:31" ht="15" customHeight="1" x14ac:dyDescent="0.25">
      <c r="A14" s="26">
        <f>Mountaineer!A14</f>
        <v>45885</v>
      </c>
      <c r="B14" s="4">
        <f>Mountaineer!B14+'Charles Town'!B14+Greenbrier!B14+'Mardi Gras'!B14</f>
        <v>174562013.67999998</v>
      </c>
      <c r="C14" s="4">
        <f>Mountaineer!C14+'Charles Town'!C14+Greenbrier!C14+'Mardi Gras'!C14</f>
        <v>167479480.51999998</v>
      </c>
      <c r="D14" s="4">
        <f>Mountaineer!D14+'Charles Town'!D14+Greenbrier!D14+'Mardi Gras'!D14</f>
        <v>7082533.1599999927</v>
      </c>
      <c r="E14" s="4">
        <f>Mountaineer!E14+'Charles Town'!E14+Greenbrier!E14+'Mardi Gras'!E14</f>
        <v>1062379.98</v>
      </c>
      <c r="F14" s="4">
        <f>Mountaineer!F14+'Charles Town'!F14+Greenbrier!F14+'Mardi Gras'!F14</f>
        <v>159357</v>
      </c>
      <c r="G14" s="4">
        <f>Mountaineer!G14+'Charles Town'!G14+Greenbrier!G14+'Mardi Gras'!G14</f>
        <v>903022.98</v>
      </c>
      <c r="H14" s="4">
        <f>Mountaineer!H14+'Charles Town'!H14+Greenbrier!H14+'Mardi Gras'!H14</f>
        <v>9030.23</v>
      </c>
      <c r="I14" s="4">
        <f>Mountaineer!I14+'Charles Town'!I14+Greenbrier!I14+'Mardi Gras'!I14</f>
        <v>893992.75</v>
      </c>
    </row>
    <row r="15" spans="1:31" ht="15" customHeight="1" x14ac:dyDescent="0.25">
      <c r="A15" s="26">
        <f>Mountaineer!A15</f>
        <v>45892</v>
      </c>
      <c r="B15" s="4">
        <f>Mountaineer!B15+'Charles Town'!B15+Greenbrier!B15+'Mardi Gras'!B15</f>
        <v>172370889.98999998</v>
      </c>
      <c r="C15" s="4">
        <f>Mountaineer!C15+'Charles Town'!C15+Greenbrier!C15+'Mardi Gras'!C15</f>
        <v>165215428.31</v>
      </c>
      <c r="D15" s="4">
        <f>Mountaineer!D15+'Charles Town'!D15+Greenbrier!D15+'Mardi Gras'!D15</f>
        <v>7155461.679999996</v>
      </c>
      <c r="E15" s="4">
        <f>Mountaineer!E15+'Charles Town'!E15+Greenbrier!E15+'Mardi Gras'!E15</f>
        <v>1073319.27</v>
      </c>
      <c r="F15" s="4">
        <f>Mountaineer!F15+'Charles Town'!F15+Greenbrier!F15+'Mardi Gras'!F15</f>
        <v>160997.88</v>
      </c>
      <c r="G15" s="4">
        <f>Mountaineer!G15+'Charles Town'!G15+Greenbrier!G15+'Mardi Gras'!G15</f>
        <v>912321.39</v>
      </c>
      <c r="H15" s="4">
        <f>Mountaineer!H15+'Charles Town'!H15+Greenbrier!H15+'Mardi Gras'!H15</f>
        <v>9123.2199999999993</v>
      </c>
      <c r="I15" s="4">
        <f>Mountaineer!I15+'Charles Town'!I15+Greenbrier!I15+'Mardi Gras'!I15</f>
        <v>903198.17</v>
      </c>
    </row>
    <row r="16" spans="1:31" x14ac:dyDescent="0.25">
      <c r="E16" s="5"/>
      <c r="F16" s="5"/>
      <c r="G16" s="5"/>
      <c r="H16" s="5"/>
    </row>
    <row r="17" spans="1:9" ht="15" customHeight="1" thickBot="1" x14ac:dyDescent="0.3">
      <c r="B17" s="6">
        <f t="shared" ref="B17:I17" si="0">SUM(B8:B16)</f>
        <v>1287799266.01</v>
      </c>
      <c r="C17" s="6">
        <f t="shared" si="0"/>
        <v>1233693570.3600001</v>
      </c>
      <c r="D17" s="6">
        <f t="shared" si="0"/>
        <v>54105695.649999917</v>
      </c>
      <c r="E17" s="6">
        <f t="shared" si="0"/>
        <v>8115854.3599999994</v>
      </c>
      <c r="F17" s="6">
        <f t="shared" si="0"/>
        <v>1217378.1499999999</v>
      </c>
      <c r="G17" s="6">
        <f t="shared" si="0"/>
        <v>6898476.21</v>
      </c>
      <c r="H17" s="6">
        <f t="shared" si="0"/>
        <v>68984.78</v>
      </c>
      <c r="I17" s="6">
        <f t="shared" si="0"/>
        <v>6829491.4299999997</v>
      </c>
    </row>
    <row r="18" spans="1:9" ht="15" customHeight="1" thickTop="1" x14ac:dyDescent="0.25"/>
    <row r="19" spans="1:9" s="12" customFormat="1" ht="15" customHeight="1" x14ac:dyDescent="0.25">
      <c r="A19" s="11" t="s">
        <v>17</v>
      </c>
    </row>
    <row r="20" spans="1:9" s="12" customFormat="1" ht="15" customHeight="1" x14ac:dyDescent="0.25">
      <c r="A20" s="7" t="s">
        <v>14</v>
      </c>
    </row>
    <row r="21" spans="1:9" s="12" customFormat="1" ht="15" customHeight="1" x14ac:dyDescent="0.25">
      <c r="A21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7"/>
  <sheetViews>
    <sheetView zoomScaleNormal="100" workbookViewId="0">
      <pane ySplit="6" topLeftCell="A7" activePane="bottomLeft" state="frozen"/>
      <selection pane="bottomLeft" activeCell="A16" sqref="A16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1183981000.6700003</v>
      </c>
      <c r="C4" s="21">
        <v>1131855123.0200002</v>
      </c>
      <c r="D4" s="20">
        <v>52125877.649999991</v>
      </c>
      <c r="E4" s="20">
        <v>7818881.6899999995</v>
      </c>
      <c r="F4" s="20">
        <v>1172832.27</v>
      </c>
      <c r="G4" s="20">
        <v>6646049.4199999999</v>
      </c>
      <c r="H4" s="22">
        <v>66460.489999999991</v>
      </c>
      <c r="I4" s="20">
        <v>6579588.9299999988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">
        <v>18</v>
      </c>
      <c r="B8" s="15">
        <v>19729782.859999999</v>
      </c>
      <c r="C8" s="15">
        <v>18934577.289999999</v>
      </c>
      <c r="D8" s="15">
        <f t="shared" ref="D8" si="0">B8-C8</f>
        <v>795205.5700000003</v>
      </c>
      <c r="E8" s="15">
        <f>ROUND(D8*0.15,2)-0.01</f>
        <v>119280.83</v>
      </c>
      <c r="F8" s="15">
        <f t="shared" ref="F8" si="1">ROUND(E8*0.15,2)</f>
        <v>17892.12</v>
      </c>
      <c r="G8" s="15">
        <f t="shared" ref="G8" si="2">E8-F8</f>
        <v>101388.71</v>
      </c>
      <c r="H8" s="15">
        <f t="shared" ref="H8" si="3">ROUND(G8*0.01,2)</f>
        <v>1013.89</v>
      </c>
      <c r="I8" s="16">
        <f t="shared" ref="I8" si="4">G8-H8</f>
        <v>100374.82</v>
      </c>
    </row>
    <row r="9" spans="1:9" ht="15" customHeight="1" x14ac:dyDescent="0.25">
      <c r="A9" s="27">
        <v>45850</v>
      </c>
      <c r="B9" s="15">
        <v>32525851.890000001</v>
      </c>
      <c r="C9" s="15">
        <v>31395520.690000001</v>
      </c>
      <c r="D9" s="15">
        <f t="shared" ref="D9" si="5">B9-C9</f>
        <v>1130331.1999999993</v>
      </c>
      <c r="E9" s="15">
        <f>ROUND(D9*0.15,2)-0.01</f>
        <v>169549.66999999998</v>
      </c>
      <c r="F9" s="15">
        <f t="shared" ref="F9" si="6">ROUND(E9*0.15,2)</f>
        <v>25432.45</v>
      </c>
      <c r="G9" s="15">
        <f t="shared" ref="G9" si="7">E9-F9</f>
        <v>144117.21999999997</v>
      </c>
      <c r="H9" s="15">
        <f t="shared" ref="H9" si="8">ROUND(G9*0.01,2)</f>
        <v>1441.17</v>
      </c>
      <c r="I9" s="16">
        <f t="shared" ref="I9" si="9">G9-H9</f>
        <v>142676.04999999996</v>
      </c>
    </row>
    <row r="10" spans="1:9" ht="15" customHeight="1" x14ac:dyDescent="0.25">
      <c r="A10" s="27">
        <f>A9+7</f>
        <v>45857</v>
      </c>
      <c r="B10" s="15">
        <v>25777641.339999996</v>
      </c>
      <c r="C10" s="15">
        <v>24669763.16</v>
      </c>
      <c r="D10" s="15">
        <f t="shared" ref="D10" si="10">B10-C10</f>
        <v>1107878.179999996</v>
      </c>
      <c r="E10" s="15">
        <f>ROUND(D10*0.15,2)</f>
        <v>166181.73000000001</v>
      </c>
      <c r="F10" s="15">
        <f t="shared" ref="F10" si="11">ROUND(E10*0.15,2)</f>
        <v>24927.26</v>
      </c>
      <c r="G10" s="15">
        <f t="shared" ref="G10" si="12">E10-F10</f>
        <v>141254.47</v>
      </c>
      <c r="H10" s="15">
        <f t="shared" ref="H10" si="13">ROUND(G10*0.01,2)</f>
        <v>1412.54</v>
      </c>
      <c r="I10" s="16">
        <f t="shared" ref="I10" si="14">G10-H10</f>
        <v>139841.93</v>
      </c>
    </row>
    <row r="11" spans="1:9" ht="15" customHeight="1" x14ac:dyDescent="0.25">
      <c r="A11" s="27">
        <f>A10+7</f>
        <v>45864</v>
      </c>
      <c r="B11" s="15">
        <v>26826917.460000001</v>
      </c>
      <c r="C11" s="15">
        <v>25446435.289999999</v>
      </c>
      <c r="D11" s="15">
        <f t="shared" ref="D11" si="15">B11-C11</f>
        <v>1380482.1700000018</v>
      </c>
      <c r="E11" s="15">
        <f>ROUND(D11*0.15,2)-0.01</f>
        <v>207072.31999999998</v>
      </c>
      <c r="F11" s="15">
        <f t="shared" ref="F11" si="16">ROUND(E11*0.15,2)</f>
        <v>31060.85</v>
      </c>
      <c r="G11" s="15">
        <f t="shared" ref="G11" si="17">E11-F11</f>
        <v>176011.46999999997</v>
      </c>
      <c r="H11" s="15">
        <f t="shared" ref="H11" si="18">ROUND(G11*0.01,2)</f>
        <v>1760.11</v>
      </c>
      <c r="I11" s="16">
        <f t="shared" ref="I11" si="19">G11-H11</f>
        <v>174251.36</v>
      </c>
    </row>
    <row r="12" spans="1:9" ht="15" customHeight="1" x14ac:dyDescent="0.25">
      <c r="A12" s="27">
        <f>A11+7</f>
        <v>45871</v>
      </c>
      <c r="B12" s="15">
        <v>29873666.5</v>
      </c>
      <c r="C12" s="15">
        <v>28629587.600000001</v>
      </c>
      <c r="D12" s="15">
        <f t="shared" ref="D12" si="20">B12-C12</f>
        <v>1244078.8999999985</v>
      </c>
      <c r="E12" s="15">
        <f>ROUND(D12*0.15,2)</f>
        <v>186611.84</v>
      </c>
      <c r="F12" s="15">
        <f t="shared" ref="F12" si="21">ROUND(E12*0.15,2)</f>
        <v>27991.78</v>
      </c>
      <c r="G12" s="15">
        <f t="shared" ref="G12" si="22">E12-F12</f>
        <v>158620.06</v>
      </c>
      <c r="H12" s="15">
        <f t="shared" ref="H12" si="23">ROUND(G12*0.01,2)</f>
        <v>1586.2</v>
      </c>
      <c r="I12" s="16">
        <f t="shared" ref="I12" si="24">G12-H12</f>
        <v>157033.85999999999</v>
      </c>
    </row>
    <row r="13" spans="1:9" ht="15" customHeight="1" x14ac:dyDescent="0.25">
      <c r="A13" s="27">
        <f>A12+7</f>
        <v>45878</v>
      </c>
      <c r="B13" s="15">
        <v>33729840.140000001</v>
      </c>
      <c r="C13" s="15">
        <v>32399025.350000001</v>
      </c>
      <c r="D13" s="15">
        <f t="shared" ref="D13" si="25">B13-C13</f>
        <v>1330814.7899999991</v>
      </c>
      <c r="E13" s="15">
        <f>ROUND(D13*0.15,2)</f>
        <v>199622.22</v>
      </c>
      <c r="F13" s="15">
        <f t="shared" ref="F13" si="26">ROUND(E13*0.15,2)</f>
        <v>29943.33</v>
      </c>
      <c r="G13" s="15">
        <f t="shared" ref="G13" si="27">E13-F13</f>
        <v>169678.89</v>
      </c>
      <c r="H13" s="15">
        <f t="shared" ref="H13" si="28">ROUND(G13*0.01,2)</f>
        <v>1696.79</v>
      </c>
      <c r="I13" s="16">
        <f t="shared" ref="I13" si="29">G13-H13</f>
        <v>167982.1</v>
      </c>
    </row>
    <row r="14" spans="1:9" ht="15" customHeight="1" x14ac:dyDescent="0.25">
      <c r="A14" s="27">
        <f>A13+7</f>
        <v>45885</v>
      </c>
      <c r="B14" s="15">
        <v>28208713.079999998</v>
      </c>
      <c r="C14" s="15">
        <v>26820629.089999996</v>
      </c>
      <c r="D14" s="15">
        <f t="shared" ref="D14" si="30">B14-C14</f>
        <v>1388083.9900000021</v>
      </c>
      <c r="E14" s="15">
        <f>ROUND(D14*0.15,2)</f>
        <v>208212.6</v>
      </c>
      <c r="F14" s="15">
        <f t="shared" ref="F14" si="31">ROUND(E14*0.15,2)</f>
        <v>31231.89</v>
      </c>
      <c r="G14" s="15">
        <f t="shared" ref="G14" si="32">E14-F14</f>
        <v>176980.71000000002</v>
      </c>
      <c r="H14" s="15">
        <f t="shared" ref="H14" si="33">ROUND(G14*0.01,2)</f>
        <v>1769.81</v>
      </c>
      <c r="I14" s="16">
        <f t="shared" ref="I14" si="34">G14-H14</f>
        <v>175210.90000000002</v>
      </c>
    </row>
    <row r="15" spans="1:9" ht="15" customHeight="1" x14ac:dyDescent="0.25">
      <c r="A15" s="27">
        <f>A14+7</f>
        <v>45892</v>
      </c>
      <c r="B15" s="15">
        <v>30313880.669999998</v>
      </c>
      <c r="C15" s="15">
        <v>28871448.489999995</v>
      </c>
      <c r="D15" s="15">
        <f t="shared" ref="D15" si="35">B15-C15</f>
        <v>1442432.1800000034</v>
      </c>
      <c r="E15" s="15">
        <f>ROUND(D15*0.15,2)</f>
        <v>216364.83</v>
      </c>
      <c r="F15" s="15">
        <f t="shared" ref="F15" si="36">ROUND(E15*0.15,2)</f>
        <v>32454.720000000001</v>
      </c>
      <c r="G15" s="15">
        <f t="shared" ref="G15" si="37">E15-F15</f>
        <v>183910.11</v>
      </c>
      <c r="H15" s="15">
        <f t="shared" ref="H15" si="38">ROUND(G15*0.01,2)</f>
        <v>1839.1</v>
      </c>
      <c r="I15" s="16">
        <f t="shared" ref="I15" si="39">G15-H15</f>
        <v>182071.00999999998</v>
      </c>
    </row>
    <row r="16" spans="1:9" ht="15" customHeight="1" x14ac:dyDescent="0.25">
      <c r="B16" s="15"/>
      <c r="C16" s="15"/>
      <c r="D16" s="15"/>
      <c r="E16" s="15"/>
      <c r="F16" s="15"/>
      <c r="G16" s="15"/>
      <c r="H16" s="15"/>
      <c r="I16" s="16"/>
    </row>
    <row r="17" spans="1:9" ht="15" customHeight="1" thickBot="1" x14ac:dyDescent="0.3">
      <c r="B17" s="17">
        <f t="shared" ref="B17:I17" si="40">SUM(B8:B16)</f>
        <v>226986293.93999997</v>
      </c>
      <c r="C17" s="17">
        <f t="shared" si="40"/>
        <v>217166986.95999998</v>
      </c>
      <c r="D17" s="17">
        <f t="shared" si="40"/>
        <v>9819306.9800000004</v>
      </c>
      <c r="E17" s="17">
        <f t="shared" si="40"/>
        <v>1472896.04</v>
      </c>
      <c r="F17" s="17">
        <f t="shared" si="40"/>
        <v>220934.39999999999</v>
      </c>
      <c r="G17" s="17">
        <f t="shared" si="40"/>
        <v>1251961.6400000001</v>
      </c>
      <c r="H17" s="17">
        <f t="shared" si="40"/>
        <v>12519.61</v>
      </c>
      <c r="I17" s="17">
        <f t="shared" si="40"/>
        <v>1239442.03</v>
      </c>
    </row>
    <row r="18" spans="1:9" ht="15" customHeight="1" thickTop="1" x14ac:dyDescent="0.25"/>
    <row r="19" spans="1:9" ht="15" customHeight="1" x14ac:dyDescent="0.25">
      <c r="A19" s="11" t="s">
        <v>17</v>
      </c>
    </row>
    <row r="20" spans="1:9" ht="15" customHeight="1" x14ac:dyDescent="0.25">
      <c r="A20" s="7" t="s">
        <v>14</v>
      </c>
    </row>
    <row r="21" spans="1:9" ht="15" customHeight="1" x14ac:dyDescent="0.25">
      <c r="A21" s="7" t="s">
        <v>15</v>
      </c>
    </row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1"/>
  <sheetViews>
    <sheetView zoomScaleNormal="100" workbookViewId="0">
      <pane ySplit="6" topLeftCell="A7" activePane="bottomLeft" state="frozen"/>
      <selection pane="bottomLeft" activeCell="A16" sqref="A16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4" t="s">
        <v>16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176657627.53999993</v>
      </c>
      <c r="C4" s="21">
        <v>169039155.31999999</v>
      </c>
      <c r="D4" s="20">
        <v>7618472.2200000035</v>
      </c>
      <c r="E4" s="20">
        <v>1142770.8299999996</v>
      </c>
      <c r="F4" s="20">
        <v>171415.63999999996</v>
      </c>
      <c r="G4" s="20">
        <v>971355.18999999983</v>
      </c>
      <c r="H4" s="22">
        <v>9713.5100000000039</v>
      </c>
      <c r="I4" s="20">
        <v>961641.68000000017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2428036.3200000003</v>
      </c>
      <c r="C8" s="15">
        <v>2321411.5699999998</v>
      </c>
      <c r="D8" s="15">
        <f t="shared" ref="D8" si="0">B8-C8</f>
        <v>106624.75000000047</v>
      </c>
      <c r="E8" s="15">
        <f t="shared" ref="E8:E14" si="1">ROUND(D8*0.15,2)</f>
        <v>15993.71</v>
      </c>
      <c r="F8" s="15">
        <f t="shared" ref="F8" si="2">ROUND(E8*0.15,2)</f>
        <v>2399.06</v>
      </c>
      <c r="G8" s="15">
        <f t="shared" ref="G8" si="3">E8-F8</f>
        <v>13594.65</v>
      </c>
      <c r="H8" s="15">
        <f t="shared" ref="H8" si="4">ROUND(G8*0.01,2)</f>
        <v>135.94999999999999</v>
      </c>
      <c r="I8" s="16">
        <f t="shared" ref="I8" si="5">G8-H8</f>
        <v>13458.699999999999</v>
      </c>
    </row>
    <row r="9" spans="1:9" ht="15" customHeight="1" x14ac:dyDescent="0.25">
      <c r="A9" s="27">
        <f>Mountaineer!A9</f>
        <v>45850</v>
      </c>
      <c r="B9" s="15">
        <v>2872067.76</v>
      </c>
      <c r="C9" s="15">
        <v>2737627.81</v>
      </c>
      <c r="D9" s="15">
        <f t="shared" ref="D9" si="6">B9-C9</f>
        <v>134439.94999999972</v>
      </c>
      <c r="E9" s="15">
        <f t="shared" si="1"/>
        <v>20165.990000000002</v>
      </c>
      <c r="F9" s="15">
        <f t="shared" ref="F9" si="7">ROUND(E9*0.15,2)</f>
        <v>3024.9</v>
      </c>
      <c r="G9" s="15">
        <f t="shared" ref="G9" si="8">E9-F9</f>
        <v>17141.09</v>
      </c>
      <c r="H9" s="15">
        <f t="shared" ref="H9" si="9">ROUND(G9*0.01,2)</f>
        <v>171.41</v>
      </c>
      <c r="I9" s="16">
        <f t="shared" ref="I9" si="10">G9-H9</f>
        <v>16969.68</v>
      </c>
    </row>
    <row r="10" spans="1:9" ht="15" customHeight="1" x14ac:dyDescent="0.25">
      <c r="A10" s="27">
        <f>Mountaineer!A10</f>
        <v>45857</v>
      </c>
      <c r="B10" s="15">
        <v>2773081.42</v>
      </c>
      <c r="C10" s="15">
        <v>2635210.67</v>
      </c>
      <c r="D10" s="15">
        <f t="shared" ref="D10" si="11">B10-C10</f>
        <v>137870.75</v>
      </c>
      <c r="E10" s="15">
        <f t="shared" si="1"/>
        <v>20680.61</v>
      </c>
      <c r="F10" s="15">
        <f t="shared" ref="F10" si="12">ROUND(E10*0.15,2)</f>
        <v>3102.09</v>
      </c>
      <c r="G10" s="15">
        <f t="shared" ref="G10" si="13">E10-F10</f>
        <v>17578.52</v>
      </c>
      <c r="H10" s="15">
        <f t="shared" ref="H10" si="14">ROUND(G10*0.01,2)</f>
        <v>175.79</v>
      </c>
      <c r="I10" s="16">
        <f t="shared" ref="I10" si="15">G10-H10</f>
        <v>17402.73</v>
      </c>
    </row>
    <row r="11" spans="1:9" ht="15" customHeight="1" x14ac:dyDescent="0.25">
      <c r="A11" s="27">
        <f>Mountaineer!A11</f>
        <v>45864</v>
      </c>
      <c r="B11" s="15">
        <v>2611630.98</v>
      </c>
      <c r="C11" s="15">
        <v>2480618.2700000005</v>
      </c>
      <c r="D11" s="15">
        <f t="shared" ref="D11" si="16">B11-C11</f>
        <v>131012.7099999995</v>
      </c>
      <c r="E11" s="15">
        <f t="shared" si="1"/>
        <v>19651.91</v>
      </c>
      <c r="F11" s="15">
        <f t="shared" ref="F11" si="17">ROUND(E11*0.15,2)</f>
        <v>2947.79</v>
      </c>
      <c r="G11" s="15">
        <f t="shared" ref="G11" si="18">E11-F11</f>
        <v>16704.12</v>
      </c>
      <c r="H11" s="15">
        <f t="shared" ref="H11" si="19">ROUND(G11*0.01,2)</f>
        <v>167.04</v>
      </c>
      <c r="I11" s="16">
        <f t="shared" ref="I11" si="20">G11-H11</f>
        <v>16537.079999999998</v>
      </c>
    </row>
    <row r="12" spans="1:9" ht="15" customHeight="1" x14ac:dyDescent="0.25">
      <c r="A12" s="27">
        <f>Mountaineer!A12</f>
        <v>45871</v>
      </c>
      <c r="B12" s="15">
        <v>3298951.18</v>
      </c>
      <c r="C12" s="15">
        <v>3152430.7500000005</v>
      </c>
      <c r="D12" s="15">
        <f t="shared" ref="D12" si="21">B12-C12</f>
        <v>146520.4299999997</v>
      </c>
      <c r="E12" s="15">
        <f t="shared" si="1"/>
        <v>21978.06</v>
      </c>
      <c r="F12" s="15">
        <f t="shared" ref="F12" si="22">ROUND(E12*0.15,2)</f>
        <v>3296.71</v>
      </c>
      <c r="G12" s="15">
        <f t="shared" ref="G12" si="23">E12-F12</f>
        <v>18681.350000000002</v>
      </c>
      <c r="H12" s="15">
        <f t="shared" ref="H12" si="24">ROUND(G12*0.01,2)</f>
        <v>186.81</v>
      </c>
      <c r="I12" s="16">
        <f t="shared" ref="I12" si="25">G12-H12</f>
        <v>18494.54</v>
      </c>
    </row>
    <row r="13" spans="1:9" ht="15" customHeight="1" x14ac:dyDescent="0.25">
      <c r="A13" s="27">
        <f>Mountaineer!A13</f>
        <v>45878</v>
      </c>
      <c r="B13" s="15">
        <v>2713678.75</v>
      </c>
      <c r="C13" s="15">
        <v>2622163.15</v>
      </c>
      <c r="D13" s="15">
        <f t="shared" ref="D13" si="26">B13-C13</f>
        <v>91515.600000000093</v>
      </c>
      <c r="E13" s="15">
        <f t="shared" si="1"/>
        <v>13727.34</v>
      </c>
      <c r="F13" s="15">
        <f t="shared" ref="F13" si="27">ROUND(E13*0.15,2)</f>
        <v>2059.1</v>
      </c>
      <c r="G13" s="15">
        <f t="shared" ref="G13" si="28">E13-F13</f>
        <v>11668.24</v>
      </c>
      <c r="H13" s="15">
        <f t="shared" ref="H13" si="29">ROUND(G13*0.01,2)</f>
        <v>116.68</v>
      </c>
      <c r="I13" s="16">
        <f t="shared" ref="I13" si="30">G13-H13</f>
        <v>11551.56</v>
      </c>
    </row>
    <row r="14" spans="1:9" ht="15" customHeight="1" x14ac:dyDescent="0.25">
      <c r="A14" s="27">
        <f>Mountaineer!A14</f>
        <v>45885</v>
      </c>
      <c r="B14" s="15">
        <v>3168629.3499999996</v>
      </c>
      <c r="C14" s="15">
        <v>3024888.5100000002</v>
      </c>
      <c r="D14" s="15">
        <f t="shared" ref="D14" si="31">B14-C14</f>
        <v>143740.83999999939</v>
      </c>
      <c r="E14" s="15">
        <f t="shared" si="1"/>
        <v>21561.13</v>
      </c>
      <c r="F14" s="15">
        <f t="shared" ref="F14" si="32">ROUND(E14*0.15,2)</f>
        <v>3234.17</v>
      </c>
      <c r="G14" s="15">
        <f t="shared" ref="G14" si="33">E14-F14</f>
        <v>18326.96</v>
      </c>
      <c r="H14" s="15">
        <f t="shared" ref="H14" si="34">ROUND(G14*0.01,2)</f>
        <v>183.27</v>
      </c>
      <c r="I14" s="16">
        <f t="shared" ref="I14" si="35">G14-H14</f>
        <v>18143.689999999999</v>
      </c>
    </row>
    <row r="15" spans="1:9" ht="15" customHeight="1" x14ac:dyDescent="0.25">
      <c r="A15" s="27">
        <f>Mountaineer!A15</f>
        <v>45892</v>
      </c>
      <c r="B15" s="15">
        <v>2857102.13</v>
      </c>
      <c r="C15" s="15">
        <v>2718758.4899999998</v>
      </c>
      <c r="D15" s="15">
        <f t="shared" ref="D15" si="36">B15-C15</f>
        <v>138343.64000000013</v>
      </c>
      <c r="E15" s="15">
        <f t="shared" ref="E15" si="37">ROUND(D15*0.15,2)</f>
        <v>20751.55</v>
      </c>
      <c r="F15" s="15">
        <f t="shared" ref="F15" si="38">ROUND(E15*0.15,2)</f>
        <v>3112.73</v>
      </c>
      <c r="G15" s="15">
        <f t="shared" ref="G15" si="39">E15-F15</f>
        <v>17638.82</v>
      </c>
      <c r="H15" s="15">
        <f t="shared" ref="H15" si="40">ROUND(G15*0.01,2)</f>
        <v>176.39</v>
      </c>
      <c r="I15" s="16">
        <f t="shared" ref="I15" si="41">G15-H15</f>
        <v>17462.43</v>
      </c>
    </row>
    <row r="16" spans="1:9" ht="15" customHeight="1" x14ac:dyDescent="0.25">
      <c r="B16" s="15"/>
      <c r="C16" s="15"/>
      <c r="D16" s="15"/>
      <c r="E16" s="15"/>
      <c r="F16" s="15"/>
      <c r="G16" s="15"/>
      <c r="H16" s="15"/>
      <c r="I16" s="16"/>
    </row>
    <row r="17" spans="1:9" ht="15" customHeight="1" thickBot="1" x14ac:dyDescent="0.3">
      <c r="B17" s="17">
        <f t="shared" ref="B17:I17" si="42">SUM(B8:B16)</f>
        <v>22723177.889999997</v>
      </c>
      <c r="C17" s="17">
        <f t="shared" si="42"/>
        <v>21693109.219999999</v>
      </c>
      <c r="D17" s="17">
        <f t="shared" si="42"/>
        <v>1030068.669999999</v>
      </c>
      <c r="E17" s="17">
        <f t="shared" si="42"/>
        <v>154510.29999999999</v>
      </c>
      <c r="F17" s="17">
        <f t="shared" si="42"/>
        <v>23176.55</v>
      </c>
      <c r="G17" s="17">
        <f t="shared" si="42"/>
        <v>131333.75</v>
      </c>
      <c r="H17" s="17">
        <f t="shared" si="42"/>
        <v>1313.3400000000001</v>
      </c>
      <c r="I17" s="17">
        <f t="shared" si="42"/>
        <v>130020.41</v>
      </c>
    </row>
    <row r="18" spans="1:9" ht="15" customHeight="1" thickTop="1" x14ac:dyDescent="0.25"/>
    <row r="19" spans="1:9" ht="15" customHeight="1" x14ac:dyDescent="0.25">
      <c r="A19" s="11" t="s">
        <v>17</v>
      </c>
    </row>
    <row r="20" spans="1:9" ht="15" customHeight="1" x14ac:dyDescent="0.25">
      <c r="A20" s="7" t="s">
        <v>14</v>
      </c>
    </row>
    <row r="21" spans="1:9" ht="15" customHeight="1" x14ac:dyDescent="0.25">
      <c r="A21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1"/>
  <sheetViews>
    <sheetView zoomScaleNormal="100" workbookViewId="0">
      <pane ySplit="6" topLeftCell="A7" activePane="bottomLeft" state="frozen"/>
      <selection pane="bottomLeft" activeCell="A16" sqref="A16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7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2839382814.5500007</v>
      </c>
      <c r="C4" s="21">
        <v>2730742723.6399994</v>
      </c>
      <c r="D4" s="20">
        <v>108640090.90999997</v>
      </c>
      <c r="E4" s="20">
        <v>16296013.679999996</v>
      </c>
      <c r="F4" s="20">
        <v>2444402.06</v>
      </c>
      <c r="G4" s="20">
        <v>13851611.620000003</v>
      </c>
      <c r="H4" s="22">
        <v>138516.17000000004</v>
      </c>
      <c r="I4" s="20">
        <v>13713095.449999999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49635361.239999995</v>
      </c>
      <c r="C8" s="15">
        <v>47739448.770000003</v>
      </c>
      <c r="D8" s="15">
        <f t="shared" ref="D8" si="0">B8-C8</f>
        <v>1895912.4699999914</v>
      </c>
      <c r="E8" s="15">
        <f>ROUND(D8*0.15,2)+0.01</f>
        <v>284386.88</v>
      </c>
      <c r="F8" s="15">
        <f t="shared" ref="F8" si="1">ROUND(E8*0.15,2)</f>
        <v>42658.03</v>
      </c>
      <c r="G8" s="15">
        <f t="shared" ref="G8" si="2">E8-F8</f>
        <v>241728.85</v>
      </c>
      <c r="H8" s="15">
        <f t="shared" ref="H8" si="3">ROUND(G8*0.01,2)</f>
        <v>2417.29</v>
      </c>
      <c r="I8" s="16">
        <f t="shared" ref="I8" si="4">G8-H8</f>
        <v>239311.56</v>
      </c>
    </row>
    <row r="9" spans="1:9" ht="15" customHeight="1" x14ac:dyDescent="0.25">
      <c r="A9" s="27">
        <f>Mountaineer!A9</f>
        <v>45850</v>
      </c>
      <c r="B9" s="15">
        <v>53008708.140000001</v>
      </c>
      <c r="C9" s="15">
        <v>50667669.82</v>
      </c>
      <c r="D9" s="15">
        <f t="shared" ref="D9" si="5">B9-C9</f>
        <v>2341038.3200000003</v>
      </c>
      <c r="E9" s="15">
        <f>ROUND(D9*0.15,2)</f>
        <v>351155.75</v>
      </c>
      <c r="F9" s="15">
        <f t="shared" ref="F9" si="6">ROUND(E9*0.15,2)</f>
        <v>52673.36</v>
      </c>
      <c r="G9" s="15">
        <f t="shared" ref="G9" si="7">E9-F9</f>
        <v>298482.39</v>
      </c>
      <c r="H9" s="15">
        <f t="shared" ref="H9" si="8">ROUND(G9*0.01,2)</f>
        <v>2984.82</v>
      </c>
      <c r="I9" s="16">
        <f t="shared" ref="I9" si="9">G9-H9</f>
        <v>295497.57</v>
      </c>
    </row>
    <row r="10" spans="1:9" ht="15" customHeight="1" x14ac:dyDescent="0.25">
      <c r="A10" s="27">
        <f>Mountaineer!A10</f>
        <v>45857</v>
      </c>
      <c r="B10" s="15">
        <v>52424528.899999999</v>
      </c>
      <c r="C10" s="15">
        <v>49881206.5</v>
      </c>
      <c r="D10" s="15">
        <f t="shared" ref="D10" si="10">B10-C10</f>
        <v>2543322.3999999985</v>
      </c>
      <c r="E10" s="15">
        <f>ROUND(D10*0.15,2)-0.01</f>
        <v>381498.35</v>
      </c>
      <c r="F10" s="15">
        <f t="shared" ref="F10" si="11">ROUND(E10*0.15,2)</f>
        <v>57224.75</v>
      </c>
      <c r="G10" s="15">
        <f t="shared" ref="G10" si="12">E10-F10</f>
        <v>324273.59999999998</v>
      </c>
      <c r="H10" s="15">
        <f t="shared" ref="H10" si="13">ROUND(G10*0.01,2)</f>
        <v>3242.74</v>
      </c>
      <c r="I10" s="16">
        <f t="shared" ref="I10" si="14">G10-H10</f>
        <v>321030.86</v>
      </c>
    </row>
    <row r="11" spans="1:9" ht="15" customHeight="1" x14ac:dyDescent="0.25">
      <c r="A11" s="27">
        <f>Mountaineer!A11</f>
        <v>45864</v>
      </c>
      <c r="B11" s="15">
        <v>51605697.810000002</v>
      </c>
      <c r="C11" s="15">
        <v>50138931.119999997</v>
      </c>
      <c r="D11" s="15">
        <f t="shared" ref="D11" si="15">B11-C11</f>
        <v>1466766.6900000051</v>
      </c>
      <c r="E11" s="15">
        <f>ROUND(D11*0.15,2)</f>
        <v>220015</v>
      </c>
      <c r="F11" s="15">
        <f t="shared" ref="F11" si="16">ROUND(E11*0.15,2)</f>
        <v>33002.25</v>
      </c>
      <c r="G11" s="15">
        <f t="shared" ref="G11" si="17">E11-F11</f>
        <v>187012.75</v>
      </c>
      <c r="H11" s="15">
        <f t="shared" ref="H11" si="18">ROUND(G11*0.01,2)</f>
        <v>1870.13</v>
      </c>
      <c r="I11" s="16">
        <f t="shared" ref="I11" si="19">G11-H11</f>
        <v>185142.62</v>
      </c>
    </row>
    <row r="12" spans="1:9" ht="15" customHeight="1" x14ac:dyDescent="0.25">
      <c r="A12" s="27">
        <f>Mountaineer!A12</f>
        <v>45871</v>
      </c>
      <c r="B12" s="15">
        <v>53784184.410000004</v>
      </c>
      <c r="C12" s="15">
        <v>51203810.57</v>
      </c>
      <c r="D12" s="15">
        <f t="shared" ref="D12" si="20">B12-C12</f>
        <v>2580373.8400000036</v>
      </c>
      <c r="E12" s="15">
        <f>ROUND(D12*0.15,2)</f>
        <v>387056.08</v>
      </c>
      <c r="F12" s="15">
        <f t="shared" ref="F12" si="21">ROUND(E12*0.15,2)</f>
        <v>58058.41</v>
      </c>
      <c r="G12" s="15">
        <f t="shared" ref="G12" si="22">E12-F12</f>
        <v>328997.67000000004</v>
      </c>
      <c r="H12" s="15">
        <f t="shared" ref="H12" si="23">ROUND(G12*0.01,2)</f>
        <v>3289.98</v>
      </c>
      <c r="I12" s="16">
        <f t="shared" ref="I12" si="24">G12-H12</f>
        <v>325707.69000000006</v>
      </c>
    </row>
    <row r="13" spans="1:9" ht="15" customHeight="1" x14ac:dyDescent="0.25">
      <c r="A13" s="27">
        <f>Mountaineer!A13</f>
        <v>45878</v>
      </c>
      <c r="B13" s="15">
        <v>53457225.509999998</v>
      </c>
      <c r="C13" s="15">
        <v>50997163.280000001</v>
      </c>
      <c r="D13" s="15">
        <f t="shared" ref="D13" si="25">B13-C13</f>
        <v>2460062.2299999967</v>
      </c>
      <c r="E13" s="15">
        <f>ROUND(D13*0.15,2)+0.01</f>
        <v>369009.34</v>
      </c>
      <c r="F13" s="15">
        <f t="shared" ref="F13" si="26">ROUND(E13*0.15,2)</f>
        <v>55351.4</v>
      </c>
      <c r="G13" s="15">
        <f t="shared" ref="G13" si="27">E13-F13</f>
        <v>313657.94</v>
      </c>
      <c r="H13" s="15">
        <f t="shared" ref="H13" si="28">ROUND(G13*0.01,2)</f>
        <v>3136.58</v>
      </c>
      <c r="I13" s="16">
        <f t="shared" ref="I13" si="29">G13-H13</f>
        <v>310521.36</v>
      </c>
    </row>
    <row r="14" spans="1:9" ht="15" customHeight="1" x14ac:dyDescent="0.25">
      <c r="A14" s="27">
        <f>Mountaineer!A14</f>
        <v>45885</v>
      </c>
      <c r="B14" s="15">
        <v>63510145.210000001</v>
      </c>
      <c r="C14" s="15">
        <v>61204111.420000002</v>
      </c>
      <c r="D14" s="15">
        <f t="shared" ref="D14" si="30">B14-C14</f>
        <v>2306033.7899999991</v>
      </c>
      <c r="E14" s="15">
        <f>ROUND(D14*0.15,2)</f>
        <v>345905.07</v>
      </c>
      <c r="F14" s="15">
        <f t="shared" ref="F14" si="31">ROUND(E14*0.15,2)</f>
        <v>51885.760000000002</v>
      </c>
      <c r="G14" s="15">
        <f t="shared" ref="G14" si="32">E14-F14</f>
        <v>294019.31</v>
      </c>
      <c r="H14" s="15">
        <f t="shared" ref="H14" si="33">ROUND(G14*0.01,2)</f>
        <v>2940.19</v>
      </c>
      <c r="I14" s="16">
        <f t="shared" ref="I14" si="34">G14-H14</f>
        <v>291079.12</v>
      </c>
    </row>
    <row r="15" spans="1:9" ht="15" customHeight="1" x14ac:dyDescent="0.25">
      <c r="A15" s="27">
        <f>Mountaineer!A15</f>
        <v>45892</v>
      </c>
      <c r="B15" s="15">
        <v>58931465.089999989</v>
      </c>
      <c r="C15" s="15">
        <v>56655027.57</v>
      </c>
      <c r="D15" s="15">
        <f t="shared" ref="D15" si="35">B15-C15</f>
        <v>2276437.5199999884</v>
      </c>
      <c r="E15" s="15">
        <f>ROUND(D15*0.15,2)</f>
        <v>341465.63</v>
      </c>
      <c r="F15" s="15">
        <f t="shared" ref="F15" si="36">ROUND(E15*0.15,2)</f>
        <v>51219.839999999997</v>
      </c>
      <c r="G15" s="15">
        <f t="shared" ref="G15" si="37">E15-F15</f>
        <v>290245.79000000004</v>
      </c>
      <c r="H15" s="15">
        <f t="shared" ref="H15" si="38">ROUND(G15*0.01,2)</f>
        <v>2902.46</v>
      </c>
      <c r="I15" s="16">
        <f t="shared" ref="I15" si="39">G15-H15</f>
        <v>287343.33</v>
      </c>
    </row>
    <row r="16" spans="1:9" ht="15" customHeight="1" x14ac:dyDescent="0.25">
      <c r="B16" s="15"/>
      <c r="C16" s="15"/>
      <c r="D16" s="15"/>
      <c r="E16" s="15"/>
      <c r="F16" s="15"/>
      <c r="G16" s="15"/>
      <c r="H16" s="15"/>
      <c r="I16" s="16"/>
    </row>
    <row r="17" spans="1:9" ht="15" customHeight="1" thickBot="1" x14ac:dyDescent="0.3">
      <c r="B17" s="17">
        <f t="shared" ref="B17:I17" si="40">SUM(B8:B16)</f>
        <v>436357316.30999994</v>
      </c>
      <c r="C17" s="17">
        <f t="shared" si="40"/>
        <v>418487369.05000001</v>
      </c>
      <c r="D17" s="17">
        <f t="shared" si="40"/>
        <v>17869947.259999983</v>
      </c>
      <c r="E17" s="17">
        <f t="shared" si="40"/>
        <v>2680492.1</v>
      </c>
      <c r="F17" s="17">
        <f t="shared" si="40"/>
        <v>402073.80000000005</v>
      </c>
      <c r="G17" s="17">
        <f t="shared" si="40"/>
        <v>2278418.2999999998</v>
      </c>
      <c r="H17" s="17">
        <f t="shared" si="40"/>
        <v>22784.19</v>
      </c>
      <c r="I17" s="17">
        <f t="shared" si="40"/>
        <v>2255634.1100000003</v>
      </c>
    </row>
    <row r="18" spans="1:9" ht="15" customHeight="1" thickTop="1" x14ac:dyDescent="0.25"/>
    <row r="19" spans="1:9" ht="15" customHeight="1" x14ac:dyDescent="0.25">
      <c r="A19" s="11" t="s">
        <v>17</v>
      </c>
    </row>
    <row r="20" spans="1:9" ht="15" customHeight="1" x14ac:dyDescent="0.25">
      <c r="A20" s="7" t="s">
        <v>14</v>
      </c>
    </row>
    <row r="21" spans="1:9" ht="15" customHeight="1" x14ac:dyDescent="0.25">
      <c r="A21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1"/>
  <sheetViews>
    <sheetView zoomScaleNormal="100" workbookViewId="0">
      <pane ySplit="6" topLeftCell="A7" activePane="bottomLeft" state="frozen"/>
      <selection pane="bottomLeft" activeCell="A16" sqref="A16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3338331795.6199989</v>
      </c>
      <c r="C4" s="21">
        <v>3198987787.1049623</v>
      </c>
      <c r="D4" s="20">
        <v>139344008.51503801</v>
      </c>
      <c r="E4" s="20">
        <v>20901601.369999997</v>
      </c>
      <c r="F4" s="20">
        <v>3135240.2099999995</v>
      </c>
      <c r="G4" s="20">
        <v>17766361.16</v>
      </c>
      <c r="H4" s="22">
        <v>177663.62</v>
      </c>
      <c r="I4" s="20">
        <v>17588697.539999999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59744209.839999996</v>
      </c>
      <c r="C8" s="15">
        <v>57227592.460000001</v>
      </c>
      <c r="D8" s="15">
        <f t="shared" ref="D8" si="0">B8-C8</f>
        <v>2516617.3799999952</v>
      </c>
      <c r="E8" s="15">
        <f>ROUND(D8*0.15,2)-0.01</f>
        <v>377492.6</v>
      </c>
      <c r="F8" s="15">
        <f t="shared" ref="F8" si="1">ROUND(E8*0.15,2)</f>
        <v>56623.89</v>
      </c>
      <c r="G8" s="15">
        <f t="shared" ref="G8" si="2">E8-F8</f>
        <v>320868.70999999996</v>
      </c>
      <c r="H8" s="15">
        <f t="shared" ref="H8" si="3">ROUND(G8*0.01,2)</f>
        <v>3208.69</v>
      </c>
      <c r="I8" s="16">
        <f t="shared" ref="I8" si="4">G8-H8</f>
        <v>317660.01999999996</v>
      </c>
    </row>
    <row r="9" spans="1:9" ht="15" customHeight="1" x14ac:dyDescent="0.25">
      <c r="A9" s="27">
        <f>Mountaineer!A9</f>
        <v>45850</v>
      </c>
      <c r="B9" s="15">
        <v>73406833.019999996</v>
      </c>
      <c r="C9" s="15">
        <v>70224682.730000004</v>
      </c>
      <c r="D9" s="15">
        <f t="shared" ref="D9" si="5">B9-C9</f>
        <v>3182150.2899999917</v>
      </c>
      <c r="E9" s="15">
        <f>ROUND(D9*0.15,2)</f>
        <v>477322.54</v>
      </c>
      <c r="F9" s="15">
        <f t="shared" ref="F9" si="6">ROUND(E9*0.15,2)</f>
        <v>71598.38</v>
      </c>
      <c r="G9" s="15">
        <f t="shared" ref="G9" si="7">E9-F9</f>
        <v>405724.15999999997</v>
      </c>
      <c r="H9" s="15">
        <f t="shared" ref="H9" si="8">ROUND(G9*0.01,2)</f>
        <v>4057.24</v>
      </c>
      <c r="I9" s="16">
        <f t="shared" ref="I9" si="9">G9-H9</f>
        <v>401666.92</v>
      </c>
    </row>
    <row r="10" spans="1:9" ht="15" customHeight="1" x14ac:dyDescent="0.25">
      <c r="A10" s="27">
        <f>Mountaineer!A10</f>
        <v>45857</v>
      </c>
      <c r="B10" s="15">
        <v>73436896.519999996</v>
      </c>
      <c r="C10" s="15">
        <v>70595871.360000014</v>
      </c>
      <c r="D10" s="15">
        <f t="shared" ref="D10" si="10">B10-C10</f>
        <v>2841025.1599999815</v>
      </c>
      <c r="E10" s="15">
        <f>ROUND(D10*0.15,2)</f>
        <v>426153.77</v>
      </c>
      <c r="F10" s="15">
        <f t="shared" ref="F10" si="11">ROUND(E10*0.15,2)</f>
        <v>63923.07</v>
      </c>
      <c r="G10" s="15">
        <f t="shared" ref="G10" si="12">E10-F10</f>
        <v>362230.7</v>
      </c>
      <c r="H10" s="15">
        <f t="shared" ref="H10" si="13">ROUND(G10*0.01,2)</f>
        <v>3622.31</v>
      </c>
      <c r="I10" s="16">
        <f t="shared" ref="I10" si="14">G10-H10</f>
        <v>358608.39</v>
      </c>
    </row>
    <row r="11" spans="1:9" ht="15" customHeight="1" x14ac:dyDescent="0.25">
      <c r="A11" s="27">
        <f>Mountaineer!A11</f>
        <v>45864</v>
      </c>
      <c r="B11" s="15">
        <v>74979225.679999992</v>
      </c>
      <c r="C11" s="15">
        <v>71791029.939999998</v>
      </c>
      <c r="D11" s="15">
        <f t="shared" ref="D11" si="15">B11-C11</f>
        <v>3188195.7399999946</v>
      </c>
      <c r="E11" s="15">
        <f>ROUND(D11*0.15,2)+0.01</f>
        <v>478229.37</v>
      </c>
      <c r="F11" s="15">
        <f t="shared" ref="F11" si="16">ROUND(E11*0.15,2)</f>
        <v>71734.41</v>
      </c>
      <c r="G11" s="15">
        <f t="shared" ref="G11" si="17">E11-F11</f>
        <v>406494.95999999996</v>
      </c>
      <c r="H11" s="15">
        <f t="shared" ref="H11" si="18">ROUND(G11*0.01,2)</f>
        <v>4064.95</v>
      </c>
      <c r="I11" s="16">
        <f t="shared" ref="I11" si="19">G11-H11</f>
        <v>402430.00999999995</v>
      </c>
    </row>
    <row r="12" spans="1:9" ht="15" customHeight="1" x14ac:dyDescent="0.25">
      <c r="A12" s="27">
        <f>Mountaineer!A12</f>
        <v>45871</v>
      </c>
      <c r="B12" s="15">
        <v>79766731.109999999</v>
      </c>
      <c r="C12" s="15">
        <v>76421815.520000011</v>
      </c>
      <c r="D12" s="15">
        <f t="shared" ref="D12" si="20">B12-C12</f>
        <v>3344915.5899999887</v>
      </c>
      <c r="E12" s="15">
        <f>ROUND(D12*0.15,2)</f>
        <v>501737.34</v>
      </c>
      <c r="F12" s="15">
        <f t="shared" ref="F12" si="21">ROUND(E12*0.15,2)</f>
        <v>75260.600000000006</v>
      </c>
      <c r="G12" s="15">
        <f t="shared" ref="G12" si="22">E12-F12</f>
        <v>426476.74</v>
      </c>
      <c r="H12" s="15">
        <f t="shared" ref="H12" si="23">ROUND(G12*0.01,2)</f>
        <v>4264.7700000000004</v>
      </c>
      <c r="I12" s="16">
        <f t="shared" ref="I12" si="24">G12-H12</f>
        <v>422211.97</v>
      </c>
    </row>
    <row r="13" spans="1:9" ht="15" customHeight="1" x14ac:dyDescent="0.25">
      <c r="A13" s="27">
        <f>Mountaineer!A13</f>
        <v>45878</v>
      </c>
      <c r="B13" s="15">
        <v>80455613.559999987</v>
      </c>
      <c r="C13" s="15">
        <v>76685067.859999999</v>
      </c>
      <c r="D13" s="15">
        <f t="shared" ref="D13" si="25">B13-C13</f>
        <v>3770545.6999999881</v>
      </c>
      <c r="E13" s="15">
        <f>ROUND(D13*0.15,2)+0.01</f>
        <v>565581.86</v>
      </c>
      <c r="F13" s="15">
        <f t="shared" ref="F13" si="26">ROUND(E13*0.15,2)</f>
        <v>84837.28</v>
      </c>
      <c r="G13" s="15">
        <f t="shared" ref="G13" si="27">E13-F13</f>
        <v>480744.57999999996</v>
      </c>
      <c r="H13" s="15">
        <f t="shared" ref="H13" si="28">ROUND(G13*0.01,2)</f>
        <v>4807.45</v>
      </c>
      <c r="I13" s="16">
        <f t="shared" ref="I13" si="29">G13-H13</f>
        <v>475937.12999999995</v>
      </c>
    </row>
    <row r="14" spans="1:9" ht="15" customHeight="1" x14ac:dyDescent="0.25">
      <c r="A14" s="27">
        <f>Mountaineer!A14</f>
        <v>45885</v>
      </c>
      <c r="B14" s="15">
        <v>79674526.039999992</v>
      </c>
      <c r="C14" s="15">
        <v>76429851.5</v>
      </c>
      <c r="D14" s="15">
        <f t="shared" ref="D14" si="30">B14-C14</f>
        <v>3244674.5399999917</v>
      </c>
      <c r="E14" s="15">
        <f>ROUND(D14*0.15,2)</f>
        <v>486701.18</v>
      </c>
      <c r="F14" s="15">
        <f t="shared" ref="F14" si="31">ROUND(E14*0.15,2)</f>
        <v>73005.179999999993</v>
      </c>
      <c r="G14" s="15">
        <f t="shared" ref="G14" si="32">E14-F14</f>
        <v>413696</v>
      </c>
      <c r="H14" s="15">
        <f t="shared" ref="H14" si="33">ROUND(G14*0.01,2)</f>
        <v>4136.96</v>
      </c>
      <c r="I14" s="16">
        <f t="shared" ref="I14" si="34">G14-H14</f>
        <v>409559.03999999998</v>
      </c>
    </row>
    <row r="15" spans="1:9" ht="15" customHeight="1" x14ac:dyDescent="0.25">
      <c r="A15" s="27">
        <f>Mountaineer!A15</f>
        <v>45892</v>
      </c>
      <c r="B15" s="15">
        <v>80268442.099999994</v>
      </c>
      <c r="C15" s="15">
        <v>76970193.75999999</v>
      </c>
      <c r="D15" s="15">
        <f t="shared" ref="D15" si="35">B15-C15</f>
        <v>3298248.3400000036</v>
      </c>
      <c r="E15" s="15">
        <f>ROUND(D15*0.15,2)+0.01</f>
        <v>494737.26</v>
      </c>
      <c r="F15" s="15">
        <f t="shared" ref="F15" si="36">ROUND(E15*0.15,2)</f>
        <v>74210.59</v>
      </c>
      <c r="G15" s="15">
        <f t="shared" ref="G15" si="37">E15-F15</f>
        <v>420526.67000000004</v>
      </c>
      <c r="H15" s="15">
        <f t="shared" ref="H15" si="38">ROUND(G15*0.01,2)</f>
        <v>4205.2700000000004</v>
      </c>
      <c r="I15" s="16">
        <f t="shared" ref="I15" si="39">G15-H15</f>
        <v>416321.4</v>
      </c>
    </row>
    <row r="16" spans="1:9" ht="15" customHeight="1" x14ac:dyDescent="0.25">
      <c r="B16" s="15"/>
      <c r="C16" s="15"/>
      <c r="D16" s="15"/>
      <c r="E16" s="15"/>
      <c r="F16" s="15"/>
      <c r="G16" s="15"/>
      <c r="H16" s="15"/>
      <c r="I16" s="16"/>
    </row>
    <row r="17" spans="1:9" ht="15" customHeight="1" thickBot="1" x14ac:dyDescent="0.3">
      <c r="B17" s="17">
        <f t="shared" ref="B17:I17" si="40">SUM(B8:B16)</f>
        <v>601732477.87</v>
      </c>
      <c r="C17" s="17">
        <f t="shared" si="40"/>
        <v>576346105.13</v>
      </c>
      <c r="D17" s="17">
        <f t="shared" si="40"/>
        <v>25386372.739999935</v>
      </c>
      <c r="E17" s="17">
        <f t="shared" si="40"/>
        <v>3807955.92</v>
      </c>
      <c r="F17" s="17">
        <f t="shared" si="40"/>
        <v>571193.4</v>
      </c>
      <c r="G17" s="17">
        <f t="shared" si="40"/>
        <v>3236762.5199999996</v>
      </c>
      <c r="H17" s="17">
        <f t="shared" si="40"/>
        <v>32367.64</v>
      </c>
      <c r="I17" s="17">
        <f t="shared" si="40"/>
        <v>3204394.88</v>
      </c>
    </row>
    <row r="18" spans="1:9" ht="15" customHeight="1" thickTop="1" x14ac:dyDescent="0.25"/>
    <row r="19" spans="1:9" ht="15" customHeight="1" x14ac:dyDescent="0.25">
      <c r="A19" s="11" t="s">
        <v>17</v>
      </c>
    </row>
    <row r="20" spans="1:9" ht="15" customHeight="1" x14ac:dyDescent="0.25">
      <c r="A20" s="7" t="s">
        <v>14</v>
      </c>
    </row>
    <row r="21" spans="1:9" ht="15" customHeight="1" x14ac:dyDescent="0.25">
      <c r="A21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2024-05-28T15:26:47Z</cp:lastPrinted>
  <dcterms:created xsi:type="dcterms:W3CDTF">2020-07-23T18:07:20Z</dcterms:created>
  <dcterms:modified xsi:type="dcterms:W3CDTF">2025-08-27T17:44:39Z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