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4FY\"/>
    </mc:Choice>
  </mc:AlternateContent>
  <bookViews>
    <workbookView xWindow="-15" yWindow="-15" windowWidth="14445" windowHeight="13155" tabRatio="593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Town'!$A$1:$W$66</definedName>
    <definedName name="_xlnm.Print_Area" localSheetId="3">'Mardi Gras'!$A$1:$W$66</definedName>
    <definedName name="_xlnm.Print_Area" localSheetId="1">Mountaineer!$A$1:$W$66</definedName>
    <definedName name="_xlnm.Print_Area" localSheetId="0">Total!$A$1:$W$69</definedName>
    <definedName name="_xlnm.Print_Area" localSheetId="2">Wheeling!$A$1:$W$66</definedName>
  </definedNames>
  <calcPr calcId="162913"/>
</workbook>
</file>

<file path=xl/calcChain.xml><?xml version="1.0" encoding="utf-8"?>
<calcChain xmlns="http://schemas.openxmlformats.org/spreadsheetml/2006/main">
  <c r="O59" i="5" l="1"/>
  <c r="U59" i="4"/>
  <c r="T59" i="4"/>
  <c r="O59" i="4"/>
  <c r="N59" i="3"/>
  <c r="U59" i="2" l="1"/>
  <c r="T59" i="2"/>
  <c r="Q59" i="2"/>
  <c r="N59" i="2"/>
  <c r="W62" i="6" l="1"/>
  <c r="D62" i="6"/>
  <c r="C62" i="6"/>
  <c r="B62" i="6"/>
  <c r="A62" i="6"/>
  <c r="E59" i="5"/>
  <c r="G59" i="5" s="1"/>
  <c r="A59" i="5"/>
  <c r="E59" i="4"/>
  <c r="G59" i="4" s="1"/>
  <c r="A59" i="4"/>
  <c r="E59" i="3"/>
  <c r="V59" i="3" s="1"/>
  <c r="A59" i="3"/>
  <c r="E59" i="2"/>
  <c r="F59" i="2" s="1"/>
  <c r="F59" i="3" l="1"/>
  <c r="F62" i="6" s="1"/>
  <c r="E62" i="6"/>
  <c r="V59" i="5"/>
  <c r="H59" i="5"/>
  <c r="I59" i="5" s="1"/>
  <c r="J59" i="5" s="1"/>
  <c r="V59" i="4"/>
  <c r="H59" i="4"/>
  <c r="I59" i="4" s="1"/>
  <c r="J59" i="4" s="1"/>
  <c r="G59" i="3"/>
  <c r="V59" i="2"/>
  <c r="G59" i="2"/>
  <c r="U58" i="5"/>
  <c r="T58" i="5"/>
  <c r="O58" i="5"/>
  <c r="I58" i="5"/>
  <c r="G58" i="5"/>
  <c r="O58" i="4"/>
  <c r="I58" i="4"/>
  <c r="G58" i="4"/>
  <c r="N58" i="3"/>
  <c r="F58" i="3"/>
  <c r="N58" i="2"/>
  <c r="F58" i="2"/>
  <c r="G62" i="6" l="1"/>
  <c r="V62" i="6"/>
  <c r="H59" i="2"/>
  <c r="I59" i="2"/>
  <c r="K59" i="5"/>
  <c r="K59" i="4"/>
  <c r="H59" i="3"/>
  <c r="I59" i="3" s="1"/>
  <c r="K59" i="3" s="1"/>
  <c r="W61" i="6"/>
  <c r="D61" i="6"/>
  <c r="C61" i="6"/>
  <c r="B61" i="6"/>
  <c r="W60" i="6"/>
  <c r="H62" i="6" l="1"/>
  <c r="I62" i="6"/>
  <c r="J59" i="2"/>
  <c r="K59" i="2"/>
  <c r="K62" i="6" s="1"/>
  <c r="L59" i="5"/>
  <c r="L59" i="4"/>
  <c r="J59" i="3"/>
  <c r="L59" i="3" s="1"/>
  <c r="E58" i="5"/>
  <c r="E58" i="4"/>
  <c r="E58" i="3"/>
  <c r="E58" i="2"/>
  <c r="T59" i="5" l="1"/>
  <c r="U59" i="5"/>
  <c r="P59" i="4"/>
  <c r="J62" i="6"/>
  <c r="L59" i="2"/>
  <c r="L62" i="6" s="1"/>
  <c r="N59" i="5"/>
  <c r="Q59" i="5"/>
  <c r="P59" i="5"/>
  <c r="S59" i="5"/>
  <c r="R59" i="5"/>
  <c r="M59" i="5"/>
  <c r="S59" i="4"/>
  <c r="Q59" i="4"/>
  <c r="R59" i="4"/>
  <c r="M59" i="4"/>
  <c r="N59" i="4"/>
  <c r="U59" i="3"/>
  <c r="M59" i="3"/>
  <c r="S59" i="3"/>
  <c r="R59" i="3"/>
  <c r="Q59" i="3"/>
  <c r="P59" i="3"/>
  <c r="T59" i="3"/>
  <c r="T62" i="6" s="1"/>
  <c r="O59" i="3"/>
  <c r="P59" i="2"/>
  <c r="O59" i="2"/>
  <c r="M59" i="2"/>
  <c r="S59" i="2"/>
  <c r="S62" i="6" s="1"/>
  <c r="R59" i="2"/>
  <c r="V58" i="2"/>
  <c r="E61" i="6"/>
  <c r="V58" i="5"/>
  <c r="H58" i="5"/>
  <c r="V58" i="4"/>
  <c r="H58" i="4"/>
  <c r="G58" i="3"/>
  <c r="F61" i="6"/>
  <c r="V58" i="3"/>
  <c r="G58" i="2"/>
  <c r="U57" i="5"/>
  <c r="T57" i="5"/>
  <c r="O57" i="5"/>
  <c r="Q62" i="6" l="1"/>
  <c r="R62" i="6"/>
  <c r="M62" i="6"/>
  <c r="P62" i="6"/>
  <c r="O62" i="6"/>
  <c r="U62" i="6"/>
  <c r="N62" i="6"/>
  <c r="G61" i="6"/>
  <c r="V61" i="6"/>
  <c r="K58" i="5"/>
  <c r="J58" i="5"/>
  <c r="K58" i="4"/>
  <c r="J58" i="4"/>
  <c r="L58" i="4" s="1"/>
  <c r="H58" i="3"/>
  <c r="I58" i="3" s="1"/>
  <c r="K58" i="3" s="1"/>
  <c r="H58" i="2"/>
  <c r="G57" i="4"/>
  <c r="F57" i="2"/>
  <c r="I58" i="2" l="1"/>
  <c r="J58" i="2" s="1"/>
  <c r="H61" i="6"/>
  <c r="L58" i="5"/>
  <c r="S58" i="4"/>
  <c r="R58" i="4"/>
  <c r="Q58" i="4"/>
  <c r="P58" i="4"/>
  <c r="U58" i="4"/>
  <c r="M58" i="4"/>
  <c r="N58" i="4"/>
  <c r="T58" i="4"/>
  <c r="J58" i="3"/>
  <c r="L58" i="3" s="1"/>
  <c r="D60" i="6"/>
  <c r="C60" i="6"/>
  <c r="B60" i="6"/>
  <c r="E57" i="5"/>
  <c r="G57" i="5" s="1"/>
  <c r="E57" i="4"/>
  <c r="V57" i="4" s="1"/>
  <c r="E57" i="3"/>
  <c r="F57" i="3" s="1"/>
  <c r="E57" i="2"/>
  <c r="E60" i="6" s="1"/>
  <c r="J61" i="6" l="1"/>
  <c r="K58" i="2"/>
  <c r="K61" i="6" s="1"/>
  <c r="I61" i="6"/>
  <c r="M58" i="5"/>
  <c r="R58" i="5"/>
  <c r="Q58" i="5"/>
  <c r="N58" i="5"/>
  <c r="P58" i="5"/>
  <c r="S58" i="5"/>
  <c r="Q58" i="3"/>
  <c r="U58" i="3"/>
  <c r="S58" i="3"/>
  <c r="P58" i="3"/>
  <c r="O58" i="3"/>
  <c r="T58" i="3"/>
  <c r="M58" i="3"/>
  <c r="R58" i="3"/>
  <c r="V57" i="5"/>
  <c r="H57" i="5"/>
  <c r="I57" i="5" s="1"/>
  <c r="H57" i="4"/>
  <c r="I57" i="4" s="1"/>
  <c r="J57" i="4" s="1"/>
  <c r="V57" i="3"/>
  <c r="G57" i="3"/>
  <c r="V57" i="2"/>
  <c r="G57" i="2"/>
  <c r="O56" i="5"/>
  <c r="I56" i="5"/>
  <c r="G56" i="5"/>
  <c r="F56" i="3"/>
  <c r="B59" i="6"/>
  <c r="C59" i="6"/>
  <c r="D59" i="6"/>
  <c r="L58" i="2" l="1"/>
  <c r="G60" i="6"/>
  <c r="V60" i="6"/>
  <c r="H57" i="2"/>
  <c r="F60" i="6"/>
  <c r="K57" i="5"/>
  <c r="J57" i="5"/>
  <c r="K57" i="4"/>
  <c r="L57" i="4" s="1"/>
  <c r="H57" i="3"/>
  <c r="I57" i="3" s="1"/>
  <c r="K57" i="3" s="1"/>
  <c r="W59" i="6"/>
  <c r="E56" i="5"/>
  <c r="E56" i="4"/>
  <c r="E56" i="3"/>
  <c r="E56" i="2"/>
  <c r="V56" i="2" s="1"/>
  <c r="N61" i="6" l="1"/>
  <c r="L61" i="6"/>
  <c r="R58" i="2"/>
  <c r="R61" i="6" s="1"/>
  <c r="O58" i="2"/>
  <c r="O61" i="6" s="1"/>
  <c r="M58" i="2"/>
  <c r="M61" i="6" s="1"/>
  <c r="Q58" i="2"/>
  <c r="Q61" i="6" s="1"/>
  <c r="U58" i="2"/>
  <c r="U61" i="6" s="1"/>
  <c r="P58" i="2"/>
  <c r="P61" i="6" s="1"/>
  <c r="S58" i="2"/>
  <c r="S61" i="6" s="1"/>
  <c r="T58" i="2"/>
  <c r="T61" i="6" s="1"/>
  <c r="I57" i="2"/>
  <c r="H60" i="6"/>
  <c r="L57" i="5"/>
  <c r="N57" i="4"/>
  <c r="O57" i="4"/>
  <c r="S57" i="4"/>
  <c r="U57" i="4"/>
  <c r="T57" i="4"/>
  <c r="R57" i="4"/>
  <c r="Q57" i="4"/>
  <c r="P57" i="4"/>
  <c r="M57" i="4"/>
  <c r="J57" i="3"/>
  <c r="L57" i="3" s="1"/>
  <c r="U57" i="3" s="1"/>
  <c r="F56" i="2"/>
  <c r="F59" i="6" s="1"/>
  <c r="E59" i="6"/>
  <c r="V56" i="5"/>
  <c r="H56" i="5"/>
  <c r="V56" i="4"/>
  <c r="G56" i="4"/>
  <c r="H56" i="4" s="1"/>
  <c r="I56" i="4" s="1"/>
  <c r="V56" i="3"/>
  <c r="V59" i="6" s="1"/>
  <c r="G56" i="3"/>
  <c r="H56" i="3" s="1"/>
  <c r="I56" i="3" s="1"/>
  <c r="G56" i="2"/>
  <c r="O55" i="5"/>
  <c r="I55" i="5"/>
  <c r="G55" i="5"/>
  <c r="U55" i="4"/>
  <c r="T55" i="4"/>
  <c r="O55" i="4"/>
  <c r="I55" i="4"/>
  <c r="N55" i="3"/>
  <c r="F55" i="3"/>
  <c r="U55" i="2"/>
  <c r="T55" i="2"/>
  <c r="I60" i="6" l="1"/>
  <c r="J57" i="2"/>
  <c r="K57" i="2"/>
  <c r="K60" i="6" s="1"/>
  <c r="S57" i="5"/>
  <c r="R57" i="5"/>
  <c r="Q57" i="5"/>
  <c r="N57" i="5"/>
  <c r="P57" i="5"/>
  <c r="M57" i="5"/>
  <c r="P57" i="3"/>
  <c r="S57" i="3"/>
  <c r="N57" i="3"/>
  <c r="O57" i="3"/>
  <c r="Q57" i="3"/>
  <c r="R57" i="3"/>
  <c r="M57" i="3"/>
  <c r="T57" i="3"/>
  <c r="G59" i="6"/>
  <c r="H56" i="2"/>
  <c r="I56" i="2"/>
  <c r="J56" i="2" s="1"/>
  <c r="H59" i="6"/>
  <c r="K56" i="5"/>
  <c r="J56" i="5"/>
  <c r="K56" i="4"/>
  <c r="J56" i="4"/>
  <c r="K56" i="3"/>
  <c r="J56" i="3"/>
  <c r="F55" i="2"/>
  <c r="B58" i="6"/>
  <c r="C58" i="6"/>
  <c r="D58" i="6"/>
  <c r="J60" i="6" l="1"/>
  <c r="L57" i="2"/>
  <c r="J59" i="6"/>
  <c r="K56" i="2"/>
  <c r="K59" i="6" s="1"/>
  <c r="I59" i="6"/>
  <c r="L56" i="5"/>
  <c r="L56" i="4"/>
  <c r="L56" i="3"/>
  <c r="W58" i="6"/>
  <c r="E55" i="5"/>
  <c r="V55" i="5" s="1"/>
  <c r="E55" i="4"/>
  <c r="E55" i="3"/>
  <c r="E55" i="2"/>
  <c r="L60" i="6" l="1"/>
  <c r="T57" i="2"/>
  <c r="T60" i="6" s="1"/>
  <c r="R57" i="2"/>
  <c r="R60" i="6" s="1"/>
  <c r="O57" i="2"/>
  <c r="O60" i="6" s="1"/>
  <c r="U57" i="2"/>
  <c r="U60" i="6" s="1"/>
  <c r="S57" i="2"/>
  <c r="S60" i="6" s="1"/>
  <c r="Q57" i="2"/>
  <c r="Q60" i="6" s="1"/>
  <c r="N57" i="2"/>
  <c r="N60" i="6" s="1"/>
  <c r="P57" i="2"/>
  <c r="P60" i="6" s="1"/>
  <c r="M57" i="2"/>
  <c r="M60" i="6" s="1"/>
  <c r="U56" i="5"/>
  <c r="M56" i="4"/>
  <c r="T56" i="4"/>
  <c r="O56" i="4"/>
  <c r="U56" i="4"/>
  <c r="T56" i="3"/>
  <c r="N56" i="3"/>
  <c r="L56" i="2"/>
  <c r="Q56" i="5"/>
  <c r="R56" i="5"/>
  <c r="S56" i="5"/>
  <c r="N56" i="5"/>
  <c r="T56" i="5"/>
  <c r="M56" i="5"/>
  <c r="P56" i="5"/>
  <c r="N56" i="4"/>
  <c r="P56" i="4"/>
  <c r="R56" i="4"/>
  <c r="S56" i="4"/>
  <c r="Q56" i="4"/>
  <c r="O56" i="3"/>
  <c r="S56" i="3"/>
  <c r="P56" i="3"/>
  <c r="U56" i="3"/>
  <c r="Q56" i="3"/>
  <c r="R56" i="3"/>
  <c r="M56" i="3"/>
  <c r="E58" i="6"/>
  <c r="H55" i="5"/>
  <c r="K55" i="5" s="1"/>
  <c r="G55" i="4"/>
  <c r="H55" i="4" s="1"/>
  <c r="J55" i="4" s="1"/>
  <c r="V55" i="4"/>
  <c r="H55" i="3"/>
  <c r="I55" i="3" s="1"/>
  <c r="V55" i="3"/>
  <c r="G55" i="3"/>
  <c r="G55" i="2"/>
  <c r="V55" i="2"/>
  <c r="U54" i="4"/>
  <c r="T54" i="4"/>
  <c r="O54" i="4"/>
  <c r="S54" i="4"/>
  <c r="R54" i="4"/>
  <c r="Q54" i="4"/>
  <c r="P54" i="4"/>
  <c r="N54" i="4"/>
  <c r="M54" i="4"/>
  <c r="I54" i="4"/>
  <c r="N54" i="3"/>
  <c r="N54" i="2"/>
  <c r="L59" i="6" l="1"/>
  <c r="U56" i="2"/>
  <c r="U59" i="6" s="1"/>
  <c r="T56" i="2"/>
  <c r="T59" i="6" s="1"/>
  <c r="N56" i="2"/>
  <c r="N59" i="6" s="1"/>
  <c r="R56" i="2"/>
  <c r="R59" i="6" s="1"/>
  <c r="Q56" i="2"/>
  <c r="Q59" i="6" s="1"/>
  <c r="S56" i="2"/>
  <c r="S59" i="6" s="1"/>
  <c r="M56" i="2"/>
  <c r="M59" i="6" s="1"/>
  <c r="O56" i="2"/>
  <c r="O59" i="6" s="1"/>
  <c r="P56" i="2"/>
  <c r="P59" i="6" s="1"/>
  <c r="G58" i="6"/>
  <c r="F58" i="6"/>
  <c r="H55" i="2"/>
  <c r="V58" i="6"/>
  <c r="J55" i="5"/>
  <c r="L55" i="5" s="1"/>
  <c r="K55" i="4"/>
  <c r="K55" i="3"/>
  <c r="J55" i="3"/>
  <c r="L55" i="3" s="1"/>
  <c r="W57" i="6"/>
  <c r="D57" i="6"/>
  <c r="C57" i="6"/>
  <c r="B57" i="6"/>
  <c r="E54" i="5"/>
  <c r="K54" i="4"/>
  <c r="J54" i="4"/>
  <c r="E54" i="4"/>
  <c r="G54" i="4" s="1"/>
  <c r="H54" i="4" s="1"/>
  <c r="E54" i="3"/>
  <c r="V54" i="3" s="1"/>
  <c r="E54" i="2"/>
  <c r="F54" i="2" s="1"/>
  <c r="I55" i="2" l="1"/>
  <c r="H58" i="6"/>
  <c r="N55" i="5"/>
  <c r="U55" i="5"/>
  <c r="M55" i="5"/>
  <c r="T55" i="5"/>
  <c r="S55" i="5"/>
  <c r="P55" i="5"/>
  <c r="R55" i="5"/>
  <c r="Q55" i="5"/>
  <c r="L55" i="4"/>
  <c r="T55" i="3"/>
  <c r="S55" i="3"/>
  <c r="R55" i="3"/>
  <c r="Q55" i="3"/>
  <c r="P55" i="3"/>
  <c r="O55" i="3"/>
  <c r="U55" i="3"/>
  <c r="M55" i="3"/>
  <c r="F54" i="3"/>
  <c r="F57" i="6" s="1"/>
  <c r="E57" i="6"/>
  <c r="V54" i="5"/>
  <c r="G54" i="5"/>
  <c r="H54" i="5" s="1"/>
  <c r="I54" i="5" s="1"/>
  <c r="V54" i="4"/>
  <c r="L54" i="4"/>
  <c r="G54" i="3"/>
  <c r="V54" i="2"/>
  <c r="G54" i="2"/>
  <c r="G53" i="4"/>
  <c r="J55" i="2" l="1"/>
  <c r="I58" i="6"/>
  <c r="K55" i="2"/>
  <c r="K58" i="6" s="1"/>
  <c r="M55" i="4"/>
  <c r="S55" i="4"/>
  <c r="R55" i="4"/>
  <c r="P55" i="4"/>
  <c r="Q55" i="4"/>
  <c r="N55" i="4"/>
  <c r="G57" i="6"/>
  <c r="V57" i="6"/>
  <c r="K54" i="5"/>
  <c r="J54" i="5"/>
  <c r="H54" i="3"/>
  <c r="I54" i="3" s="1"/>
  <c r="K54" i="3" s="1"/>
  <c r="H54" i="2"/>
  <c r="K53" i="4"/>
  <c r="J53" i="4"/>
  <c r="N53" i="3"/>
  <c r="F53" i="3"/>
  <c r="U53" i="2"/>
  <c r="T53" i="2"/>
  <c r="N53" i="2"/>
  <c r="F53" i="2"/>
  <c r="J58" i="6" l="1"/>
  <c r="L55" i="2"/>
  <c r="I54" i="2"/>
  <c r="K54" i="2" s="1"/>
  <c r="H57" i="6"/>
  <c r="L54" i="5"/>
  <c r="O54" i="5" s="1"/>
  <c r="J54" i="3"/>
  <c r="L54" i="3" s="1"/>
  <c r="W56" i="6"/>
  <c r="D56" i="6"/>
  <c r="C56" i="6"/>
  <c r="B56" i="6"/>
  <c r="E53" i="5"/>
  <c r="G53" i="5" s="1"/>
  <c r="E53" i="4"/>
  <c r="H53" i="4" s="1"/>
  <c r="E53" i="3"/>
  <c r="E53" i="2"/>
  <c r="E56" i="6" s="1"/>
  <c r="N55" i="2" l="1"/>
  <c r="N58" i="6" s="1"/>
  <c r="L58" i="6"/>
  <c r="S55" i="2"/>
  <c r="S58" i="6" s="1"/>
  <c r="R55" i="2"/>
  <c r="R58" i="6" s="1"/>
  <c r="M55" i="2"/>
  <c r="M58" i="6" s="1"/>
  <c r="Q55" i="2"/>
  <c r="Q58" i="6" s="1"/>
  <c r="U58" i="6"/>
  <c r="T58" i="6"/>
  <c r="O55" i="2"/>
  <c r="O58" i="6" s="1"/>
  <c r="P55" i="2"/>
  <c r="P58" i="6" s="1"/>
  <c r="K57" i="6"/>
  <c r="J54" i="2"/>
  <c r="J57" i="6" s="1"/>
  <c r="I57" i="6"/>
  <c r="T54" i="5"/>
  <c r="S54" i="5"/>
  <c r="R54" i="5"/>
  <c r="Q54" i="5"/>
  <c r="N54" i="5"/>
  <c r="P54" i="5"/>
  <c r="U54" i="5"/>
  <c r="M54" i="5"/>
  <c r="R54" i="3"/>
  <c r="M54" i="3"/>
  <c r="Q54" i="3"/>
  <c r="P54" i="3"/>
  <c r="T54" i="3"/>
  <c r="S54" i="3"/>
  <c r="U54" i="3"/>
  <c r="O54" i="3"/>
  <c r="V53" i="5"/>
  <c r="H53" i="5"/>
  <c r="I53" i="5" s="1"/>
  <c r="V53" i="4"/>
  <c r="F56" i="6"/>
  <c r="V53" i="3"/>
  <c r="G53" i="3"/>
  <c r="G53" i="2"/>
  <c r="V53" i="2"/>
  <c r="G52" i="5"/>
  <c r="L54" i="2" l="1"/>
  <c r="G56" i="6"/>
  <c r="H53" i="2"/>
  <c r="V56" i="6"/>
  <c r="K53" i="5"/>
  <c r="J53" i="5"/>
  <c r="L53" i="4"/>
  <c r="H53" i="3"/>
  <c r="I53" i="3" s="1"/>
  <c r="J53" i="3" s="1"/>
  <c r="N52" i="3"/>
  <c r="U52" i="2"/>
  <c r="T52" i="2"/>
  <c r="F52" i="2"/>
  <c r="L57" i="6" l="1"/>
  <c r="U54" i="2"/>
  <c r="U57" i="6" s="1"/>
  <c r="T54" i="2"/>
  <c r="T57" i="6" s="1"/>
  <c r="N57" i="6"/>
  <c r="M54" i="2"/>
  <c r="M57" i="6" s="1"/>
  <c r="S54" i="2"/>
  <c r="S57" i="6" s="1"/>
  <c r="R54" i="2"/>
  <c r="R57" i="6" s="1"/>
  <c r="O54" i="2"/>
  <c r="O57" i="6" s="1"/>
  <c r="Q54" i="2"/>
  <c r="Q57" i="6" s="1"/>
  <c r="P54" i="2"/>
  <c r="P57" i="6" s="1"/>
  <c r="U53" i="4"/>
  <c r="S53" i="4"/>
  <c r="T53" i="4"/>
  <c r="R53" i="4"/>
  <c r="K53" i="3"/>
  <c r="I53" i="2"/>
  <c r="H56" i="6"/>
  <c r="L53" i="5"/>
  <c r="O53" i="5" s="1"/>
  <c r="L53" i="3"/>
  <c r="W61" i="4"/>
  <c r="W55" i="6"/>
  <c r="D55" i="6"/>
  <c r="C55" i="6"/>
  <c r="B55" i="6"/>
  <c r="P53" i="5" l="1"/>
  <c r="I56" i="6"/>
  <c r="K53" i="2"/>
  <c r="K56" i="6" s="1"/>
  <c r="J53" i="2"/>
  <c r="T53" i="5"/>
  <c r="R53" i="5"/>
  <c r="M53" i="5"/>
  <c r="U53" i="5"/>
  <c r="Q53" i="5"/>
  <c r="S53" i="5"/>
  <c r="N53" i="5"/>
  <c r="S53" i="3"/>
  <c r="R53" i="3"/>
  <c r="Q53" i="3"/>
  <c r="P53" i="3"/>
  <c r="T53" i="3"/>
  <c r="O53" i="3"/>
  <c r="U53" i="3"/>
  <c r="M53" i="3"/>
  <c r="E52" i="5"/>
  <c r="V52" i="5" s="1"/>
  <c r="E52" i="4"/>
  <c r="V52" i="4" s="1"/>
  <c r="E52" i="3"/>
  <c r="F52" i="3" s="1"/>
  <c r="E52" i="2"/>
  <c r="J56" i="6" l="1"/>
  <c r="L53" i="2"/>
  <c r="H52" i="5"/>
  <c r="I52" i="5" s="1"/>
  <c r="K52" i="5" s="1"/>
  <c r="E55" i="6"/>
  <c r="F55" i="6"/>
  <c r="V52" i="3"/>
  <c r="G52" i="3"/>
  <c r="H52" i="3" s="1"/>
  <c r="I52" i="3" s="1"/>
  <c r="V52" i="2"/>
  <c r="V55" i="6" s="1"/>
  <c r="G52" i="2"/>
  <c r="G51" i="5"/>
  <c r="N51" i="4"/>
  <c r="U56" i="6" l="1"/>
  <c r="T56" i="6"/>
  <c r="L56" i="6"/>
  <c r="N56" i="6"/>
  <c r="R53" i="2"/>
  <c r="R56" i="6" s="1"/>
  <c r="P53" i="2"/>
  <c r="P56" i="6" s="1"/>
  <c r="S53" i="2"/>
  <c r="S56" i="6" s="1"/>
  <c r="O53" i="2"/>
  <c r="O56" i="6" s="1"/>
  <c r="Q53" i="2"/>
  <c r="Q56" i="6" s="1"/>
  <c r="M53" i="2"/>
  <c r="M56" i="6" s="1"/>
  <c r="H52" i="2"/>
  <c r="G55" i="6"/>
  <c r="J52" i="5"/>
  <c r="L52" i="5" s="1"/>
  <c r="O52" i="5" s="1"/>
  <c r="H52" i="4"/>
  <c r="I52" i="4" s="1"/>
  <c r="J52" i="4" s="1"/>
  <c r="K52" i="3"/>
  <c r="J52" i="3"/>
  <c r="L52" i="3" s="1"/>
  <c r="N51" i="2"/>
  <c r="F51" i="2"/>
  <c r="N52" i="5" l="1"/>
  <c r="U52" i="5"/>
  <c r="T52" i="5"/>
  <c r="I52" i="2"/>
  <c r="H55" i="6"/>
  <c r="Q52" i="5"/>
  <c r="P52" i="5"/>
  <c r="M52" i="5"/>
  <c r="R52" i="5"/>
  <c r="S52" i="5"/>
  <c r="K52" i="4"/>
  <c r="L52" i="4" s="1"/>
  <c r="N52" i="4" s="1"/>
  <c r="S52" i="3"/>
  <c r="R52" i="3"/>
  <c r="Q52" i="3"/>
  <c r="P52" i="3"/>
  <c r="T52" i="3"/>
  <c r="O52" i="3"/>
  <c r="U52" i="3"/>
  <c r="M52" i="3"/>
  <c r="W54" i="6"/>
  <c r="D54" i="6"/>
  <c r="C54" i="6"/>
  <c r="B54" i="6"/>
  <c r="E51" i="5"/>
  <c r="V51" i="5" s="1"/>
  <c r="E51" i="4"/>
  <c r="G51" i="4" s="1"/>
  <c r="E51" i="3"/>
  <c r="E51" i="2"/>
  <c r="E54" i="6" s="1"/>
  <c r="I55" i="6" l="1"/>
  <c r="K52" i="2"/>
  <c r="K55" i="6" s="1"/>
  <c r="J52" i="2"/>
  <c r="P52" i="4"/>
  <c r="T52" i="4"/>
  <c r="R52" i="4"/>
  <c r="Q52" i="4"/>
  <c r="U52" i="4"/>
  <c r="S52" i="4"/>
  <c r="O52" i="4"/>
  <c r="M52" i="4"/>
  <c r="V51" i="3"/>
  <c r="F51" i="3"/>
  <c r="H51" i="3" s="1"/>
  <c r="I51" i="3" s="1"/>
  <c r="F51" i="4"/>
  <c r="H51" i="4" s="1"/>
  <c r="I51" i="4" s="1"/>
  <c r="H51" i="5"/>
  <c r="I51" i="5" s="1"/>
  <c r="V51" i="4"/>
  <c r="G51" i="3"/>
  <c r="G51" i="2"/>
  <c r="V51" i="2"/>
  <c r="V54" i="6" s="1"/>
  <c r="N50" i="4"/>
  <c r="F50" i="4"/>
  <c r="N50" i="3"/>
  <c r="F50" i="3"/>
  <c r="J55" i="6" l="1"/>
  <c r="L52" i="2"/>
  <c r="G54" i="6"/>
  <c r="F54" i="6"/>
  <c r="K51" i="5"/>
  <c r="J51" i="5"/>
  <c r="K51" i="4"/>
  <c r="J51" i="4"/>
  <c r="L51" i="4" s="1"/>
  <c r="J51" i="3"/>
  <c r="K51" i="3"/>
  <c r="H51" i="2"/>
  <c r="W53" i="6"/>
  <c r="D53" i="6"/>
  <c r="C53" i="6"/>
  <c r="B53" i="6"/>
  <c r="E50" i="5"/>
  <c r="G50" i="5" s="1"/>
  <c r="E50" i="4"/>
  <c r="V50" i="4" s="1"/>
  <c r="E50" i="3"/>
  <c r="V50" i="3" s="1"/>
  <c r="E50" i="2"/>
  <c r="G50" i="2" s="1"/>
  <c r="U55" i="6" l="1"/>
  <c r="L55" i="6"/>
  <c r="N52" i="2"/>
  <c r="N55" i="6" s="1"/>
  <c r="M52" i="2"/>
  <c r="M55" i="6" s="1"/>
  <c r="Q52" i="2"/>
  <c r="Q55" i="6" s="1"/>
  <c r="O52" i="2"/>
  <c r="O55" i="6" s="1"/>
  <c r="P52" i="2"/>
  <c r="P55" i="6" s="1"/>
  <c r="S52" i="2"/>
  <c r="S55" i="6" s="1"/>
  <c r="R52" i="2"/>
  <c r="R55" i="6" s="1"/>
  <c r="T55" i="6"/>
  <c r="I51" i="2"/>
  <c r="J51" i="2" s="1"/>
  <c r="H54" i="6"/>
  <c r="L51" i="5"/>
  <c r="T51" i="4"/>
  <c r="Q51" i="4"/>
  <c r="U51" i="4"/>
  <c r="S51" i="4"/>
  <c r="R51" i="4"/>
  <c r="P51" i="4"/>
  <c r="O51" i="4"/>
  <c r="M51" i="4"/>
  <c r="L51" i="3"/>
  <c r="N51" i="3" s="1"/>
  <c r="H50" i="4"/>
  <c r="I50" i="4" s="1"/>
  <c r="H50" i="3"/>
  <c r="I50" i="3" s="1"/>
  <c r="E53" i="6"/>
  <c r="V50" i="5"/>
  <c r="H50" i="5"/>
  <c r="I50" i="5" s="1"/>
  <c r="G50" i="4"/>
  <c r="G50" i="3"/>
  <c r="V50" i="2"/>
  <c r="V53" i="6" s="1"/>
  <c r="F50" i="2"/>
  <c r="N49" i="4"/>
  <c r="F49" i="4"/>
  <c r="F49" i="3"/>
  <c r="U49" i="2"/>
  <c r="T49" i="2"/>
  <c r="U51" i="5" l="1"/>
  <c r="T51" i="5"/>
  <c r="O51" i="5"/>
  <c r="R51" i="5"/>
  <c r="J54" i="6"/>
  <c r="K51" i="2"/>
  <c r="K54" i="6" s="1"/>
  <c r="I54" i="6"/>
  <c r="P51" i="5"/>
  <c r="S51" i="5"/>
  <c r="M51" i="5"/>
  <c r="N51" i="5"/>
  <c r="Q51" i="5"/>
  <c r="U51" i="3"/>
  <c r="M51" i="3"/>
  <c r="R51" i="3"/>
  <c r="Q51" i="3"/>
  <c r="P51" i="3"/>
  <c r="O51" i="3"/>
  <c r="T51" i="3"/>
  <c r="S51" i="3"/>
  <c r="G53" i="6"/>
  <c r="H50" i="2"/>
  <c r="F53" i="6"/>
  <c r="K50" i="5"/>
  <c r="J50" i="5"/>
  <c r="K50" i="4"/>
  <c r="J50" i="4"/>
  <c r="J50" i="3"/>
  <c r="K50" i="3"/>
  <c r="W52" i="6"/>
  <c r="D52" i="6"/>
  <c r="C52" i="6"/>
  <c r="B52" i="6"/>
  <c r="E49" i="5"/>
  <c r="G49" i="5" s="1"/>
  <c r="E49" i="4"/>
  <c r="V49" i="4" s="1"/>
  <c r="E49" i="3"/>
  <c r="G49" i="3" s="1"/>
  <c r="E49" i="2"/>
  <c r="G49" i="2" s="1"/>
  <c r="L51" i="2" l="1"/>
  <c r="L50" i="4"/>
  <c r="I50" i="2"/>
  <c r="H53" i="6"/>
  <c r="L50" i="5"/>
  <c r="O50" i="5" s="1"/>
  <c r="U50" i="4"/>
  <c r="M50" i="4"/>
  <c r="T50" i="4"/>
  <c r="S50" i="4"/>
  <c r="R50" i="4"/>
  <c r="P50" i="4"/>
  <c r="O50" i="4"/>
  <c r="L50" i="3"/>
  <c r="H49" i="4"/>
  <c r="I49" i="4" s="1"/>
  <c r="H49" i="3"/>
  <c r="I49" i="3" s="1"/>
  <c r="K49" i="3" s="1"/>
  <c r="E52" i="6"/>
  <c r="H49" i="5"/>
  <c r="V49" i="5"/>
  <c r="G49" i="4"/>
  <c r="V49" i="3"/>
  <c r="F49" i="2"/>
  <c r="V49" i="2"/>
  <c r="N48" i="4"/>
  <c r="F48" i="4"/>
  <c r="F48" i="3"/>
  <c r="N48" i="2"/>
  <c r="L54" i="6" l="1"/>
  <c r="P51" i="2"/>
  <c r="P54" i="6" s="1"/>
  <c r="O51" i="2"/>
  <c r="O54" i="6" s="1"/>
  <c r="T51" i="2"/>
  <c r="T54" i="6" s="1"/>
  <c r="N54" i="6"/>
  <c r="M51" i="2"/>
  <c r="M54" i="6" s="1"/>
  <c r="R51" i="2"/>
  <c r="R54" i="6" s="1"/>
  <c r="S51" i="2"/>
  <c r="S54" i="6" s="1"/>
  <c r="Q51" i="2"/>
  <c r="Q54" i="6" s="1"/>
  <c r="U51" i="2"/>
  <c r="U54" i="6" s="1"/>
  <c r="T50" i="5"/>
  <c r="Q50" i="4"/>
  <c r="K50" i="2"/>
  <c r="K53" i="6" s="1"/>
  <c r="I53" i="6"/>
  <c r="J50" i="2"/>
  <c r="Q50" i="5"/>
  <c r="U50" i="5"/>
  <c r="S50" i="5"/>
  <c r="P50" i="5"/>
  <c r="M50" i="5"/>
  <c r="N50" i="5"/>
  <c r="R50" i="5"/>
  <c r="I49" i="5"/>
  <c r="J49" i="5" s="1"/>
  <c r="T50" i="3"/>
  <c r="R50" i="3"/>
  <c r="S50" i="3"/>
  <c r="U50" i="3"/>
  <c r="Q50" i="3"/>
  <c r="M50" i="3"/>
  <c r="P50" i="3"/>
  <c r="O50" i="3"/>
  <c r="G52" i="6"/>
  <c r="V52" i="6"/>
  <c r="H49" i="2"/>
  <c r="F52" i="6"/>
  <c r="K49" i="5"/>
  <c r="J49" i="4"/>
  <c r="K49" i="4"/>
  <c r="J49" i="3"/>
  <c r="L49" i="3" s="1"/>
  <c r="U49" i="3" s="1"/>
  <c r="W51" i="6"/>
  <c r="D51" i="6"/>
  <c r="C51" i="6"/>
  <c r="B51" i="6"/>
  <c r="E48" i="5"/>
  <c r="G48" i="5" s="1"/>
  <c r="E48" i="4"/>
  <c r="V48" i="4" s="1"/>
  <c r="E48" i="3"/>
  <c r="E48" i="2"/>
  <c r="L50" i="2" l="1"/>
  <c r="J53" i="6"/>
  <c r="I49" i="2"/>
  <c r="H52" i="6"/>
  <c r="L49" i="5"/>
  <c r="O49" i="5" s="1"/>
  <c r="L49" i="4"/>
  <c r="T49" i="3"/>
  <c r="S49" i="3"/>
  <c r="P49" i="3"/>
  <c r="N49" i="3"/>
  <c r="M49" i="3"/>
  <c r="R49" i="3"/>
  <c r="O49" i="3"/>
  <c r="Q49" i="3"/>
  <c r="E51" i="6"/>
  <c r="F48" i="2"/>
  <c r="V48" i="5"/>
  <c r="H48" i="5"/>
  <c r="I48" i="5" s="1"/>
  <c r="J48" i="5" s="1"/>
  <c r="G48" i="4"/>
  <c r="V48" i="3"/>
  <c r="H48" i="3"/>
  <c r="I48" i="3" s="1"/>
  <c r="G48" i="3"/>
  <c r="V48" i="2"/>
  <c r="G48" i="2"/>
  <c r="L53" i="6" l="1"/>
  <c r="U50" i="2"/>
  <c r="U53" i="6" s="1"/>
  <c r="T50" i="2"/>
  <c r="T53" i="6" s="1"/>
  <c r="R50" i="2"/>
  <c r="R53" i="6" s="1"/>
  <c r="M50" i="2"/>
  <c r="M53" i="6" s="1"/>
  <c r="O50" i="2"/>
  <c r="O53" i="6" s="1"/>
  <c r="Q50" i="2"/>
  <c r="Q53" i="6" s="1"/>
  <c r="N50" i="2"/>
  <c r="N53" i="6" s="1"/>
  <c r="S50" i="2"/>
  <c r="S53" i="6" s="1"/>
  <c r="P50" i="2"/>
  <c r="P53" i="6" s="1"/>
  <c r="S49" i="5"/>
  <c r="R49" i="4"/>
  <c r="I52" i="6"/>
  <c r="K49" i="2"/>
  <c r="K52" i="6" s="1"/>
  <c r="J49" i="2"/>
  <c r="N49" i="5"/>
  <c r="Q49" i="5"/>
  <c r="R49" i="5"/>
  <c r="P49" i="5"/>
  <c r="U49" i="5"/>
  <c r="M49" i="5"/>
  <c r="T49" i="5"/>
  <c r="S49" i="4"/>
  <c r="Q49" i="4"/>
  <c r="P49" i="4"/>
  <c r="T49" i="4"/>
  <c r="M49" i="4"/>
  <c r="U49" i="4"/>
  <c r="O49" i="4"/>
  <c r="G51" i="6"/>
  <c r="F51" i="6"/>
  <c r="H48" i="2"/>
  <c r="I48" i="2"/>
  <c r="V51" i="6"/>
  <c r="K48" i="5"/>
  <c r="H48" i="4"/>
  <c r="I48" i="4" s="1"/>
  <c r="J48" i="4" s="1"/>
  <c r="K48" i="3"/>
  <c r="J48" i="3"/>
  <c r="L48" i="3" s="1"/>
  <c r="N48" i="3" s="1"/>
  <c r="J48" i="2"/>
  <c r="N47" i="4"/>
  <c r="N47" i="3"/>
  <c r="J52" i="6" l="1"/>
  <c r="L49" i="2"/>
  <c r="I51" i="6"/>
  <c r="H51" i="6"/>
  <c r="J51" i="6"/>
  <c r="K48" i="2"/>
  <c r="L48" i="5"/>
  <c r="K48" i="4"/>
  <c r="L48" i="4" s="1"/>
  <c r="T48" i="3"/>
  <c r="S48" i="3"/>
  <c r="O48" i="3"/>
  <c r="U48" i="3"/>
  <c r="R48" i="3"/>
  <c r="Q48" i="3"/>
  <c r="P48" i="3"/>
  <c r="M48" i="3"/>
  <c r="L48" i="2"/>
  <c r="N47" i="2"/>
  <c r="F47" i="2"/>
  <c r="U52" i="6" l="1"/>
  <c r="L52" i="6"/>
  <c r="N49" i="2"/>
  <c r="N52" i="6" s="1"/>
  <c r="T52" i="6"/>
  <c r="S49" i="2"/>
  <c r="S52" i="6" s="1"/>
  <c r="Q49" i="2"/>
  <c r="Q52" i="6" s="1"/>
  <c r="R49" i="2"/>
  <c r="R52" i="6" s="1"/>
  <c r="M49" i="2"/>
  <c r="M52" i="6" s="1"/>
  <c r="P49" i="2"/>
  <c r="P52" i="6" s="1"/>
  <c r="O49" i="2"/>
  <c r="O52" i="6" s="1"/>
  <c r="R48" i="5"/>
  <c r="O48" i="5"/>
  <c r="U48" i="5"/>
  <c r="M48" i="5"/>
  <c r="Q48" i="5"/>
  <c r="N48" i="5"/>
  <c r="N51" i="6" s="1"/>
  <c r="P48" i="5"/>
  <c r="S48" i="5"/>
  <c r="T48" i="5"/>
  <c r="K51" i="6"/>
  <c r="L51" i="6"/>
  <c r="U48" i="4"/>
  <c r="M48" i="4"/>
  <c r="T48" i="4"/>
  <c r="S48" i="4"/>
  <c r="R48" i="4"/>
  <c r="Q48" i="4"/>
  <c r="P48" i="4"/>
  <c r="O48" i="4"/>
  <c r="P48" i="2"/>
  <c r="O48" i="2"/>
  <c r="U48" i="2"/>
  <c r="M48" i="2"/>
  <c r="T48" i="2"/>
  <c r="S48" i="2"/>
  <c r="R48" i="2"/>
  <c r="Q48" i="2"/>
  <c r="W50" i="6"/>
  <c r="D50" i="6"/>
  <c r="C50" i="6"/>
  <c r="B50" i="6"/>
  <c r="E47" i="5"/>
  <c r="G47" i="5" s="1"/>
  <c r="E47" i="4"/>
  <c r="V47" i="4" s="1"/>
  <c r="E47" i="3"/>
  <c r="E47" i="2"/>
  <c r="G47" i="2" s="1"/>
  <c r="U51" i="6" l="1"/>
  <c r="M51" i="6"/>
  <c r="T51" i="6"/>
  <c r="O51" i="6"/>
  <c r="R51" i="6"/>
  <c r="S51" i="6"/>
  <c r="P51" i="6"/>
  <c r="Q51" i="6"/>
  <c r="F47" i="4"/>
  <c r="E50" i="6"/>
  <c r="V47" i="5"/>
  <c r="H47" i="5"/>
  <c r="I47" i="5" s="1"/>
  <c r="G47" i="4"/>
  <c r="F47" i="3"/>
  <c r="V47" i="3"/>
  <c r="G47" i="3"/>
  <c r="V47" i="2"/>
  <c r="U46" i="2"/>
  <c r="T46" i="2"/>
  <c r="G50" i="6" l="1"/>
  <c r="H47" i="2"/>
  <c r="F50" i="6"/>
  <c r="V50" i="6"/>
  <c r="K47" i="5"/>
  <c r="J47" i="5"/>
  <c r="H47" i="4"/>
  <c r="I47" i="4" s="1"/>
  <c r="K47" i="4" s="1"/>
  <c r="H47" i="3"/>
  <c r="I47" i="3" s="1"/>
  <c r="K47" i="3" s="1"/>
  <c r="N46" i="3"/>
  <c r="O46" i="3"/>
  <c r="N46" i="4"/>
  <c r="F46" i="4"/>
  <c r="N46" i="2"/>
  <c r="I47" i="2" l="1"/>
  <c r="H50" i="6"/>
  <c r="L47" i="5"/>
  <c r="O47" i="5" s="1"/>
  <c r="J47" i="4"/>
  <c r="L47" i="4" s="1"/>
  <c r="J47" i="3"/>
  <c r="L47" i="3" s="1"/>
  <c r="W49" i="6"/>
  <c r="D49" i="6"/>
  <c r="C49" i="6"/>
  <c r="B49" i="6"/>
  <c r="E46" i="5"/>
  <c r="V46" i="5" s="1"/>
  <c r="E46" i="4"/>
  <c r="E46" i="3"/>
  <c r="G46" i="3" s="1"/>
  <c r="E46" i="2"/>
  <c r="V46" i="2" s="1"/>
  <c r="T47" i="5" l="1"/>
  <c r="P47" i="3"/>
  <c r="I50" i="6"/>
  <c r="J47" i="2"/>
  <c r="K47" i="2"/>
  <c r="K50" i="6" s="1"/>
  <c r="M47" i="5"/>
  <c r="R47" i="5"/>
  <c r="S47" i="5"/>
  <c r="P47" i="5"/>
  <c r="Q47" i="5"/>
  <c r="U47" i="5"/>
  <c r="N47" i="5"/>
  <c r="Q47" i="4"/>
  <c r="R47" i="4"/>
  <c r="P47" i="4"/>
  <c r="O47" i="4"/>
  <c r="M47" i="4"/>
  <c r="T47" i="4"/>
  <c r="U47" i="4"/>
  <c r="S47" i="4"/>
  <c r="R47" i="3"/>
  <c r="S47" i="3"/>
  <c r="M47" i="3"/>
  <c r="O47" i="3"/>
  <c r="T47" i="3"/>
  <c r="U47" i="3"/>
  <c r="Q47" i="3"/>
  <c r="G46" i="5"/>
  <c r="H46" i="5" s="1"/>
  <c r="I46" i="5" s="1"/>
  <c r="J46" i="5" s="1"/>
  <c r="F46" i="3"/>
  <c r="H46" i="3" s="1"/>
  <c r="I46" i="3" s="1"/>
  <c r="E49" i="6"/>
  <c r="V46" i="4"/>
  <c r="G46" i="4"/>
  <c r="V46" i="3"/>
  <c r="V49" i="6" s="1"/>
  <c r="G46" i="2"/>
  <c r="F46" i="2"/>
  <c r="U45" i="2"/>
  <c r="T45" i="2"/>
  <c r="J50" i="6" l="1"/>
  <c r="L47" i="2"/>
  <c r="G49" i="6"/>
  <c r="F49" i="6"/>
  <c r="K46" i="5"/>
  <c r="L46" i="5" s="1"/>
  <c r="O46" i="5" s="1"/>
  <c r="H46" i="4"/>
  <c r="I46" i="4" s="1"/>
  <c r="K46" i="4" s="1"/>
  <c r="K46" i="3"/>
  <c r="J46" i="3"/>
  <c r="H46" i="2"/>
  <c r="U47" i="2" l="1"/>
  <c r="U50" i="6" s="1"/>
  <c r="T47" i="2"/>
  <c r="T50" i="6" s="1"/>
  <c r="L50" i="6"/>
  <c r="N50" i="6"/>
  <c r="M47" i="2"/>
  <c r="M50" i="6" s="1"/>
  <c r="S47" i="2"/>
  <c r="S50" i="6" s="1"/>
  <c r="P47" i="2"/>
  <c r="P50" i="6" s="1"/>
  <c r="R47" i="2"/>
  <c r="R50" i="6" s="1"/>
  <c r="O47" i="2"/>
  <c r="O50" i="6" s="1"/>
  <c r="Q47" i="2"/>
  <c r="Q50" i="6" s="1"/>
  <c r="I46" i="2"/>
  <c r="H49" i="6"/>
  <c r="T46" i="5"/>
  <c r="J46" i="4"/>
  <c r="L46" i="4" s="1"/>
  <c r="L46" i="3"/>
  <c r="J46" i="2"/>
  <c r="N45" i="4"/>
  <c r="F45" i="4"/>
  <c r="O45" i="3"/>
  <c r="N45" i="3"/>
  <c r="F45" i="3"/>
  <c r="N45" i="2"/>
  <c r="T46" i="4" l="1"/>
  <c r="T46" i="3"/>
  <c r="J49" i="6"/>
  <c r="K46" i="2"/>
  <c r="K49" i="6" s="1"/>
  <c r="I49" i="6"/>
  <c r="U46" i="5"/>
  <c r="S46" i="5"/>
  <c r="N46" i="5"/>
  <c r="Q46" i="5"/>
  <c r="R46" i="5"/>
  <c r="P46" i="5"/>
  <c r="M46" i="5"/>
  <c r="S46" i="4"/>
  <c r="O46" i="4"/>
  <c r="P46" i="4"/>
  <c r="R46" i="4"/>
  <c r="U46" i="4"/>
  <c r="Q46" i="4"/>
  <c r="M46" i="4"/>
  <c r="R46" i="3"/>
  <c r="P46" i="3"/>
  <c r="U46" i="3"/>
  <c r="Q46" i="3"/>
  <c r="S46" i="3"/>
  <c r="M46" i="3"/>
  <c r="W48" i="6"/>
  <c r="D48" i="6"/>
  <c r="C48" i="6"/>
  <c r="B48" i="6"/>
  <c r="E45" i="5"/>
  <c r="G45" i="5" s="1"/>
  <c r="E45" i="4"/>
  <c r="E45" i="3"/>
  <c r="E45" i="2"/>
  <c r="L46" i="2" l="1"/>
  <c r="E48" i="6"/>
  <c r="V45" i="5"/>
  <c r="H45" i="5"/>
  <c r="I45" i="5" s="1"/>
  <c r="V45" i="4"/>
  <c r="G45" i="4"/>
  <c r="H45" i="3"/>
  <c r="I45" i="3" s="1"/>
  <c r="V45" i="3"/>
  <c r="G45" i="3"/>
  <c r="F45" i="2"/>
  <c r="V45" i="2"/>
  <c r="G45" i="2"/>
  <c r="F44" i="4"/>
  <c r="N44" i="3"/>
  <c r="U44" i="2"/>
  <c r="T44" i="2"/>
  <c r="B47" i="6"/>
  <c r="C47" i="6"/>
  <c r="D47" i="6"/>
  <c r="W47" i="6"/>
  <c r="T49" i="6" l="1"/>
  <c r="L49" i="6"/>
  <c r="U49" i="6"/>
  <c r="N49" i="6"/>
  <c r="S46" i="2"/>
  <c r="S49" i="6" s="1"/>
  <c r="M46" i="2"/>
  <c r="M49" i="6" s="1"/>
  <c r="O46" i="2"/>
  <c r="O49" i="6" s="1"/>
  <c r="Q46" i="2"/>
  <c r="Q49" i="6" s="1"/>
  <c r="R46" i="2"/>
  <c r="R49" i="6" s="1"/>
  <c r="P46" i="2"/>
  <c r="P49" i="6" s="1"/>
  <c r="V48" i="6"/>
  <c r="F48" i="6"/>
  <c r="G48" i="6"/>
  <c r="K45" i="5"/>
  <c r="J45" i="5"/>
  <c r="H45" i="4"/>
  <c r="I45" i="4" s="1"/>
  <c r="J45" i="4" s="1"/>
  <c r="K45" i="3"/>
  <c r="J45" i="3"/>
  <c r="L45" i="3" s="1"/>
  <c r="H45" i="2"/>
  <c r="E44" i="5"/>
  <c r="G44" i="5" s="1"/>
  <c r="E44" i="4"/>
  <c r="E44" i="3"/>
  <c r="F44" i="3" s="1"/>
  <c r="E44" i="2"/>
  <c r="E47" i="6" s="1"/>
  <c r="I45" i="2" l="1"/>
  <c r="H48" i="6"/>
  <c r="L45" i="5"/>
  <c r="O45" i="5" s="1"/>
  <c r="K45" i="4"/>
  <c r="L45" i="4" s="1"/>
  <c r="T45" i="3"/>
  <c r="S45" i="3"/>
  <c r="Q45" i="3"/>
  <c r="R45" i="3"/>
  <c r="P45" i="3"/>
  <c r="U45" i="3"/>
  <c r="M45" i="3"/>
  <c r="J45" i="2"/>
  <c r="F44" i="2"/>
  <c r="F47" i="6" s="1"/>
  <c r="H44" i="5"/>
  <c r="I44" i="5" s="1"/>
  <c r="V44" i="5"/>
  <c r="V44" i="4"/>
  <c r="G44" i="4"/>
  <c r="H44" i="4" s="1"/>
  <c r="I44" i="4" s="1"/>
  <c r="V44" i="3"/>
  <c r="G44" i="3"/>
  <c r="V44" i="2"/>
  <c r="G44" i="2"/>
  <c r="V47" i="6" l="1"/>
  <c r="P45" i="5"/>
  <c r="T45" i="5"/>
  <c r="U45" i="5"/>
  <c r="J48" i="6"/>
  <c r="K45" i="2"/>
  <c r="K48" i="6" s="1"/>
  <c r="I48" i="6"/>
  <c r="R45" i="5"/>
  <c r="S45" i="5"/>
  <c r="M45" i="5"/>
  <c r="N45" i="5"/>
  <c r="Q45" i="5"/>
  <c r="T45" i="4"/>
  <c r="M45" i="4"/>
  <c r="U45" i="4"/>
  <c r="P45" i="4"/>
  <c r="O45" i="4"/>
  <c r="R45" i="4"/>
  <c r="Q45" i="4"/>
  <c r="S45" i="4"/>
  <c r="G47" i="6"/>
  <c r="K44" i="5"/>
  <c r="J44" i="5"/>
  <c r="K44" i="4"/>
  <c r="J44" i="4"/>
  <c r="H44" i="3"/>
  <c r="I44" i="3" s="1"/>
  <c r="K44" i="3" s="1"/>
  <c r="H44" i="2"/>
  <c r="L45" i="2" l="1"/>
  <c r="I44" i="2"/>
  <c r="H47" i="6"/>
  <c r="L44" i="5"/>
  <c r="L44" i="4"/>
  <c r="J44" i="3"/>
  <c r="L44" i="3" s="1"/>
  <c r="T44" i="3" s="1"/>
  <c r="J44" i="2"/>
  <c r="U44" i="5" l="1"/>
  <c r="O44" i="5"/>
  <c r="T44" i="5"/>
  <c r="T48" i="6"/>
  <c r="U48" i="6"/>
  <c r="L48" i="6"/>
  <c r="S45" i="2"/>
  <c r="S48" i="6" s="1"/>
  <c r="R45" i="2"/>
  <c r="R48" i="6" s="1"/>
  <c r="Q45" i="2"/>
  <c r="Q48" i="6" s="1"/>
  <c r="N48" i="6"/>
  <c r="P45" i="2"/>
  <c r="P48" i="6" s="1"/>
  <c r="M45" i="2"/>
  <c r="M48" i="6" s="1"/>
  <c r="O45" i="2"/>
  <c r="O48" i="6" s="1"/>
  <c r="P44" i="4"/>
  <c r="N44" i="4"/>
  <c r="J47" i="6"/>
  <c r="K44" i="2"/>
  <c r="K47" i="6" s="1"/>
  <c r="I47" i="6"/>
  <c r="N44" i="5"/>
  <c r="S44" i="5"/>
  <c r="Q44" i="5"/>
  <c r="R44" i="5"/>
  <c r="M44" i="5"/>
  <c r="P44" i="5"/>
  <c r="R44" i="4"/>
  <c r="S44" i="4"/>
  <c r="U44" i="4"/>
  <c r="O44" i="4"/>
  <c r="T44" i="4"/>
  <c r="M44" i="4"/>
  <c r="Q44" i="4"/>
  <c r="O44" i="3"/>
  <c r="P44" i="3"/>
  <c r="U44" i="3"/>
  <c r="Q44" i="3"/>
  <c r="R44" i="3"/>
  <c r="S44" i="3"/>
  <c r="M44" i="3"/>
  <c r="L44" i="2" l="1"/>
  <c r="T47" i="6" l="1"/>
  <c r="L47" i="6"/>
  <c r="N44" i="2"/>
  <c r="N47" i="6" s="1"/>
  <c r="S44" i="2"/>
  <c r="S47" i="6" s="1"/>
  <c r="Q44" i="2"/>
  <c r="Q47" i="6" s="1"/>
  <c r="O44" i="2"/>
  <c r="O47" i="6" s="1"/>
  <c r="P44" i="2"/>
  <c r="P47" i="6" s="1"/>
  <c r="M44" i="2"/>
  <c r="M47" i="6" s="1"/>
  <c r="U47" i="6"/>
  <c r="R44" i="2"/>
  <c r="R47" i="6" s="1"/>
  <c r="W46" i="6" l="1"/>
  <c r="F46" i="6"/>
  <c r="D46" i="6"/>
  <c r="C46" i="6"/>
  <c r="B46" i="6"/>
  <c r="N43" i="4"/>
  <c r="F43" i="4"/>
  <c r="F43" i="3"/>
  <c r="N43" i="2" l="1"/>
  <c r="F43" i="2" l="1"/>
  <c r="E43" i="5" l="1"/>
  <c r="E43" i="4"/>
  <c r="E43" i="3"/>
  <c r="V43" i="3" s="1"/>
  <c r="E43" i="2"/>
  <c r="V43" i="2" s="1"/>
  <c r="G43" i="5" l="1"/>
  <c r="G46" i="6" s="1"/>
  <c r="E46" i="6"/>
  <c r="V43" i="5"/>
  <c r="V46" i="6" s="1"/>
  <c r="H43" i="5"/>
  <c r="V43" i="4"/>
  <c r="G43" i="4"/>
  <c r="G43" i="3"/>
  <c r="G43" i="2"/>
  <c r="I43" i="5" l="1"/>
  <c r="I46" i="6" s="1"/>
  <c r="H46" i="6"/>
  <c r="H43" i="3"/>
  <c r="I43" i="3" s="1"/>
  <c r="J43" i="3" s="1"/>
  <c r="K43" i="5"/>
  <c r="K46" i="6" s="1"/>
  <c r="H43" i="4"/>
  <c r="I43" i="4" s="1"/>
  <c r="J43" i="4" s="1"/>
  <c r="H43" i="2"/>
  <c r="I43" i="2" s="1"/>
  <c r="K43" i="2" s="1"/>
  <c r="W45" i="6"/>
  <c r="F45" i="6"/>
  <c r="D45" i="6"/>
  <c r="C45" i="6"/>
  <c r="B45" i="6"/>
  <c r="N42" i="4"/>
  <c r="F42" i="4"/>
  <c r="F42" i="3"/>
  <c r="U42" i="2"/>
  <c r="T42" i="2"/>
  <c r="J43" i="5" l="1"/>
  <c r="J46" i="6" s="1"/>
  <c r="K43" i="3"/>
  <c r="K43" i="4"/>
  <c r="L43" i="4" s="1"/>
  <c r="L43" i="3"/>
  <c r="J43" i="2"/>
  <c r="L43" i="2" s="1"/>
  <c r="E42" i="5"/>
  <c r="E42" i="4"/>
  <c r="E42" i="3"/>
  <c r="E42" i="2"/>
  <c r="G42" i="5" l="1"/>
  <c r="G45" i="6" s="1"/>
  <c r="E45" i="6"/>
  <c r="L43" i="5"/>
  <c r="L46" i="6" s="1"/>
  <c r="S43" i="4"/>
  <c r="U43" i="2"/>
  <c r="T43" i="2"/>
  <c r="R43" i="4"/>
  <c r="Q43" i="4"/>
  <c r="T43" i="4"/>
  <c r="O43" i="4"/>
  <c r="M43" i="4"/>
  <c r="P43" i="4"/>
  <c r="U43" i="4"/>
  <c r="N43" i="3"/>
  <c r="U43" i="3"/>
  <c r="M43" i="3"/>
  <c r="S43" i="3"/>
  <c r="T43" i="3"/>
  <c r="R43" i="3"/>
  <c r="O43" i="3"/>
  <c r="P43" i="3"/>
  <c r="Q43" i="3"/>
  <c r="M43" i="2"/>
  <c r="R43" i="2"/>
  <c r="Q43" i="2"/>
  <c r="P43" i="2"/>
  <c r="O43" i="2"/>
  <c r="S43" i="2"/>
  <c r="V42" i="5"/>
  <c r="H42" i="5"/>
  <c r="V42" i="4"/>
  <c r="G42" i="4"/>
  <c r="H42" i="4" s="1"/>
  <c r="I42" i="4" s="1"/>
  <c r="H42" i="3"/>
  <c r="I42" i="3" s="1"/>
  <c r="V42" i="3"/>
  <c r="G42" i="3"/>
  <c r="F42" i="2"/>
  <c r="V42" i="2"/>
  <c r="G42" i="2"/>
  <c r="W44" i="6"/>
  <c r="F44" i="6"/>
  <c r="D44" i="6"/>
  <c r="C44" i="6"/>
  <c r="B44" i="6"/>
  <c r="R43" i="5" l="1"/>
  <c r="R46" i="6" s="1"/>
  <c r="T43" i="5"/>
  <c r="T46" i="6" s="1"/>
  <c r="U43" i="5"/>
  <c r="U46" i="6" s="1"/>
  <c r="M43" i="5"/>
  <c r="M46" i="6" s="1"/>
  <c r="O43" i="5"/>
  <c r="O46" i="6" s="1"/>
  <c r="P43" i="5"/>
  <c r="P46" i="6" s="1"/>
  <c r="S43" i="5"/>
  <c r="S46" i="6" s="1"/>
  <c r="Q43" i="5"/>
  <c r="Q46" i="6" s="1"/>
  <c r="I42" i="5"/>
  <c r="I45" i="6" s="1"/>
  <c r="H45" i="6"/>
  <c r="N43" i="5"/>
  <c r="N46" i="6" s="1"/>
  <c r="V45" i="6"/>
  <c r="K42" i="5"/>
  <c r="K45" i="6" s="1"/>
  <c r="J42" i="5"/>
  <c r="J45" i="6" s="1"/>
  <c r="K42" i="4"/>
  <c r="J42" i="4"/>
  <c r="K42" i="3"/>
  <c r="J42" i="3"/>
  <c r="H42" i="2"/>
  <c r="I42" i="2" s="1"/>
  <c r="K42" i="2" s="1"/>
  <c r="N41" i="4"/>
  <c r="N41" i="3"/>
  <c r="U41" i="2"/>
  <c r="T41" i="2"/>
  <c r="N41" i="2"/>
  <c r="L42" i="5" l="1"/>
  <c r="L42" i="4"/>
  <c r="L42" i="3"/>
  <c r="J42" i="2"/>
  <c r="L42" i="2" s="1"/>
  <c r="E41" i="5"/>
  <c r="E41" i="4"/>
  <c r="G41" i="4" s="1"/>
  <c r="E41" i="3"/>
  <c r="E41" i="2"/>
  <c r="F41" i="2" s="1"/>
  <c r="E44" i="6" l="1"/>
  <c r="G41" i="5"/>
  <c r="G44" i="6" s="1"/>
  <c r="O42" i="5"/>
  <c r="O45" i="6" s="1"/>
  <c r="L45" i="6"/>
  <c r="O42" i="3"/>
  <c r="N42" i="3"/>
  <c r="S42" i="2"/>
  <c r="N42" i="2"/>
  <c r="P42" i="5"/>
  <c r="P45" i="6" s="1"/>
  <c r="N42" i="5"/>
  <c r="N45" i="6" s="1"/>
  <c r="U42" i="5"/>
  <c r="M42" i="5"/>
  <c r="M45" i="6" s="1"/>
  <c r="T42" i="5"/>
  <c r="S42" i="5"/>
  <c r="S45" i="6" s="1"/>
  <c r="R42" i="5"/>
  <c r="R45" i="6" s="1"/>
  <c r="Q42" i="5"/>
  <c r="Q45" i="6" s="1"/>
  <c r="T42" i="4"/>
  <c r="R42" i="4"/>
  <c r="Q42" i="4"/>
  <c r="P42" i="4"/>
  <c r="O42" i="4"/>
  <c r="U42" i="4"/>
  <c r="M42" i="4"/>
  <c r="S42" i="4"/>
  <c r="T42" i="3"/>
  <c r="Q42" i="3"/>
  <c r="P42" i="3"/>
  <c r="R42" i="3"/>
  <c r="S42" i="3"/>
  <c r="M42" i="3"/>
  <c r="U42" i="3"/>
  <c r="M42" i="2"/>
  <c r="O42" i="2"/>
  <c r="R42" i="2"/>
  <c r="P42" i="2"/>
  <c r="Q42" i="2"/>
  <c r="V41" i="5"/>
  <c r="V44" i="6" s="1"/>
  <c r="H41" i="5"/>
  <c r="V41" i="4"/>
  <c r="F41" i="4"/>
  <c r="H41" i="4" s="1"/>
  <c r="I41" i="4" s="1"/>
  <c r="K41" i="4" s="1"/>
  <c r="F41" i="3"/>
  <c r="V41" i="3"/>
  <c r="G41" i="3"/>
  <c r="V41" i="2"/>
  <c r="G41" i="2"/>
  <c r="H41" i="2" s="1"/>
  <c r="I41" i="2" s="1"/>
  <c r="N40" i="4"/>
  <c r="U40" i="2"/>
  <c r="T40" i="2"/>
  <c r="N40" i="2"/>
  <c r="F40" i="2"/>
  <c r="I41" i="5" l="1"/>
  <c r="I44" i="6" s="1"/>
  <c r="H44" i="6"/>
  <c r="T45" i="6"/>
  <c r="U45" i="6"/>
  <c r="J41" i="5"/>
  <c r="J44" i="6" s="1"/>
  <c r="K41" i="5"/>
  <c r="K44" i="6" s="1"/>
  <c r="J41" i="4"/>
  <c r="L41" i="4" s="1"/>
  <c r="H41" i="3"/>
  <c r="I41" i="3" s="1"/>
  <c r="K41" i="3" s="1"/>
  <c r="K41" i="2"/>
  <c r="J41" i="2"/>
  <c r="W43" i="6"/>
  <c r="D43" i="6"/>
  <c r="C43" i="6"/>
  <c r="B43" i="6"/>
  <c r="E40" i="5"/>
  <c r="G40" i="5" s="1"/>
  <c r="E40" i="4"/>
  <c r="E40" i="3"/>
  <c r="V40" i="3" s="1"/>
  <c r="E40" i="2"/>
  <c r="E43" i="6" l="1"/>
  <c r="U41" i="4"/>
  <c r="J41" i="3"/>
  <c r="L41" i="3" s="1"/>
  <c r="P41" i="3" s="1"/>
  <c r="L41" i="5"/>
  <c r="O41" i="4"/>
  <c r="P41" i="4"/>
  <c r="R41" i="4"/>
  <c r="Q41" i="4"/>
  <c r="S41" i="4"/>
  <c r="T41" i="4"/>
  <c r="M41" i="4"/>
  <c r="L41" i="2"/>
  <c r="F40" i="3"/>
  <c r="V40" i="5"/>
  <c r="H40" i="5"/>
  <c r="I40" i="5" s="1"/>
  <c r="F40" i="4"/>
  <c r="H40" i="4" s="1"/>
  <c r="I40" i="4" s="1"/>
  <c r="V40" i="4"/>
  <c r="G40" i="4"/>
  <c r="G40" i="3"/>
  <c r="V40" i="2"/>
  <c r="G40" i="2"/>
  <c r="F39" i="3"/>
  <c r="V43" i="6" l="1"/>
  <c r="L44" i="6"/>
  <c r="O41" i="5"/>
  <c r="O44" i="6" s="1"/>
  <c r="U41" i="5"/>
  <c r="U44" i="6" s="1"/>
  <c r="T41" i="5"/>
  <c r="T44" i="6" s="1"/>
  <c r="T41" i="3"/>
  <c r="U41" i="3"/>
  <c r="Q41" i="3"/>
  <c r="S41" i="3"/>
  <c r="R41" i="3"/>
  <c r="M41" i="3"/>
  <c r="O41" i="3"/>
  <c r="N41" i="5"/>
  <c r="N44" i="6" s="1"/>
  <c r="M41" i="5"/>
  <c r="M44" i="6" s="1"/>
  <c r="P41" i="5"/>
  <c r="P44" i="6" s="1"/>
  <c r="Q41" i="5"/>
  <c r="Q44" i="6" s="1"/>
  <c r="R41" i="5"/>
  <c r="R44" i="6" s="1"/>
  <c r="S41" i="5"/>
  <c r="S44" i="6" s="1"/>
  <c r="O41" i="2"/>
  <c r="M41" i="2"/>
  <c r="R41" i="2"/>
  <c r="Q41" i="2"/>
  <c r="P41" i="2"/>
  <c r="S41" i="2"/>
  <c r="F43" i="6"/>
  <c r="H40" i="3"/>
  <c r="I40" i="3" s="1"/>
  <c r="K40" i="3" s="1"/>
  <c r="G43" i="6"/>
  <c r="H40" i="2"/>
  <c r="J40" i="5"/>
  <c r="K40" i="5"/>
  <c r="K40" i="4"/>
  <c r="J40" i="4"/>
  <c r="F39" i="2"/>
  <c r="J40" i="3" l="1"/>
  <c r="L40" i="3" s="1"/>
  <c r="T40" i="3" s="1"/>
  <c r="I40" i="2"/>
  <c r="H43" i="6"/>
  <c r="L40" i="5"/>
  <c r="L40" i="4"/>
  <c r="T40" i="4" s="1"/>
  <c r="W42" i="6"/>
  <c r="D42" i="6"/>
  <c r="C42" i="6"/>
  <c r="B42" i="6"/>
  <c r="E39" i="5"/>
  <c r="G39" i="5" s="1"/>
  <c r="E39" i="4"/>
  <c r="G39" i="4" s="1"/>
  <c r="E39" i="3"/>
  <c r="E39" i="2"/>
  <c r="U40" i="5" l="1"/>
  <c r="T40" i="5"/>
  <c r="O40" i="5"/>
  <c r="N40" i="3"/>
  <c r="O40" i="3"/>
  <c r="Q40" i="3"/>
  <c r="U40" i="3"/>
  <c r="S40" i="3"/>
  <c r="M40" i="3"/>
  <c r="P40" i="3"/>
  <c r="R40" i="3"/>
  <c r="I43" i="6"/>
  <c r="J40" i="2"/>
  <c r="K40" i="2"/>
  <c r="K43" i="6" s="1"/>
  <c r="P40" i="5"/>
  <c r="S40" i="5"/>
  <c r="Q40" i="5"/>
  <c r="N40" i="5"/>
  <c r="R40" i="5"/>
  <c r="M40" i="5"/>
  <c r="U40" i="4"/>
  <c r="P40" i="4"/>
  <c r="Q40" i="4"/>
  <c r="O40" i="4"/>
  <c r="R40" i="4"/>
  <c r="S40" i="4"/>
  <c r="M40" i="4"/>
  <c r="E42" i="6"/>
  <c r="V39" i="5"/>
  <c r="H39" i="5"/>
  <c r="I39" i="5" s="1"/>
  <c r="F39" i="4"/>
  <c r="H39" i="4" s="1"/>
  <c r="I39" i="4" s="1"/>
  <c r="V39" i="4"/>
  <c r="V39" i="3"/>
  <c r="G39" i="3"/>
  <c r="V39" i="2"/>
  <c r="G39" i="2"/>
  <c r="G42" i="6" s="1"/>
  <c r="F38" i="3"/>
  <c r="U38" i="2"/>
  <c r="T38" i="2"/>
  <c r="L40" i="2" l="1"/>
  <c r="J43" i="6"/>
  <c r="V42" i="6"/>
  <c r="H39" i="2"/>
  <c r="F42" i="6"/>
  <c r="K39" i="5"/>
  <c r="J39" i="5"/>
  <c r="K39" i="4"/>
  <c r="J39" i="4"/>
  <c r="H39" i="3"/>
  <c r="I39" i="3" s="1"/>
  <c r="K39" i="3" s="1"/>
  <c r="W41" i="6"/>
  <c r="D41" i="6"/>
  <c r="C41" i="6"/>
  <c r="B41" i="6"/>
  <c r="E38" i="5"/>
  <c r="G38" i="5" s="1"/>
  <c r="E38" i="4"/>
  <c r="F38" i="4" s="1"/>
  <c r="E38" i="3"/>
  <c r="V38" i="3" s="1"/>
  <c r="E38" i="2"/>
  <c r="E41" i="6" l="1"/>
  <c r="L43" i="6"/>
  <c r="R40" i="2"/>
  <c r="R43" i="6" s="1"/>
  <c r="P40" i="2"/>
  <c r="P43" i="6" s="1"/>
  <c r="S40" i="2"/>
  <c r="S43" i="6" s="1"/>
  <c r="Q40" i="2"/>
  <c r="Q43" i="6" s="1"/>
  <c r="T43" i="6"/>
  <c r="O40" i="2"/>
  <c r="O43" i="6" s="1"/>
  <c r="U43" i="6"/>
  <c r="M40" i="2"/>
  <c r="M43" i="6" s="1"/>
  <c r="N43" i="6"/>
  <c r="I39" i="2"/>
  <c r="H42" i="6"/>
  <c r="L39" i="5"/>
  <c r="L39" i="4"/>
  <c r="J39" i="3"/>
  <c r="L39" i="3" s="1"/>
  <c r="T39" i="3" s="1"/>
  <c r="V38" i="5"/>
  <c r="H38" i="5"/>
  <c r="I38" i="5" s="1"/>
  <c r="V38" i="4"/>
  <c r="G38" i="4"/>
  <c r="G38" i="3"/>
  <c r="F38" i="2"/>
  <c r="V38" i="2"/>
  <c r="V41" i="6" s="1"/>
  <c r="G38" i="2"/>
  <c r="N37" i="4"/>
  <c r="F37" i="4"/>
  <c r="F37" i="3"/>
  <c r="T39" i="5" l="1"/>
  <c r="U39" i="5"/>
  <c r="O39" i="5"/>
  <c r="I42" i="6"/>
  <c r="J39" i="2"/>
  <c r="K39" i="2"/>
  <c r="K42" i="6" s="1"/>
  <c r="S39" i="5"/>
  <c r="R39" i="5"/>
  <c r="Q39" i="5"/>
  <c r="P39" i="5"/>
  <c r="M39" i="5"/>
  <c r="N39" i="5"/>
  <c r="P39" i="4"/>
  <c r="S39" i="4"/>
  <c r="R39" i="4"/>
  <c r="Q39" i="4"/>
  <c r="O39" i="4"/>
  <c r="N39" i="4"/>
  <c r="U39" i="4"/>
  <c r="M39" i="4"/>
  <c r="T39" i="4"/>
  <c r="P39" i="3"/>
  <c r="M39" i="3"/>
  <c r="U39" i="3"/>
  <c r="N39" i="3"/>
  <c r="O39" i="3"/>
  <c r="Q39" i="3"/>
  <c r="R39" i="3"/>
  <c r="S39" i="3"/>
  <c r="H38" i="3"/>
  <c r="I38" i="3" s="1"/>
  <c r="K38" i="3" s="1"/>
  <c r="G41" i="6"/>
  <c r="H38" i="2"/>
  <c r="F41" i="6"/>
  <c r="K38" i="5"/>
  <c r="J38" i="5"/>
  <c r="H38" i="4"/>
  <c r="I38" i="4" s="1"/>
  <c r="J38" i="4" s="1"/>
  <c r="W40" i="6"/>
  <c r="D40" i="6"/>
  <c r="C40" i="6"/>
  <c r="B40" i="6"/>
  <c r="J42" i="6" l="1"/>
  <c r="L39" i="2"/>
  <c r="J38" i="3"/>
  <c r="L38" i="3" s="1"/>
  <c r="I38" i="2"/>
  <c r="H41" i="6"/>
  <c r="L38" i="5"/>
  <c r="O38" i="5" s="1"/>
  <c r="K38" i="4"/>
  <c r="L38" i="4" s="1"/>
  <c r="E37" i="5"/>
  <c r="G37" i="5" s="1"/>
  <c r="E37" i="4"/>
  <c r="E37" i="3"/>
  <c r="E37" i="2"/>
  <c r="U39" i="2" l="1"/>
  <c r="U42" i="6" s="1"/>
  <c r="T39" i="2"/>
  <c r="T42" i="6" s="1"/>
  <c r="L42" i="6"/>
  <c r="O39" i="2"/>
  <c r="O42" i="6" s="1"/>
  <c r="Q39" i="2"/>
  <c r="Q42" i="6" s="1"/>
  <c r="N39" i="2"/>
  <c r="N42" i="6" s="1"/>
  <c r="M39" i="2"/>
  <c r="M42" i="6" s="1"/>
  <c r="R39" i="2"/>
  <c r="R42" i="6" s="1"/>
  <c r="S39" i="2"/>
  <c r="S42" i="6" s="1"/>
  <c r="P39" i="2"/>
  <c r="P42" i="6" s="1"/>
  <c r="T38" i="5"/>
  <c r="U38" i="5"/>
  <c r="T38" i="4"/>
  <c r="N38" i="4"/>
  <c r="I41" i="6"/>
  <c r="J38" i="2"/>
  <c r="K38" i="2"/>
  <c r="K41" i="6" s="1"/>
  <c r="S38" i="5"/>
  <c r="P38" i="5"/>
  <c r="R38" i="5"/>
  <c r="Q38" i="5"/>
  <c r="M38" i="5"/>
  <c r="N38" i="5"/>
  <c r="O38" i="4"/>
  <c r="U38" i="4"/>
  <c r="S38" i="4"/>
  <c r="M38" i="4"/>
  <c r="Q38" i="4"/>
  <c r="P38" i="4"/>
  <c r="R38" i="4"/>
  <c r="N38" i="3"/>
  <c r="U38" i="3"/>
  <c r="M38" i="3"/>
  <c r="S38" i="3"/>
  <c r="O38" i="3"/>
  <c r="T38" i="3"/>
  <c r="R38" i="3"/>
  <c r="Q38" i="3"/>
  <c r="P38" i="3"/>
  <c r="G37" i="2"/>
  <c r="E40" i="6"/>
  <c r="H37" i="5"/>
  <c r="V37" i="5"/>
  <c r="V37" i="4"/>
  <c r="G37" i="4"/>
  <c r="H37" i="4" s="1"/>
  <c r="I37" i="4" s="1"/>
  <c r="V37" i="3"/>
  <c r="G37" i="3"/>
  <c r="V37" i="2"/>
  <c r="F37" i="2"/>
  <c r="N36" i="4"/>
  <c r="F36" i="4"/>
  <c r="N36" i="3"/>
  <c r="F36" i="3"/>
  <c r="U36" i="2"/>
  <c r="T36" i="2"/>
  <c r="I37" i="5" l="1"/>
  <c r="J37" i="5" s="1"/>
  <c r="L38" i="2"/>
  <c r="J41" i="6"/>
  <c r="V40" i="6"/>
  <c r="G40" i="6"/>
  <c r="H37" i="2"/>
  <c r="F40" i="6"/>
  <c r="K37" i="4"/>
  <c r="J37" i="4"/>
  <c r="H37" i="3"/>
  <c r="I37" i="3" s="1"/>
  <c r="K37" i="3" s="1"/>
  <c r="W39" i="6"/>
  <c r="D39" i="6"/>
  <c r="C39" i="6"/>
  <c r="B39" i="6"/>
  <c r="E36" i="5"/>
  <c r="G36" i="5" s="1"/>
  <c r="K37" i="5" l="1"/>
  <c r="L37" i="5" s="1"/>
  <c r="T37" i="5" s="1"/>
  <c r="L41" i="6"/>
  <c r="R38" i="2"/>
  <c r="R41" i="6" s="1"/>
  <c r="Q38" i="2"/>
  <c r="Q41" i="6" s="1"/>
  <c r="M38" i="2"/>
  <c r="M41" i="6" s="1"/>
  <c r="O38" i="2"/>
  <c r="O41" i="6" s="1"/>
  <c r="T41" i="6"/>
  <c r="U41" i="6"/>
  <c r="P38" i="2"/>
  <c r="P41" i="6" s="1"/>
  <c r="N38" i="2"/>
  <c r="N41" i="6" s="1"/>
  <c r="S38" i="2"/>
  <c r="S41" i="6" s="1"/>
  <c r="I37" i="2"/>
  <c r="H40" i="6"/>
  <c r="L37" i="4"/>
  <c r="J37" i="3"/>
  <c r="L37" i="3" s="1"/>
  <c r="V36" i="5"/>
  <c r="H36" i="5"/>
  <c r="I36" i="5" s="1"/>
  <c r="M37" i="5" l="1"/>
  <c r="P37" i="5"/>
  <c r="Q37" i="5"/>
  <c r="U37" i="5"/>
  <c r="S37" i="5"/>
  <c r="N37" i="5"/>
  <c r="O37" i="5"/>
  <c r="R37" i="5"/>
  <c r="M37" i="3"/>
  <c r="N37" i="3"/>
  <c r="I40" i="6"/>
  <c r="J37" i="2"/>
  <c r="K37" i="2"/>
  <c r="K40" i="6" s="1"/>
  <c r="T37" i="4"/>
  <c r="S37" i="4"/>
  <c r="R37" i="4"/>
  <c r="P37" i="4"/>
  <c r="M37" i="4"/>
  <c r="Q37" i="4"/>
  <c r="U37" i="4"/>
  <c r="O37" i="4"/>
  <c r="S37" i="3"/>
  <c r="T37" i="3"/>
  <c r="Q37" i="3"/>
  <c r="O37" i="3"/>
  <c r="R37" i="3"/>
  <c r="U37" i="3"/>
  <c r="P37" i="3"/>
  <c r="K36" i="5"/>
  <c r="J36" i="5"/>
  <c r="J40" i="6" l="1"/>
  <c r="L37" i="2"/>
  <c r="L36" i="5"/>
  <c r="L40" i="6" l="1"/>
  <c r="U37" i="2"/>
  <c r="U40" i="6" s="1"/>
  <c r="T37" i="2"/>
  <c r="T40" i="6" s="1"/>
  <c r="Q37" i="2"/>
  <c r="Q40" i="6" s="1"/>
  <c r="P37" i="2"/>
  <c r="P40" i="6" s="1"/>
  <c r="M37" i="2"/>
  <c r="M40" i="6" s="1"/>
  <c r="S37" i="2"/>
  <c r="S40" i="6" s="1"/>
  <c r="O37" i="2"/>
  <c r="O40" i="6" s="1"/>
  <c r="R37" i="2"/>
  <c r="R40" i="6" s="1"/>
  <c r="N37" i="2"/>
  <c r="N40" i="6" s="1"/>
  <c r="T36" i="5"/>
  <c r="U36" i="5"/>
  <c r="O36" i="5"/>
  <c r="R36" i="5"/>
  <c r="Q36" i="5"/>
  <c r="P36" i="5"/>
  <c r="N36" i="5"/>
  <c r="M36" i="5"/>
  <c r="S36" i="5"/>
  <c r="E36" i="4" l="1"/>
  <c r="V36" i="4" s="1"/>
  <c r="E36" i="3"/>
  <c r="V36" i="3" s="1"/>
  <c r="E36" i="2"/>
  <c r="F36" i="2" l="1"/>
  <c r="E39" i="6"/>
  <c r="H36" i="4"/>
  <c r="I36" i="4" s="1"/>
  <c r="G36" i="4"/>
  <c r="G36" i="3"/>
  <c r="H36" i="3"/>
  <c r="I36" i="3" s="1"/>
  <c r="V36" i="2"/>
  <c r="V39" i="6" s="1"/>
  <c r="G36" i="2"/>
  <c r="J35" i="5"/>
  <c r="N35" i="4"/>
  <c r="N35" i="3"/>
  <c r="F39" i="6" l="1"/>
  <c r="H36" i="2"/>
  <c r="G39" i="6"/>
  <c r="K36" i="4"/>
  <c r="J36" i="4"/>
  <c r="J36" i="3"/>
  <c r="K36" i="3"/>
  <c r="I36" i="2" l="1"/>
  <c r="H39" i="6"/>
  <c r="L36" i="4"/>
  <c r="L36" i="3"/>
  <c r="P36" i="3" s="1"/>
  <c r="W38" i="6"/>
  <c r="D38" i="6"/>
  <c r="C38" i="6"/>
  <c r="B38" i="6"/>
  <c r="E35" i="5"/>
  <c r="E35" i="4"/>
  <c r="F35" i="4" s="1"/>
  <c r="E35" i="3"/>
  <c r="F35" i="3" s="1"/>
  <c r="E35" i="2"/>
  <c r="V35" i="2" s="1"/>
  <c r="V35" i="5" l="1"/>
  <c r="G35" i="5"/>
  <c r="U36" i="3"/>
  <c r="I39" i="6"/>
  <c r="K36" i="2"/>
  <c r="K39" i="6" s="1"/>
  <c r="J36" i="2"/>
  <c r="M36" i="4"/>
  <c r="T36" i="4"/>
  <c r="S36" i="4"/>
  <c r="R36" i="4"/>
  <c r="Q36" i="4"/>
  <c r="P36" i="4"/>
  <c r="O36" i="4"/>
  <c r="U36" i="4"/>
  <c r="Q36" i="3"/>
  <c r="S36" i="3"/>
  <c r="M36" i="3"/>
  <c r="O36" i="3"/>
  <c r="R36" i="3"/>
  <c r="T36" i="3"/>
  <c r="F35" i="2"/>
  <c r="F38" i="6" s="1"/>
  <c r="E38" i="6"/>
  <c r="H35" i="5"/>
  <c r="V35" i="4"/>
  <c r="G35" i="4"/>
  <c r="V35" i="3"/>
  <c r="G35" i="3"/>
  <c r="G35" i="2"/>
  <c r="J39" i="6" l="1"/>
  <c r="L36" i="2"/>
  <c r="G38" i="6"/>
  <c r="H35" i="2"/>
  <c r="V38" i="6"/>
  <c r="K35" i="5"/>
  <c r="H35" i="4"/>
  <c r="I35" i="4" s="1"/>
  <c r="K35" i="4" s="1"/>
  <c r="H35" i="3"/>
  <c r="I35" i="3" s="1"/>
  <c r="J35" i="3" s="1"/>
  <c r="F34" i="4"/>
  <c r="F34" i="3"/>
  <c r="U34" i="2"/>
  <c r="T34" i="2"/>
  <c r="N34" i="2"/>
  <c r="F34" i="2"/>
  <c r="L39" i="6" l="1"/>
  <c r="O36" i="2"/>
  <c r="O39" i="6" s="1"/>
  <c r="U39" i="6"/>
  <c r="P36" i="2"/>
  <c r="P39" i="6" s="1"/>
  <c r="T39" i="6"/>
  <c r="Q36" i="2"/>
  <c r="Q39" i="6" s="1"/>
  <c r="M36" i="2"/>
  <c r="M39" i="6" s="1"/>
  <c r="S36" i="2"/>
  <c r="S39" i="6" s="1"/>
  <c r="N36" i="2"/>
  <c r="N39" i="6" s="1"/>
  <c r="R36" i="2"/>
  <c r="R39" i="6" s="1"/>
  <c r="I35" i="2"/>
  <c r="H38" i="6"/>
  <c r="L35" i="5"/>
  <c r="J35" i="4"/>
  <c r="L35" i="4" s="1"/>
  <c r="K35" i="3"/>
  <c r="L35" i="3" s="1"/>
  <c r="R35" i="3" s="1"/>
  <c r="W37" i="6"/>
  <c r="D37" i="6"/>
  <c r="C37" i="6"/>
  <c r="B37" i="6"/>
  <c r="E34" i="5"/>
  <c r="V34" i="5" s="1"/>
  <c r="E34" i="4"/>
  <c r="E34" i="3"/>
  <c r="V34" i="3" s="1"/>
  <c r="E34" i="2"/>
  <c r="E37" i="6" s="1"/>
  <c r="U35" i="5" l="1"/>
  <c r="I38" i="6"/>
  <c r="K35" i="2"/>
  <c r="K38" i="6" s="1"/>
  <c r="J35" i="2"/>
  <c r="R35" i="5"/>
  <c r="S35" i="5"/>
  <c r="T35" i="5"/>
  <c r="T35" i="4"/>
  <c r="R35" i="4"/>
  <c r="Q35" i="4"/>
  <c r="U35" i="4"/>
  <c r="S35" i="4"/>
  <c r="P35" i="4"/>
  <c r="O35" i="4"/>
  <c r="M35" i="4"/>
  <c r="T35" i="3"/>
  <c r="O35" i="3"/>
  <c r="M35" i="3"/>
  <c r="P35" i="3"/>
  <c r="S35" i="3"/>
  <c r="U35" i="3"/>
  <c r="Q35" i="3"/>
  <c r="F37" i="6"/>
  <c r="V34" i="4"/>
  <c r="G34" i="4"/>
  <c r="H34" i="4" s="1"/>
  <c r="I34" i="4" s="1"/>
  <c r="G34" i="3"/>
  <c r="V34" i="2"/>
  <c r="V37" i="6" s="1"/>
  <c r="G34" i="2"/>
  <c r="J38" i="6" l="1"/>
  <c r="L35" i="2"/>
  <c r="H34" i="5"/>
  <c r="I34" i="5" s="1"/>
  <c r="J34" i="5" s="1"/>
  <c r="H34" i="3"/>
  <c r="I34" i="3" s="1"/>
  <c r="K34" i="3" s="1"/>
  <c r="G37" i="6"/>
  <c r="H34" i="2"/>
  <c r="J34" i="4"/>
  <c r="K34" i="4"/>
  <c r="N33" i="4"/>
  <c r="F33" i="4"/>
  <c r="U33" i="2"/>
  <c r="T33" i="2"/>
  <c r="T33" i="3"/>
  <c r="U33" i="3"/>
  <c r="N33" i="3"/>
  <c r="F33" i="3"/>
  <c r="N33" i="2"/>
  <c r="F33" i="2"/>
  <c r="U35" i="2" l="1"/>
  <c r="U38" i="6" s="1"/>
  <c r="T35" i="2"/>
  <c r="T38" i="6" s="1"/>
  <c r="N35" i="2"/>
  <c r="N38" i="6" s="1"/>
  <c r="L38" i="6"/>
  <c r="Q35" i="2"/>
  <c r="Q38" i="6" s="1"/>
  <c r="S35" i="2"/>
  <c r="S38" i="6" s="1"/>
  <c r="P35" i="2"/>
  <c r="P38" i="6" s="1"/>
  <c r="R35" i="2"/>
  <c r="R38" i="6" s="1"/>
  <c r="O35" i="2"/>
  <c r="O38" i="6" s="1"/>
  <c r="M35" i="2"/>
  <c r="M38" i="6" s="1"/>
  <c r="K34" i="5"/>
  <c r="L34" i="5" s="1"/>
  <c r="N34" i="5" s="1"/>
  <c r="J34" i="3"/>
  <c r="I34" i="2"/>
  <c r="H37" i="6"/>
  <c r="L34" i="4"/>
  <c r="L34" i="3"/>
  <c r="N34" i="3" s="1"/>
  <c r="W36" i="6"/>
  <c r="D36" i="6"/>
  <c r="C36" i="6"/>
  <c r="B36" i="6"/>
  <c r="E33" i="5"/>
  <c r="F33" i="5" s="1"/>
  <c r="E33" i="4"/>
  <c r="V33" i="4" s="1"/>
  <c r="E33" i="3"/>
  <c r="G33" i="3" s="1"/>
  <c r="E33" i="2"/>
  <c r="O34" i="5" l="1"/>
  <c r="P34" i="5"/>
  <c r="T34" i="5"/>
  <c r="R34" i="5"/>
  <c r="M34" i="5"/>
  <c r="Q34" i="5"/>
  <c r="U34" i="5"/>
  <c r="S34" i="5"/>
  <c r="T34" i="4"/>
  <c r="N34" i="4"/>
  <c r="I37" i="6"/>
  <c r="K34" i="2"/>
  <c r="K37" i="6" s="1"/>
  <c r="J34" i="2"/>
  <c r="O34" i="4"/>
  <c r="M34" i="4"/>
  <c r="U34" i="4"/>
  <c r="Q34" i="4"/>
  <c r="P34" i="4"/>
  <c r="R34" i="4"/>
  <c r="S34" i="4"/>
  <c r="U34" i="3"/>
  <c r="M34" i="3"/>
  <c r="S34" i="3"/>
  <c r="T34" i="3"/>
  <c r="R34" i="3"/>
  <c r="O34" i="3"/>
  <c r="Q34" i="3"/>
  <c r="P34" i="3"/>
  <c r="E36" i="6"/>
  <c r="V33" i="5"/>
  <c r="G33" i="5"/>
  <c r="G33" i="4"/>
  <c r="V33" i="3"/>
  <c r="V33" i="2"/>
  <c r="G33" i="2"/>
  <c r="N32" i="4"/>
  <c r="F32" i="4"/>
  <c r="N32" i="3"/>
  <c r="F32" i="3"/>
  <c r="V36" i="6" l="1"/>
  <c r="J37" i="6"/>
  <c r="L34" i="2"/>
  <c r="H33" i="5"/>
  <c r="I33" i="5" s="1"/>
  <c r="J33" i="5" s="1"/>
  <c r="F36" i="6"/>
  <c r="H33" i="4"/>
  <c r="I33" i="4" s="1"/>
  <c r="K33" i="4" s="1"/>
  <c r="H33" i="3"/>
  <c r="I33" i="3" s="1"/>
  <c r="K33" i="3" s="1"/>
  <c r="H33" i="2"/>
  <c r="G36" i="6"/>
  <c r="W35" i="6"/>
  <c r="D35" i="6"/>
  <c r="C35" i="6"/>
  <c r="B35" i="6"/>
  <c r="E32" i="5"/>
  <c r="G32" i="5" s="1"/>
  <c r="E32" i="4"/>
  <c r="V32" i="4" s="1"/>
  <c r="E32" i="3"/>
  <c r="V32" i="3" s="1"/>
  <c r="E32" i="2"/>
  <c r="E35" i="6" l="1"/>
  <c r="R34" i="2"/>
  <c r="R37" i="6" s="1"/>
  <c r="N37" i="6"/>
  <c r="L37" i="6"/>
  <c r="U37" i="6"/>
  <c r="T37" i="6"/>
  <c r="S34" i="2"/>
  <c r="S37" i="6" s="1"/>
  <c r="M34" i="2"/>
  <c r="M37" i="6" s="1"/>
  <c r="P34" i="2"/>
  <c r="P37" i="6" s="1"/>
  <c r="Q34" i="2"/>
  <c r="Q37" i="6" s="1"/>
  <c r="O34" i="2"/>
  <c r="O37" i="6" s="1"/>
  <c r="K33" i="5"/>
  <c r="J33" i="4"/>
  <c r="J33" i="3"/>
  <c r="L33" i="3" s="1"/>
  <c r="I33" i="2"/>
  <c r="H36" i="6"/>
  <c r="L33" i="5"/>
  <c r="N33" i="5" s="1"/>
  <c r="L33" i="4"/>
  <c r="H32" i="4"/>
  <c r="I32" i="4" s="1"/>
  <c r="F32" i="5"/>
  <c r="H32" i="5" s="1"/>
  <c r="I32" i="5" s="1"/>
  <c r="V32" i="5"/>
  <c r="G32" i="4"/>
  <c r="G32" i="3"/>
  <c r="F32" i="2"/>
  <c r="V32" i="2"/>
  <c r="V35" i="6" s="1"/>
  <c r="G32" i="2"/>
  <c r="U31" i="4"/>
  <c r="T31" i="4"/>
  <c r="S33" i="5" l="1"/>
  <c r="I36" i="6"/>
  <c r="J33" i="2"/>
  <c r="K33" i="2"/>
  <c r="K36" i="6" s="1"/>
  <c r="O33" i="5"/>
  <c r="R33" i="5"/>
  <c r="T33" i="5"/>
  <c r="M33" i="5"/>
  <c r="P33" i="5"/>
  <c r="Q33" i="5"/>
  <c r="U33" i="5"/>
  <c r="P33" i="4"/>
  <c r="O33" i="4"/>
  <c r="S33" i="4"/>
  <c r="Q33" i="4"/>
  <c r="T33" i="4"/>
  <c r="M33" i="4"/>
  <c r="U33" i="4"/>
  <c r="R33" i="4"/>
  <c r="S33" i="3"/>
  <c r="R33" i="3"/>
  <c r="Q33" i="3"/>
  <c r="P33" i="3"/>
  <c r="O33" i="3"/>
  <c r="M33" i="3"/>
  <c r="F35" i="6"/>
  <c r="G35" i="6"/>
  <c r="K32" i="5"/>
  <c r="J32" i="5"/>
  <c r="J32" i="4"/>
  <c r="K32" i="4"/>
  <c r="H32" i="3"/>
  <c r="I32" i="3" s="1"/>
  <c r="J32" i="3" s="1"/>
  <c r="H32" i="2"/>
  <c r="N31" i="4"/>
  <c r="F31" i="4"/>
  <c r="T31" i="3"/>
  <c r="N31" i="3"/>
  <c r="N31" i="2"/>
  <c r="J36" i="6" l="1"/>
  <c r="L33" i="2"/>
  <c r="I32" i="2"/>
  <c r="H35" i="6"/>
  <c r="L32" i="5"/>
  <c r="N32" i="5" s="1"/>
  <c r="L32" i="4"/>
  <c r="K32" i="3"/>
  <c r="L32" i="3" s="1"/>
  <c r="J32" i="2"/>
  <c r="W34" i="6"/>
  <c r="D34" i="6"/>
  <c r="C34" i="6"/>
  <c r="B34" i="6"/>
  <c r="E31" i="5"/>
  <c r="G31" i="5" s="1"/>
  <c r="E31" i="4"/>
  <c r="E31" i="3"/>
  <c r="V31" i="3" s="1"/>
  <c r="E31" i="2"/>
  <c r="V31" i="2" s="1"/>
  <c r="L36" i="6" l="1"/>
  <c r="S33" i="2"/>
  <c r="S36" i="6" s="1"/>
  <c r="T36" i="6"/>
  <c r="R33" i="2"/>
  <c r="R36" i="6" s="1"/>
  <c r="Q33" i="2"/>
  <c r="Q36" i="6" s="1"/>
  <c r="P33" i="2"/>
  <c r="P36" i="6" s="1"/>
  <c r="N36" i="6"/>
  <c r="O33" i="2"/>
  <c r="O36" i="6" s="1"/>
  <c r="U36" i="6"/>
  <c r="M33" i="2"/>
  <c r="M36" i="6" s="1"/>
  <c r="O32" i="5"/>
  <c r="U32" i="4"/>
  <c r="J35" i="6"/>
  <c r="K32" i="2"/>
  <c r="K35" i="6" s="1"/>
  <c r="I35" i="6"/>
  <c r="M32" i="5"/>
  <c r="S32" i="5"/>
  <c r="T32" i="5"/>
  <c r="U32" i="5"/>
  <c r="Q32" i="5"/>
  <c r="R32" i="5"/>
  <c r="P32" i="5"/>
  <c r="R32" i="4"/>
  <c r="O32" i="4"/>
  <c r="P32" i="4"/>
  <c r="Q32" i="4"/>
  <c r="M32" i="4"/>
  <c r="S32" i="4"/>
  <c r="T32" i="4"/>
  <c r="S32" i="3"/>
  <c r="R32" i="3"/>
  <c r="M32" i="3"/>
  <c r="O32" i="3"/>
  <c r="P32" i="3"/>
  <c r="Q32" i="3"/>
  <c r="E34" i="6"/>
  <c r="F31" i="5"/>
  <c r="H31" i="5" s="1"/>
  <c r="I31" i="5" s="1"/>
  <c r="V31" i="5"/>
  <c r="G31" i="4"/>
  <c r="H31" i="4" s="1"/>
  <c r="I31" i="4" s="1"/>
  <c r="V31" i="4"/>
  <c r="V34" i="6" s="1"/>
  <c r="G31" i="3"/>
  <c r="F31" i="3"/>
  <c r="H31" i="3" s="1"/>
  <c r="I31" i="3" s="1"/>
  <c r="G31" i="2"/>
  <c r="F31" i="2"/>
  <c r="N30" i="4"/>
  <c r="F30" i="4"/>
  <c r="T30" i="3"/>
  <c r="N30" i="3"/>
  <c r="L32" i="2" l="1"/>
  <c r="G34" i="6"/>
  <c r="H31" i="2"/>
  <c r="F34" i="6"/>
  <c r="K31" i="5"/>
  <c r="J31" i="5"/>
  <c r="J31" i="4"/>
  <c r="K31" i="4"/>
  <c r="K31" i="3"/>
  <c r="J31" i="3"/>
  <c r="W33" i="6"/>
  <c r="D33" i="6"/>
  <c r="C33" i="6"/>
  <c r="B33" i="6"/>
  <c r="E30" i="5"/>
  <c r="F30" i="5" s="1"/>
  <c r="E30" i="4"/>
  <c r="V30" i="4" s="1"/>
  <c r="E30" i="3"/>
  <c r="F30" i="3" s="1"/>
  <c r="E30" i="2"/>
  <c r="E33" i="6" l="1"/>
  <c r="T32" i="2"/>
  <c r="T35" i="6" s="1"/>
  <c r="N32" i="2"/>
  <c r="N35" i="6" s="1"/>
  <c r="L35" i="6"/>
  <c r="U32" i="2"/>
  <c r="U35" i="6" s="1"/>
  <c r="S32" i="2"/>
  <c r="S35" i="6" s="1"/>
  <c r="Q32" i="2"/>
  <c r="Q35" i="6" s="1"/>
  <c r="R32" i="2"/>
  <c r="R35" i="6" s="1"/>
  <c r="O32" i="2"/>
  <c r="O35" i="6" s="1"/>
  <c r="M32" i="2"/>
  <c r="M35" i="6" s="1"/>
  <c r="P32" i="2"/>
  <c r="P35" i="6" s="1"/>
  <c r="I31" i="2"/>
  <c r="H34" i="6"/>
  <c r="L31" i="5"/>
  <c r="N31" i="5" s="1"/>
  <c r="L31" i="4"/>
  <c r="L31" i="3"/>
  <c r="F30" i="2"/>
  <c r="V30" i="5"/>
  <c r="G30" i="5"/>
  <c r="H30" i="5" s="1"/>
  <c r="I30" i="5" s="1"/>
  <c r="G30" i="4"/>
  <c r="H30" i="4"/>
  <c r="I30" i="4" s="1"/>
  <c r="V30" i="3"/>
  <c r="G30" i="3"/>
  <c r="H30" i="3" s="1"/>
  <c r="I30" i="3" s="1"/>
  <c r="V30" i="2"/>
  <c r="G30" i="2"/>
  <c r="N29" i="4"/>
  <c r="F29" i="3"/>
  <c r="T29" i="2"/>
  <c r="U29" i="2"/>
  <c r="F29" i="2"/>
  <c r="I34" i="6" l="1"/>
  <c r="K31" i="2"/>
  <c r="K34" i="6" s="1"/>
  <c r="J31" i="2"/>
  <c r="O31" i="5"/>
  <c r="U31" i="5"/>
  <c r="M31" i="5"/>
  <c r="T31" i="5"/>
  <c r="S31" i="5"/>
  <c r="R31" i="5"/>
  <c r="Q31" i="5"/>
  <c r="P31" i="5"/>
  <c r="R31" i="4"/>
  <c r="O31" i="4"/>
  <c r="Q31" i="4"/>
  <c r="P31" i="4"/>
  <c r="S31" i="4"/>
  <c r="M31" i="4"/>
  <c r="P31" i="3"/>
  <c r="M31" i="3"/>
  <c r="U31" i="3" s="1"/>
  <c r="O31" i="3"/>
  <c r="Q31" i="3"/>
  <c r="R31" i="3"/>
  <c r="S31" i="3"/>
  <c r="F33" i="6"/>
  <c r="G33" i="6"/>
  <c r="V33" i="6"/>
  <c r="K30" i="5"/>
  <c r="J30" i="5"/>
  <c r="K30" i="4"/>
  <c r="J30" i="4"/>
  <c r="K30" i="3"/>
  <c r="J30" i="3"/>
  <c r="L30" i="3" s="1"/>
  <c r="H30" i="2"/>
  <c r="W32" i="6"/>
  <c r="D32" i="6"/>
  <c r="C32" i="6"/>
  <c r="B32" i="6"/>
  <c r="E29" i="5"/>
  <c r="F29" i="5" s="1"/>
  <c r="E29" i="4"/>
  <c r="F29" i="4" s="1"/>
  <c r="E29" i="3"/>
  <c r="V29" i="3" s="1"/>
  <c r="E29" i="2"/>
  <c r="J34" i="6" l="1"/>
  <c r="L31" i="2"/>
  <c r="I30" i="2"/>
  <c r="H33" i="6"/>
  <c r="L30" i="5"/>
  <c r="L30" i="4"/>
  <c r="S30" i="3"/>
  <c r="R30" i="3"/>
  <c r="Q30" i="3"/>
  <c r="P30" i="3"/>
  <c r="O30" i="3"/>
  <c r="M30" i="3"/>
  <c r="U30" i="3" s="1"/>
  <c r="K30" i="2"/>
  <c r="E32" i="6"/>
  <c r="V29" i="5"/>
  <c r="G29" i="5"/>
  <c r="V29" i="4"/>
  <c r="G29" i="4"/>
  <c r="G29" i="3"/>
  <c r="H29" i="3"/>
  <c r="I29" i="3" s="1"/>
  <c r="V29" i="2"/>
  <c r="G29" i="2"/>
  <c r="T28" i="4"/>
  <c r="N28" i="4"/>
  <c r="F28" i="4"/>
  <c r="N28" i="3"/>
  <c r="P30" i="5" l="1"/>
  <c r="U30" i="5"/>
  <c r="N30" i="5"/>
  <c r="L34" i="6"/>
  <c r="U31" i="2"/>
  <c r="U34" i="6" s="1"/>
  <c r="T31" i="2"/>
  <c r="M31" i="2"/>
  <c r="M34" i="6" s="1"/>
  <c r="O31" i="2"/>
  <c r="O34" i="6" s="1"/>
  <c r="S31" i="2"/>
  <c r="S34" i="6" s="1"/>
  <c r="R31" i="2"/>
  <c r="R34" i="6" s="1"/>
  <c r="P31" i="2"/>
  <c r="P34" i="6" s="1"/>
  <c r="Q31" i="2"/>
  <c r="Q34" i="6" s="1"/>
  <c r="N34" i="6"/>
  <c r="K33" i="6"/>
  <c r="J30" i="2"/>
  <c r="J33" i="6" s="1"/>
  <c r="I33" i="6"/>
  <c r="S30" i="5"/>
  <c r="R30" i="5"/>
  <c r="M30" i="5"/>
  <c r="O30" i="5"/>
  <c r="T30" i="5"/>
  <c r="Q30" i="5"/>
  <c r="P30" i="4"/>
  <c r="R30" i="4"/>
  <c r="S30" i="4"/>
  <c r="O30" i="4"/>
  <c r="Q30" i="4"/>
  <c r="M30" i="4"/>
  <c r="G32" i="6"/>
  <c r="F32" i="6"/>
  <c r="V32" i="6"/>
  <c r="H29" i="5"/>
  <c r="I29" i="5" s="1"/>
  <c r="J29" i="5" s="1"/>
  <c r="H29" i="4"/>
  <c r="I29" i="4" s="1"/>
  <c r="K29" i="4" s="1"/>
  <c r="J29" i="3"/>
  <c r="K29" i="3"/>
  <c r="H29" i="2"/>
  <c r="N28" i="2"/>
  <c r="F28" i="2"/>
  <c r="L30" i="2" l="1"/>
  <c r="I29" i="2"/>
  <c r="H32" i="6"/>
  <c r="K29" i="5"/>
  <c r="L29" i="5" s="1"/>
  <c r="J29" i="4"/>
  <c r="L29" i="4" s="1"/>
  <c r="L29" i="3"/>
  <c r="N29" i="3" s="1"/>
  <c r="W31" i="6"/>
  <c r="D31" i="6"/>
  <c r="C31" i="6"/>
  <c r="B31" i="6"/>
  <c r="E28" i="5"/>
  <c r="V28" i="5" s="1"/>
  <c r="E28" i="4"/>
  <c r="E28" i="3"/>
  <c r="V28" i="3" s="1"/>
  <c r="E28" i="2"/>
  <c r="E31" i="6" l="1"/>
  <c r="U30" i="2"/>
  <c r="U33" i="6" s="1"/>
  <c r="T30" i="2"/>
  <c r="T33" i="6" s="1"/>
  <c r="L33" i="6"/>
  <c r="R30" i="2"/>
  <c r="R33" i="6" s="1"/>
  <c r="O30" i="2"/>
  <c r="O33" i="6" s="1"/>
  <c r="M30" i="2"/>
  <c r="M33" i="6" s="1"/>
  <c r="Q30" i="2"/>
  <c r="Q33" i="6" s="1"/>
  <c r="S30" i="2"/>
  <c r="S33" i="6" s="1"/>
  <c r="P30" i="2"/>
  <c r="P33" i="6" s="1"/>
  <c r="N30" i="2"/>
  <c r="N33" i="6" s="1"/>
  <c r="T29" i="4"/>
  <c r="J29" i="2"/>
  <c r="J32" i="6" s="1"/>
  <c r="I32" i="6"/>
  <c r="K29" i="2"/>
  <c r="R29" i="5"/>
  <c r="Q29" i="5"/>
  <c r="P29" i="5"/>
  <c r="S29" i="5"/>
  <c r="O29" i="5"/>
  <c r="N29" i="5"/>
  <c r="U29" i="5"/>
  <c r="M29" i="5"/>
  <c r="T29" i="5"/>
  <c r="Q29" i="4"/>
  <c r="R29" i="4"/>
  <c r="M29" i="4"/>
  <c r="U29" i="4" s="1"/>
  <c r="P29" i="4"/>
  <c r="O29" i="4"/>
  <c r="S29" i="4"/>
  <c r="M29" i="3"/>
  <c r="U29" i="3" s="1"/>
  <c r="Q29" i="3"/>
  <c r="T29" i="3"/>
  <c r="S29" i="3"/>
  <c r="R29" i="3"/>
  <c r="O29" i="3"/>
  <c r="P29" i="3"/>
  <c r="G28" i="5"/>
  <c r="F28" i="5"/>
  <c r="V28" i="4"/>
  <c r="H28" i="4"/>
  <c r="I28" i="4" s="1"/>
  <c r="G28" i="4"/>
  <c r="F28" i="3"/>
  <c r="H28" i="3" s="1"/>
  <c r="I28" i="3" s="1"/>
  <c r="J28" i="3" s="1"/>
  <c r="G28" i="3"/>
  <c r="V28" i="2"/>
  <c r="V31" i="6" s="1"/>
  <c r="G28" i="2"/>
  <c r="N27" i="3"/>
  <c r="O27" i="2"/>
  <c r="T27" i="2"/>
  <c r="U27" i="2"/>
  <c r="L29" i="2" l="1"/>
  <c r="K32" i="6"/>
  <c r="G31" i="6"/>
  <c r="F31" i="6"/>
  <c r="H28" i="5"/>
  <c r="I28" i="5" s="1"/>
  <c r="K28" i="5" s="1"/>
  <c r="K28" i="4"/>
  <c r="J28" i="4"/>
  <c r="K28" i="3"/>
  <c r="L28" i="3" s="1"/>
  <c r="H28" i="2"/>
  <c r="N27" i="2"/>
  <c r="F27" i="2"/>
  <c r="T32" i="6" l="1"/>
  <c r="N29" i="2"/>
  <c r="N32" i="6" s="1"/>
  <c r="L32" i="6"/>
  <c r="U32" i="6"/>
  <c r="P29" i="2"/>
  <c r="P32" i="6" s="1"/>
  <c r="O29" i="2"/>
  <c r="O32" i="6" s="1"/>
  <c r="S29" i="2"/>
  <c r="S32" i="6" s="1"/>
  <c r="Q29" i="2"/>
  <c r="Q32" i="6" s="1"/>
  <c r="R29" i="2"/>
  <c r="R32" i="6" s="1"/>
  <c r="M29" i="2"/>
  <c r="M32" i="6" s="1"/>
  <c r="I28" i="2"/>
  <c r="H31" i="6"/>
  <c r="J28" i="5"/>
  <c r="L28" i="5" s="1"/>
  <c r="N28" i="5" s="1"/>
  <c r="L28" i="4"/>
  <c r="M28" i="3"/>
  <c r="U28" i="3" s="1"/>
  <c r="T28" i="3"/>
  <c r="S28" i="3"/>
  <c r="R28" i="3"/>
  <c r="Q28" i="3"/>
  <c r="O28" i="3"/>
  <c r="P28" i="3"/>
  <c r="J28" i="2"/>
  <c r="W30" i="6"/>
  <c r="D30" i="6"/>
  <c r="C30" i="6"/>
  <c r="B30" i="6"/>
  <c r="Q28" i="5" l="1"/>
  <c r="S28" i="5"/>
  <c r="R28" i="5"/>
  <c r="M28" i="5"/>
  <c r="T28" i="5"/>
  <c r="P28" i="5"/>
  <c r="J31" i="6"/>
  <c r="K28" i="2"/>
  <c r="K31" i="6" s="1"/>
  <c r="I31" i="6"/>
  <c r="U28" i="5"/>
  <c r="O28" i="5"/>
  <c r="P28" i="4"/>
  <c r="Q28" i="4"/>
  <c r="M28" i="4"/>
  <c r="U28" i="4" s="1"/>
  <c r="O28" i="4"/>
  <c r="R28" i="4"/>
  <c r="S28" i="4"/>
  <c r="E27" i="5"/>
  <c r="F27" i="5" s="1"/>
  <c r="E27" i="4"/>
  <c r="E27" i="3"/>
  <c r="V27" i="3" s="1"/>
  <c r="E27" i="2"/>
  <c r="L28" i="2" l="1"/>
  <c r="Q28" i="2" s="1"/>
  <c r="Q31" i="6" s="1"/>
  <c r="G27" i="5"/>
  <c r="H27" i="5" s="1"/>
  <c r="I27" i="5" s="1"/>
  <c r="K27" i="5" s="1"/>
  <c r="F27" i="3"/>
  <c r="V27" i="2"/>
  <c r="E30" i="6"/>
  <c r="V27" i="5"/>
  <c r="F27" i="4"/>
  <c r="V27" i="4"/>
  <c r="G27" i="4"/>
  <c r="G27" i="3"/>
  <c r="G27" i="2"/>
  <c r="T26" i="3"/>
  <c r="N26" i="3"/>
  <c r="F26" i="3"/>
  <c r="T26" i="2"/>
  <c r="U26" i="2"/>
  <c r="N26" i="2"/>
  <c r="F26" i="2"/>
  <c r="W29" i="6"/>
  <c r="D29" i="6"/>
  <c r="C29" i="6"/>
  <c r="B29" i="6"/>
  <c r="E26" i="5"/>
  <c r="F26" i="5" s="1"/>
  <c r="E26" i="4"/>
  <c r="G26" i="4" s="1"/>
  <c r="E26" i="3"/>
  <c r="E26" i="2"/>
  <c r="R28" i="2" l="1"/>
  <c r="R31" i="6" s="1"/>
  <c r="P28" i="2"/>
  <c r="P31" i="6" s="1"/>
  <c r="S28" i="2"/>
  <c r="S31" i="6" s="1"/>
  <c r="O28" i="2"/>
  <c r="O31" i="6" s="1"/>
  <c r="M28" i="2"/>
  <c r="M31" i="6" s="1"/>
  <c r="L31" i="6"/>
  <c r="N31" i="6"/>
  <c r="T28" i="2"/>
  <c r="T31" i="6" s="1"/>
  <c r="U28" i="2"/>
  <c r="U31" i="6" s="1"/>
  <c r="V30" i="6"/>
  <c r="F30" i="6"/>
  <c r="H27" i="3"/>
  <c r="I27" i="3" s="1"/>
  <c r="G30" i="6"/>
  <c r="J27" i="5"/>
  <c r="L27" i="5" s="1"/>
  <c r="N27" i="5" s="1"/>
  <c r="H27" i="4"/>
  <c r="I27" i="4" s="1"/>
  <c r="K27" i="4" s="1"/>
  <c r="K27" i="3"/>
  <c r="J27" i="3"/>
  <c r="H27" i="2"/>
  <c r="E29" i="6"/>
  <c r="F26" i="4"/>
  <c r="H26" i="4" s="1"/>
  <c r="I26" i="4" s="1"/>
  <c r="V26" i="5"/>
  <c r="G26" i="5"/>
  <c r="H26" i="5" s="1"/>
  <c r="I26" i="5" s="1"/>
  <c r="V26" i="4"/>
  <c r="H26" i="3"/>
  <c r="I26" i="3" s="1"/>
  <c r="V26" i="3"/>
  <c r="G26" i="3"/>
  <c r="V26" i="2"/>
  <c r="G26" i="2"/>
  <c r="F25" i="4"/>
  <c r="U25" i="2"/>
  <c r="T25" i="2"/>
  <c r="I27" i="2" l="1"/>
  <c r="K27" i="2" s="1"/>
  <c r="H30" i="6"/>
  <c r="U27" i="5"/>
  <c r="M27" i="5"/>
  <c r="S27" i="5"/>
  <c r="T27" i="5"/>
  <c r="R27" i="5"/>
  <c r="Q27" i="5"/>
  <c r="P27" i="5"/>
  <c r="O27" i="5"/>
  <c r="J27" i="4"/>
  <c r="L27" i="4" s="1"/>
  <c r="N27" i="4" s="1"/>
  <c r="L27" i="3"/>
  <c r="G29" i="6"/>
  <c r="V29" i="6"/>
  <c r="F29" i="6"/>
  <c r="K26" i="5"/>
  <c r="J26" i="5"/>
  <c r="K26" i="4"/>
  <c r="J26" i="4"/>
  <c r="K26" i="3"/>
  <c r="J26" i="3"/>
  <c r="H26" i="2"/>
  <c r="N25" i="2"/>
  <c r="S27" i="4" l="1"/>
  <c r="T27" i="4"/>
  <c r="M27" i="3"/>
  <c r="U27" i="3" s="1"/>
  <c r="T27" i="3"/>
  <c r="K30" i="6"/>
  <c r="J27" i="2"/>
  <c r="J30" i="6" s="1"/>
  <c r="I30" i="6"/>
  <c r="Q27" i="4"/>
  <c r="M27" i="4"/>
  <c r="U27" i="4" s="1"/>
  <c r="R27" i="4"/>
  <c r="O27" i="4"/>
  <c r="P27" i="4"/>
  <c r="P27" i="3"/>
  <c r="O27" i="3"/>
  <c r="Q27" i="3"/>
  <c r="R27" i="3"/>
  <c r="S27" i="3"/>
  <c r="L26" i="3"/>
  <c r="I26" i="2"/>
  <c r="H29" i="6"/>
  <c r="L26" i="5"/>
  <c r="N26" i="5" s="1"/>
  <c r="L26" i="4"/>
  <c r="S26" i="3"/>
  <c r="R26" i="3"/>
  <c r="Q26" i="3"/>
  <c r="P26" i="3"/>
  <c r="O26" i="3"/>
  <c r="M26" i="3"/>
  <c r="U26" i="3" s="1"/>
  <c r="W28" i="6"/>
  <c r="D28" i="6"/>
  <c r="C28" i="6"/>
  <c r="B28" i="6"/>
  <c r="E25" i="5"/>
  <c r="F25" i="5" s="1"/>
  <c r="E25" i="4"/>
  <c r="G25" i="4" s="1"/>
  <c r="E25" i="3"/>
  <c r="E25" i="2"/>
  <c r="V25" i="2" s="1"/>
  <c r="N26" i="4" l="1"/>
  <c r="T26" i="4"/>
  <c r="L27" i="2"/>
  <c r="K26" i="2"/>
  <c r="K29" i="6" s="1"/>
  <c r="I29" i="6"/>
  <c r="J26" i="2"/>
  <c r="T26" i="5"/>
  <c r="S26" i="5"/>
  <c r="R26" i="5"/>
  <c r="Q26" i="5"/>
  <c r="P26" i="5"/>
  <c r="O26" i="5"/>
  <c r="U26" i="5"/>
  <c r="M26" i="5"/>
  <c r="Q26" i="4"/>
  <c r="P26" i="4"/>
  <c r="S26" i="4"/>
  <c r="M26" i="4"/>
  <c r="U26" i="4" s="1"/>
  <c r="O26" i="4"/>
  <c r="R26" i="4"/>
  <c r="F25" i="2"/>
  <c r="E28" i="6"/>
  <c r="V25" i="5"/>
  <c r="G25" i="5"/>
  <c r="V25" i="4"/>
  <c r="H25" i="4"/>
  <c r="I25" i="4" s="1"/>
  <c r="K25" i="4" s="1"/>
  <c r="F25" i="3"/>
  <c r="V25" i="3"/>
  <c r="G25" i="3"/>
  <c r="G25" i="2"/>
  <c r="L30" i="6" l="1"/>
  <c r="U30" i="6"/>
  <c r="N30" i="6"/>
  <c r="T30" i="6"/>
  <c r="P27" i="2"/>
  <c r="P30" i="6" s="1"/>
  <c r="O30" i="6"/>
  <c r="R27" i="2"/>
  <c r="R30" i="6" s="1"/>
  <c r="M27" i="2"/>
  <c r="M30" i="6" s="1"/>
  <c r="Q27" i="2"/>
  <c r="Q30" i="6" s="1"/>
  <c r="S27" i="2"/>
  <c r="S30" i="6" s="1"/>
  <c r="J29" i="6"/>
  <c r="L26" i="2"/>
  <c r="V28" i="6"/>
  <c r="G28" i="6"/>
  <c r="F28" i="6"/>
  <c r="H25" i="5"/>
  <c r="I25" i="5" s="1"/>
  <c r="J25" i="5" s="1"/>
  <c r="J25" i="4"/>
  <c r="L25" i="4" s="1"/>
  <c r="H25" i="3"/>
  <c r="I25" i="3" s="1"/>
  <c r="K25" i="3" s="1"/>
  <c r="H25" i="2"/>
  <c r="U29" i="6" l="1"/>
  <c r="T29" i="6"/>
  <c r="N29" i="6"/>
  <c r="L29" i="6"/>
  <c r="M26" i="2"/>
  <c r="M29" i="6" s="1"/>
  <c r="R26" i="2"/>
  <c r="R29" i="6" s="1"/>
  <c r="Q26" i="2"/>
  <c r="Q29" i="6" s="1"/>
  <c r="O26" i="2"/>
  <c r="O29" i="6" s="1"/>
  <c r="S26" i="2"/>
  <c r="S29" i="6" s="1"/>
  <c r="P26" i="2"/>
  <c r="P29" i="6" s="1"/>
  <c r="K25" i="5"/>
  <c r="L25" i="5" s="1"/>
  <c r="N25" i="5" s="1"/>
  <c r="T25" i="4"/>
  <c r="N25" i="4"/>
  <c r="J25" i="3"/>
  <c r="I25" i="2"/>
  <c r="H28" i="6"/>
  <c r="M25" i="4"/>
  <c r="U25" i="4" s="1"/>
  <c r="S25" i="4"/>
  <c r="R25" i="4"/>
  <c r="Q25" i="4"/>
  <c r="O25" i="4"/>
  <c r="P25" i="4"/>
  <c r="L25" i="3"/>
  <c r="T25" i="3" s="1"/>
  <c r="J25" i="2"/>
  <c r="J28" i="6" l="1"/>
  <c r="K25" i="2"/>
  <c r="K28" i="6" s="1"/>
  <c r="I28" i="6"/>
  <c r="T25" i="5"/>
  <c r="R25" i="5"/>
  <c r="Q25" i="5"/>
  <c r="P25" i="5"/>
  <c r="S25" i="5"/>
  <c r="O25" i="5"/>
  <c r="U25" i="5"/>
  <c r="M25" i="5"/>
  <c r="Q25" i="3"/>
  <c r="S25" i="3"/>
  <c r="R25" i="3"/>
  <c r="P25" i="3"/>
  <c r="O25" i="3"/>
  <c r="N25" i="3"/>
  <c r="M25" i="3"/>
  <c r="U25" i="3" s="1"/>
  <c r="L25" i="2" l="1"/>
  <c r="N28" i="6" l="1"/>
  <c r="L28" i="6"/>
  <c r="Q25" i="2"/>
  <c r="Q28" i="6" s="1"/>
  <c r="P25" i="2"/>
  <c r="P28" i="6" s="1"/>
  <c r="T28" i="6"/>
  <c r="O25" i="2"/>
  <c r="O28" i="6" s="1"/>
  <c r="S25" i="2"/>
  <c r="S28" i="6" s="1"/>
  <c r="U28" i="6"/>
  <c r="R25" i="2"/>
  <c r="R28" i="6" s="1"/>
  <c r="M25" i="2"/>
  <c r="M28" i="6" s="1"/>
  <c r="B27" i="6" l="1"/>
  <c r="T24" i="3"/>
  <c r="N24" i="2"/>
  <c r="F24" i="2"/>
  <c r="C27" i="6"/>
  <c r="D27" i="6"/>
  <c r="W27" i="6"/>
  <c r="E24" i="5"/>
  <c r="F24" i="5" s="1"/>
  <c r="E24" i="4"/>
  <c r="F24" i="4" s="1"/>
  <c r="E24" i="3"/>
  <c r="F24" i="3" s="1"/>
  <c r="E24" i="2"/>
  <c r="E27" i="6" l="1"/>
  <c r="V24" i="5"/>
  <c r="G24" i="5"/>
  <c r="H24" i="5" s="1"/>
  <c r="I24" i="5" s="1"/>
  <c r="V24" i="4"/>
  <c r="G24" i="4"/>
  <c r="H24" i="4" s="1"/>
  <c r="I24" i="4" s="1"/>
  <c r="V24" i="3"/>
  <c r="G24" i="3"/>
  <c r="H24" i="3" s="1"/>
  <c r="I24" i="3" s="1"/>
  <c r="V24" i="2"/>
  <c r="G24" i="2"/>
  <c r="F23" i="4"/>
  <c r="T23" i="3"/>
  <c r="N23" i="3"/>
  <c r="F23" i="3"/>
  <c r="T23" i="2"/>
  <c r="U23" i="2"/>
  <c r="N23" i="2"/>
  <c r="G27" i="6" l="1"/>
  <c r="V27" i="6"/>
  <c r="H24" i="2"/>
  <c r="F27" i="6"/>
  <c r="K24" i="5"/>
  <c r="J24" i="5"/>
  <c r="K24" i="4"/>
  <c r="J24" i="4"/>
  <c r="K24" i="3"/>
  <c r="J24" i="3"/>
  <c r="W26" i="6"/>
  <c r="D26" i="6"/>
  <c r="C26" i="6"/>
  <c r="B26" i="6"/>
  <c r="E23" i="5"/>
  <c r="F23" i="5" s="1"/>
  <c r="E23" i="4"/>
  <c r="V23" i="4" s="1"/>
  <c r="E23" i="3"/>
  <c r="V23" i="3" s="1"/>
  <c r="E23" i="2"/>
  <c r="G23" i="2" s="1"/>
  <c r="L24" i="4" l="1"/>
  <c r="T24" i="4" s="1"/>
  <c r="I24" i="2"/>
  <c r="H27" i="6"/>
  <c r="L24" i="5"/>
  <c r="N24" i="5" s="1"/>
  <c r="L24" i="3"/>
  <c r="E26" i="6"/>
  <c r="V23" i="5"/>
  <c r="G23" i="5"/>
  <c r="G23" i="4"/>
  <c r="H23" i="4"/>
  <c r="I23" i="4" s="1"/>
  <c r="G23" i="3"/>
  <c r="F23" i="2"/>
  <c r="V23" i="2"/>
  <c r="T22" i="3"/>
  <c r="N22" i="3"/>
  <c r="F22" i="3"/>
  <c r="S24" i="4" l="1"/>
  <c r="M24" i="4"/>
  <c r="U24" i="4" s="1"/>
  <c r="P24" i="4"/>
  <c r="N24" i="4"/>
  <c r="O24" i="4"/>
  <c r="Q24" i="4"/>
  <c r="R24" i="4"/>
  <c r="P24" i="3"/>
  <c r="N24" i="3"/>
  <c r="I27" i="6"/>
  <c r="J24" i="2"/>
  <c r="K24" i="2"/>
  <c r="K27" i="6" s="1"/>
  <c r="S24" i="5"/>
  <c r="R24" i="5"/>
  <c r="Q24" i="5"/>
  <c r="P24" i="5"/>
  <c r="O24" i="5"/>
  <c r="U24" i="5"/>
  <c r="M24" i="5"/>
  <c r="T24" i="5"/>
  <c r="R24" i="3"/>
  <c r="M24" i="3"/>
  <c r="U24" i="3" s="1"/>
  <c r="S24" i="3"/>
  <c r="O24" i="3"/>
  <c r="Q24" i="3"/>
  <c r="H23" i="5"/>
  <c r="I23" i="5" s="1"/>
  <c r="K23" i="5" s="1"/>
  <c r="V26" i="6"/>
  <c r="G26" i="6"/>
  <c r="H23" i="2"/>
  <c r="F26" i="6"/>
  <c r="K23" i="4"/>
  <c r="J23" i="4"/>
  <c r="H23" i="3"/>
  <c r="I23" i="3" s="1"/>
  <c r="J23" i="3" s="1"/>
  <c r="W25" i="6"/>
  <c r="D25" i="6"/>
  <c r="C25" i="6"/>
  <c r="B25" i="6"/>
  <c r="E22" i="5"/>
  <c r="F22" i="5" s="1"/>
  <c r="E22" i="4"/>
  <c r="V22" i="4" s="1"/>
  <c r="E22" i="3"/>
  <c r="E22" i="2"/>
  <c r="J27" i="6" l="1"/>
  <c r="L24" i="2"/>
  <c r="J23" i="5"/>
  <c r="L23" i="5" s="1"/>
  <c r="N23" i="5" s="1"/>
  <c r="I23" i="2"/>
  <c r="H26" i="6"/>
  <c r="L23" i="4"/>
  <c r="K23" i="3"/>
  <c r="L23" i="3" s="1"/>
  <c r="F22" i="4"/>
  <c r="H22" i="4" s="1"/>
  <c r="I22" i="4" s="1"/>
  <c r="E25" i="6"/>
  <c r="V22" i="5"/>
  <c r="G22" i="5"/>
  <c r="H22" i="5" s="1"/>
  <c r="I22" i="5" s="1"/>
  <c r="G22" i="4"/>
  <c r="V22" i="3"/>
  <c r="G22" i="3"/>
  <c r="H22" i="3" s="1"/>
  <c r="I22" i="3" s="1"/>
  <c r="F22" i="2"/>
  <c r="V22" i="2"/>
  <c r="G22" i="2"/>
  <c r="T21" i="4"/>
  <c r="N21" i="4"/>
  <c r="F21" i="4"/>
  <c r="W24" i="6"/>
  <c r="D24" i="6"/>
  <c r="C24" i="6"/>
  <c r="B24" i="6"/>
  <c r="E21" i="5"/>
  <c r="V21" i="5" s="1"/>
  <c r="E21" i="4"/>
  <c r="E21" i="3"/>
  <c r="E21" i="2"/>
  <c r="F21" i="5" l="1"/>
  <c r="P24" i="2"/>
  <c r="P27" i="6" s="1"/>
  <c r="U24" i="2"/>
  <c r="U27" i="6" s="1"/>
  <c r="T24" i="2"/>
  <c r="T27" i="6" s="1"/>
  <c r="N27" i="6"/>
  <c r="L27" i="6"/>
  <c r="S24" i="2"/>
  <c r="S27" i="6" s="1"/>
  <c r="R24" i="2"/>
  <c r="R27" i="6" s="1"/>
  <c r="M24" i="2"/>
  <c r="M27" i="6" s="1"/>
  <c r="O24" i="2"/>
  <c r="O27" i="6" s="1"/>
  <c r="Q24" i="2"/>
  <c r="Q27" i="6" s="1"/>
  <c r="P23" i="5"/>
  <c r="T23" i="4"/>
  <c r="N23" i="4"/>
  <c r="I26" i="6"/>
  <c r="J23" i="2"/>
  <c r="K23" i="2"/>
  <c r="K26" i="6" s="1"/>
  <c r="S23" i="5"/>
  <c r="M23" i="5"/>
  <c r="U23" i="5"/>
  <c r="T23" i="5"/>
  <c r="O23" i="5"/>
  <c r="R23" i="5"/>
  <c r="Q23" i="5"/>
  <c r="O23" i="4"/>
  <c r="P23" i="4"/>
  <c r="Q23" i="4"/>
  <c r="S23" i="4"/>
  <c r="R23" i="4"/>
  <c r="M23" i="4"/>
  <c r="U23" i="4" s="1"/>
  <c r="Q23" i="3"/>
  <c r="P23" i="3"/>
  <c r="S23" i="3"/>
  <c r="M23" i="3"/>
  <c r="U23" i="3" s="1"/>
  <c r="O23" i="3"/>
  <c r="R23" i="3"/>
  <c r="G25" i="6"/>
  <c r="V25" i="6"/>
  <c r="H22" i="2"/>
  <c r="F25" i="6"/>
  <c r="K22" i="5"/>
  <c r="J22" i="5"/>
  <c r="J22" i="4"/>
  <c r="K22" i="4"/>
  <c r="K22" i="3"/>
  <c r="J22" i="3"/>
  <c r="L22" i="3" s="1"/>
  <c r="E24" i="6"/>
  <c r="F21" i="2"/>
  <c r="G21" i="5"/>
  <c r="V21" i="4"/>
  <c r="G21" i="4"/>
  <c r="F21" i="3"/>
  <c r="V21" i="3"/>
  <c r="G21" i="3"/>
  <c r="V21" i="2"/>
  <c r="G21" i="2"/>
  <c r="T20" i="3"/>
  <c r="F20" i="2"/>
  <c r="J26" i="6" l="1"/>
  <c r="L23" i="2"/>
  <c r="I22" i="2"/>
  <c r="H25" i="6"/>
  <c r="L22" i="5"/>
  <c r="N22" i="5" s="1"/>
  <c r="L22" i="4"/>
  <c r="M22" i="3"/>
  <c r="U22" i="3" s="1"/>
  <c r="S22" i="3"/>
  <c r="R22" i="3"/>
  <c r="P22" i="3"/>
  <c r="Q22" i="3"/>
  <c r="O22" i="3"/>
  <c r="G24" i="6"/>
  <c r="V24" i="6"/>
  <c r="F24" i="6"/>
  <c r="H21" i="2"/>
  <c r="H21" i="5"/>
  <c r="I21" i="5" s="1"/>
  <c r="J21" i="5" s="1"/>
  <c r="H21" i="4"/>
  <c r="I21" i="4" s="1"/>
  <c r="K21" i="4" s="1"/>
  <c r="H21" i="3"/>
  <c r="I21" i="3" s="1"/>
  <c r="K21" i="3" s="1"/>
  <c r="W23" i="6"/>
  <c r="D23" i="6"/>
  <c r="C23" i="6"/>
  <c r="B23" i="6"/>
  <c r="E20" i="5"/>
  <c r="F20" i="5" s="1"/>
  <c r="E20" i="4"/>
  <c r="E20" i="3"/>
  <c r="V20" i="3" s="1"/>
  <c r="E20" i="2"/>
  <c r="E23" i="6" l="1"/>
  <c r="M22" i="4"/>
  <c r="U22" i="4" s="1"/>
  <c r="T22" i="4"/>
  <c r="N22" i="4"/>
  <c r="Q23" i="2"/>
  <c r="Q26" i="6" s="1"/>
  <c r="U26" i="6"/>
  <c r="T26" i="6"/>
  <c r="L26" i="6"/>
  <c r="M23" i="2"/>
  <c r="M26" i="6" s="1"/>
  <c r="O23" i="2"/>
  <c r="O26" i="6" s="1"/>
  <c r="S23" i="2"/>
  <c r="S26" i="6" s="1"/>
  <c r="R23" i="2"/>
  <c r="R26" i="6" s="1"/>
  <c r="N26" i="6"/>
  <c r="P23" i="2"/>
  <c r="P26" i="6" s="1"/>
  <c r="T22" i="5"/>
  <c r="Q22" i="4"/>
  <c r="P22" i="4"/>
  <c r="S22" i="4"/>
  <c r="R22" i="4"/>
  <c r="O22" i="4"/>
  <c r="I25" i="6"/>
  <c r="K22" i="2"/>
  <c r="K25" i="6" s="1"/>
  <c r="J22" i="2"/>
  <c r="O22" i="5"/>
  <c r="S22" i="5"/>
  <c r="M22" i="5"/>
  <c r="R22" i="5"/>
  <c r="Q22" i="5"/>
  <c r="P22" i="5"/>
  <c r="U22" i="5"/>
  <c r="I21" i="2"/>
  <c r="H24" i="6"/>
  <c r="K21" i="5"/>
  <c r="L21" i="5" s="1"/>
  <c r="N21" i="5" s="1"/>
  <c r="J21" i="4"/>
  <c r="L21" i="4" s="1"/>
  <c r="J21" i="3"/>
  <c r="L21" i="3" s="1"/>
  <c r="T21" i="3" s="1"/>
  <c r="V20" i="5"/>
  <c r="G20" i="5"/>
  <c r="H20" i="5" s="1"/>
  <c r="I20" i="5" s="1"/>
  <c r="F20" i="4"/>
  <c r="V20" i="4"/>
  <c r="G20" i="4"/>
  <c r="G20" i="3"/>
  <c r="F20" i="3"/>
  <c r="H20" i="3" s="1"/>
  <c r="I20" i="3" s="1"/>
  <c r="V20" i="2"/>
  <c r="G20" i="2"/>
  <c r="J25" i="6" l="1"/>
  <c r="L22" i="2"/>
  <c r="I24" i="6"/>
  <c r="K21" i="2"/>
  <c r="K24" i="6" s="1"/>
  <c r="J21" i="2"/>
  <c r="P21" i="5"/>
  <c r="T21" i="5"/>
  <c r="R21" i="5"/>
  <c r="Q21" i="5"/>
  <c r="U21" i="5"/>
  <c r="S21" i="5"/>
  <c r="O21" i="5"/>
  <c r="M21" i="5"/>
  <c r="M21" i="4"/>
  <c r="U21" i="4" s="1"/>
  <c r="R21" i="4"/>
  <c r="O21" i="4"/>
  <c r="P21" i="4"/>
  <c r="Q21" i="4"/>
  <c r="S21" i="4"/>
  <c r="S21" i="3"/>
  <c r="R21" i="3"/>
  <c r="Q21" i="3"/>
  <c r="P21" i="3"/>
  <c r="O21" i="3"/>
  <c r="N21" i="3"/>
  <c r="M21" i="3"/>
  <c r="U21" i="3" s="1"/>
  <c r="G23" i="6"/>
  <c r="H20" i="2"/>
  <c r="F23" i="6"/>
  <c r="V23" i="6"/>
  <c r="K20" i="5"/>
  <c r="J20" i="5"/>
  <c r="H20" i="4"/>
  <c r="I20" i="4" s="1"/>
  <c r="K20" i="4" s="1"/>
  <c r="J20" i="3"/>
  <c r="K20" i="3"/>
  <c r="F19" i="5"/>
  <c r="W22" i="6"/>
  <c r="D22" i="6"/>
  <c r="C22" i="6"/>
  <c r="B22" i="6"/>
  <c r="E19" i="5"/>
  <c r="E19" i="4"/>
  <c r="E19" i="3"/>
  <c r="F19" i="3" s="1"/>
  <c r="E19" i="2"/>
  <c r="G19" i="2" s="1"/>
  <c r="U22" i="2" l="1"/>
  <c r="U25" i="6" s="1"/>
  <c r="T22" i="2"/>
  <c r="T25" i="6" s="1"/>
  <c r="N22" i="2"/>
  <c r="N25" i="6" s="1"/>
  <c r="L25" i="6"/>
  <c r="P22" i="2"/>
  <c r="P25" i="6" s="1"/>
  <c r="M22" i="2"/>
  <c r="M25" i="6" s="1"/>
  <c r="R22" i="2"/>
  <c r="R25" i="6" s="1"/>
  <c r="O22" i="2"/>
  <c r="O25" i="6" s="1"/>
  <c r="S22" i="2"/>
  <c r="S25" i="6" s="1"/>
  <c r="Q22" i="2"/>
  <c r="Q25" i="6" s="1"/>
  <c r="J24" i="6"/>
  <c r="L21" i="2"/>
  <c r="I20" i="2"/>
  <c r="H23" i="6"/>
  <c r="L20" i="5"/>
  <c r="N20" i="5" s="1"/>
  <c r="J20" i="4"/>
  <c r="L20" i="4" s="1"/>
  <c r="N20" i="4" s="1"/>
  <c r="L20" i="3"/>
  <c r="E22" i="6"/>
  <c r="V19" i="5"/>
  <c r="G19" i="5"/>
  <c r="F19" i="4"/>
  <c r="V19" i="4"/>
  <c r="G19" i="4"/>
  <c r="V19" i="3"/>
  <c r="G19" i="3"/>
  <c r="F19" i="2"/>
  <c r="V19" i="2"/>
  <c r="V22" i="6" s="1"/>
  <c r="E18" i="4"/>
  <c r="F18" i="3"/>
  <c r="W21" i="6"/>
  <c r="D21" i="6"/>
  <c r="C21" i="6"/>
  <c r="B21" i="6"/>
  <c r="E18" i="5"/>
  <c r="F18" i="5" s="1"/>
  <c r="E18" i="3"/>
  <c r="E18" i="2"/>
  <c r="N21" i="2" l="1"/>
  <c r="N24" i="6" s="1"/>
  <c r="T21" i="2"/>
  <c r="T24" i="6" s="1"/>
  <c r="U21" i="2"/>
  <c r="U24" i="6" s="1"/>
  <c r="L24" i="6"/>
  <c r="S21" i="2"/>
  <c r="S24" i="6" s="1"/>
  <c r="M21" i="2"/>
  <c r="M24" i="6" s="1"/>
  <c r="P21" i="2"/>
  <c r="P24" i="6" s="1"/>
  <c r="Q21" i="2"/>
  <c r="Q24" i="6" s="1"/>
  <c r="O21" i="2"/>
  <c r="O24" i="6" s="1"/>
  <c r="R21" i="2"/>
  <c r="R24" i="6" s="1"/>
  <c r="R20" i="5"/>
  <c r="P20" i="5"/>
  <c r="T20" i="4"/>
  <c r="I23" i="6"/>
  <c r="K20" i="2"/>
  <c r="K23" i="6" s="1"/>
  <c r="J20" i="2"/>
  <c r="T20" i="5"/>
  <c r="M20" i="5"/>
  <c r="O20" i="5"/>
  <c r="S20" i="5"/>
  <c r="U20" i="5"/>
  <c r="Q20" i="5"/>
  <c r="S20" i="4"/>
  <c r="R20" i="4"/>
  <c r="P20" i="4"/>
  <c r="O20" i="4"/>
  <c r="M20" i="4"/>
  <c r="U20" i="4" s="1"/>
  <c r="Q20" i="4"/>
  <c r="N20" i="3"/>
  <c r="M20" i="3"/>
  <c r="U20" i="3" s="1"/>
  <c r="S20" i="3"/>
  <c r="R20" i="3"/>
  <c r="Q20" i="3"/>
  <c r="O20" i="3"/>
  <c r="P20" i="3"/>
  <c r="G22" i="6"/>
  <c r="H19" i="2"/>
  <c r="F22" i="6"/>
  <c r="H19" i="5"/>
  <c r="I19" i="5" s="1"/>
  <c r="K19" i="5" s="1"/>
  <c r="H19" i="4"/>
  <c r="I19" i="4" s="1"/>
  <c r="K19" i="4" s="1"/>
  <c r="H19" i="3"/>
  <c r="I19" i="3" s="1"/>
  <c r="K19" i="3" s="1"/>
  <c r="E21" i="6"/>
  <c r="V18" i="5"/>
  <c r="G18" i="5"/>
  <c r="F18" i="4"/>
  <c r="V18" i="4"/>
  <c r="G18" i="4"/>
  <c r="V18" i="3"/>
  <c r="G18" i="3"/>
  <c r="F18" i="2"/>
  <c r="V18" i="2"/>
  <c r="G18" i="2"/>
  <c r="J23" i="6" l="1"/>
  <c r="L20" i="2"/>
  <c r="H18" i="4"/>
  <c r="I18" i="4" s="1"/>
  <c r="K18" i="4" s="1"/>
  <c r="J19" i="5"/>
  <c r="L19" i="5" s="1"/>
  <c r="I19" i="2"/>
  <c r="H22" i="6"/>
  <c r="J19" i="4"/>
  <c r="L19" i="4" s="1"/>
  <c r="J19" i="3"/>
  <c r="L19" i="3" s="1"/>
  <c r="V21" i="6"/>
  <c r="G21" i="6"/>
  <c r="H18" i="2"/>
  <c r="F21" i="6"/>
  <c r="H18" i="5"/>
  <c r="I18" i="5" s="1"/>
  <c r="K18" i="5" s="1"/>
  <c r="H18" i="3"/>
  <c r="I18" i="3" s="1"/>
  <c r="K18" i="3" s="1"/>
  <c r="F17" i="3"/>
  <c r="R19" i="5" l="1"/>
  <c r="N19" i="5"/>
  <c r="T19" i="4"/>
  <c r="N19" i="4"/>
  <c r="N20" i="2"/>
  <c r="N23" i="6" s="1"/>
  <c r="L23" i="6"/>
  <c r="S20" i="2"/>
  <c r="S23" i="6" s="1"/>
  <c r="Q20" i="2"/>
  <c r="Q23" i="6" s="1"/>
  <c r="T20" i="2"/>
  <c r="T23" i="6" s="1"/>
  <c r="R20" i="2"/>
  <c r="R23" i="6" s="1"/>
  <c r="P20" i="2"/>
  <c r="P23" i="6" s="1"/>
  <c r="O20" i="2"/>
  <c r="O23" i="6" s="1"/>
  <c r="M20" i="2"/>
  <c r="M23" i="6" s="1"/>
  <c r="U20" i="2"/>
  <c r="U23" i="6" s="1"/>
  <c r="J18" i="4"/>
  <c r="L18" i="4" s="1"/>
  <c r="Q19" i="5"/>
  <c r="S19" i="5"/>
  <c r="U19" i="5"/>
  <c r="T19" i="5"/>
  <c r="P19" i="5"/>
  <c r="M19" i="5"/>
  <c r="O19" i="5"/>
  <c r="I22" i="6"/>
  <c r="K19" i="2"/>
  <c r="K22" i="6" s="1"/>
  <c r="J19" i="2"/>
  <c r="S19" i="4"/>
  <c r="Q19" i="4"/>
  <c r="R19" i="4"/>
  <c r="P19" i="4"/>
  <c r="O19" i="4"/>
  <c r="M19" i="4"/>
  <c r="U19" i="4" s="1"/>
  <c r="T19" i="3"/>
  <c r="S19" i="3"/>
  <c r="R19" i="3"/>
  <c r="P19" i="3"/>
  <c r="O19" i="3"/>
  <c r="N19" i="3"/>
  <c r="M19" i="3"/>
  <c r="U19" i="3" s="1"/>
  <c r="Q19" i="3"/>
  <c r="I18" i="2"/>
  <c r="H21" i="6"/>
  <c r="J18" i="5"/>
  <c r="L18" i="5" s="1"/>
  <c r="S18" i="5" s="1"/>
  <c r="J18" i="3"/>
  <c r="L18" i="3" s="1"/>
  <c r="W20" i="6"/>
  <c r="D20" i="6"/>
  <c r="C20" i="6"/>
  <c r="B20" i="6"/>
  <c r="E17" i="5"/>
  <c r="F17" i="5" s="1"/>
  <c r="E17" i="4"/>
  <c r="V17" i="4" s="1"/>
  <c r="E17" i="3"/>
  <c r="V17" i="3" s="1"/>
  <c r="E17" i="2"/>
  <c r="G17" i="2" s="1"/>
  <c r="J22" i="6" l="1"/>
  <c r="L19" i="2"/>
  <c r="N19" i="2" s="1"/>
  <c r="T18" i="4"/>
  <c r="N18" i="4"/>
  <c r="I21" i="6"/>
  <c r="K18" i="2"/>
  <c r="K21" i="6" s="1"/>
  <c r="J18" i="2"/>
  <c r="M18" i="5"/>
  <c r="U18" i="5"/>
  <c r="N18" i="5"/>
  <c r="T18" i="5"/>
  <c r="Q18" i="5"/>
  <c r="R18" i="5"/>
  <c r="O18" i="5"/>
  <c r="P18" i="5"/>
  <c r="M18" i="4"/>
  <c r="U18" i="4" s="1"/>
  <c r="Q18" i="4"/>
  <c r="P18" i="4"/>
  <c r="R18" i="4"/>
  <c r="O18" i="4"/>
  <c r="S18" i="4"/>
  <c r="T18" i="3"/>
  <c r="S18" i="3"/>
  <c r="R18" i="3"/>
  <c r="Q18" i="3"/>
  <c r="P18" i="3"/>
  <c r="O18" i="3"/>
  <c r="N18" i="3"/>
  <c r="M18" i="3"/>
  <c r="U18" i="3" s="1"/>
  <c r="E20" i="6"/>
  <c r="F17" i="2"/>
  <c r="V17" i="5"/>
  <c r="G17" i="5"/>
  <c r="H17" i="5" s="1"/>
  <c r="I17" i="5" s="1"/>
  <c r="G17" i="4"/>
  <c r="F17" i="4"/>
  <c r="G17" i="3"/>
  <c r="V17" i="2"/>
  <c r="W19" i="6"/>
  <c r="D19" i="6"/>
  <c r="C19" i="6"/>
  <c r="B19" i="6"/>
  <c r="W18" i="6"/>
  <c r="W17" i="6"/>
  <c r="W16" i="6"/>
  <c r="V20" i="6" l="1"/>
  <c r="N22" i="6"/>
  <c r="L22" i="6"/>
  <c r="U19" i="2"/>
  <c r="U22" i="6" s="1"/>
  <c r="P19" i="2"/>
  <c r="P22" i="6" s="1"/>
  <c r="Q19" i="2"/>
  <c r="Q22" i="6" s="1"/>
  <c r="T19" i="2"/>
  <c r="T22" i="6" s="1"/>
  <c r="M19" i="2"/>
  <c r="M22" i="6" s="1"/>
  <c r="S19" i="2"/>
  <c r="S22" i="6" s="1"/>
  <c r="O19" i="2"/>
  <c r="O22" i="6" s="1"/>
  <c r="R19" i="2"/>
  <c r="R22" i="6" s="1"/>
  <c r="H17" i="4"/>
  <c r="I17" i="4" s="1"/>
  <c r="K17" i="4" s="1"/>
  <c r="J21" i="6"/>
  <c r="L18" i="2"/>
  <c r="N18" i="2" s="1"/>
  <c r="G20" i="6"/>
  <c r="H17" i="3"/>
  <c r="I17" i="3" s="1"/>
  <c r="K17" i="3" s="1"/>
  <c r="F20" i="6"/>
  <c r="H17" i="2"/>
  <c r="J17" i="5"/>
  <c r="K17" i="5"/>
  <c r="F16" i="5"/>
  <c r="F16" i="3"/>
  <c r="F16" i="2"/>
  <c r="E16" i="5"/>
  <c r="V16" i="5" s="1"/>
  <c r="E16" i="4"/>
  <c r="E16" i="3"/>
  <c r="E16" i="2"/>
  <c r="V16" i="2" s="1"/>
  <c r="E19" i="6" l="1"/>
  <c r="J17" i="4"/>
  <c r="L17" i="4" s="1"/>
  <c r="T18" i="2"/>
  <c r="T21" i="6" s="1"/>
  <c r="U18" i="2"/>
  <c r="U21" i="6" s="1"/>
  <c r="N21" i="6"/>
  <c r="L21" i="6"/>
  <c r="S18" i="2"/>
  <c r="S21" i="6" s="1"/>
  <c r="R18" i="2"/>
  <c r="R21" i="6" s="1"/>
  <c r="Q18" i="2"/>
  <c r="Q21" i="6" s="1"/>
  <c r="P18" i="2"/>
  <c r="P21" i="6" s="1"/>
  <c r="O18" i="2"/>
  <c r="O21" i="6" s="1"/>
  <c r="M18" i="2"/>
  <c r="M21" i="6" s="1"/>
  <c r="J17" i="3"/>
  <c r="L17" i="3" s="1"/>
  <c r="N17" i="3" s="1"/>
  <c r="H20" i="6"/>
  <c r="I17" i="2"/>
  <c r="L17" i="5"/>
  <c r="G16" i="5"/>
  <c r="F16" i="4"/>
  <c r="F19" i="6" s="1"/>
  <c r="V16" i="4"/>
  <c r="V19" i="6" s="1"/>
  <c r="G16" i="4"/>
  <c r="G19" i="6" s="1"/>
  <c r="V16" i="3"/>
  <c r="G16" i="3"/>
  <c r="G16" i="2"/>
  <c r="H16" i="2"/>
  <c r="I16" i="2" s="1"/>
  <c r="N17" i="4" l="1"/>
  <c r="T17" i="4"/>
  <c r="I20" i="6"/>
  <c r="J17" i="2"/>
  <c r="K17" i="2"/>
  <c r="K20" i="6" s="1"/>
  <c r="T17" i="5"/>
  <c r="S17" i="5"/>
  <c r="R17" i="5"/>
  <c r="Q17" i="5"/>
  <c r="M17" i="5"/>
  <c r="P17" i="5"/>
  <c r="O17" i="5"/>
  <c r="N17" i="5"/>
  <c r="U17" i="5"/>
  <c r="O17" i="4"/>
  <c r="P17" i="4"/>
  <c r="Q17" i="4"/>
  <c r="R17" i="4"/>
  <c r="S17" i="4"/>
  <c r="M17" i="4"/>
  <c r="U17" i="4" s="1"/>
  <c r="M17" i="3"/>
  <c r="U17" i="3" s="1"/>
  <c r="Q17" i="3"/>
  <c r="T17" i="3"/>
  <c r="O17" i="3"/>
  <c r="P17" i="3"/>
  <c r="R17" i="3"/>
  <c r="S17" i="3"/>
  <c r="H16" i="5"/>
  <c r="I16" i="5" s="1"/>
  <c r="K16" i="5" s="1"/>
  <c r="H16" i="4"/>
  <c r="H16" i="3"/>
  <c r="I16" i="3" s="1"/>
  <c r="K16" i="3" s="1"/>
  <c r="J16" i="2"/>
  <c r="K16" i="2"/>
  <c r="J20" i="6" l="1"/>
  <c r="L17" i="2"/>
  <c r="I16" i="4"/>
  <c r="K16" i="4" s="1"/>
  <c r="H19" i="6"/>
  <c r="J16" i="5"/>
  <c r="L16" i="5" s="1"/>
  <c r="J16" i="3"/>
  <c r="L16" i="3" s="1"/>
  <c r="L16" i="2"/>
  <c r="N16" i="5" l="1"/>
  <c r="U16" i="5"/>
  <c r="T16" i="5"/>
  <c r="U17" i="2"/>
  <c r="U20" i="6" s="1"/>
  <c r="N17" i="2"/>
  <c r="N20" i="6" s="1"/>
  <c r="T17" i="2"/>
  <c r="T20" i="6" s="1"/>
  <c r="O17" i="2"/>
  <c r="O20" i="6" s="1"/>
  <c r="L20" i="6"/>
  <c r="P17" i="2"/>
  <c r="P20" i="6" s="1"/>
  <c r="Q17" i="2"/>
  <c r="Q20" i="6" s="1"/>
  <c r="S17" i="2"/>
  <c r="S20" i="6" s="1"/>
  <c r="R17" i="2"/>
  <c r="R20" i="6" s="1"/>
  <c r="M17" i="2"/>
  <c r="M20" i="6" s="1"/>
  <c r="K19" i="6"/>
  <c r="J16" i="4"/>
  <c r="J19" i="6" s="1"/>
  <c r="I19" i="6"/>
  <c r="R16" i="2"/>
  <c r="N16" i="2"/>
  <c r="O16" i="5"/>
  <c r="Q16" i="5"/>
  <c r="R16" i="5"/>
  <c r="P16" i="5"/>
  <c r="S16" i="5"/>
  <c r="M16" i="5"/>
  <c r="S16" i="3"/>
  <c r="R16" i="3"/>
  <c r="M16" i="3"/>
  <c r="U16" i="3" s="1"/>
  <c r="Q16" i="3"/>
  <c r="P16" i="3"/>
  <c r="O16" i="3"/>
  <c r="N16" i="3"/>
  <c r="T16" i="3"/>
  <c r="O16" i="2"/>
  <c r="M16" i="2"/>
  <c r="Q16" i="2"/>
  <c r="U16" i="2"/>
  <c r="T16" i="2"/>
  <c r="P16" i="2"/>
  <c r="S16" i="2"/>
  <c r="L16" i="4" l="1"/>
  <c r="F15" i="3"/>
  <c r="N15" i="2"/>
  <c r="L19" i="6" l="1"/>
  <c r="T16" i="4"/>
  <c r="T19" i="6" s="1"/>
  <c r="N16" i="4"/>
  <c r="N19" i="6" s="1"/>
  <c r="O16" i="4"/>
  <c r="O19" i="6" s="1"/>
  <c r="Q16" i="4"/>
  <c r="Q19" i="6" s="1"/>
  <c r="M16" i="4"/>
  <c r="S16" i="4"/>
  <c r="S19" i="6" s="1"/>
  <c r="P16" i="4"/>
  <c r="P19" i="6" s="1"/>
  <c r="R16" i="4"/>
  <c r="R19" i="6" s="1"/>
  <c r="D18" i="6"/>
  <c r="C18" i="6"/>
  <c r="B18" i="6"/>
  <c r="E15" i="5"/>
  <c r="F15" i="5" s="1"/>
  <c r="E15" i="4"/>
  <c r="G15" i="4" s="1"/>
  <c r="E15" i="3"/>
  <c r="E15" i="2"/>
  <c r="F15" i="2" s="1"/>
  <c r="U16" i="4" l="1"/>
  <c r="U19" i="6" s="1"/>
  <c r="M19" i="6"/>
  <c r="F15" i="4"/>
  <c r="E18" i="6"/>
  <c r="V15" i="5"/>
  <c r="G15" i="5"/>
  <c r="H15" i="5" s="1"/>
  <c r="I15" i="5" s="1"/>
  <c r="V15" i="4"/>
  <c r="H15" i="3"/>
  <c r="I15" i="3" s="1"/>
  <c r="V15" i="3"/>
  <c r="G15" i="3"/>
  <c r="V15" i="2"/>
  <c r="G15" i="2"/>
  <c r="V18" i="6" l="1"/>
  <c r="F18" i="6"/>
  <c r="H15" i="4"/>
  <c r="I15" i="4" s="1"/>
  <c r="K15" i="4" s="1"/>
  <c r="G18" i="6"/>
  <c r="H15" i="2"/>
  <c r="K15" i="5"/>
  <c r="J15" i="5"/>
  <c r="L15" i="5" s="1"/>
  <c r="N15" i="5" s="1"/>
  <c r="K15" i="3"/>
  <c r="J15" i="3"/>
  <c r="N14" i="4"/>
  <c r="F14" i="4"/>
  <c r="E14" i="3"/>
  <c r="F14" i="3" s="1"/>
  <c r="U14" i="2"/>
  <c r="T14" i="2"/>
  <c r="N14" i="2"/>
  <c r="F14" i="2"/>
  <c r="J15" i="4" l="1"/>
  <c r="L15" i="4" s="1"/>
  <c r="L15" i="3"/>
  <c r="T15" i="3" s="1"/>
  <c r="N15" i="3"/>
  <c r="I15" i="2"/>
  <c r="H18" i="6"/>
  <c r="S15" i="5"/>
  <c r="R15" i="5"/>
  <c r="Q15" i="5"/>
  <c r="P15" i="5"/>
  <c r="O15" i="5"/>
  <c r="M15" i="5"/>
  <c r="S15" i="3"/>
  <c r="R15" i="3"/>
  <c r="Q15" i="3"/>
  <c r="P15" i="3"/>
  <c r="O15" i="3"/>
  <c r="D17" i="6"/>
  <c r="C17" i="6"/>
  <c r="B17" i="6"/>
  <c r="E14" i="5"/>
  <c r="E14" i="4"/>
  <c r="E14" i="2"/>
  <c r="E17" i="6" s="1"/>
  <c r="T15" i="4" l="1"/>
  <c r="N15" i="4"/>
  <c r="M15" i="3"/>
  <c r="U15" i="3" s="1"/>
  <c r="I18" i="6"/>
  <c r="J15" i="2"/>
  <c r="K15" i="2"/>
  <c r="K18" i="6" s="1"/>
  <c r="M15" i="4"/>
  <c r="U15" i="4" s="1"/>
  <c r="S15" i="4"/>
  <c r="P15" i="4"/>
  <c r="O15" i="4"/>
  <c r="Q15" i="4"/>
  <c r="R15" i="4"/>
  <c r="F14" i="5"/>
  <c r="V14" i="5"/>
  <c r="G14" i="5"/>
  <c r="V14" i="4"/>
  <c r="G14" i="4"/>
  <c r="V14" i="3"/>
  <c r="G14" i="3"/>
  <c r="H14" i="3" s="1"/>
  <c r="I14" i="3" s="1"/>
  <c r="V14" i="2"/>
  <c r="G14" i="2"/>
  <c r="F13" i="4"/>
  <c r="T13" i="2"/>
  <c r="U13" i="2"/>
  <c r="L15" i="2" l="1"/>
  <c r="J18" i="6"/>
  <c r="V17" i="6"/>
  <c r="H14" i="5"/>
  <c r="I14" i="5" s="1"/>
  <c r="K14" i="5" s="1"/>
  <c r="F17" i="6"/>
  <c r="G17" i="6"/>
  <c r="H14" i="4"/>
  <c r="I14" i="4" s="1"/>
  <c r="K14" i="4" s="1"/>
  <c r="K14" i="3"/>
  <c r="J14" i="3"/>
  <c r="H14" i="2"/>
  <c r="N13" i="2"/>
  <c r="F13" i="2"/>
  <c r="T15" i="2" l="1"/>
  <c r="T18" i="6" s="1"/>
  <c r="N18" i="6"/>
  <c r="L18" i="6"/>
  <c r="U15" i="2"/>
  <c r="U18" i="6" s="1"/>
  <c r="S15" i="2"/>
  <c r="S18" i="6" s="1"/>
  <c r="P15" i="2"/>
  <c r="P18" i="6" s="1"/>
  <c r="R15" i="2"/>
  <c r="R18" i="6" s="1"/>
  <c r="Q15" i="2"/>
  <c r="Q18" i="6" s="1"/>
  <c r="O15" i="2"/>
  <c r="O18" i="6" s="1"/>
  <c r="M15" i="2"/>
  <c r="M18" i="6" s="1"/>
  <c r="J14" i="5"/>
  <c r="L14" i="5" s="1"/>
  <c r="I14" i="2"/>
  <c r="J14" i="2" s="1"/>
  <c r="H17" i="6"/>
  <c r="J14" i="4"/>
  <c r="L14" i="4" s="1"/>
  <c r="L14" i="3"/>
  <c r="D16" i="6"/>
  <c r="C16" i="6"/>
  <c r="B16" i="6"/>
  <c r="E13" i="5"/>
  <c r="E13" i="4"/>
  <c r="G13" i="4" s="1"/>
  <c r="E13" i="3"/>
  <c r="F13" i="3" s="1"/>
  <c r="E13" i="2"/>
  <c r="T14" i="5" l="1"/>
  <c r="N14" i="5"/>
  <c r="P14" i="3"/>
  <c r="T14" i="3"/>
  <c r="N14" i="3"/>
  <c r="P14" i="5"/>
  <c r="T14" i="4"/>
  <c r="J17" i="6"/>
  <c r="K14" i="2"/>
  <c r="K17" i="6" s="1"/>
  <c r="I17" i="6"/>
  <c r="S14" i="5"/>
  <c r="Q14" i="5"/>
  <c r="M14" i="5"/>
  <c r="U14" i="5" s="1"/>
  <c r="R14" i="5"/>
  <c r="O14" i="5"/>
  <c r="S14" i="4"/>
  <c r="R14" i="4"/>
  <c r="Q14" i="4"/>
  <c r="P14" i="4"/>
  <c r="O14" i="4"/>
  <c r="M14" i="4"/>
  <c r="U14" i="4" s="1"/>
  <c r="Q14" i="3"/>
  <c r="S14" i="3"/>
  <c r="M14" i="3"/>
  <c r="U14" i="3" s="1"/>
  <c r="O14" i="3"/>
  <c r="R14" i="3"/>
  <c r="E16" i="6"/>
  <c r="F13" i="5"/>
  <c r="F16" i="6" s="1"/>
  <c r="V13" i="5"/>
  <c r="G13" i="5"/>
  <c r="H13" i="4"/>
  <c r="I13" i="4" s="1"/>
  <c r="V13" i="4"/>
  <c r="V13" i="3"/>
  <c r="G13" i="3"/>
  <c r="H13" i="3" s="1"/>
  <c r="I13" i="3" s="1"/>
  <c r="V13" i="2"/>
  <c r="G13" i="2"/>
  <c r="F12" i="4"/>
  <c r="T12" i="3"/>
  <c r="N12" i="3"/>
  <c r="F12" i="3"/>
  <c r="L14" i="2" l="1"/>
  <c r="H13" i="5"/>
  <c r="I13" i="5" s="1"/>
  <c r="V16" i="6"/>
  <c r="H13" i="2"/>
  <c r="G16" i="6"/>
  <c r="K13" i="5"/>
  <c r="J13" i="5"/>
  <c r="J13" i="4"/>
  <c r="K13" i="4"/>
  <c r="K13" i="3"/>
  <c r="J13" i="3"/>
  <c r="W15" i="6"/>
  <c r="D15" i="6"/>
  <c r="C15" i="6"/>
  <c r="B15" i="6"/>
  <c r="E12" i="2"/>
  <c r="V12" i="2" s="1"/>
  <c r="E12" i="3"/>
  <c r="G12" i="3" s="1"/>
  <c r="E12" i="5"/>
  <c r="F12" i="5" s="1"/>
  <c r="E12" i="4"/>
  <c r="G12" i="4" s="1"/>
  <c r="S14" i="2" l="1"/>
  <c r="S17" i="6" s="1"/>
  <c r="N17" i="6"/>
  <c r="T17" i="6"/>
  <c r="L17" i="6"/>
  <c r="U17" i="6"/>
  <c r="Q14" i="2"/>
  <c r="Q17" i="6" s="1"/>
  <c r="M14" i="2"/>
  <c r="M17" i="6" s="1"/>
  <c r="O14" i="2"/>
  <c r="O17" i="6" s="1"/>
  <c r="R14" i="2"/>
  <c r="R17" i="6" s="1"/>
  <c r="P14" i="2"/>
  <c r="P17" i="6" s="1"/>
  <c r="I13" i="2"/>
  <c r="H16" i="6"/>
  <c r="L13" i="5"/>
  <c r="L13" i="4"/>
  <c r="L13" i="3"/>
  <c r="H12" i="4"/>
  <c r="E15" i="6"/>
  <c r="G12" i="2"/>
  <c r="F12" i="2"/>
  <c r="H12" i="3"/>
  <c r="I12" i="3" s="1"/>
  <c r="V12" i="3"/>
  <c r="V12" i="4"/>
  <c r="V12" i="5"/>
  <c r="G12" i="5"/>
  <c r="F11" i="4"/>
  <c r="N11" i="3"/>
  <c r="F11" i="3"/>
  <c r="N11" i="2"/>
  <c r="O13" i="5" l="1"/>
  <c r="T13" i="5"/>
  <c r="N13" i="5"/>
  <c r="T13" i="4"/>
  <c r="N13" i="4"/>
  <c r="S13" i="5"/>
  <c r="M13" i="5"/>
  <c r="U13" i="5" s="1"/>
  <c r="T13" i="3"/>
  <c r="N13" i="3"/>
  <c r="I16" i="6"/>
  <c r="K13" i="2"/>
  <c r="K16" i="6" s="1"/>
  <c r="J13" i="2"/>
  <c r="P13" i="5"/>
  <c r="Q13" i="5"/>
  <c r="R13" i="5"/>
  <c r="Q13" i="4"/>
  <c r="R13" i="4"/>
  <c r="O13" i="4"/>
  <c r="M13" i="4"/>
  <c r="U13" i="4" s="1"/>
  <c r="S13" i="4"/>
  <c r="P13" i="4"/>
  <c r="S13" i="3"/>
  <c r="R13" i="3"/>
  <c r="Q13" i="3"/>
  <c r="P13" i="3"/>
  <c r="O13" i="3"/>
  <c r="M13" i="3"/>
  <c r="U13" i="3" s="1"/>
  <c r="G15" i="6"/>
  <c r="F15" i="6"/>
  <c r="V15" i="6"/>
  <c r="H12" i="2"/>
  <c r="K12" i="3"/>
  <c r="J12" i="3"/>
  <c r="H12" i="5"/>
  <c r="I12" i="5" s="1"/>
  <c r="K12" i="5" s="1"/>
  <c r="I12" i="4"/>
  <c r="W14" i="6"/>
  <c r="D14" i="6"/>
  <c r="C14" i="6"/>
  <c r="B14" i="6"/>
  <c r="E11" i="5"/>
  <c r="E11" i="4"/>
  <c r="E11" i="3"/>
  <c r="E11" i="2"/>
  <c r="E14" i="6" l="1"/>
  <c r="J16" i="6"/>
  <c r="L13" i="2"/>
  <c r="G11" i="5"/>
  <c r="F11" i="5"/>
  <c r="H11" i="5" s="1"/>
  <c r="I11" i="5" s="1"/>
  <c r="I12" i="2"/>
  <c r="H15" i="6"/>
  <c r="J12" i="2"/>
  <c r="L12" i="3"/>
  <c r="J12" i="5"/>
  <c r="L12" i="5" s="1"/>
  <c r="N12" i="5" s="1"/>
  <c r="K12" i="4"/>
  <c r="J12" i="4"/>
  <c r="F11" i="2"/>
  <c r="V11" i="5"/>
  <c r="V11" i="4"/>
  <c r="G11" i="4"/>
  <c r="H11" i="4" s="1"/>
  <c r="I11" i="4" s="1"/>
  <c r="V11" i="3"/>
  <c r="G11" i="3"/>
  <c r="H11" i="3" s="1"/>
  <c r="I11" i="3" s="1"/>
  <c r="G11" i="2"/>
  <c r="V11" i="2"/>
  <c r="N16" i="6" l="1"/>
  <c r="L16" i="6"/>
  <c r="R13" i="2"/>
  <c r="R16" i="6" s="1"/>
  <c r="U16" i="6"/>
  <c r="T16" i="6"/>
  <c r="Q13" i="2"/>
  <c r="Q16" i="6" s="1"/>
  <c r="M13" i="2"/>
  <c r="M16" i="6" s="1"/>
  <c r="P13" i="2"/>
  <c r="P16" i="6" s="1"/>
  <c r="O13" i="2"/>
  <c r="O16" i="6" s="1"/>
  <c r="S13" i="2"/>
  <c r="S16" i="6" s="1"/>
  <c r="J15" i="6"/>
  <c r="K12" i="2"/>
  <c r="K15" i="6" s="1"/>
  <c r="I15" i="6"/>
  <c r="Q12" i="3"/>
  <c r="R12" i="3"/>
  <c r="M12" i="3"/>
  <c r="U12" i="3" s="1"/>
  <c r="O12" i="3"/>
  <c r="S12" i="3"/>
  <c r="P12" i="3"/>
  <c r="M12" i="5"/>
  <c r="U12" i="5" s="1"/>
  <c r="S12" i="5"/>
  <c r="O12" i="5"/>
  <c r="P12" i="5"/>
  <c r="Q12" i="5"/>
  <c r="R12" i="5"/>
  <c r="T12" i="5"/>
  <c r="L12" i="4"/>
  <c r="V14" i="6"/>
  <c r="F14" i="6"/>
  <c r="H11" i="2"/>
  <c r="G14" i="6"/>
  <c r="K11" i="5"/>
  <c r="J11" i="5"/>
  <c r="L11" i="5" s="1"/>
  <c r="N11" i="5" s="1"/>
  <c r="K11" i="4"/>
  <c r="J11" i="4"/>
  <c r="L11" i="4" s="1"/>
  <c r="N11" i="4" s="1"/>
  <c r="K11" i="3"/>
  <c r="J11" i="3"/>
  <c r="F10" i="4"/>
  <c r="F10" i="3"/>
  <c r="T12" i="4" l="1"/>
  <c r="N12" i="4"/>
  <c r="L12" i="2"/>
  <c r="M12" i="4"/>
  <c r="S12" i="4"/>
  <c r="R12" i="4"/>
  <c r="Q12" i="4"/>
  <c r="P12" i="4"/>
  <c r="O12" i="4"/>
  <c r="T11" i="4"/>
  <c r="I11" i="2"/>
  <c r="H14" i="6"/>
  <c r="T11" i="5"/>
  <c r="Q11" i="5"/>
  <c r="M11" i="5"/>
  <c r="U11" i="5" s="1"/>
  <c r="S11" i="5"/>
  <c r="R11" i="5"/>
  <c r="P11" i="5"/>
  <c r="O11" i="5"/>
  <c r="P11" i="4"/>
  <c r="O11" i="4"/>
  <c r="M11" i="4"/>
  <c r="U11" i="4" s="1"/>
  <c r="S11" i="4"/>
  <c r="R11" i="4"/>
  <c r="Q11" i="4"/>
  <c r="L11" i="3"/>
  <c r="T11" i="3" s="1"/>
  <c r="U10" i="2"/>
  <c r="T10" i="2"/>
  <c r="N12" i="2" l="1"/>
  <c r="N15" i="6" s="1"/>
  <c r="L15" i="6"/>
  <c r="Q12" i="2"/>
  <c r="Q15" i="6" s="1"/>
  <c r="O12" i="2"/>
  <c r="O15" i="6" s="1"/>
  <c r="R12" i="2"/>
  <c r="R15" i="6" s="1"/>
  <c r="P12" i="2"/>
  <c r="P15" i="6" s="1"/>
  <c r="U12" i="2"/>
  <c r="S12" i="2"/>
  <c r="S15" i="6" s="1"/>
  <c r="M12" i="2"/>
  <c r="M15" i="6" s="1"/>
  <c r="T12" i="2"/>
  <c r="T15" i="6" s="1"/>
  <c r="U12" i="4"/>
  <c r="I14" i="6"/>
  <c r="J11" i="2"/>
  <c r="K11" i="2"/>
  <c r="K14" i="6" s="1"/>
  <c r="P11" i="3"/>
  <c r="M11" i="3"/>
  <c r="U11" i="3" s="1"/>
  <c r="O11" i="3"/>
  <c r="Q11" i="3"/>
  <c r="R11" i="3"/>
  <c r="S11" i="3"/>
  <c r="F10" i="2"/>
  <c r="U15" i="6" l="1"/>
  <c r="J14" i="6"/>
  <c r="L11" i="2"/>
  <c r="W13" i="6"/>
  <c r="D13" i="6"/>
  <c r="C13" i="6"/>
  <c r="B13" i="6"/>
  <c r="E10" i="5"/>
  <c r="E10" i="4"/>
  <c r="E10" i="3"/>
  <c r="E10" i="2"/>
  <c r="U11" i="2" l="1"/>
  <c r="U14" i="6" s="1"/>
  <c r="L14" i="6"/>
  <c r="T11" i="2"/>
  <c r="T14" i="6" s="1"/>
  <c r="R11" i="2"/>
  <c r="R14" i="6" s="1"/>
  <c r="O11" i="2"/>
  <c r="O14" i="6" s="1"/>
  <c r="S11" i="2"/>
  <c r="S14" i="6" s="1"/>
  <c r="Q11" i="2"/>
  <c r="Q14" i="6" s="1"/>
  <c r="N14" i="6"/>
  <c r="M11" i="2"/>
  <c r="M14" i="6" s="1"/>
  <c r="P11" i="2"/>
  <c r="P14" i="6" s="1"/>
  <c r="E13" i="6"/>
  <c r="F10" i="5"/>
  <c r="V10" i="5"/>
  <c r="G10" i="5"/>
  <c r="V10" i="4"/>
  <c r="G10" i="4"/>
  <c r="H10" i="4" s="1"/>
  <c r="I10" i="4" s="1"/>
  <c r="V10" i="3"/>
  <c r="G10" i="3"/>
  <c r="G10" i="2"/>
  <c r="V10" i="2"/>
  <c r="F9" i="4"/>
  <c r="T9" i="3"/>
  <c r="N9" i="3"/>
  <c r="F9" i="3"/>
  <c r="H10" i="5" l="1"/>
  <c r="I10" i="5" s="1"/>
  <c r="F13" i="6"/>
  <c r="V13" i="6"/>
  <c r="H10" i="2"/>
  <c r="G13" i="6"/>
  <c r="K10" i="5"/>
  <c r="J10" i="5"/>
  <c r="K10" i="4"/>
  <c r="J10" i="4"/>
  <c r="H10" i="3"/>
  <c r="I10" i="3" s="1"/>
  <c r="K10" i="3" s="1"/>
  <c r="W12" i="6"/>
  <c r="D12" i="6"/>
  <c r="C12" i="6"/>
  <c r="B12" i="6"/>
  <c r="E9" i="5"/>
  <c r="F9" i="5" s="1"/>
  <c r="E9" i="4"/>
  <c r="E9" i="3"/>
  <c r="V9" i="3" s="1"/>
  <c r="E9" i="2"/>
  <c r="F9" i="2" s="1"/>
  <c r="L10" i="5" l="1"/>
  <c r="N10" i="5" s="1"/>
  <c r="I10" i="2"/>
  <c r="H13" i="6"/>
  <c r="S10" i="5"/>
  <c r="R10" i="5"/>
  <c r="Q10" i="5"/>
  <c r="P10" i="5"/>
  <c r="O10" i="5"/>
  <c r="M10" i="5"/>
  <c r="U10" i="5" s="1"/>
  <c r="L10" i="4"/>
  <c r="J10" i="3"/>
  <c r="L10" i="3" s="1"/>
  <c r="E12" i="6"/>
  <c r="V9" i="5"/>
  <c r="G9" i="5"/>
  <c r="G9" i="4"/>
  <c r="H9" i="4" s="1"/>
  <c r="I9" i="4" s="1"/>
  <c r="K9" i="4" s="1"/>
  <c r="V9" i="4"/>
  <c r="G9" i="3"/>
  <c r="F12" i="6"/>
  <c r="G9" i="2"/>
  <c r="V9" i="2"/>
  <c r="N10" i="4" l="1"/>
  <c r="T10" i="4"/>
  <c r="T10" i="5"/>
  <c r="N10" i="3"/>
  <c r="T10" i="3"/>
  <c r="I13" i="6"/>
  <c r="K10" i="2"/>
  <c r="K13" i="6" s="1"/>
  <c r="J10" i="2"/>
  <c r="P10" i="4"/>
  <c r="O10" i="4"/>
  <c r="M10" i="4"/>
  <c r="U10" i="4" s="1"/>
  <c r="S10" i="4"/>
  <c r="R10" i="4"/>
  <c r="Q10" i="4"/>
  <c r="P10" i="3"/>
  <c r="O10" i="3"/>
  <c r="M10" i="3"/>
  <c r="U10" i="3" s="1"/>
  <c r="S10" i="3"/>
  <c r="R10" i="3"/>
  <c r="Q10" i="3"/>
  <c r="V12" i="6"/>
  <c r="H9" i="2"/>
  <c r="G12" i="6"/>
  <c r="H9" i="5"/>
  <c r="I9" i="5" s="1"/>
  <c r="K9" i="5" s="1"/>
  <c r="J9" i="4"/>
  <c r="L9" i="4" s="1"/>
  <c r="H9" i="3"/>
  <c r="I9" i="3" s="1"/>
  <c r="M9" i="4" l="1"/>
  <c r="U9" i="4" s="1"/>
  <c r="N9" i="4"/>
  <c r="T9" i="4"/>
  <c r="J13" i="6"/>
  <c r="L10" i="2"/>
  <c r="I9" i="2"/>
  <c r="H12" i="6"/>
  <c r="J9" i="5"/>
  <c r="L9" i="5" s="1"/>
  <c r="Q9" i="4"/>
  <c r="S9" i="4"/>
  <c r="O9" i="4"/>
  <c r="P9" i="4"/>
  <c r="R9" i="4"/>
  <c r="K9" i="3"/>
  <c r="J9" i="3"/>
  <c r="N9" i="5" l="1"/>
  <c r="T9" i="5"/>
  <c r="U13" i="6"/>
  <c r="L13" i="6"/>
  <c r="O10" i="2"/>
  <c r="O13" i="6" s="1"/>
  <c r="N10" i="2"/>
  <c r="N13" i="6" s="1"/>
  <c r="T13" i="6"/>
  <c r="R10" i="2"/>
  <c r="R13" i="6" s="1"/>
  <c r="P10" i="2"/>
  <c r="P13" i="6" s="1"/>
  <c r="S10" i="2"/>
  <c r="S13" i="6" s="1"/>
  <c r="Q10" i="2"/>
  <c r="Q13" i="6" s="1"/>
  <c r="M10" i="2"/>
  <c r="M13" i="6" s="1"/>
  <c r="I12" i="6"/>
  <c r="J9" i="2"/>
  <c r="K9" i="2"/>
  <c r="K12" i="6" s="1"/>
  <c r="S9" i="5"/>
  <c r="R9" i="5"/>
  <c r="Q9" i="5"/>
  <c r="P9" i="5"/>
  <c r="O9" i="5"/>
  <c r="M9" i="5"/>
  <c r="U9" i="5" s="1"/>
  <c r="L9" i="3"/>
  <c r="J12" i="6" l="1"/>
  <c r="L9" i="2"/>
  <c r="M9" i="3"/>
  <c r="U9" i="3" s="1"/>
  <c r="S9" i="3"/>
  <c r="R9" i="3"/>
  <c r="P9" i="3"/>
  <c r="Q9" i="3"/>
  <c r="O9" i="3"/>
  <c r="S9" i="2" l="1"/>
  <c r="S12" i="6" s="1"/>
  <c r="L12" i="6"/>
  <c r="N9" i="2"/>
  <c r="N12" i="6" s="1"/>
  <c r="M9" i="2"/>
  <c r="M12" i="6" s="1"/>
  <c r="U9" i="2"/>
  <c r="U12" i="6" s="1"/>
  <c r="P9" i="2"/>
  <c r="P12" i="6" s="1"/>
  <c r="T9" i="2"/>
  <c r="T12" i="6" s="1"/>
  <c r="Q9" i="2"/>
  <c r="Q12" i="6" s="1"/>
  <c r="R9" i="2"/>
  <c r="R12" i="6" s="1"/>
  <c r="O9" i="2"/>
  <c r="O12" i="6" s="1"/>
  <c r="N8" i="2" l="1"/>
  <c r="W11" i="6" l="1"/>
  <c r="D11" i="6"/>
  <c r="C11" i="6"/>
  <c r="B11" i="6"/>
  <c r="E8" i="4"/>
  <c r="E8" i="3"/>
  <c r="G8" i="3" s="1"/>
  <c r="A8" i="2"/>
  <c r="A9" i="2" s="1"/>
  <c r="E8" i="2"/>
  <c r="F8" i="2" s="1"/>
  <c r="E8" i="5"/>
  <c r="A8" i="4" l="1"/>
  <c r="A8" i="5"/>
  <c r="A11" i="6"/>
  <c r="A8" i="3"/>
  <c r="A10" i="2"/>
  <c r="A9" i="4"/>
  <c r="A9" i="3"/>
  <c r="A12" i="6"/>
  <c r="A9" i="5"/>
  <c r="G8" i="5"/>
  <c r="F8" i="5"/>
  <c r="H8" i="5"/>
  <c r="I8" i="5" s="1"/>
  <c r="F8" i="4"/>
  <c r="H8" i="4" s="1"/>
  <c r="E11" i="6"/>
  <c r="V8" i="4"/>
  <c r="G8" i="4"/>
  <c r="V8" i="3"/>
  <c r="F8" i="3"/>
  <c r="H8" i="3" s="1"/>
  <c r="I8" i="3" s="1"/>
  <c r="J8" i="3" s="1"/>
  <c r="V8" i="2"/>
  <c r="G8" i="2"/>
  <c r="V8" i="5"/>
  <c r="U7" i="2"/>
  <c r="T7" i="2"/>
  <c r="A11" i="2" l="1"/>
  <c r="A10" i="4"/>
  <c r="A10" i="5"/>
  <c r="A10" i="3"/>
  <c r="A13" i="6"/>
  <c r="V11" i="6"/>
  <c r="I8" i="4"/>
  <c r="J8" i="4" s="1"/>
  <c r="G11" i="6"/>
  <c r="F11" i="6"/>
  <c r="K8" i="3"/>
  <c r="L8" i="3" s="1"/>
  <c r="N8" i="3" s="1"/>
  <c r="H8" i="2"/>
  <c r="K8" i="5"/>
  <c r="J8" i="5"/>
  <c r="T7" i="4"/>
  <c r="N7" i="4"/>
  <c r="F7" i="4"/>
  <c r="N7" i="3"/>
  <c r="K8" i="4" l="1"/>
  <c r="L8" i="4" s="1"/>
  <c r="A12" i="2"/>
  <c r="A11" i="3"/>
  <c r="A14" i="6"/>
  <c r="A11" i="4"/>
  <c r="A11" i="5"/>
  <c r="I8" i="2"/>
  <c r="H11" i="6"/>
  <c r="L8" i="5"/>
  <c r="M8" i="3"/>
  <c r="U8" i="3" s="1"/>
  <c r="T8" i="3"/>
  <c r="P8" i="3"/>
  <c r="R8" i="3"/>
  <c r="S8" i="3"/>
  <c r="O8" i="3"/>
  <c r="Q8" i="3"/>
  <c r="K8" i="2"/>
  <c r="N7" i="2"/>
  <c r="F7" i="2"/>
  <c r="A13" i="2" l="1"/>
  <c r="A15" i="6"/>
  <c r="A12" i="4"/>
  <c r="A12" i="3"/>
  <c r="A12" i="5"/>
  <c r="P8" i="5"/>
  <c r="N8" i="5"/>
  <c r="T8" i="5"/>
  <c r="T8" i="4"/>
  <c r="N8" i="4"/>
  <c r="K11" i="6"/>
  <c r="J8" i="2"/>
  <c r="J11" i="6" s="1"/>
  <c r="I11" i="6"/>
  <c r="Q8" i="5"/>
  <c r="R8" i="5"/>
  <c r="S8" i="5"/>
  <c r="M8" i="5"/>
  <c r="U8" i="5" s="1"/>
  <c r="O8" i="5"/>
  <c r="R8" i="4"/>
  <c r="Q8" i="4"/>
  <c r="M8" i="4"/>
  <c r="U8" i="4" s="1"/>
  <c r="S8" i="4"/>
  <c r="P8" i="4"/>
  <c r="O8" i="4"/>
  <c r="B10" i="6"/>
  <c r="C10" i="6"/>
  <c r="D10" i="6"/>
  <c r="W10" i="6"/>
  <c r="A10" i="6"/>
  <c r="A7" i="5"/>
  <c r="E7" i="4"/>
  <c r="A7" i="4"/>
  <c r="E7" i="3"/>
  <c r="A7" i="3"/>
  <c r="E7" i="2"/>
  <c r="V7" i="2" s="1"/>
  <c r="A6" i="5"/>
  <c r="E7" i="5"/>
  <c r="F7" i="5" s="1"/>
  <c r="A14" i="2" l="1"/>
  <c r="A13" i="5"/>
  <c r="A13" i="4"/>
  <c r="A16" i="6"/>
  <c r="A13" i="3"/>
  <c r="L8" i="2"/>
  <c r="E10" i="6"/>
  <c r="G7" i="4"/>
  <c r="H7" i="4" s="1"/>
  <c r="I7" i="4" s="1"/>
  <c r="V7" i="4"/>
  <c r="F7" i="3"/>
  <c r="V7" i="3"/>
  <c r="G7" i="3"/>
  <c r="H7" i="2"/>
  <c r="I7" i="2" s="1"/>
  <c r="J7" i="2" s="1"/>
  <c r="G7" i="2"/>
  <c r="V7" i="5"/>
  <c r="G7" i="5"/>
  <c r="T6" i="3"/>
  <c r="N6" i="3"/>
  <c r="A15" i="2" l="1"/>
  <c r="A14" i="3"/>
  <c r="A17" i="6"/>
  <c r="A14" i="4"/>
  <c r="A14" i="5"/>
  <c r="L11" i="6"/>
  <c r="T8" i="2"/>
  <c r="T11" i="6" s="1"/>
  <c r="U8" i="2"/>
  <c r="U11" i="6" s="1"/>
  <c r="N11" i="6"/>
  <c r="R8" i="2"/>
  <c r="R11" i="6" s="1"/>
  <c r="Q8" i="2"/>
  <c r="Q11" i="6" s="1"/>
  <c r="P8" i="2"/>
  <c r="P11" i="6" s="1"/>
  <c r="S8" i="2"/>
  <c r="S11" i="6" s="1"/>
  <c r="M8" i="2"/>
  <c r="M11" i="6" s="1"/>
  <c r="O8" i="2"/>
  <c r="O11" i="6" s="1"/>
  <c r="V10" i="6"/>
  <c r="G10" i="6"/>
  <c r="H7" i="5"/>
  <c r="F10" i="6"/>
  <c r="K7" i="4"/>
  <c r="J7" i="4"/>
  <c r="L7" i="4" s="1"/>
  <c r="H7" i="3"/>
  <c r="I7" i="3" s="1"/>
  <c r="J7" i="3" s="1"/>
  <c r="K7" i="2"/>
  <c r="L7" i="2" s="1"/>
  <c r="N6" i="2"/>
  <c r="B9" i="6"/>
  <c r="B64" i="6" s="1"/>
  <c r="C9" i="6"/>
  <c r="D9" i="6"/>
  <c r="A16" i="2" l="1"/>
  <c r="A18" i="6"/>
  <c r="A15" i="4"/>
  <c r="A15" i="3"/>
  <c r="A15" i="5"/>
  <c r="I7" i="5"/>
  <c r="H10" i="6"/>
  <c r="M7" i="4"/>
  <c r="U7" i="4" s="1"/>
  <c r="O7" i="4"/>
  <c r="S7" i="4"/>
  <c r="R7" i="4"/>
  <c r="Q7" i="4"/>
  <c r="P7" i="4"/>
  <c r="K7" i="3"/>
  <c r="L7" i="3" s="1"/>
  <c r="M7" i="2"/>
  <c r="S7" i="2"/>
  <c r="R7" i="2"/>
  <c r="Q7" i="2"/>
  <c r="O7" i="2"/>
  <c r="P7" i="2"/>
  <c r="W61" i="2"/>
  <c r="A17" i="2" l="1"/>
  <c r="A19" i="6"/>
  <c r="A16" i="3"/>
  <c r="A16" i="5"/>
  <c r="A16" i="4"/>
  <c r="T7" i="3"/>
  <c r="I10" i="6"/>
  <c r="K7" i="5"/>
  <c r="K10" i="6" s="1"/>
  <c r="J7" i="5"/>
  <c r="Q7" i="3"/>
  <c r="P7" i="3"/>
  <c r="O7" i="3"/>
  <c r="M7" i="3"/>
  <c r="U7" i="3" s="1"/>
  <c r="S7" i="3"/>
  <c r="R7" i="3"/>
  <c r="W61" i="5"/>
  <c r="A18" i="2" l="1"/>
  <c r="A20" i="6"/>
  <c r="A17" i="3"/>
  <c r="A17" i="5"/>
  <c r="A17" i="4"/>
  <c r="L7" i="5"/>
  <c r="J10" i="6"/>
  <c r="B61" i="3"/>
  <c r="A19" i="2" l="1"/>
  <c r="A18" i="3"/>
  <c r="A21" i="6"/>
  <c r="A18" i="5"/>
  <c r="A18" i="4"/>
  <c r="N7" i="5"/>
  <c r="N10" i="6" s="1"/>
  <c r="T7" i="5"/>
  <c r="T10" i="6" s="1"/>
  <c r="L10" i="6"/>
  <c r="R7" i="5"/>
  <c r="R10" i="6" s="1"/>
  <c r="P7" i="5"/>
  <c r="P10" i="6" s="1"/>
  <c r="M7" i="5"/>
  <c r="S7" i="5"/>
  <c r="S10" i="6" s="1"/>
  <c r="Q7" i="5"/>
  <c r="Q10" i="6" s="1"/>
  <c r="O7" i="5"/>
  <c r="O10" i="6" s="1"/>
  <c r="A9" i="6"/>
  <c r="A20" i="2" l="1"/>
  <c r="A22" i="6"/>
  <c r="A19" i="5"/>
  <c r="A19" i="3"/>
  <c r="A19" i="4"/>
  <c r="U7" i="5"/>
  <c r="U10" i="6" s="1"/>
  <c r="M10" i="6"/>
  <c r="D61" i="5"/>
  <c r="C61" i="5"/>
  <c r="B61" i="5"/>
  <c r="E6" i="5"/>
  <c r="E61" i="5" s="1"/>
  <c r="A6" i="3"/>
  <c r="A6" i="4"/>
  <c r="D61" i="4"/>
  <c r="C61" i="4"/>
  <c r="B61" i="4"/>
  <c r="E6" i="4"/>
  <c r="E61" i="4" s="1"/>
  <c r="W61" i="3"/>
  <c r="D61" i="3"/>
  <c r="C61" i="3"/>
  <c r="E6" i="3"/>
  <c r="E61" i="3" s="1"/>
  <c r="A21" i="2" l="1"/>
  <c r="A20" i="4"/>
  <c r="A23" i="6"/>
  <c r="A20" i="5"/>
  <c r="A20" i="3"/>
  <c r="G6" i="5"/>
  <c r="G61" i="5" s="1"/>
  <c r="V6" i="5"/>
  <c r="V61" i="5" s="1"/>
  <c r="F6" i="5"/>
  <c r="F61" i="5" s="1"/>
  <c r="V6" i="4"/>
  <c r="V61" i="4" s="1"/>
  <c r="G6" i="4"/>
  <c r="G61" i="4" s="1"/>
  <c r="F6" i="4"/>
  <c r="F61" i="4" s="1"/>
  <c r="V6" i="3"/>
  <c r="V61" i="3" s="1"/>
  <c r="F6" i="3"/>
  <c r="F61" i="3" s="1"/>
  <c r="G6" i="3"/>
  <c r="G61" i="3" s="1"/>
  <c r="A22" i="2" l="1"/>
  <c r="A24" i="6"/>
  <c r="A21" i="3"/>
  <c r="A21" i="5"/>
  <c r="A21" i="4"/>
  <c r="H6" i="5"/>
  <c r="H61" i="5" s="1"/>
  <c r="H6" i="4"/>
  <c r="H6" i="3"/>
  <c r="A23" i="2" l="1"/>
  <c r="A22" i="4"/>
  <c r="A22" i="3"/>
  <c r="A22" i="5"/>
  <c r="A25" i="6"/>
  <c r="I6" i="5"/>
  <c r="J6" i="5" s="1"/>
  <c r="I6" i="4"/>
  <c r="H61" i="4"/>
  <c r="I6" i="3"/>
  <c r="H61" i="3"/>
  <c r="A24" i="2" l="1"/>
  <c r="A23" i="5"/>
  <c r="A23" i="4"/>
  <c r="A23" i="3"/>
  <c r="A26" i="6"/>
  <c r="K6" i="5"/>
  <c r="K61" i="5" s="1"/>
  <c r="I61" i="5"/>
  <c r="J61" i="5"/>
  <c r="J6" i="4"/>
  <c r="I61" i="4"/>
  <c r="K6" i="4"/>
  <c r="K61" i="4" s="1"/>
  <c r="K6" i="3"/>
  <c r="K61" i="3" s="1"/>
  <c r="J6" i="3"/>
  <c r="I61" i="3"/>
  <c r="L6" i="5" l="1"/>
  <c r="N6" i="5" s="1"/>
  <c r="N61" i="5" s="1"/>
  <c r="A25" i="2"/>
  <c r="A27" i="6"/>
  <c r="A24" i="3"/>
  <c r="A24" i="5"/>
  <c r="A24" i="4"/>
  <c r="J61" i="4"/>
  <c r="L6" i="4"/>
  <c r="J61" i="3"/>
  <c r="L6" i="3"/>
  <c r="Q6" i="5" l="1"/>
  <c r="Q61" i="5" s="1"/>
  <c r="S6" i="5"/>
  <c r="S61" i="5" s="1"/>
  <c r="O6" i="5"/>
  <c r="O61" i="5" s="1"/>
  <c r="M6" i="5"/>
  <c r="T6" i="5"/>
  <c r="T61" i="5" s="1"/>
  <c r="R6" i="5"/>
  <c r="R61" i="5" s="1"/>
  <c r="P6" i="5"/>
  <c r="P61" i="5" s="1"/>
  <c r="L61" i="5"/>
  <c r="A26" i="2"/>
  <c r="A25" i="3"/>
  <c r="A28" i="6"/>
  <c r="A25" i="5"/>
  <c r="A25" i="4"/>
  <c r="Q6" i="4"/>
  <c r="Q61" i="4" s="1"/>
  <c r="N6" i="4"/>
  <c r="T6" i="4"/>
  <c r="O6" i="3"/>
  <c r="O61" i="3" s="1"/>
  <c r="T61" i="3"/>
  <c r="N61" i="4"/>
  <c r="M61" i="5"/>
  <c r="U6" i="5"/>
  <c r="U61" i="5" s="1"/>
  <c r="R6" i="4"/>
  <c r="R61" i="4" s="1"/>
  <c r="L61" i="4"/>
  <c r="P6" i="4"/>
  <c r="P61" i="4" s="1"/>
  <c r="M6" i="4"/>
  <c r="O6" i="4"/>
  <c r="O61" i="4" s="1"/>
  <c r="S6" i="4"/>
  <c r="S61" i="4" s="1"/>
  <c r="L61" i="3"/>
  <c r="P6" i="3"/>
  <c r="P61" i="3" s="1"/>
  <c r="R6" i="3"/>
  <c r="R61" i="3" s="1"/>
  <c r="Q6" i="3"/>
  <c r="Q61" i="3" s="1"/>
  <c r="N61" i="3"/>
  <c r="M6" i="3"/>
  <c r="S6" i="3"/>
  <c r="S61" i="3" s="1"/>
  <c r="A27" i="2" l="1"/>
  <c r="A29" i="6"/>
  <c r="A26" i="4"/>
  <c r="A26" i="3"/>
  <c r="A26" i="5"/>
  <c r="M61" i="4"/>
  <c r="U6" i="4"/>
  <c r="U61" i="4" s="1"/>
  <c r="M61" i="3"/>
  <c r="U6" i="3"/>
  <c r="U61" i="3" s="1"/>
  <c r="C61" i="2"/>
  <c r="D61" i="2"/>
  <c r="A28" i="2" l="1"/>
  <c r="A30" i="6"/>
  <c r="A27" i="5"/>
  <c r="A27" i="3"/>
  <c r="A27" i="4"/>
  <c r="E6" i="2"/>
  <c r="F6" i="2" s="1"/>
  <c r="A29" i="2" l="1"/>
  <c r="A28" i="4"/>
  <c r="A28" i="3"/>
  <c r="A31" i="6"/>
  <c r="A28" i="5"/>
  <c r="E61" i="2"/>
  <c r="A30" i="2" l="1"/>
  <c r="A29" i="3"/>
  <c r="A32" i="6"/>
  <c r="A29" i="5"/>
  <c r="A29" i="4"/>
  <c r="F61" i="2"/>
  <c r="V6" i="2"/>
  <c r="V61" i="2" s="1"/>
  <c r="G6" i="2"/>
  <c r="A31" i="2" l="1"/>
  <c r="A30" i="4"/>
  <c r="A30" i="5"/>
  <c r="A30" i="3"/>
  <c r="A33" i="6"/>
  <c r="G61" i="2"/>
  <c r="H6" i="2"/>
  <c r="A32" i="2" l="1"/>
  <c r="A31" i="5"/>
  <c r="A31" i="4"/>
  <c r="A31" i="3"/>
  <c r="A34" i="6"/>
  <c r="H61" i="2"/>
  <c r="I6" i="2"/>
  <c r="A33" i="2" l="1"/>
  <c r="A32" i="5"/>
  <c r="A32" i="4"/>
  <c r="A32" i="3"/>
  <c r="A35" i="6"/>
  <c r="I61" i="2"/>
  <c r="K6" i="2"/>
  <c r="J6" i="2"/>
  <c r="A34" i="2" l="1"/>
  <c r="A33" i="3"/>
  <c r="A33" i="4"/>
  <c r="A36" i="6"/>
  <c r="A33" i="5"/>
  <c r="J61" i="2"/>
  <c r="K61" i="2"/>
  <c r="L6" i="2"/>
  <c r="B61" i="2"/>
  <c r="A35" i="2" l="1"/>
  <c r="A37" i="6"/>
  <c r="A34" i="5"/>
  <c r="A34" i="4"/>
  <c r="A34" i="3"/>
  <c r="U6" i="2"/>
  <c r="U61" i="2" s="1"/>
  <c r="T6" i="2"/>
  <c r="O6" i="2"/>
  <c r="L61" i="2"/>
  <c r="Q6" i="2"/>
  <c r="R6" i="2"/>
  <c r="P6" i="2"/>
  <c r="M6" i="2"/>
  <c r="S6" i="2"/>
  <c r="A36" i="2" l="1"/>
  <c r="A38" i="6"/>
  <c r="A35" i="5"/>
  <c r="A35" i="4"/>
  <c r="A35" i="3"/>
  <c r="T61" i="2"/>
  <c r="S61" i="2"/>
  <c r="M61" i="2"/>
  <c r="Q61" i="2"/>
  <c r="P61" i="2"/>
  <c r="N61" i="2"/>
  <c r="R61" i="2"/>
  <c r="O61" i="2"/>
  <c r="A37" i="2" l="1"/>
  <c r="A39" i="6"/>
  <c r="A36" i="5"/>
  <c r="A36" i="4"/>
  <c r="A36" i="3"/>
  <c r="I9" i="6"/>
  <c r="S9" i="6"/>
  <c r="V9" i="6"/>
  <c r="E9" i="6"/>
  <c r="W9" i="6"/>
  <c r="W64" i="6" s="1"/>
  <c r="N9" i="6"/>
  <c r="R9" i="6"/>
  <c r="Q9" i="6"/>
  <c r="U9" i="6"/>
  <c r="U64" i="6" s="1"/>
  <c r="F9" i="6"/>
  <c r="P9" i="6"/>
  <c r="J9" i="6"/>
  <c r="T9" i="6"/>
  <c r="M9" i="6"/>
  <c r="G9" i="6"/>
  <c r="H9" i="6"/>
  <c r="L9" i="6"/>
  <c r="O9" i="6"/>
  <c r="K9" i="6"/>
  <c r="A38" i="2" l="1"/>
  <c r="A40" i="6"/>
  <c r="A37" i="5"/>
  <c r="A37" i="4"/>
  <c r="A37" i="3"/>
  <c r="C64" i="6"/>
  <c r="G64" i="6"/>
  <c r="E64" i="6"/>
  <c r="H64" i="6"/>
  <c r="V64" i="6"/>
  <c r="N64" i="6"/>
  <c r="P64" i="6"/>
  <c r="K64" i="6"/>
  <c r="L64" i="6"/>
  <c r="J64" i="6"/>
  <c r="F64" i="6"/>
  <c r="D64" i="6"/>
  <c r="I64" i="6"/>
  <c r="R64" i="6"/>
  <c r="S64" i="6"/>
  <c r="Q64" i="6"/>
  <c r="O64" i="6"/>
  <c r="M64" i="6"/>
  <c r="A39" i="2" l="1"/>
  <c r="A38" i="5"/>
  <c r="A38" i="3"/>
  <c r="A41" i="6"/>
  <c r="A38" i="4"/>
  <c r="T61" i="4"/>
  <c r="T34" i="6"/>
  <c r="T64" i="6" s="1"/>
  <c r="A40" i="2" l="1"/>
  <c r="A39" i="4"/>
  <c r="A39" i="3"/>
  <c r="A39" i="5"/>
  <c r="A42" i="6"/>
  <c r="A41" i="2" l="1"/>
  <c r="A40" i="4"/>
  <c r="A43" i="6"/>
  <c r="A40" i="5"/>
  <c r="A40" i="3"/>
  <c r="A42" i="2" l="1"/>
  <c r="A44" i="6"/>
  <c r="A41" i="3"/>
  <c r="A41" i="5"/>
  <c r="A41" i="4"/>
  <c r="A43" i="2" l="1"/>
  <c r="A45" i="6"/>
  <c r="A42" i="5"/>
  <c r="A42" i="4"/>
  <c r="A42" i="3"/>
  <c r="A44" i="2" l="1"/>
  <c r="A46" i="6"/>
  <c r="A43" i="5"/>
  <c r="A43" i="3"/>
  <c r="A43" i="4"/>
  <c r="A45" i="2" l="1"/>
  <c r="A47" i="6"/>
  <c r="A44" i="5"/>
  <c r="A44" i="3"/>
  <c r="A44" i="4"/>
  <c r="A46" i="2" l="1"/>
  <c r="A48" i="6"/>
  <c r="A45" i="4"/>
  <c r="A45" i="3"/>
  <c r="A45" i="5"/>
  <c r="A47" i="2" l="1"/>
  <c r="A46" i="4"/>
  <c r="A46" i="3"/>
  <c r="A46" i="5"/>
  <c r="A49" i="6"/>
  <c r="A48" i="2" l="1"/>
  <c r="A47" i="4"/>
  <c r="A47" i="5"/>
  <c r="A47" i="3"/>
  <c r="A50" i="6"/>
  <c r="A49" i="2" l="1"/>
  <c r="A48" i="5"/>
  <c r="A48" i="3"/>
  <c r="A51" i="6"/>
  <c r="A48" i="4"/>
  <c r="A50" i="2" l="1"/>
  <c r="A52" i="6"/>
  <c r="A49" i="5"/>
  <c r="A49" i="4"/>
  <c r="A49" i="3"/>
  <c r="A51" i="2" l="1"/>
  <c r="A50" i="4"/>
  <c r="A50" i="5"/>
  <c r="A50" i="3"/>
  <c r="A53" i="6"/>
  <c r="A52" i="2" l="1"/>
  <c r="A54" i="6"/>
  <c r="A51" i="4"/>
  <c r="A51" i="3"/>
  <c r="A51" i="5"/>
  <c r="A53" i="2" l="1"/>
  <c r="A55" i="6"/>
  <c r="A52" i="5"/>
  <c r="A52" i="4"/>
  <c r="A52" i="3"/>
  <c r="A54" i="2" l="1"/>
  <c r="A53" i="4"/>
  <c r="A53" i="5"/>
  <c r="A56" i="6"/>
  <c r="A53" i="3"/>
  <c r="A55" i="2" l="1"/>
  <c r="A54" i="4"/>
  <c r="A54" i="5"/>
  <c r="A57" i="6"/>
  <c r="A54" i="3"/>
  <c r="A56" i="2" l="1"/>
  <c r="A58" i="6"/>
  <c r="A55" i="4"/>
  <c r="A55" i="3"/>
  <c r="A55" i="5"/>
  <c r="A57" i="2" l="1"/>
  <c r="A56" i="3"/>
  <c r="A56" i="5"/>
  <c r="A59" i="6"/>
  <c r="A56" i="4"/>
  <c r="A58" i="2" l="1"/>
  <c r="A57" i="4"/>
  <c r="A57" i="3"/>
  <c r="A60" i="6"/>
  <c r="A57" i="5"/>
  <c r="A61" i="6" l="1"/>
  <c r="A58" i="4"/>
  <c r="A58" i="3"/>
  <c r="A58" i="5"/>
</calcChain>
</file>

<file path=xl/sharedStrings.xml><?xml version="1.0" encoding="utf-8"?>
<sst xmlns="http://schemas.openxmlformats.org/spreadsheetml/2006/main" count="145" uniqueCount="41">
  <si>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</si>
  <si>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</si>
  <si>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</si>
  <si>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</si>
  <si>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</si>
  <si>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</si>
  <si>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</si>
  <si>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</si>
  <si>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</si>
  <si>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</si>
  <si>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</si>
  <si>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</si>
  <si>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</si>
  <si>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</si>
  <si>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</si>
  <si>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</si>
  <si>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</si>
  <si>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</si>
  <si>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</si>
  <si>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</si>
  <si>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</si>
  <si>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</si>
  <si>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</si>
  <si>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</si>
  <si>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</si>
  <si>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</si>
  <si>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</si>
  <si>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</si>
  <si>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</si>
  <si>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</si>
  <si>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</si>
  <si>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</si>
  <si>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</si>
  <si>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FISCAL YEAR 2024</t>
  </si>
  <si>
    <t>FY 2023</t>
  </si>
  <si>
    <t>* 1 day to start the fiscal year</t>
  </si>
  <si>
    <t>7/1/2023 *</t>
  </si>
  <si>
    <t>2 CITIES</t>
  </si>
  <si>
    <t>FISCAL YEAR TO DATE AS OF JUNE 30, 2024</t>
  </si>
  <si>
    <t>6/30/2024 ***</t>
  </si>
  <si>
    <t>*** 1 day to end the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</si>
</sst>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44" fontId="0" fillId="0" borderId="0" xfId="1" applyNumberFormat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 applyFont="1"/>
    <xf numFmtId="44" fontId="0" fillId="0" borderId="2" xfId="0" applyNumberFormat="1" applyFont="1" applyBorder="1"/>
    <xf numFmtId="44" fontId="0" fillId="0" borderId="2" xfId="0" applyNumberFormat="1" applyFont="1" applyBorder="1" applyAlignment="1">
      <alignment horizontal="center"/>
    </xf>
    <xf numFmtId="38" fontId="0" fillId="0" borderId="2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" fillId="0" borderId="0" xfId="0" applyFont="1"/>
    <xf numFmtId="44" fontId="7" fillId="0" borderId="0" xfId="1" applyFont="1"/>
    <xf numFmtId="0" fontId="0" fillId="0" borderId="0" xfId="0" applyFont="1" applyBorder="1" applyAlignment="1">
      <alignment horizontal="center" wrapText="1"/>
    </xf>
    <xf numFmtId="44" fontId="0" fillId="0" borderId="0" xfId="1" applyFont="1" applyBorder="1" applyAlignment="1">
      <alignment horizontal="center"/>
    </xf>
    <xf numFmtId="43" fontId="0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</cellXfs>
  <cellStyles count="6">
    <cellStyle name="Comma 2" xfId="3"/>
    <cellStyle name="Currency" xfId="1" builtinId="4"/>
    <cellStyle name="Currency 2" xfId="4"/>
    <cellStyle name="Normal" xfId="0" builtinId="0"/>
    <cellStyle name="Normal 2" xfId="2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8"/>
  <sheetViews>
    <sheetView tabSelected="1" zoomScaleNormal="100" workbookViewId="0">
      <pane ySplit="7" topLeftCell="A40" activePane="bottomLeft" state="frozen"/>
      <selection pane="bottomLeft" activeCell="A64" sqref="A64"/>
    </sheetView>
  </sheetViews>
  <sheetFormatPr defaultRowHeight="15" customHeight="1" x14ac:dyDescent="0.25"/>
  <cols>
    <col min="1" max="1" width="13" style="2" customWidth="1"/>
    <col min="2" max="3" width="18.85546875" style="2" bestFit="1" customWidth="1"/>
    <col min="4" max="4" width="16.28515625" style="2" customWidth="1"/>
    <col min="5" max="5" width="17.28515625" style="2" bestFit="1" customWidth="1"/>
    <col min="6" max="6" width="16" style="2" customWidth="1"/>
    <col min="7" max="7" width="14.5703125" style="2" customWidth="1"/>
    <col min="8" max="8" width="17.28515625" style="2" customWidth="1"/>
    <col min="9" max="9" width="14.7109375" style="2" hidden="1" customWidth="1"/>
    <col min="10" max="10" width="14.85546875" style="2" customWidth="1"/>
    <col min="11" max="11" width="13.85546875" style="2" customWidth="1"/>
    <col min="12" max="12" width="17.28515625" style="2" bestFit="1" customWidth="1"/>
    <col min="13" max="13" width="17.28515625" style="2" customWidth="1"/>
    <col min="14" max="14" width="15.85546875" style="2" customWidth="1"/>
    <col min="15" max="15" width="16.140625" style="2" bestFit="1" customWidth="1"/>
    <col min="16" max="16" width="15.85546875" style="2" customWidth="1"/>
    <col min="17" max="17" width="15.5703125" style="2" customWidth="1"/>
    <col min="18" max="18" width="17" style="2" customWidth="1"/>
    <col min="19" max="19" width="15.85546875" style="2" customWidth="1"/>
    <col min="20" max="20" width="15" style="2" customWidth="1"/>
    <col min="21" max="21" width="14.85546875" style="2" customWidth="1"/>
    <col min="22" max="23" width="13.7109375" style="2" customWidth="1"/>
    <col min="24" max="16384" width="9.140625" style="2"/>
  </cols>
  <sheetData>
    <row r="1" spans="1:96" s="22" customFormat="1" ht="18.75" x14ac:dyDescent="0.3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96" s="16" customFormat="1" ht="15" customHeight="1" x14ac:dyDescent="0.25">
      <c r="A2" s="28" t="s">
        <v>29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</row>
    <row r="3" spans="1:96" s="16" customFormat="1" ht="15" customHeight="1" x14ac:dyDescent="0.25">
      <c r="A3" s="28" t="s">
        <v>38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96" s="16" customFormat="1" ht="15" customHeight="1" x14ac:dyDescent="0.25">
      <c r="A4" s="28" t="s">
        <v>33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</row>
    <row r="5" spans="1:96" s="16" customFormat="1" ht="15" customHeight="1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96" s="19" customFormat="1" ht="15" customHeight="1" x14ac:dyDescent="0.25"/>
    <row r="7" spans="1:96" s="3" customFormat="1" ht="45" customHeight="1" x14ac:dyDescent="0.25">
      <c r="A7" s="3" t="s">
        <v>2</v>
      </c>
      <c r="B7" s="3" t="s">
        <v>5</v>
      </c>
      <c r="C7" s="3" t="s">
        <v>6</v>
      </c>
      <c r="D7" s="3" t="s">
        <v>8</v>
      </c>
      <c r="E7" s="3" t="s">
        <v>9</v>
      </c>
      <c r="F7" s="3" t="s">
        <v>7</v>
      </c>
      <c r="G7" s="3" t="s">
        <v>10</v>
      </c>
      <c r="H7" s="3" t="s">
        <v>11</v>
      </c>
      <c r="I7" s="3" t="s">
        <v>3</v>
      </c>
      <c r="J7" s="3" t="s">
        <v>12</v>
      </c>
      <c r="K7" s="3" t="s">
        <v>13</v>
      </c>
      <c r="L7" s="3" t="s">
        <v>14</v>
      </c>
      <c r="M7" s="3" t="s">
        <v>1</v>
      </c>
      <c r="N7" s="3" t="s">
        <v>15</v>
      </c>
      <c r="O7" s="3" t="s">
        <v>10</v>
      </c>
      <c r="P7" s="3" t="s">
        <v>16</v>
      </c>
      <c r="Q7" s="3" t="s">
        <v>17</v>
      </c>
      <c r="R7" s="3" t="s">
        <v>18</v>
      </c>
      <c r="S7" s="3" t="s">
        <v>19</v>
      </c>
      <c r="T7" s="3" t="s">
        <v>31</v>
      </c>
      <c r="U7" s="3" t="s">
        <v>30</v>
      </c>
      <c r="V7" s="3" t="s">
        <v>20</v>
      </c>
      <c r="W7" s="3" t="s">
        <v>21</v>
      </c>
    </row>
    <row r="8" spans="1:96" s="21" customFormat="1" ht="15" customHeight="1" x14ac:dyDescent="0.25"/>
    <row r="9" spans="1:96" ht="15" customHeight="1" x14ac:dyDescent="0.25">
      <c r="A9" s="8" t="str">
        <f>Mountaineer!A6</f>
        <v>7/1/2023 *</v>
      </c>
      <c r="B9" s="9">
        <f>SUM('Mountaineer:Charles Town'!B6)</f>
        <v>28821011.25</v>
      </c>
      <c r="C9" s="9">
        <f>SUM('Mountaineer:Charles Town'!C6)</f>
        <v>26344620.5</v>
      </c>
      <c r="D9" s="9">
        <f>SUM('Mountaineer:Charles Town'!D6)</f>
        <v>518182.28</v>
      </c>
      <c r="E9" s="9">
        <f>SUM('Mountaineer:Charles Town'!E6)</f>
        <v>1958208.469999999</v>
      </c>
      <c r="F9" s="9">
        <f>SUM('Mountaineer:Charles Town'!F6)</f>
        <v>78328.350000000006</v>
      </c>
      <c r="G9" s="9">
        <f>SUM('Mountaineer:Charles Town'!G6)</f>
        <v>0</v>
      </c>
      <c r="H9" s="9">
        <f>SUM('Mountaineer:Charles Town'!H6)</f>
        <v>1879880.1199999992</v>
      </c>
      <c r="I9" s="9">
        <f>SUM('Mountaineer:Charles Town'!I6)</f>
        <v>0</v>
      </c>
      <c r="J9" s="9">
        <f>SUM('Mountaineer:Charles Town'!J6)</f>
        <v>0</v>
      </c>
      <c r="K9" s="9">
        <f>SUM('Mountaineer:Charles Town'!K6)</f>
        <v>0</v>
      </c>
      <c r="L9" s="23">
        <f>SUM('Mountaineer:Charles Town'!L6)</f>
        <v>1879880.1199999992</v>
      </c>
      <c r="M9" s="9">
        <f>SUM('Mountaineer:Charles Town'!M6)</f>
        <v>874144.26</v>
      </c>
      <c r="N9" s="9">
        <f>SUM('Mountaineer:Charles Town'!N6)</f>
        <v>563964.04</v>
      </c>
      <c r="O9" s="9">
        <f>SUM('Mountaineer:Charles Town'!O6)</f>
        <v>241564.59999999998</v>
      </c>
      <c r="P9" s="9">
        <f>SUM('Mountaineer:Charles Town'!P6)</f>
        <v>118432.44</v>
      </c>
      <c r="Q9" s="9">
        <f>SUM('Mountaineer:Charles Town'!Q6)</f>
        <v>18798.800000000003</v>
      </c>
      <c r="R9" s="9">
        <f>SUM('Mountaineer:Charles Town'!R6)</f>
        <v>12689.19</v>
      </c>
      <c r="S9" s="9">
        <f>SUM('Mountaineer:Charles Town'!S6)</f>
        <v>12689.19</v>
      </c>
      <c r="T9" s="9">
        <f>SUM('Mountaineer:Charles Town'!T6)</f>
        <v>34284.959999999999</v>
      </c>
      <c r="U9" s="9">
        <f>SUM('Mountaineer:Charles Town'!U6)</f>
        <v>3312.64</v>
      </c>
      <c r="V9" s="9">
        <f>SUM('Mountaineer:Charles Town'!V6)</f>
        <v>1669.5152656390217</v>
      </c>
      <c r="W9" s="7">
        <f>SUM('Mountaineer:Charles Town'!W6)</f>
        <v>4419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Mountaineer!A7</f>
        <v>45115</v>
      </c>
      <c r="B10" s="9">
        <f>SUM('Mountaineer:Charles Town'!B7)</f>
        <v>126098099</v>
      </c>
      <c r="C10" s="9">
        <f>SUM('Mountaineer:Charles Town'!C7)</f>
        <v>113257608.81</v>
      </c>
      <c r="D10" s="9">
        <f>SUM('Mountaineer:Charles Town'!D7)</f>
        <v>1879216.96</v>
      </c>
      <c r="E10" s="9">
        <f>SUM('Mountaineer:Charles Town'!E7)</f>
        <v>10961273.230000004</v>
      </c>
      <c r="F10" s="9">
        <f>SUM('Mountaineer:Charles Town'!F7)</f>
        <v>438450.92</v>
      </c>
      <c r="G10" s="9">
        <f>SUM('Mountaineer:Charles Town'!G7)</f>
        <v>0</v>
      </c>
      <c r="H10" s="9">
        <f>SUM('Mountaineer:Charles Town'!H7)</f>
        <v>10522822.310000006</v>
      </c>
      <c r="I10" s="9">
        <f>SUM('Mountaineer:Charles Town'!I7)</f>
        <v>0</v>
      </c>
      <c r="J10" s="9">
        <f>SUM('Mountaineer:Charles Town'!J7)</f>
        <v>0</v>
      </c>
      <c r="K10" s="9">
        <f>SUM('Mountaineer:Charles Town'!K7)</f>
        <v>0</v>
      </c>
      <c r="L10" s="23">
        <f>SUM('Mountaineer:Charles Town'!L7)</f>
        <v>10522822.310000006</v>
      </c>
      <c r="M10" s="9">
        <f>SUM('Mountaineer:Charles Town'!M7)</f>
        <v>4893112.3800000008</v>
      </c>
      <c r="N10" s="9">
        <f>SUM('Mountaineer:Charles Town'!N7)</f>
        <v>3156846.7</v>
      </c>
      <c r="O10" s="9">
        <f>SUM('Mountaineer:Charles Town'!O7)</f>
        <v>1352182.67</v>
      </c>
      <c r="P10" s="9">
        <f>SUM('Mountaineer:Charles Town'!P7)</f>
        <v>662937.80000000005</v>
      </c>
      <c r="Q10" s="9">
        <f>SUM('Mountaineer:Charles Town'!Q7)</f>
        <v>105228.22</v>
      </c>
      <c r="R10" s="9">
        <f>SUM('Mountaineer:Charles Town'!R7)</f>
        <v>71029.05</v>
      </c>
      <c r="S10" s="9">
        <f>SUM('Mountaineer:Charles Town'!S7)</f>
        <v>71029.05</v>
      </c>
      <c r="T10" s="9">
        <f>SUM('Mountaineer:Charles Town'!T7)</f>
        <v>192720.26</v>
      </c>
      <c r="U10" s="9">
        <f>SUM('Mountaineer:Charles Town'!U7)</f>
        <v>17736.18</v>
      </c>
      <c r="V10" s="9">
        <f>SUM('Mountaineer:Charles Town'!V7)</f>
        <v>9068.7380629343534</v>
      </c>
      <c r="W10" s="7">
        <f>SUM('Mountaineer:Charles Town'!W7)</f>
        <v>4429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Mountaineer!A8</f>
        <v>45122</v>
      </c>
      <c r="B11" s="9">
        <f>SUM('Mountaineer:Charles Town'!B8)</f>
        <v>108310092.48999999</v>
      </c>
      <c r="C11" s="9">
        <f>SUM('Mountaineer:Charles Town'!C8)</f>
        <v>97120409.370000005</v>
      </c>
      <c r="D11" s="9">
        <f>SUM('Mountaineer:Charles Town'!D8)</f>
        <v>1671689.04</v>
      </c>
      <c r="E11" s="9">
        <f>SUM('Mountaineer:Charles Town'!E8)</f>
        <v>9517994.0799999908</v>
      </c>
      <c r="F11" s="9">
        <f>SUM('Mountaineer:Charles Town'!F8)</f>
        <v>380719.78</v>
      </c>
      <c r="G11" s="9">
        <f>SUM('Mountaineer:Charles Town'!G8)</f>
        <v>0</v>
      </c>
      <c r="H11" s="9">
        <f>SUM('Mountaineer:Charles Town'!H8)</f>
        <v>9137274.2999999914</v>
      </c>
      <c r="I11" s="9">
        <f>SUM('Mountaineer:Charles Town'!I8)</f>
        <v>0</v>
      </c>
      <c r="J11" s="9">
        <f>SUM('Mountaineer:Charles Town'!J8)</f>
        <v>0</v>
      </c>
      <c r="K11" s="9">
        <f>SUM('Mountaineer:Charles Town'!K8)</f>
        <v>0</v>
      </c>
      <c r="L11" s="23">
        <f>SUM('Mountaineer:Charles Town'!L8)</f>
        <v>9137274.2999999914</v>
      </c>
      <c r="M11" s="9">
        <f>SUM('Mountaineer:Charles Town'!M8)</f>
        <v>4248832.55</v>
      </c>
      <c r="N11" s="9">
        <f>SUM('Mountaineer:Charles Town'!N8)</f>
        <v>2741182.2800000003</v>
      </c>
      <c r="O11" s="9">
        <f>SUM('Mountaineer:Charles Town'!O8)</f>
        <v>1174139.7400000002</v>
      </c>
      <c r="P11" s="9">
        <f>SUM('Mountaineer:Charles Town'!P8)</f>
        <v>575648.29</v>
      </c>
      <c r="Q11" s="9">
        <f>SUM('Mountaineer:Charles Town'!Q8)</f>
        <v>91372.74</v>
      </c>
      <c r="R11" s="9">
        <f>SUM('Mountaineer:Charles Town'!R8)</f>
        <v>61676.61</v>
      </c>
      <c r="S11" s="9">
        <f>SUM('Mountaineer:Charles Town'!S8)</f>
        <v>61676.61</v>
      </c>
      <c r="T11" s="9">
        <f>SUM('Mountaineer:Charles Town'!T8)</f>
        <v>167358.88</v>
      </c>
      <c r="U11" s="9">
        <f>SUM('Mountaineer:Charles Town'!U8)</f>
        <v>15386.6</v>
      </c>
      <c r="V11" s="9">
        <f>SUM('Mountaineer:Charles Town'!V8)</f>
        <v>7865.4847277469726</v>
      </c>
      <c r="W11" s="7">
        <f>SUM('Mountaineer:Charles Town'!W8)</f>
        <v>4410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Mountaineer!A9</f>
        <v>45129</v>
      </c>
      <c r="B12" s="9">
        <f>SUM('Mountaineer:Charles Town'!B9)</f>
        <v>106742958.61999999</v>
      </c>
      <c r="C12" s="9">
        <f>SUM('Mountaineer:Charles Town'!C9)</f>
        <v>95930190.510000005</v>
      </c>
      <c r="D12" s="9">
        <f>SUM('Mountaineer:Charles Town'!D9)</f>
        <v>1556130.16</v>
      </c>
      <c r="E12" s="9">
        <f>SUM('Mountaineer:Charles Town'!E9)</f>
        <v>9256637.9499999899</v>
      </c>
      <c r="F12" s="9">
        <f>SUM('Mountaineer:Charles Town'!F9)</f>
        <v>370265.52</v>
      </c>
      <c r="G12" s="9">
        <f>SUM('Mountaineer:Charles Town'!G9)</f>
        <v>0</v>
      </c>
      <c r="H12" s="9">
        <f>SUM('Mountaineer:Charles Town'!H9)</f>
        <v>8886372.4299999885</v>
      </c>
      <c r="I12" s="9">
        <f>SUM('Mountaineer:Charles Town'!I9)</f>
        <v>0</v>
      </c>
      <c r="J12" s="9">
        <f>SUM('Mountaineer:Charles Town'!J9)</f>
        <v>0</v>
      </c>
      <c r="K12" s="9">
        <f>SUM('Mountaineer:Charles Town'!K9)</f>
        <v>0</v>
      </c>
      <c r="L12" s="23">
        <f>SUM('Mountaineer:Charles Town'!L9)</f>
        <v>8886372.4299999885</v>
      </c>
      <c r="M12" s="9">
        <f>SUM('Mountaineer:Charles Town'!M9)</f>
        <v>4132163.1799999997</v>
      </c>
      <c r="N12" s="9">
        <f>SUM('Mountaineer:Charles Town'!N9)</f>
        <v>2665911.75</v>
      </c>
      <c r="O12" s="9">
        <f>SUM('Mountaineer:Charles Town'!O9)</f>
        <v>1141898.8600000001</v>
      </c>
      <c r="P12" s="9">
        <f>SUM('Mountaineer:Charles Town'!P9)</f>
        <v>559841.46</v>
      </c>
      <c r="Q12" s="9">
        <f>SUM('Mountaineer:Charles Town'!Q9)</f>
        <v>88863.72</v>
      </c>
      <c r="R12" s="9">
        <f>SUM('Mountaineer:Charles Town'!R9)</f>
        <v>59983.01</v>
      </c>
      <c r="S12" s="9">
        <f>SUM('Mountaineer:Charles Town'!S9)</f>
        <v>59983.01</v>
      </c>
      <c r="T12" s="9">
        <f>SUM('Mountaineer:Charles Town'!T9)</f>
        <v>161576.95999999999</v>
      </c>
      <c r="U12" s="9">
        <f>SUM('Mountaineer:Charles Town'!U9)</f>
        <v>16150.48</v>
      </c>
      <c r="V12" s="9">
        <f>SUM('Mountaineer:Charles Town'!V9)</f>
        <v>7819.6163818251916</v>
      </c>
      <c r="W12" s="7">
        <f>SUM('Mountaineer:Charles Town'!W9)</f>
        <v>4386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Mountaineer!A10</f>
        <v>45136</v>
      </c>
      <c r="B13" s="9">
        <f>SUM('Mountaineer:Charles Town'!B10)</f>
        <v>119419657.83</v>
      </c>
      <c r="C13" s="9">
        <f>SUM('Mountaineer:Charles Town'!C10)</f>
        <v>107539454.75</v>
      </c>
      <c r="D13" s="9">
        <f>SUM('Mountaineer:Charles Town'!D10)</f>
        <v>1767513.6800000002</v>
      </c>
      <c r="E13" s="9">
        <f>SUM('Mountaineer:Charles Town'!E10)</f>
        <v>10112689.399999991</v>
      </c>
      <c r="F13" s="9">
        <f>SUM('Mountaineer:Charles Town'!F10)</f>
        <v>404507.6</v>
      </c>
      <c r="G13" s="9">
        <f>SUM('Mountaineer:Charles Town'!G10)</f>
        <v>0</v>
      </c>
      <c r="H13" s="9">
        <f>SUM('Mountaineer:Charles Town'!H10)</f>
        <v>9708181.7999999914</v>
      </c>
      <c r="I13" s="9">
        <f>SUM('Mountaineer:Charles Town'!I10)</f>
        <v>0</v>
      </c>
      <c r="J13" s="9">
        <f>SUM('Mountaineer:Charles Town'!J10)</f>
        <v>0</v>
      </c>
      <c r="K13" s="9">
        <f>SUM('Mountaineer:Charles Town'!K10)</f>
        <v>0</v>
      </c>
      <c r="L13" s="23">
        <f>SUM('Mountaineer:Charles Town'!L10)</f>
        <v>9708181.7999999914</v>
      </c>
      <c r="M13" s="9">
        <f>SUM('Mountaineer:Charles Town'!M10)</f>
        <v>4514304.54</v>
      </c>
      <c r="N13" s="9">
        <f>SUM('Mountaineer:Charles Town'!N10)</f>
        <v>2912454.5300000003</v>
      </c>
      <c r="O13" s="9">
        <f>SUM('Mountaineer:Charles Town'!O10)</f>
        <v>1247501.3599999999</v>
      </c>
      <c r="P13" s="9">
        <f>SUM('Mountaineer:Charles Town'!P10)</f>
        <v>611615.44999999995</v>
      </c>
      <c r="Q13" s="9">
        <f>SUM('Mountaineer:Charles Town'!Q10)</f>
        <v>97081.82</v>
      </c>
      <c r="R13" s="9">
        <f>SUM('Mountaineer:Charles Town'!R10)</f>
        <v>65530.23</v>
      </c>
      <c r="S13" s="9">
        <f>SUM('Mountaineer:Charles Town'!S10)</f>
        <v>65530.23</v>
      </c>
      <c r="T13" s="9">
        <f>SUM('Mountaineer:Charles Town'!T10)</f>
        <v>177842.59999999998</v>
      </c>
      <c r="U13" s="9">
        <f>SUM('Mountaineer:Charles Town'!U10)</f>
        <v>16321.04</v>
      </c>
      <c r="V13" s="9">
        <f>SUM('Mountaineer:Charles Town'!V10)</f>
        <v>8201.7895532515431</v>
      </c>
      <c r="W13" s="7">
        <f>SUM('Mountaineer:Charles Town'!W10)</f>
        <v>4430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Mountaineer!A11</f>
        <v>45143</v>
      </c>
      <c r="B14" s="9">
        <f>SUM('Mountaineer:Charles Town'!B11)</f>
        <v>109297198.27000001</v>
      </c>
      <c r="C14" s="9">
        <f>SUM('Mountaineer:Charles Town'!C11)</f>
        <v>98295751.24000001</v>
      </c>
      <c r="D14" s="9">
        <f>SUM('Mountaineer:Charles Town'!D11)</f>
        <v>1684937.64</v>
      </c>
      <c r="E14" s="9">
        <f>SUM('Mountaineer:Charles Town'!E11)</f>
        <v>9316509.3899999969</v>
      </c>
      <c r="F14" s="9">
        <f>SUM('Mountaineer:Charles Town'!F11)</f>
        <v>372660.35</v>
      </c>
      <c r="G14" s="9">
        <f>SUM('Mountaineer:Charles Town'!G11)</f>
        <v>0</v>
      </c>
      <c r="H14" s="9">
        <f>SUM('Mountaineer:Charles Town'!H11)</f>
        <v>8943849.0399999972</v>
      </c>
      <c r="I14" s="9">
        <f>SUM('Mountaineer:Charles Town'!I11)</f>
        <v>0</v>
      </c>
      <c r="J14" s="9">
        <f>SUM('Mountaineer:Charles Town'!J11)</f>
        <v>0</v>
      </c>
      <c r="K14" s="9">
        <f>SUM('Mountaineer:Charles Town'!K11)</f>
        <v>0</v>
      </c>
      <c r="L14" s="23">
        <f>SUM('Mountaineer:Charles Town'!L11)</f>
        <v>8943849.0399999972</v>
      </c>
      <c r="M14" s="9">
        <f>SUM('Mountaineer:Charles Town'!M11)</f>
        <v>4158889.79</v>
      </c>
      <c r="N14" s="9">
        <f>SUM('Mountaineer:Charles Town'!N11)</f>
        <v>2683154.73</v>
      </c>
      <c r="O14" s="9">
        <f>SUM('Mountaineer:Charles Town'!O11)</f>
        <v>1149284.6000000001</v>
      </c>
      <c r="P14" s="9">
        <f>SUM('Mountaineer:Charles Town'!P11)</f>
        <v>563462.49</v>
      </c>
      <c r="Q14" s="9">
        <f>SUM('Mountaineer:Charles Town'!Q11)</f>
        <v>89438.489999999991</v>
      </c>
      <c r="R14" s="9">
        <f>SUM('Mountaineer:Charles Town'!R11)</f>
        <v>60370.979999999996</v>
      </c>
      <c r="S14" s="9">
        <f>SUM('Mountaineer:Charles Town'!S11)</f>
        <v>60370.979999999996</v>
      </c>
      <c r="T14" s="9">
        <f>SUM('Mountaineer:Charles Town'!T11)</f>
        <v>163090.72</v>
      </c>
      <c r="U14" s="9">
        <f>SUM('Mountaineer:Charles Town'!U11)</f>
        <v>15786.26</v>
      </c>
      <c r="V14" s="9">
        <f>SUM('Mountaineer:Charles Town'!V11)</f>
        <v>7807.7453848652913</v>
      </c>
      <c r="W14" s="7">
        <f>SUM('Mountaineer:Charles Town'!W11)</f>
        <v>4417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Mountaineer!A12</f>
        <v>45150</v>
      </c>
      <c r="B15" s="9">
        <f>SUM('Mountaineer:Charles Town'!B12)</f>
        <v>110457522.20999999</v>
      </c>
      <c r="C15" s="9">
        <f>SUM('Mountaineer:Charles Town'!C12)</f>
        <v>99117804.560000002</v>
      </c>
      <c r="D15" s="9">
        <f>SUM('Mountaineer:Charles Town'!D12)</f>
        <v>1653774.5899999999</v>
      </c>
      <c r="E15" s="9">
        <f>SUM('Mountaineer:Charles Town'!E12)</f>
        <v>9685943.0600000005</v>
      </c>
      <c r="F15" s="9">
        <f>SUM('Mountaineer:Charles Town'!F12)</f>
        <v>387437.68000000005</v>
      </c>
      <c r="G15" s="9">
        <f>SUM('Mountaineer:Charles Town'!G12)</f>
        <v>0</v>
      </c>
      <c r="H15" s="9">
        <f>SUM('Mountaineer:Charles Town'!H12)</f>
        <v>9298505.379999999</v>
      </c>
      <c r="I15" s="9">
        <f>SUM('Mountaineer:Charles Town'!I12)</f>
        <v>0</v>
      </c>
      <c r="J15" s="9">
        <f>SUM('Mountaineer:Charles Town'!J12)</f>
        <v>0</v>
      </c>
      <c r="K15" s="9">
        <f>SUM('Mountaineer:Charles Town'!K12)</f>
        <v>0</v>
      </c>
      <c r="L15" s="23">
        <f>SUM('Mountaineer:Charles Town'!L12)</f>
        <v>9298505.379999999</v>
      </c>
      <c r="M15" s="9">
        <f>SUM('Mountaineer:Charles Town'!M12)</f>
        <v>4323805</v>
      </c>
      <c r="N15" s="9">
        <f>SUM('Mountaineer:Charles Town'!N12)</f>
        <v>2789551.62</v>
      </c>
      <c r="O15" s="9">
        <f>SUM('Mountaineer:Charles Town'!O12)</f>
        <v>1194857.94</v>
      </c>
      <c r="P15" s="9">
        <f>SUM('Mountaineer:Charles Town'!P12)</f>
        <v>585805.85</v>
      </c>
      <c r="Q15" s="9">
        <f>SUM('Mountaineer:Charles Town'!Q12)</f>
        <v>92985.049999999988</v>
      </c>
      <c r="R15" s="9">
        <f>SUM('Mountaineer:Charles Town'!R12)</f>
        <v>62764.909999999996</v>
      </c>
      <c r="S15" s="9">
        <f>SUM('Mountaineer:Charles Town'!S12)</f>
        <v>62764.909999999996</v>
      </c>
      <c r="T15" s="9">
        <f>SUM('Mountaineer:Charles Town'!T12)</f>
        <v>169489.58000000002</v>
      </c>
      <c r="U15" s="9">
        <f>SUM('Mountaineer:Charles Town'!U12)</f>
        <v>16480.52</v>
      </c>
      <c r="V15" s="9">
        <f>SUM('Mountaineer:Charles Town'!V12)</f>
        <v>7926.4544338556989</v>
      </c>
      <c r="W15" s="7">
        <f>SUM('Mountaineer:Charles Town'!W12)</f>
        <v>4399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Mountaineer!A13</f>
        <v>45157</v>
      </c>
      <c r="B16" s="9">
        <f>SUM('Mountaineer:Charles Town'!B13)</f>
        <v>109087776.44</v>
      </c>
      <c r="C16" s="9">
        <f>SUM('Mountaineer:Charles Town'!C13)</f>
        <v>98297844.74000001</v>
      </c>
      <c r="D16" s="9">
        <f>SUM('Mountaineer:Charles Town'!D13)</f>
        <v>1681036.64</v>
      </c>
      <c r="E16" s="9">
        <f>SUM('Mountaineer:Charles Town'!E13)</f>
        <v>9108895.0600000024</v>
      </c>
      <c r="F16" s="9">
        <f>SUM('Mountaineer:Charles Town'!F13)</f>
        <v>364355.78</v>
      </c>
      <c r="G16" s="9">
        <f>SUM('Mountaineer:Charles Town'!G13)</f>
        <v>0</v>
      </c>
      <c r="H16" s="9">
        <f>SUM('Mountaineer:Charles Town'!H13)</f>
        <v>8744539.2800000012</v>
      </c>
      <c r="I16" s="9">
        <f>SUM('Mountaineer:Charles Town'!I13)</f>
        <v>0</v>
      </c>
      <c r="J16" s="9">
        <f>SUM('Mountaineer:Charles Town'!J13)</f>
        <v>0</v>
      </c>
      <c r="K16" s="9">
        <f>SUM('Mountaineer:Charles Town'!K13)</f>
        <v>0</v>
      </c>
      <c r="L16" s="23">
        <f>SUM('Mountaineer:Charles Town'!L13)</f>
        <v>8744539.2800000012</v>
      </c>
      <c r="M16" s="9">
        <f>SUM('Mountaineer:Charles Town'!M13)</f>
        <v>4066210.76</v>
      </c>
      <c r="N16" s="9">
        <f>SUM('Mountaineer:Charles Town'!N13)</f>
        <v>2623361.83</v>
      </c>
      <c r="O16" s="9">
        <f>SUM('Mountaineer:Charles Town'!O13)</f>
        <v>1123673.3</v>
      </c>
      <c r="P16" s="9">
        <f>SUM('Mountaineer:Charles Town'!P13)</f>
        <v>550905.97</v>
      </c>
      <c r="Q16" s="9">
        <f>SUM('Mountaineer:Charles Town'!Q13)</f>
        <v>87445.38</v>
      </c>
      <c r="R16" s="9">
        <f>SUM('Mountaineer:Charles Town'!R13)</f>
        <v>59025.64</v>
      </c>
      <c r="S16" s="9">
        <f>SUM('Mountaineer:Charles Town'!S13)</f>
        <v>59025.64</v>
      </c>
      <c r="T16" s="9">
        <f>SUM('Mountaineer:Charles Town'!T13)</f>
        <v>157483.78</v>
      </c>
      <c r="U16" s="9">
        <f>SUM('Mountaineer:Charles Town'!U13)</f>
        <v>17406.980000000003</v>
      </c>
      <c r="V16" s="9">
        <f>SUM('Mountaineer:Charles Town'!V13)</f>
        <v>7577.3448678160285</v>
      </c>
      <c r="W16" s="7">
        <f>SUM('Mountaineer:Charles Town'!W13)</f>
        <v>4393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Mountaineer!A14</f>
        <v>45164</v>
      </c>
      <c r="B17" s="9">
        <f>SUM('Mountaineer:Charles Town'!B14)</f>
        <v>108640681.60999998</v>
      </c>
      <c r="C17" s="9">
        <f>SUM('Mountaineer:Charles Town'!C14)</f>
        <v>97958319.430000007</v>
      </c>
      <c r="D17" s="9">
        <f>SUM('Mountaineer:Charles Town'!D14)</f>
        <v>1668015.9800000002</v>
      </c>
      <c r="E17" s="9">
        <f>SUM('Mountaineer:Charles Town'!E14)</f>
        <v>9014346.1999999918</v>
      </c>
      <c r="F17" s="9">
        <f>SUM('Mountaineer:Charles Town'!F14)</f>
        <v>360573.85</v>
      </c>
      <c r="G17" s="9">
        <f>SUM('Mountaineer:Charles Town'!G14)</f>
        <v>0</v>
      </c>
      <c r="H17" s="9">
        <f>SUM('Mountaineer:Charles Town'!H14)</f>
        <v>8653772.3499999922</v>
      </c>
      <c r="I17" s="9">
        <f>SUM('Mountaineer:Charles Town'!I14)</f>
        <v>0</v>
      </c>
      <c r="J17" s="9">
        <f>SUM('Mountaineer:Charles Town'!J14)</f>
        <v>0</v>
      </c>
      <c r="K17" s="9">
        <f>SUM('Mountaineer:Charles Town'!K14)</f>
        <v>0</v>
      </c>
      <c r="L17" s="23">
        <f>SUM('Mountaineer:Charles Town'!L14)</f>
        <v>8653772.3499999922</v>
      </c>
      <c r="M17" s="9">
        <f>SUM('Mountaineer:Charles Town'!M14)</f>
        <v>4024004.15</v>
      </c>
      <c r="N17" s="9">
        <f>SUM('Mountaineer:Charles Town'!N14)</f>
        <v>2596131.71</v>
      </c>
      <c r="O17" s="9">
        <f>SUM('Mountaineer:Charles Town'!O14)</f>
        <v>1112009.75</v>
      </c>
      <c r="P17" s="9">
        <f>SUM('Mountaineer:Charles Town'!P14)</f>
        <v>545187.66</v>
      </c>
      <c r="Q17" s="9">
        <f>SUM('Mountaineer:Charles Town'!Q14)</f>
        <v>86537.72</v>
      </c>
      <c r="R17" s="9">
        <f>SUM('Mountaineer:Charles Town'!R14)</f>
        <v>58412.960000000006</v>
      </c>
      <c r="S17" s="9">
        <f>SUM('Mountaineer:Charles Town'!S14)</f>
        <v>58412.960000000006</v>
      </c>
      <c r="T17" s="9">
        <f>SUM('Mountaineer:Charles Town'!T14)</f>
        <v>157794.41999999998</v>
      </c>
      <c r="U17" s="9">
        <f>SUM('Mountaineer:Charles Town'!U14)</f>
        <v>15281.02</v>
      </c>
      <c r="V17" s="9">
        <f>SUM('Mountaineer:Charles Town'!V14)</f>
        <v>7849.1459711814605</v>
      </c>
      <c r="W17" s="7">
        <f>SUM('Mountaineer:Charles Town'!W14)</f>
        <v>4186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Mountaineer!A15</f>
        <v>45171</v>
      </c>
      <c r="B18" s="9">
        <f>SUM('Mountaineer:Charles Town'!B15)</f>
        <v>111480903.28</v>
      </c>
      <c r="C18" s="9">
        <f>SUM('Mountaineer:Charles Town'!C15)</f>
        <v>100300683.03</v>
      </c>
      <c r="D18" s="9">
        <f>SUM('Mountaineer:Charles Town'!D15)</f>
        <v>1740376.81</v>
      </c>
      <c r="E18" s="9">
        <f>SUM('Mountaineer:Charles Town'!E15)</f>
        <v>9439843.4399999976</v>
      </c>
      <c r="F18" s="9">
        <f>SUM('Mountaineer:Charles Town'!F15)</f>
        <v>377593.74</v>
      </c>
      <c r="G18" s="9">
        <f>SUM('Mountaineer:Charles Town'!G15)</f>
        <v>0</v>
      </c>
      <c r="H18" s="9">
        <f>SUM('Mountaineer:Charles Town'!H15)</f>
        <v>9062249.6999999974</v>
      </c>
      <c r="I18" s="9">
        <f>SUM('Mountaineer:Charles Town'!I15)</f>
        <v>0</v>
      </c>
      <c r="J18" s="9">
        <f>SUM('Mountaineer:Charles Town'!J15)</f>
        <v>0</v>
      </c>
      <c r="K18" s="9">
        <f>SUM('Mountaineer:Charles Town'!K15)</f>
        <v>0</v>
      </c>
      <c r="L18" s="23">
        <f>SUM('Mountaineer:Charles Town'!L15)</f>
        <v>9062249.6999999974</v>
      </c>
      <c r="M18" s="9">
        <f>SUM('Mountaineer:Charles Town'!M15)</f>
        <v>4213946.12</v>
      </c>
      <c r="N18" s="9">
        <f>SUM('Mountaineer:Charles Town'!N15)</f>
        <v>2718674.88</v>
      </c>
      <c r="O18" s="9">
        <f>SUM('Mountaineer:Charles Town'!O15)</f>
        <v>1164499.0899999999</v>
      </c>
      <c r="P18" s="9">
        <f>SUM('Mountaineer:Charles Town'!P15)</f>
        <v>570921.73</v>
      </c>
      <c r="Q18" s="9">
        <f>SUM('Mountaineer:Charles Town'!Q15)</f>
        <v>90622.5</v>
      </c>
      <c r="R18" s="9">
        <f>SUM('Mountaineer:Charles Town'!R15)</f>
        <v>61170.19</v>
      </c>
      <c r="S18" s="9">
        <f>SUM('Mountaineer:Charles Town'!S15)</f>
        <v>61170.19</v>
      </c>
      <c r="T18" s="9">
        <f>SUM('Mountaineer:Charles Town'!T15)</f>
        <v>163954.79</v>
      </c>
      <c r="U18" s="9">
        <f>SUM('Mountaineer:Charles Town'!U15)</f>
        <v>17290.21</v>
      </c>
      <c r="V18" s="9">
        <f>SUM('Mountaineer:Charles Town'!V15)</f>
        <v>7862.1284982786565</v>
      </c>
      <c r="W18" s="7">
        <f>SUM('Mountaineer:Charles Town'!W15)</f>
        <v>4340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Mountaineer!A16</f>
        <v>45178</v>
      </c>
      <c r="B19" s="9">
        <f>SUM('Mountaineer:Charles Town'!B16)</f>
        <v>116461571.03999999</v>
      </c>
      <c r="C19" s="9">
        <f>SUM('Mountaineer:Charles Town'!C16)</f>
        <v>104435481.19</v>
      </c>
      <c r="D19" s="9">
        <f>SUM('Mountaineer:Charles Town'!D16)</f>
        <v>1797219.7999999998</v>
      </c>
      <c r="E19" s="9">
        <f>SUM('Mountaineer:Charles Town'!E16)</f>
        <v>10228870.049999993</v>
      </c>
      <c r="F19" s="9">
        <f>SUM('Mountaineer:Charles Town'!F16)</f>
        <v>409154.76</v>
      </c>
      <c r="G19" s="9">
        <f>SUM('Mountaineer:Charles Town'!G16)</f>
        <v>0</v>
      </c>
      <c r="H19" s="9">
        <f>SUM('Mountaineer:Charles Town'!H16)</f>
        <v>9819715.2899999935</v>
      </c>
      <c r="I19" s="9">
        <f>SUM('Mountaineer:Charles Town'!I16)</f>
        <v>0</v>
      </c>
      <c r="J19" s="9">
        <f>SUM('Mountaineer:Charles Town'!J16)</f>
        <v>0</v>
      </c>
      <c r="K19" s="9">
        <f>SUM('Mountaineer:Charles Town'!K16)</f>
        <v>0</v>
      </c>
      <c r="L19" s="23">
        <f>SUM('Mountaineer:Charles Town'!L16)</f>
        <v>9819715.2899999935</v>
      </c>
      <c r="M19" s="9">
        <f>SUM('Mountaineer:Charles Town'!M16)</f>
        <v>4566167.6099999994</v>
      </c>
      <c r="N19" s="9">
        <f>SUM('Mountaineer:Charles Town'!N16)</f>
        <v>2945914.56</v>
      </c>
      <c r="O19" s="9">
        <f>SUM('Mountaineer:Charles Town'!O16)</f>
        <v>1261833.42</v>
      </c>
      <c r="P19" s="9">
        <f>SUM('Mountaineer:Charles Town'!P16)</f>
        <v>618642.06000000006</v>
      </c>
      <c r="Q19" s="9">
        <f>SUM('Mountaineer:Charles Town'!Q16)</f>
        <v>98197.16</v>
      </c>
      <c r="R19" s="9">
        <f>SUM('Mountaineer:Charles Town'!R16)</f>
        <v>66283.079999999987</v>
      </c>
      <c r="S19" s="9">
        <f>SUM('Mountaineer:Charles Town'!S16)</f>
        <v>66283.079999999987</v>
      </c>
      <c r="T19" s="9">
        <f>SUM('Mountaineer:Charles Town'!T16)</f>
        <v>123728.1</v>
      </c>
      <c r="U19" s="9">
        <f>SUM('Mountaineer:Charles Town'!U16)</f>
        <v>72666.22</v>
      </c>
      <c r="V19" s="9">
        <f>SUM('Mountaineer:Charles Town'!V16)</f>
        <v>8306.6739074315446</v>
      </c>
      <c r="W19" s="7">
        <f>SUM('Mountaineer:Charles Town'!W16)</f>
        <v>4400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Mountaineer!A17</f>
        <v>45185</v>
      </c>
      <c r="B20" s="9">
        <f>SUM('Mountaineer:Charles Town'!B17)</f>
        <v>101098454.59</v>
      </c>
      <c r="C20" s="9">
        <f>SUM('Mountaineer:Charles Town'!C17)</f>
        <v>91017313.960000008</v>
      </c>
      <c r="D20" s="9">
        <f>SUM('Mountaineer:Charles Town'!D17)</f>
        <v>1600111.19</v>
      </c>
      <c r="E20" s="9">
        <f>SUM('Mountaineer:Charles Town'!E17)</f>
        <v>8481029.4400000051</v>
      </c>
      <c r="F20" s="9">
        <f>SUM('Mountaineer:Charles Town'!F17)</f>
        <v>339241.19</v>
      </c>
      <c r="G20" s="9">
        <f>SUM('Mountaineer:Charles Town'!G17)</f>
        <v>0</v>
      </c>
      <c r="H20" s="9">
        <f>SUM('Mountaineer:Charles Town'!H17)</f>
        <v>8141788.2500000075</v>
      </c>
      <c r="I20" s="9">
        <f>SUM('Mountaineer:Charles Town'!I17)</f>
        <v>0</v>
      </c>
      <c r="J20" s="9">
        <f>SUM('Mountaineer:Charles Town'!J17)</f>
        <v>0</v>
      </c>
      <c r="K20" s="9">
        <f>SUM('Mountaineer:Charles Town'!K17)</f>
        <v>0</v>
      </c>
      <c r="L20" s="23">
        <f>SUM('Mountaineer:Charles Town'!L17)</f>
        <v>8141788.2500000075</v>
      </c>
      <c r="M20" s="9">
        <f>SUM('Mountaineer:Charles Town'!M17)</f>
        <v>3785931.5300000003</v>
      </c>
      <c r="N20" s="9">
        <f>SUM('Mountaineer:Charles Town'!N17)</f>
        <v>2442536.4699999997</v>
      </c>
      <c r="O20" s="9">
        <f>SUM('Mountaineer:Charles Town'!O17)</f>
        <v>1046219.79</v>
      </c>
      <c r="P20" s="9">
        <f>SUM('Mountaineer:Charles Town'!P17)</f>
        <v>512932.66</v>
      </c>
      <c r="Q20" s="9">
        <f>SUM('Mountaineer:Charles Town'!Q17)</f>
        <v>81417.88</v>
      </c>
      <c r="R20" s="9">
        <f>SUM('Mountaineer:Charles Town'!R17)</f>
        <v>54957.08</v>
      </c>
      <c r="S20" s="9">
        <f>SUM('Mountaineer:Charles Town'!S17)</f>
        <v>54957.08</v>
      </c>
      <c r="T20" s="9">
        <f>SUM('Mountaineer:Charles Town'!T17)</f>
        <v>103116.95999999999</v>
      </c>
      <c r="U20" s="9">
        <f>SUM('Mountaineer:Charles Town'!U17)</f>
        <v>59718.8</v>
      </c>
      <c r="V20" s="9">
        <f>SUM('Mountaineer:Charles Town'!V17)</f>
        <v>7154.6314431838</v>
      </c>
      <c r="W20" s="7">
        <f>SUM('Mountaineer:Charles Town'!W17)</f>
        <v>4307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Mountaineer!A18</f>
        <v>45192</v>
      </c>
      <c r="B21" s="9">
        <f>SUM('Mountaineer:Charles Town'!B18)</f>
        <v>96780216.570000008</v>
      </c>
      <c r="C21" s="9">
        <f>SUM('Mountaineer:Charles Town'!C18)</f>
        <v>87086141.960000008</v>
      </c>
      <c r="D21" s="9">
        <f>SUM('Mountaineer:Charles Town'!D18)</f>
        <v>1608553.42</v>
      </c>
      <c r="E21" s="9">
        <f>SUM('Mountaineer:Charles Town'!E18)</f>
        <v>8085521.1900000107</v>
      </c>
      <c r="F21" s="9">
        <f>SUM('Mountaineer:Charles Town'!F18)</f>
        <v>323420.82999999996</v>
      </c>
      <c r="G21" s="9">
        <f>SUM('Mountaineer:Charles Town'!G18)</f>
        <v>0</v>
      </c>
      <c r="H21" s="9">
        <f>SUM('Mountaineer:Charles Town'!H18)</f>
        <v>7762100.3600000106</v>
      </c>
      <c r="I21" s="9">
        <f>SUM('Mountaineer:Charles Town'!I18)</f>
        <v>0</v>
      </c>
      <c r="J21" s="9">
        <f>SUM('Mountaineer:Charles Town'!J18)</f>
        <v>0</v>
      </c>
      <c r="K21" s="9">
        <f>SUM('Mountaineer:Charles Town'!K18)</f>
        <v>0</v>
      </c>
      <c r="L21" s="23">
        <f>SUM('Mountaineer:Charles Town'!L18)</f>
        <v>7762100.3600000106</v>
      </c>
      <c r="M21" s="9">
        <f>SUM('Mountaineer:Charles Town'!M18)</f>
        <v>3609376.66</v>
      </c>
      <c r="N21" s="9">
        <f>SUM('Mountaineer:Charles Town'!N18)</f>
        <v>2328630.08</v>
      </c>
      <c r="O21" s="9">
        <f>SUM('Mountaineer:Charles Town'!O18)</f>
        <v>997429.9</v>
      </c>
      <c r="P21" s="9">
        <f>SUM('Mountaineer:Charles Town'!P18)</f>
        <v>489012.33</v>
      </c>
      <c r="Q21" s="9">
        <f>SUM('Mountaineer:Charles Town'!Q18)</f>
        <v>77621.009999999995</v>
      </c>
      <c r="R21" s="9">
        <f>SUM('Mountaineer:Charles Town'!R18)</f>
        <v>52394.180000000008</v>
      </c>
      <c r="S21" s="9">
        <f>SUM('Mountaineer:Charles Town'!S18)</f>
        <v>52394.180000000008</v>
      </c>
      <c r="T21" s="9">
        <f>SUM('Mountaineer:Charles Town'!T18)</f>
        <v>100994.78</v>
      </c>
      <c r="U21" s="9">
        <f>SUM('Mountaineer:Charles Town'!U18)</f>
        <v>54247.24</v>
      </c>
      <c r="V21" s="9">
        <f>SUM('Mountaineer:Charles Town'!V18)</f>
        <v>6845.0993496199881</v>
      </c>
      <c r="W21" s="7">
        <f>SUM('Mountaineer:Charles Town'!W18)</f>
        <v>4376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Mountaineer!A19</f>
        <v>45199</v>
      </c>
      <c r="B22" s="9">
        <f>SUM('Mountaineer:Charles Town'!B19)</f>
        <v>105475760.21000001</v>
      </c>
      <c r="C22" s="9">
        <f>SUM('Mountaineer:Charles Town'!C19)</f>
        <v>94636568.25</v>
      </c>
      <c r="D22" s="9">
        <f>SUM('Mountaineer:Charles Town'!D19)</f>
        <v>1683818.9000000001</v>
      </c>
      <c r="E22" s="9">
        <f>SUM('Mountaineer:Charles Town'!E19)</f>
        <v>9155373.0600000024</v>
      </c>
      <c r="F22" s="9">
        <f>SUM('Mountaineer:Charles Town'!F19)</f>
        <v>366214.92000000004</v>
      </c>
      <c r="G22" s="9">
        <f>SUM('Mountaineer:Charles Town'!G19)</f>
        <v>0</v>
      </c>
      <c r="H22" s="9">
        <f>SUM('Mountaineer:Charles Town'!H19)</f>
        <v>8789158.1400000025</v>
      </c>
      <c r="I22" s="9">
        <f>SUM('Mountaineer:Charles Town'!I19)</f>
        <v>0</v>
      </c>
      <c r="J22" s="9">
        <f>SUM('Mountaineer:Charles Town'!J19)</f>
        <v>0</v>
      </c>
      <c r="K22" s="9">
        <f>SUM('Mountaineer:Charles Town'!K19)</f>
        <v>0</v>
      </c>
      <c r="L22" s="23">
        <f>SUM('Mountaineer:Charles Town'!L19)</f>
        <v>8789158.1400000025</v>
      </c>
      <c r="M22" s="9">
        <f>SUM('Mountaineer:Charles Town'!M19)</f>
        <v>4086958.54</v>
      </c>
      <c r="N22" s="9">
        <f>SUM('Mountaineer:Charles Town'!N19)</f>
        <v>2636747.4500000002</v>
      </c>
      <c r="O22" s="9">
        <f>SUM('Mountaineer:Charles Town'!O19)</f>
        <v>1129406.81</v>
      </c>
      <c r="P22" s="9">
        <f>SUM('Mountaineer:Charles Town'!P19)</f>
        <v>553716.96</v>
      </c>
      <c r="Q22" s="9">
        <f>SUM('Mountaineer:Charles Town'!Q19)</f>
        <v>87891.58</v>
      </c>
      <c r="R22" s="9">
        <f>SUM('Mountaineer:Charles Town'!R19)</f>
        <v>59326.82</v>
      </c>
      <c r="S22" s="9">
        <f>SUM('Mountaineer:Charles Town'!S19)</f>
        <v>59326.82</v>
      </c>
      <c r="T22" s="9">
        <f>SUM('Mountaineer:Charles Town'!T19)</f>
        <v>114224.93</v>
      </c>
      <c r="U22" s="9">
        <f>SUM('Mountaineer:Charles Town'!U19)</f>
        <v>61558.229999999996</v>
      </c>
      <c r="V22" s="9">
        <f>SUM('Mountaineer:Charles Town'!V19)</f>
        <v>7664.6803436297805</v>
      </c>
      <c r="W22" s="7">
        <f>SUM('Mountaineer:Charles Town'!W19)</f>
        <v>4385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Mountaineer!A20</f>
        <v>45206</v>
      </c>
      <c r="B23" s="9">
        <f>SUM('Mountaineer:Charles Town'!B20)</f>
        <v>100540507.2</v>
      </c>
      <c r="C23" s="9">
        <f>SUM('Mountaineer:Charles Town'!C20)</f>
        <v>90265561.439999998</v>
      </c>
      <c r="D23" s="9">
        <f>SUM('Mountaineer:Charles Town'!D20)</f>
        <v>1730709.5799999998</v>
      </c>
      <c r="E23" s="9">
        <f>SUM('Mountaineer:Charles Town'!E20)</f>
        <v>8544236.1800000109</v>
      </c>
      <c r="F23" s="9">
        <f>SUM('Mountaineer:Charles Town'!F20)</f>
        <v>341769.44</v>
      </c>
      <c r="G23" s="9">
        <f>SUM('Mountaineer:Charles Town'!G20)</f>
        <v>0</v>
      </c>
      <c r="H23" s="9">
        <f>SUM('Mountaineer:Charles Town'!H20)</f>
        <v>8202466.7400000114</v>
      </c>
      <c r="I23" s="9">
        <f>SUM('Mountaineer:Charles Town'!I20)</f>
        <v>0</v>
      </c>
      <c r="J23" s="9">
        <f>SUM('Mountaineer:Charles Town'!J20)</f>
        <v>0</v>
      </c>
      <c r="K23" s="9">
        <f>SUM('Mountaineer:Charles Town'!K20)</f>
        <v>0</v>
      </c>
      <c r="L23" s="23">
        <f>SUM('Mountaineer:Charles Town'!L20)</f>
        <v>8202466.7400000114</v>
      </c>
      <c r="M23" s="9">
        <f>SUM('Mountaineer:Charles Town'!M20)</f>
        <v>3814147.0300000003</v>
      </c>
      <c r="N23" s="9">
        <f>SUM('Mountaineer:Charles Town'!N20)</f>
        <v>2460740.04</v>
      </c>
      <c r="O23" s="9">
        <f>SUM('Mountaineer:Charles Town'!O20)</f>
        <v>1054016.98</v>
      </c>
      <c r="P23" s="9">
        <f>SUM('Mountaineer:Charles Town'!P20)</f>
        <v>516755.41</v>
      </c>
      <c r="Q23" s="9">
        <f>SUM('Mountaineer:Charles Town'!Q20)</f>
        <v>82024.66</v>
      </c>
      <c r="R23" s="9">
        <f>SUM('Mountaineer:Charles Town'!R20)</f>
        <v>55366.649999999994</v>
      </c>
      <c r="S23" s="9">
        <f>SUM('Mountaineer:Charles Town'!S20)</f>
        <v>55366.649999999994</v>
      </c>
      <c r="T23" s="9">
        <f>SUM('Mountaineer:Charles Town'!T20)</f>
        <v>106933.47</v>
      </c>
      <c r="U23" s="9">
        <f>SUM('Mountaineer:Charles Town'!U20)</f>
        <v>57115.850000000006</v>
      </c>
      <c r="V23" s="9">
        <f>SUM('Mountaineer:Charles Town'!V20)</f>
        <v>7315.7602324221025</v>
      </c>
      <c r="W23" s="7">
        <f>SUM('Mountaineer:Charles Town'!W20)</f>
        <v>4343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Mountaineer!A21</f>
        <v>45213</v>
      </c>
      <c r="B24" s="9">
        <f>SUM('Mountaineer:Charles Town'!B21)</f>
        <v>102963915.55</v>
      </c>
      <c r="C24" s="9">
        <f>SUM('Mountaineer:Charles Town'!C21)</f>
        <v>92315181.319999993</v>
      </c>
      <c r="D24" s="9">
        <f>SUM('Mountaineer:Charles Town'!D21)</f>
        <v>1563524.29</v>
      </c>
      <c r="E24" s="9">
        <f>SUM('Mountaineer:Charles Town'!E21)</f>
        <v>9085209.9400000051</v>
      </c>
      <c r="F24" s="9">
        <f>SUM('Mountaineer:Charles Town'!F21)</f>
        <v>363408.42000000004</v>
      </c>
      <c r="G24" s="9">
        <f>SUM('Mountaineer:Charles Town'!G21)</f>
        <v>0</v>
      </c>
      <c r="H24" s="9">
        <f>SUM('Mountaineer:Charles Town'!H21)</f>
        <v>8721801.520000007</v>
      </c>
      <c r="I24" s="9">
        <f>SUM('Mountaineer:Charles Town'!I21)</f>
        <v>0</v>
      </c>
      <c r="J24" s="9">
        <f>SUM('Mountaineer:Charles Town'!J21)</f>
        <v>0</v>
      </c>
      <c r="K24" s="9">
        <f>SUM('Mountaineer:Charles Town'!K21)</f>
        <v>0</v>
      </c>
      <c r="L24" s="23">
        <f>SUM('Mountaineer:Charles Town'!L21)</f>
        <v>8721801.520000007</v>
      </c>
      <c r="M24" s="9">
        <f>SUM('Mountaineer:Charles Town'!M21)</f>
        <v>4055637.71</v>
      </c>
      <c r="N24" s="9">
        <f>SUM('Mountaineer:Charles Town'!N21)</f>
        <v>2616540.48</v>
      </c>
      <c r="O24" s="9">
        <f>SUM('Mountaineer:Charles Town'!O21)</f>
        <v>1120751.49</v>
      </c>
      <c r="P24" s="9">
        <f>SUM('Mountaineer:Charles Town'!P21)</f>
        <v>549473.49</v>
      </c>
      <c r="Q24" s="9">
        <f>SUM('Mountaineer:Charles Town'!Q21)</f>
        <v>87218.010000000009</v>
      </c>
      <c r="R24" s="9">
        <f>SUM('Mountaineer:Charles Town'!R21)</f>
        <v>58872.160000000003</v>
      </c>
      <c r="S24" s="9">
        <f>SUM('Mountaineer:Charles Town'!S21)</f>
        <v>58872.160000000003</v>
      </c>
      <c r="T24" s="9">
        <f>SUM('Mountaineer:Charles Town'!T21)</f>
        <v>112370.28</v>
      </c>
      <c r="U24" s="9">
        <f>SUM('Mountaineer:Charles Town'!U21)</f>
        <v>62065.740000000005</v>
      </c>
      <c r="V24" s="9">
        <f>SUM('Mountaineer:Charles Town'!V21)</f>
        <v>7683.6842900391839</v>
      </c>
      <c r="W24" s="7">
        <f>SUM('Mountaineer:Charles Town'!W21)</f>
        <v>4369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Mountaineer!A22</f>
        <v>45220</v>
      </c>
      <c r="B25" s="9">
        <f>SUM('Mountaineer:Charles Town'!B22)</f>
        <v>101209978.98999999</v>
      </c>
      <c r="C25" s="9">
        <f>SUM('Mountaineer:Charles Town'!C22)</f>
        <v>91351405.879999995</v>
      </c>
      <c r="D25" s="9">
        <f>SUM('Mountaineer:Charles Town'!D22)</f>
        <v>1599693.14</v>
      </c>
      <c r="E25" s="9">
        <f>SUM('Mountaineer:Charles Town'!E22)</f>
        <v>8258879.9699999914</v>
      </c>
      <c r="F25" s="9">
        <f>SUM('Mountaineer:Charles Town'!F22)</f>
        <v>330355.21000000002</v>
      </c>
      <c r="G25" s="9">
        <f>SUM('Mountaineer:Charles Town'!G22)</f>
        <v>0</v>
      </c>
      <c r="H25" s="9">
        <f>SUM('Mountaineer:Charles Town'!H22)</f>
        <v>7928524.7599999923</v>
      </c>
      <c r="I25" s="9">
        <f>SUM('Mountaineer:Charles Town'!I22)</f>
        <v>0</v>
      </c>
      <c r="J25" s="9">
        <f>SUM('Mountaineer:Charles Town'!J22)</f>
        <v>0</v>
      </c>
      <c r="K25" s="9">
        <f>SUM('Mountaineer:Charles Town'!K22)</f>
        <v>0</v>
      </c>
      <c r="L25" s="23">
        <f>SUM('Mountaineer:Charles Town'!L22)</f>
        <v>7928524.7599999923</v>
      </c>
      <c r="M25" s="9">
        <f>SUM('Mountaineer:Charles Town'!M22)</f>
        <v>3686764.01</v>
      </c>
      <c r="N25" s="9">
        <f>SUM('Mountaineer:Charles Town'!N22)</f>
        <v>2378557.4500000002</v>
      </c>
      <c r="O25" s="9">
        <f>SUM('Mountaineer:Charles Town'!O22)</f>
        <v>1018815.44</v>
      </c>
      <c r="P25" s="9">
        <f>SUM('Mountaineer:Charles Town'!P22)</f>
        <v>499497.06</v>
      </c>
      <c r="Q25" s="9">
        <f>SUM('Mountaineer:Charles Town'!Q22)</f>
        <v>79285.240000000005</v>
      </c>
      <c r="R25" s="9">
        <f>SUM('Mountaineer:Charles Town'!R22)</f>
        <v>53517.54</v>
      </c>
      <c r="S25" s="9">
        <f>SUM('Mountaineer:Charles Town'!S22)</f>
        <v>53517.54</v>
      </c>
      <c r="T25" s="9">
        <f>SUM('Mountaineer:Charles Town'!T22)</f>
        <v>102769.31</v>
      </c>
      <c r="U25" s="9">
        <f>SUM('Mountaineer:Charles Town'!U22)</f>
        <v>55801.17</v>
      </c>
      <c r="V25" s="9">
        <f>SUM('Mountaineer:Charles Town'!V22)</f>
        <v>7116.2515103278902</v>
      </c>
      <c r="W25" s="7">
        <f>SUM('Mountaineer:Charles Town'!W22)</f>
        <v>4340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Mountaineer!A23</f>
        <v>45227</v>
      </c>
      <c r="B26" s="9">
        <f>SUM('Mountaineer:Charles Town'!B23)</f>
        <v>99844100.340000004</v>
      </c>
      <c r="C26" s="9">
        <f>SUM('Mountaineer:Charles Town'!C23)</f>
        <v>90087593.269999981</v>
      </c>
      <c r="D26" s="9">
        <f>SUM('Mountaineer:Charles Town'!D23)</f>
        <v>1601172.97</v>
      </c>
      <c r="E26" s="9">
        <f>SUM('Mountaineer:Charles Town'!E23)</f>
        <v>8155334.1000000136</v>
      </c>
      <c r="F26" s="9">
        <f>SUM('Mountaineer:Charles Town'!F23)</f>
        <v>326213.37</v>
      </c>
      <c r="G26" s="9">
        <f>SUM('Mountaineer:Charles Town'!G23)</f>
        <v>0</v>
      </c>
      <c r="H26" s="9">
        <f>SUM('Mountaineer:Charles Town'!H23)</f>
        <v>7829120.7300000135</v>
      </c>
      <c r="I26" s="9">
        <f>SUM('Mountaineer:Charles Town'!I23)</f>
        <v>0</v>
      </c>
      <c r="J26" s="9">
        <f>SUM('Mountaineer:Charles Town'!J23)</f>
        <v>0</v>
      </c>
      <c r="K26" s="9">
        <f>SUM('Mountaineer:Charles Town'!K23)</f>
        <v>0</v>
      </c>
      <c r="L26" s="23">
        <f>SUM('Mountaineer:Charles Town'!L23)</f>
        <v>7829120.7300000135</v>
      </c>
      <c r="M26" s="9">
        <f>SUM('Mountaineer:Charles Town'!M23)</f>
        <v>3640541.14</v>
      </c>
      <c r="N26" s="9">
        <f>SUM('Mountaineer:Charles Town'!N23)</f>
        <v>2348736.2000000002</v>
      </c>
      <c r="O26" s="9">
        <f>SUM('Mountaineer:Charles Town'!O23)</f>
        <v>1006042.02</v>
      </c>
      <c r="P26" s="9">
        <f>SUM('Mountaineer:Charles Town'!P23)</f>
        <v>493234.6</v>
      </c>
      <c r="Q26" s="9">
        <f>SUM('Mountaineer:Charles Town'!Q23)</f>
        <v>78291.209999999992</v>
      </c>
      <c r="R26" s="9">
        <f>SUM('Mountaineer:Charles Town'!R23)</f>
        <v>52846.570000000007</v>
      </c>
      <c r="S26" s="9">
        <f>SUM('Mountaineer:Charles Town'!S23)</f>
        <v>52846.570000000007</v>
      </c>
      <c r="T26" s="9">
        <f>SUM('Mountaineer:Charles Town'!T23)</f>
        <v>102076.23999999999</v>
      </c>
      <c r="U26" s="9">
        <f>SUM('Mountaineer:Charles Town'!U23)</f>
        <v>54506.18</v>
      </c>
      <c r="V26" s="9">
        <f>SUM('Mountaineer:Charles Town'!V23)</f>
        <v>6958.8410374306159</v>
      </c>
      <c r="W26" s="7">
        <f>SUM('Mountaineer:Charles Town'!W23)</f>
        <v>4382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Mountaineer!A24</f>
        <v>45234</v>
      </c>
      <c r="B27" s="9">
        <f>SUM('Mountaineer:Charles Town'!B24)</f>
        <v>103153366.69999999</v>
      </c>
      <c r="C27" s="9">
        <f>SUM('Mountaineer:Charles Town'!C24)</f>
        <v>92979060.939999998</v>
      </c>
      <c r="D27" s="9">
        <f>SUM('Mountaineer:Charles Town'!D24)</f>
        <v>1681821.4</v>
      </c>
      <c r="E27" s="9">
        <f>SUM('Mountaineer:Charles Town'!E24)</f>
        <v>8492484.359999992</v>
      </c>
      <c r="F27" s="9">
        <f>SUM('Mountaineer:Charles Town'!F24)</f>
        <v>339699.37</v>
      </c>
      <c r="G27" s="9">
        <f>SUM('Mountaineer:Charles Town'!G24)</f>
        <v>0</v>
      </c>
      <c r="H27" s="9">
        <f>SUM('Mountaineer:Charles Town'!H24)</f>
        <v>8152784.9899999928</v>
      </c>
      <c r="I27" s="9">
        <f>SUM('Mountaineer:Charles Town'!I24)</f>
        <v>0</v>
      </c>
      <c r="J27" s="9">
        <f>SUM('Mountaineer:Charles Town'!J24)</f>
        <v>0</v>
      </c>
      <c r="K27" s="9">
        <f>SUM('Mountaineer:Charles Town'!K24)</f>
        <v>0</v>
      </c>
      <c r="L27" s="23">
        <f>SUM('Mountaineer:Charles Town'!L24)</f>
        <v>8152784.9899999928</v>
      </c>
      <c r="M27" s="9">
        <f>SUM('Mountaineer:Charles Town'!M24)</f>
        <v>3791045.01</v>
      </c>
      <c r="N27" s="9">
        <f>SUM('Mountaineer:Charles Town'!N24)</f>
        <v>2445835.48</v>
      </c>
      <c r="O27" s="9">
        <f>SUM('Mountaineer:Charles Town'!O24)</f>
        <v>1047632.8700000001</v>
      </c>
      <c r="P27" s="9">
        <f>SUM('Mountaineer:Charles Town'!P24)</f>
        <v>513625.44999999995</v>
      </c>
      <c r="Q27" s="9">
        <f>SUM('Mountaineer:Charles Town'!Q24)</f>
        <v>81527.859999999986</v>
      </c>
      <c r="R27" s="9">
        <f>SUM('Mountaineer:Charles Town'!R24)</f>
        <v>55031.3</v>
      </c>
      <c r="S27" s="9">
        <f>SUM('Mountaineer:Charles Town'!S24)</f>
        <v>55031.3</v>
      </c>
      <c r="T27" s="9">
        <f>SUM('Mountaineer:Charles Town'!T24)</f>
        <v>105884.26</v>
      </c>
      <c r="U27" s="9">
        <f>SUM('Mountaineer:Charles Town'!U24)</f>
        <v>57171.46</v>
      </c>
      <c r="V27" s="9">
        <f>SUM('Mountaineer:Charles Town'!V24)</f>
        <v>7218.8959198318207</v>
      </c>
      <c r="W27" s="7">
        <f>SUM('Mountaineer:Charles Town'!W24)</f>
        <v>4367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Mountaineer!A25</f>
        <v>45241</v>
      </c>
      <c r="B28" s="9">
        <f>SUM('Mountaineer:Charles Town'!B25)</f>
        <v>102179411.93000001</v>
      </c>
      <c r="C28" s="9">
        <f>SUM('Mountaineer:Charles Town'!C25)</f>
        <v>92139380.079999998</v>
      </c>
      <c r="D28" s="9">
        <f>SUM('Mountaineer:Charles Town'!D25)</f>
        <v>1610988.0099999998</v>
      </c>
      <c r="E28" s="9">
        <f>SUM('Mountaineer:Charles Town'!E25)</f>
        <v>8429043.840000011</v>
      </c>
      <c r="F28" s="9">
        <f>SUM('Mountaineer:Charles Town'!F25)</f>
        <v>337161.76</v>
      </c>
      <c r="G28" s="9">
        <f>SUM('Mountaineer:Charles Town'!G25)</f>
        <v>0</v>
      </c>
      <c r="H28" s="9">
        <f>SUM('Mountaineer:Charles Town'!H25)</f>
        <v>8091882.0800000113</v>
      </c>
      <c r="I28" s="9">
        <f>SUM('Mountaineer:Charles Town'!I25)</f>
        <v>0</v>
      </c>
      <c r="J28" s="9">
        <f>SUM('Mountaineer:Charles Town'!J25)</f>
        <v>0</v>
      </c>
      <c r="K28" s="9">
        <f>SUM('Mountaineer:Charles Town'!K25)</f>
        <v>0</v>
      </c>
      <c r="L28" s="23">
        <f>SUM('Mountaineer:Charles Town'!L25)</f>
        <v>8091882.0800000113</v>
      </c>
      <c r="M28" s="9">
        <f>SUM('Mountaineer:Charles Town'!M25)</f>
        <v>3762725.1599999997</v>
      </c>
      <c r="N28" s="9">
        <f>SUM('Mountaineer:Charles Town'!N25)</f>
        <v>2427564.62</v>
      </c>
      <c r="O28" s="9">
        <f>SUM('Mountaineer:Charles Town'!O25)</f>
        <v>1039806.85</v>
      </c>
      <c r="P28" s="9">
        <f>SUM('Mountaineer:Charles Town'!P25)</f>
        <v>509788.57</v>
      </c>
      <c r="Q28" s="9">
        <f>SUM('Mountaineer:Charles Town'!Q25)</f>
        <v>80918.820000000007</v>
      </c>
      <c r="R28" s="9">
        <f>SUM('Mountaineer:Charles Town'!R25)</f>
        <v>54620.210000000006</v>
      </c>
      <c r="S28" s="9">
        <f>SUM('Mountaineer:Charles Town'!S25)</f>
        <v>54620.210000000006</v>
      </c>
      <c r="T28" s="9">
        <f>SUM('Mountaineer:Charles Town'!T25)</f>
        <v>104438.45</v>
      </c>
      <c r="U28" s="9">
        <f>SUM('Mountaineer:Charles Town'!U25)</f>
        <v>57399.189999999995</v>
      </c>
      <c r="V28" s="9">
        <f>SUM('Mountaineer:Charles Town'!V25)</f>
        <v>7212.2133245481546</v>
      </c>
      <c r="W28" s="7">
        <f>SUM('Mountaineer:Charles Town'!W25)</f>
        <v>4269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Mountaineer!A26</f>
        <v>45248</v>
      </c>
      <c r="B29" s="9">
        <f>SUM('Mountaineer:Charles Town'!B26)</f>
        <v>99157889.879999995</v>
      </c>
      <c r="C29" s="9">
        <f>SUM('Mountaineer:Charles Town'!C26)</f>
        <v>89456077.560000002</v>
      </c>
      <c r="D29" s="9">
        <f>SUM('Mountaineer:Charles Town'!D26)</f>
        <v>1547866.07</v>
      </c>
      <c r="E29" s="9">
        <f>SUM('Mountaineer:Charles Town'!E26)</f>
        <v>8153946.2500000037</v>
      </c>
      <c r="F29" s="9">
        <f>SUM('Mountaineer:Charles Town'!F26)</f>
        <v>326157.85000000003</v>
      </c>
      <c r="G29" s="9">
        <f>SUM('Mountaineer:Charles Town'!G26)</f>
        <v>0</v>
      </c>
      <c r="H29" s="9">
        <f>SUM('Mountaineer:Charles Town'!H26)</f>
        <v>7827788.4000000041</v>
      </c>
      <c r="I29" s="9">
        <f>SUM('Mountaineer:Charles Town'!I26)</f>
        <v>0</v>
      </c>
      <c r="J29" s="9">
        <f>SUM('Mountaineer:Charles Town'!J26)</f>
        <v>0</v>
      </c>
      <c r="K29" s="9">
        <f>SUM('Mountaineer:Charles Town'!K26)</f>
        <v>0</v>
      </c>
      <c r="L29" s="23">
        <f>SUM('Mountaineer:Charles Town'!L26)</f>
        <v>7827788.4000000041</v>
      </c>
      <c r="M29" s="9">
        <f>SUM('Mountaineer:Charles Town'!M26)</f>
        <v>3639921.6099999994</v>
      </c>
      <c r="N29" s="9">
        <f>SUM('Mountaineer:Charles Town'!N26)</f>
        <v>2348336.5300000003</v>
      </c>
      <c r="O29" s="9">
        <f>SUM('Mountaineer:Charles Town'!O26)</f>
        <v>1005870.8</v>
      </c>
      <c r="P29" s="9">
        <f>SUM('Mountaineer:Charles Town'!P26)</f>
        <v>493150.67000000004</v>
      </c>
      <c r="Q29" s="9">
        <f>SUM('Mountaineer:Charles Town'!Q26)</f>
        <v>78277.890000000014</v>
      </c>
      <c r="R29" s="9">
        <f>SUM('Mountaineer:Charles Town'!R26)</f>
        <v>52837.56</v>
      </c>
      <c r="S29" s="9">
        <f>SUM('Mountaineer:Charles Town'!S26)</f>
        <v>52837.56</v>
      </c>
      <c r="T29" s="9">
        <f>SUM('Mountaineer:Charles Town'!T26)</f>
        <v>101242.23000000001</v>
      </c>
      <c r="U29" s="9">
        <f>SUM('Mountaineer:Charles Town'!U26)</f>
        <v>55313.55</v>
      </c>
      <c r="V29" s="9">
        <f>SUM('Mountaineer:Charles Town'!V26)</f>
        <v>7079.5504381937253</v>
      </c>
      <c r="W29" s="7">
        <f>SUM('Mountaineer:Charles Town'!W26)</f>
        <v>4261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Mountaineer!A27</f>
        <v>45255</v>
      </c>
      <c r="B30" s="9">
        <f>SUM('Mountaineer:Charles Town'!B27)</f>
        <v>112437446.38</v>
      </c>
      <c r="C30" s="9">
        <f>SUM('Mountaineer:Charles Town'!C27)</f>
        <v>100866461.88</v>
      </c>
      <c r="D30" s="9">
        <f>SUM('Mountaineer:Charles Town'!D27)</f>
        <v>1612891.91</v>
      </c>
      <c r="E30" s="9">
        <f>SUM('Mountaineer:Charles Town'!E27)</f>
        <v>9958092.5899999887</v>
      </c>
      <c r="F30" s="9">
        <f>SUM('Mountaineer:Charles Town'!F27)</f>
        <v>398323.69</v>
      </c>
      <c r="G30" s="9">
        <f>SUM('Mountaineer:Charles Town'!G27)</f>
        <v>0</v>
      </c>
      <c r="H30" s="9">
        <f>SUM('Mountaineer:Charles Town'!H27)</f>
        <v>9559768.8999999873</v>
      </c>
      <c r="I30" s="9">
        <f>SUM('Mountaineer:Charles Town'!I27)</f>
        <v>0</v>
      </c>
      <c r="J30" s="9">
        <f>SUM('Mountaineer:Charles Town'!J27)</f>
        <v>0</v>
      </c>
      <c r="K30" s="9">
        <f>SUM('Mountaineer:Charles Town'!K27)</f>
        <v>0</v>
      </c>
      <c r="L30" s="23">
        <f>SUM('Mountaineer:Charles Town'!L27)</f>
        <v>9559768.8999999873</v>
      </c>
      <c r="M30" s="9">
        <f>SUM('Mountaineer:Charles Town'!M27)</f>
        <v>4445292.5500000007</v>
      </c>
      <c r="N30" s="9">
        <f>SUM('Mountaineer:Charles Town'!N27)</f>
        <v>2867930.66</v>
      </c>
      <c r="O30" s="9">
        <f>SUM('Mountaineer:Charles Town'!O27)</f>
        <v>1228430.3</v>
      </c>
      <c r="P30" s="9">
        <f>SUM('Mountaineer:Charles Town'!P27)</f>
        <v>602265.44000000006</v>
      </c>
      <c r="Q30" s="9">
        <f>SUM('Mountaineer:Charles Town'!Q27)</f>
        <v>95597.69</v>
      </c>
      <c r="R30" s="9">
        <f>SUM('Mountaineer:Charles Town'!R27)</f>
        <v>64528.44</v>
      </c>
      <c r="S30" s="9">
        <f>SUM('Mountaineer:Charles Town'!S27)</f>
        <v>64528.44</v>
      </c>
      <c r="T30" s="9">
        <f>SUM('Mountaineer:Charles Town'!T27)</f>
        <v>120525.22</v>
      </c>
      <c r="U30" s="9">
        <f>SUM('Mountaineer:Charles Town'!U27)</f>
        <v>70670.16</v>
      </c>
      <c r="V30" s="9">
        <f>SUM('Mountaineer:Charles Town'!V27)</f>
        <v>8083.5542697024785</v>
      </c>
      <c r="W30" s="7">
        <f>SUM('Mountaineer:Charles Town'!W27)</f>
        <v>4358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Mountaineer!A28</f>
        <v>45262</v>
      </c>
      <c r="B31" s="9">
        <f>SUM('Mountaineer:Charles Town'!B28)</f>
        <v>92571438.860000014</v>
      </c>
      <c r="C31" s="9">
        <f>SUM('Mountaineer:Charles Town'!C28)</f>
        <v>83195267.359999999</v>
      </c>
      <c r="D31" s="9">
        <f>SUM('Mountaineer:Charles Town'!D28)</f>
        <v>1446813.72</v>
      </c>
      <c r="E31" s="9">
        <f>SUM('Mountaineer:Charles Town'!E28)</f>
        <v>7929357.780000004</v>
      </c>
      <c r="F31" s="9">
        <f>SUM('Mountaineer:Charles Town'!F28)</f>
        <v>317174.31</v>
      </c>
      <c r="G31" s="9">
        <f>SUM('Mountaineer:Charles Town'!G28)</f>
        <v>0</v>
      </c>
      <c r="H31" s="9">
        <f>SUM('Mountaineer:Charles Town'!H28)</f>
        <v>7612183.4700000044</v>
      </c>
      <c r="I31" s="9">
        <f>SUM('Mountaineer:Charles Town'!I28)</f>
        <v>0</v>
      </c>
      <c r="J31" s="9">
        <f>SUM('Mountaineer:Charles Town'!J28)</f>
        <v>0</v>
      </c>
      <c r="K31" s="9">
        <f>SUM('Mountaineer:Charles Town'!K28)</f>
        <v>0</v>
      </c>
      <c r="L31" s="23">
        <f>SUM('Mountaineer:Charles Town'!L28)</f>
        <v>7612183.4700000044</v>
      </c>
      <c r="M31" s="9">
        <f>SUM('Mountaineer:Charles Town'!M28)</f>
        <v>3539665.31</v>
      </c>
      <c r="N31" s="9">
        <f>SUM('Mountaineer:Charles Town'!N28)</f>
        <v>2283655.0300000003</v>
      </c>
      <c r="O31" s="9">
        <f>SUM('Mountaineer:Charles Town'!O28)</f>
        <v>978165.57000000007</v>
      </c>
      <c r="P31" s="9">
        <f>SUM('Mountaineer:Charles Town'!P28)</f>
        <v>479567.56</v>
      </c>
      <c r="Q31" s="9">
        <f>SUM('Mountaineer:Charles Town'!Q28)</f>
        <v>76121.84</v>
      </c>
      <c r="R31" s="9">
        <f>SUM('Mountaineer:Charles Town'!R28)</f>
        <v>51382.240000000005</v>
      </c>
      <c r="S31" s="9">
        <f>SUM('Mountaineer:Charles Town'!S28)</f>
        <v>51382.240000000005</v>
      </c>
      <c r="T31" s="9">
        <f>SUM('Mountaineer:Charles Town'!T28)</f>
        <v>98377.77</v>
      </c>
      <c r="U31" s="9">
        <f>SUM('Mountaineer:Charles Town'!U28)</f>
        <v>53865.91</v>
      </c>
      <c r="V31" s="9">
        <f>SUM('Mountaineer:Charles Town'!V28)</f>
        <v>7152.3763422987049</v>
      </c>
      <c r="W31" s="7">
        <f>SUM('Mountaineer:Charles Town'!W28)</f>
        <v>4042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Mountaineer!A29</f>
        <v>45269</v>
      </c>
      <c r="B32" s="9">
        <f>SUM('Mountaineer:Charles Town'!B29)</f>
        <v>91457152.640000001</v>
      </c>
      <c r="C32" s="9">
        <f>SUM('Mountaineer:Charles Town'!C29)</f>
        <v>82283175.449999988</v>
      </c>
      <c r="D32" s="9">
        <f>SUM('Mountaineer:Charles Town'!D29)</f>
        <v>1404887.46</v>
      </c>
      <c r="E32" s="9">
        <f>SUM('Mountaineer:Charles Town'!E29)</f>
        <v>7769089.7300000014</v>
      </c>
      <c r="F32" s="9">
        <f>SUM('Mountaineer:Charles Town'!F29)</f>
        <v>310763.57999999996</v>
      </c>
      <c r="G32" s="9">
        <f>SUM('Mountaineer:Charles Town'!G29)</f>
        <v>0</v>
      </c>
      <c r="H32" s="9">
        <f>SUM('Mountaineer:Charles Town'!H29)</f>
        <v>7458326.1500000022</v>
      </c>
      <c r="I32" s="9">
        <f>SUM('Mountaineer:Charles Town'!I29)</f>
        <v>0</v>
      </c>
      <c r="J32" s="9">
        <f>SUM('Mountaineer:Charles Town'!J29)</f>
        <v>0</v>
      </c>
      <c r="K32" s="9">
        <f>SUM('Mountaineer:Charles Town'!K29)</f>
        <v>0</v>
      </c>
      <c r="L32" s="23">
        <f>SUM('Mountaineer:Charles Town'!L29)</f>
        <v>7458326.1500000022</v>
      </c>
      <c r="M32" s="9">
        <f>SUM('Mountaineer:Charles Town'!M29)</f>
        <v>3468121.67</v>
      </c>
      <c r="N32" s="9">
        <f>SUM('Mountaineer:Charles Town'!N29)</f>
        <v>2237497.8200000003</v>
      </c>
      <c r="O32" s="9">
        <f>SUM('Mountaineer:Charles Town'!O29)</f>
        <v>958394.90999999992</v>
      </c>
      <c r="P32" s="9">
        <f>SUM('Mountaineer:Charles Town'!P29)</f>
        <v>469874.54000000004</v>
      </c>
      <c r="Q32" s="9">
        <f>SUM('Mountaineer:Charles Town'!Q29)</f>
        <v>74583.27</v>
      </c>
      <c r="R32" s="9">
        <f>SUM('Mountaineer:Charles Town'!R29)</f>
        <v>50343.7</v>
      </c>
      <c r="S32" s="9">
        <f>SUM('Mountaineer:Charles Town'!S29)</f>
        <v>50343.7</v>
      </c>
      <c r="T32" s="9">
        <f>SUM('Mountaineer:Charles Town'!T29)</f>
        <v>95522.53</v>
      </c>
      <c r="U32" s="9">
        <f>SUM('Mountaineer:Charles Town'!U29)</f>
        <v>53644.01</v>
      </c>
      <c r="V32" s="9">
        <f>SUM('Mountaineer:Charles Town'!V29)</f>
        <v>6942.863855004447</v>
      </c>
      <c r="W32" s="7">
        <f>SUM('Mountaineer:Charles Town'!W29)</f>
        <v>4021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Mountaineer!A30</f>
        <v>45276</v>
      </c>
      <c r="B33" s="9">
        <f>SUM('Mountaineer:Charles Town'!B30)</f>
        <v>93428393.689999998</v>
      </c>
      <c r="C33" s="9">
        <f>SUM('Mountaineer:Charles Town'!C30)</f>
        <v>84352613.63000001</v>
      </c>
      <c r="D33" s="9">
        <f>SUM('Mountaineer:Charles Town'!D30)</f>
        <v>1382706.33</v>
      </c>
      <c r="E33" s="9">
        <f>SUM('Mountaineer:Charles Town'!E30)</f>
        <v>7693073.7299999893</v>
      </c>
      <c r="F33" s="9">
        <f>SUM('Mountaineer:Charles Town'!F30)</f>
        <v>307722.95</v>
      </c>
      <c r="G33" s="9">
        <f>SUM('Mountaineer:Charles Town'!G30)</f>
        <v>0</v>
      </c>
      <c r="H33" s="9">
        <f>SUM('Mountaineer:Charles Town'!H30)</f>
        <v>7385350.77999999</v>
      </c>
      <c r="I33" s="9">
        <f>SUM('Mountaineer:Charles Town'!I30)</f>
        <v>0</v>
      </c>
      <c r="J33" s="9">
        <f>SUM('Mountaineer:Charles Town'!J30)</f>
        <v>0</v>
      </c>
      <c r="K33" s="9">
        <f>SUM('Mountaineer:Charles Town'!K30)</f>
        <v>0</v>
      </c>
      <c r="L33" s="23">
        <f>SUM('Mountaineer:Charles Town'!L30)</f>
        <v>7385350.77999999</v>
      </c>
      <c r="M33" s="9">
        <f>SUM('Mountaineer:Charles Town'!M30)</f>
        <v>3434188.11</v>
      </c>
      <c r="N33" s="9">
        <f>SUM('Mountaineer:Charles Town'!N30)</f>
        <v>2215605.27</v>
      </c>
      <c r="O33" s="9">
        <f>SUM('Mountaineer:Charles Town'!O30)</f>
        <v>949017.57000000007</v>
      </c>
      <c r="P33" s="9">
        <f>SUM('Mountaineer:Charles Town'!P30)</f>
        <v>465277.08999999997</v>
      </c>
      <c r="Q33" s="9">
        <f>SUM('Mountaineer:Charles Town'!Q30)</f>
        <v>73853.5</v>
      </c>
      <c r="R33" s="9">
        <f>SUM('Mountaineer:Charles Town'!R30)</f>
        <v>49851.119999999995</v>
      </c>
      <c r="S33" s="9">
        <f>SUM('Mountaineer:Charles Town'!S30)</f>
        <v>49851.119999999995</v>
      </c>
      <c r="T33" s="9">
        <f>SUM('Mountaineer:Charles Town'!T30)</f>
        <v>93359.02</v>
      </c>
      <c r="U33" s="9">
        <f>SUM('Mountaineer:Charles Town'!U30)</f>
        <v>54347.98</v>
      </c>
      <c r="V33" s="9">
        <f>SUM('Mountaineer:Charles Town'!V30)</f>
        <v>6953.5084235800769</v>
      </c>
      <c r="W33" s="7">
        <f>SUM('Mountaineer:Charles Town'!W30)</f>
        <v>4017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Mountaineer!A31</f>
        <v>45283</v>
      </c>
      <c r="B34" s="9">
        <f>SUM('Mountaineer:Charles Town'!B31)</f>
        <v>94084707.169999987</v>
      </c>
      <c r="C34" s="9">
        <f>SUM('Mountaineer:Charles Town'!C31)</f>
        <v>85170785.640000001</v>
      </c>
      <c r="D34" s="9">
        <f>SUM('Mountaineer:Charles Town'!D31)</f>
        <v>1359801.5299999998</v>
      </c>
      <c r="E34" s="9">
        <f>SUM('Mountaineer:Charles Town'!E31)</f>
        <v>7554119.9999999925</v>
      </c>
      <c r="F34" s="9">
        <f>SUM('Mountaineer:Charles Town'!F31)</f>
        <v>302164.81</v>
      </c>
      <c r="G34" s="9">
        <f>SUM('Mountaineer:Charles Town'!G31)</f>
        <v>0</v>
      </c>
      <c r="H34" s="9">
        <f>SUM('Mountaineer:Charles Town'!H31)</f>
        <v>7251955.189999992</v>
      </c>
      <c r="I34" s="9">
        <f>SUM('Mountaineer:Charles Town'!I31)</f>
        <v>0</v>
      </c>
      <c r="J34" s="9">
        <f>SUM('Mountaineer:Charles Town'!J31)</f>
        <v>0</v>
      </c>
      <c r="K34" s="9">
        <f>SUM('Mountaineer:Charles Town'!K31)</f>
        <v>0</v>
      </c>
      <c r="L34" s="23">
        <f>SUM('Mountaineer:Charles Town'!L31)</f>
        <v>7251955.189999992</v>
      </c>
      <c r="M34" s="9">
        <f>SUM('Mountaineer:Charles Town'!M31)</f>
        <v>3372159.15</v>
      </c>
      <c r="N34" s="9">
        <f>SUM('Mountaineer:Charles Town'!N31)</f>
        <v>2175586.5700000003</v>
      </c>
      <c r="O34" s="9">
        <f>SUM('Mountaineer:Charles Town'!O31)</f>
        <v>931876.24000000011</v>
      </c>
      <c r="P34" s="9">
        <f>SUM('Mountaineer:Charles Town'!P31)</f>
        <v>456873.18000000005</v>
      </c>
      <c r="Q34" s="9">
        <f>SUM('Mountaineer:Charles Town'!Q31)</f>
        <v>72519.55</v>
      </c>
      <c r="R34" s="9">
        <f>SUM('Mountaineer:Charles Town'!R31)</f>
        <v>48950.7</v>
      </c>
      <c r="S34" s="9">
        <f>SUM('Mountaineer:Charles Town'!S31)</f>
        <v>48950.7</v>
      </c>
      <c r="T34" s="9">
        <f>SUM('Mountaineer:Charles Town'!T31)</f>
        <v>85297.98000000001</v>
      </c>
      <c r="U34" s="9">
        <f>SUM('Mountaineer:Charles Town'!U31)</f>
        <v>59741.120000000003</v>
      </c>
      <c r="V34" s="9">
        <f>SUM('Mountaineer:Charles Town'!V31)</f>
        <v>6479.6738504315772</v>
      </c>
      <c r="W34" s="7">
        <f>SUM('Mountaineer:Charles Town'!W31)</f>
        <v>4205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Mountaineer!A32</f>
        <v>45290</v>
      </c>
      <c r="B35" s="9">
        <f>SUM('Mountaineer:Charles Town'!B32)</f>
        <v>135778509.93000001</v>
      </c>
      <c r="C35" s="9">
        <f>SUM('Mountaineer:Charles Town'!C32)</f>
        <v>121987199.62</v>
      </c>
      <c r="D35" s="9">
        <f>SUM('Mountaineer:Charles Town'!D32)</f>
        <v>1686899.5499999998</v>
      </c>
      <c r="E35" s="9">
        <f>SUM('Mountaineer:Charles Town'!E32)</f>
        <v>12104410.759999998</v>
      </c>
      <c r="F35" s="9">
        <f>SUM('Mountaineer:Charles Town'!F32)</f>
        <v>484176.41000000003</v>
      </c>
      <c r="G35" s="9">
        <f>SUM('Mountaineer:Charles Town'!G32)</f>
        <v>0</v>
      </c>
      <c r="H35" s="9">
        <f>SUM('Mountaineer:Charles Town'!H32)</f>
        <v>11620234.349999998</v>
      </c>
      <c r="I35" s="9">
        <f>SUM('Mountaineer:Charles Town'!I32)</f>
        <v>0</v>
      </c>
      <c r="J35" s="9">
        <f>SUM('Mountaineer:Charles Town'!J32)</f>
        <v>0</v>
      </c>
      <c r="K35" s="9">
        <f>SUM('Mountaineer:Charles Town'!K32)</f>
        <v>0</v>
      </c>
      <c r="L35" s="23">
        <f>SUM('Mountaineer:Charles Town'!L32)</f>
        <v>11620234.349999998</v>
      </c>
      <c r="M35" s="9">
        <f>SUM('Mountaineer:Charles Town'!M32)</f>
        <v>5403408.9800000004</v>
      </c>
      <c r="N35" s="9">
        <f>SUM('Mountaineer:Charles Town'!N32)</f>
        <v>3486070.25</v>
      </c>
      <c r="O35" s="9">
        <f>SUM('Mountaineer:Charles Town'!O32)</f>
        <v>1493200.12</v>
      </c>
      <c r="P35" s="9">
        <f>SUM('Mountaineer:Charles Town'!P32)</f>
        <v>732074.77</v>
      </c>
      <c r="Q35" s="9">
        <f>SUM('Mountaineer:Charles Town'!Q32)</f>
        <v>116202.35</v>
      </c>
      <c r="R35" s="9">
        <f>SUM('Mountaineer:Charles Town'!R32)</f>
        <v>78436.59</v>
      </c>
      <c r="S35" s="9">
        <f>SUM('Mountaineer:Charles Town'!S32)</f>
        <v>78436.59</v>
      </c>
      <c r="T35" s="9">
        <f>SUM('Mountaineer:Charles Town'!T32)</f>
        <v>124345.67</v>
      </c>
      <c r="U35" s="9">
        <f>SUM('Mountaineer:Charles Town'!U32)</f>
        <v>108059.03</v>
      </c>
      <c r="V35" s="9">
        <f>SUM('Mountaineer:Charles Town'!V32)</f>
        <v>9903.3384999689661</v>
      </c>
      <c r="W35" s="7">
        <f>SUM('Mountaineer:Charles Town'!W32)</f>
        <v>4377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Mountaineer!A33</f>
        <v>45297</v>
      </c>
      <c r="B36" s="9">
        <f>SUM('Mountaineer:Charles Town'!B33)</f>
        <v>112990351.80999999</v>
      </c>
      <c r="C36" s="9">
        <f>SUM('Mountaineer:Charles Town'!C33)</f>
        <v>101955071.13999999</v>
      </c>
      <c r="D36" s="9">
        <f>SUM('Mountaineer:Charles Town'!D33)</f>
        <v>1572786.0699999998</v>
      </c>
      <c r="E36" s="9">
        <f>SUM('Mountaineer:Charles Town'!E33)</f>
        <v>9462494.5999999978</v>
      </c>
      <c r="F36" s="9">
        <f>SUM('Mountaineer:Charles Town'!F33)</f>
        <v>378499.77999999997</v>
      </c>
      <c r="G36" s="9">
        <f>SUM('Mountaineer:Charles Town'!G33)</f>
        <v>0</v>
      </c>
      <c r="H36" s="9">
        <f>SUM('Mountaineer:Charles Town'!H33)</f>
        <v>9083994.8199999984</v>
      </c>
      <c r="I36" s="9">
        <f>SUM('Mountaineer:Charles Town'!I33)</f>
        <v>0</v>
      </c>
      <c r="J36" s="9">
        <f>SUM('Mountaineer:Charles Town'!J33)</f>
        <v>0</v>
      </c>
      <c r="K36" s="9">
        <f>SUM('Mountaineer:Charles Town'!K33)</f>
        <v>0</v>
      </c>
      <c r="L36" s="23">
        <f>SUM('Mountaineer:Charles Town'!L33)</f>
        <v>9083994.8199999984</v>
      </c>
      <c r="M36" s="9">
        <f>SUM('Mountaineer:Charles Town'!M33)</f>
        <v>4224057.6000000006</v>
      </c>
      <c r="N36" s="9">
        <f>SUM('Mountaineer:Charles Town'!N33)</f>
        <v>2725198.43</v>
      </c>
      <c r="O36" s="9">
        <f>SUM('Mountaineer:Charles Town'!O33)</f>
        <v>1167293.33</v>
      </c>
      <c r="P36" s="9">
        <f>SUM('Mountaineer:Charles Town'!P33)</f>
        <v>572291.66999999993</v>
      </c>
      <c r="Q36" s="9">
        <f>SUM('Mountaineer:Charles Town'!Q33)</f>
        <v>90839.95</v>
      </c>
      <c r="R36" s="9">
        <f>SUM('Mountaineer:Charles Town'!R33)</f>
        <v>61316.97</v>
      </c>
      <c r="S36" s="9">
        <f>SUM('Mountaineer:Charles Town'!S33)</f>
        <v>61316.97</v>
      </c>
      <c r="T36" s="9">
        <f>SUM('Mountaineer:Charles Town'!T33)</f>
        <v>90839.959999999992</v>
      </c>
      <c r="U36" s="9">
        <f>SUM('Mountaineer:Charles Town'!U33)</f>
        <v>90839.94</v>
      </c>
      <c r="V36" s="9">
        <f>SUM('Mountaineer:Charles Town'!V33)</f>
        <v>7866.8800289529563</v>
      </c>
      <c r="W36" s="7">
        <f>SUM('Mountaineer:Charles Town'!W33)</f>
        <v>4395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Mountaineer!A34</f>
        <v>45304</v>
      </c>
      <c r="B37" s="9">
        <f>SUM('Mountaineer:Charles Town'!B34)</f>
        <v>92324347</v>
      </c>
      <c r="C37" s="9">
        <f>SUM('Mountaineer:Charles Town'!C34)</f>
        <v>83433066.930000007</v>
      </c>
      <c r="D37" s="9">
        <f>SUM('Mountaineer:Charles Town'!D34)</f>
        <v>1418668.17</v>
      </c>
      <c r="E37" s="9">
        <f>SUM('Mountaineer:Charles Town'!E34)</f>
        <v>7472611.8999999892</v>
      </c>
      <c r="F37" s="9">
        <f>SUM('Mountaineer:Charles Town'!F34)</f>
        <v>140993.44</v>
      </c>
      <c r="G37" s="9">
        <f>SUM('Mountaineer:Charles Town'!G34)</f>
        <v>157911.04000000001</v>
      </c>
      <c r="H37" s="9">
        <f>SUM('Mountaineer:Charles Town'!H34)</f>
        <v>7173707.4199999897</v>
      </c>
      <c r="I37" s="9">
        <f>SUM('Mountaineer:Charles Town'!I34)</f>
        <v>0</v>
      </c>
      <c r="J37" s="9">
        <f>SUM('Mountaineer:Charles Town'!J34)</f>
        <v>0</v>
      </c>
      <c r="K37" s="9">
        <f>SUM('Mountaineer:Charles Town'!K34)</f>
        <v>0</v>
      </c>
      <c r="L37" s="23">
        <f>SUM('Mountaineer:Charles Town'!L34)</f>
        <v>7173707.4199999897</v>
      </c>
      <c r="M37" s="9">
        <f>SUM('Mountaineer:Charles Town'!M34)</f>
        <v>3335773.95</v>
      </c>
      <c r="N37" s="9">
        <f>SUM('Mountaineer:Charles Town'!N34)</f>
        <v>2152112.2199999997</v>
      </c>
      <c r="O37" s="9">
        <f>SUM('Mountaineer:Charles Town'!O34)</f>
        <v>921821.40999999992</v>
      </c>
      <c r="P37" s="9">
        <f>SUM('Mountaineer:Charles Town'!P34)</f>
        <v>451943.56999999995</v>
      </c>
      <c r="Q37" s="9">
        <f>SUM('Mountaineer:Charles Town'!Q34)</f>
        <v>71737.070000000007</v>
      </c>
      <c r="R37" s="9">
        <f>SUM('Mountaineer:Charles Town'!R34)</f>
        <v>48422.53</v>
      </c>
      <c r="S37" s="9">
        <f>SUM('Mountaineer:Charles Town'!S34)</f>
        <v>48422.53</v>
      </c>
      <c r="T37" s="9">
        <f>SUM('Mountaineer:Charles Town'!T34)</f>
        <v>71737.06</v>
      </c>
      <c r="U37" s="9">
        <f>SUM('Mountaineer:Charles Town'!U34)</f>
        <v>71737.08</v>
      </c>
      <c r="V37" s="9">
        <f>SUM('Mountaineer:Charles Town'!V34)</f>
        <v>6286.9737023881753</v>
      </c>
      <c r="W37" s="7">
        <f>SUM('Mountaineer:Charles Town'!W34)</f>
        <v>4243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Mountaineer!A35</f>
        <v>45311</v>
      </c>
      <c r="B38" s="9">
        <f>SUM('Mountaineer:Charles Town'!B35)</f>
        <v>81219419.629999995</v>
      </c>
      <c r="C38" s="9">
        <f>SUM('Mountaineer:Charles Town'!C35)</f>
        <v>72841447.599999994</v>
      </c>
      <c r="D38" s="9">
        <f>SUM('Mountaineer:Charles Town'!D35)</f>
        <v>1354942.73</v>
      </c>
      <c r="E38" s="9">
        <f>SUM('Mountaineer:Charles Town'!E35)</f>
        <v>7023029.3000000101</v>
      </c>
      <c r="F38" s="9">
        <f>SUM('Mountaineer:Charles Town'!F35)</f>
        <v>117515.87</v>
      </c>
      <c r="G38" s="9">
        <f>SUM('Mountaineer:Charles Town'!G35)</f>
        <v>163405.31</v>
      </c>
      <c r="H38" s="9">
        <f>SUM('Mountaineer:Charles Town'!H35)</f>
        <v>6742108.1200000094</v>
      </c>
      <c r="I38" s="9">
        <f>SUM('Mountaineer:Charles Town'!I35)</f>
        <v>370064.9</v>
      </c>
      <c r="J38" s="9">
        <f>SUM('Mountaineer:Charles Town'!J35)</f>
        <v>230180.37</v>
      </c>
      <c r="K38" s="9">
        <f>SUM('Mountaineer:Charles Town'!K35)</f>
        <v>139884.53</v>
      </c>
      <c r="L38" s="23">
        <f>SUM('Mountaineer:Charles Town'!L35)</f>
        <v>6372043.22000001</v>
      </c>
      <c r="M38" s="9">
        <f>SUM('Mountaineer:Charles Town'!M35)</f>
        <v>2813123.8</v>
      </c>
      <c r="N38" s="9">
        <f>SUM('Mountaineer:Charles Town'!N35)</f>
        <v>912437.74</v>
      </c>
      <c r="O38" s="9">
        <f>SUM('Mountaineer:Charles Town'!O35)</f>
        <v>2074437.8199999998</v>
      </c>
      <c r="P38" s="9">
        <f>SUM('Mountaineer:Charles Town'!P35)</f>
        <v>311512.94</v>
      </c>
      <c r="Q38" s="9">
        <f>SUM('Mountaineer:Charles Town'!Q35)</f>
        <v>47067.5</v>
      </c>
      <c r="R38" s="9">
        <f>SUM('Mountaineer:Charles Town'!R35)</f>
        <v>43011.29</v>
      </c>
      <c r="S38" s="9">
        <f>SUM('Mountaineer:Charles Town'!S35)</f>
        <v>43011.29</v>
      </c>
      <c r="T38" s="9">
        <f>SUM('Mountaineer:Charles Town'!T35)</f>
        <v>63720.42</v>
      </c>
      <c r="U38" s="9">
        <f>SUM('Mountaineer:Charles Town'!U35)</f>
        <v>63720.42</v>
      </c>
      <c r="V38" s="9">
        <f>SUM('Mountaineer:Charles Town'!V35)</f>
        <v>5917.2511308095263</v>
      </c>
      <c r="W38" s="7">
        <f>SUM('Mountaineer:Charles Town'!W35)</f>
        <v>4181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Mountaineer!A36</f>
        <v>45318</v>
      </c>
      <c r="B39" s="9">
        <f>SUM('Mountaineer:Charles Town'!B36)</f>
        <v>106351320.98999999</v>
      </c>
      <c r="C39" s="9">
        <f>SUM('Mountaineer:Charles Town'!C36)</f>
        <v>95343665.479999989</v>
      </c>
      <c r="D39" s="9">
        <f>SUM('Mountaineer:Charles Town'!D36)</f>
        <v>1633289.4100000001</v>
      </c>
      <c r="E39" s="9">
        <f>SUM('Mountaineer:Charles Town'!E36)</f>
        <v>9374366.0999999996</v>
      </c>
      <c r="F39" s="9">
        <f>SUM('Mountaineer:Charles Town'!F36)</f>
        <v>155588.27000000002</v>
      </c>
      <c r="G39" s="9">
        <f>SUM('Mountaineer:Charles Town'!G36)</f>
        <v>219386.37</v>
      </c>
      <c r="H39" s="9">
        <f>SUM('Mountaineer:Charles Town'!H36)</f>
        <v>8999391.459999999</v>
      </c>
      <c r="I39" s="9">
        <f>SUM('Mountaineer:Charles Town'!I36)</f>
        <v>526527.26</v>
      </c>
      <c r="J39" s="9">
        <f>SUM('Mountaineer:Charles Town'!J36)</f>
        <v>327499.96000000002</v>
      </c>
      <c r="K39" s="9">
        <f>SUM('Mountaineer:Charles Town'!K36)</f>
        <v>199027.3</v>
      </c>
      <c r="L39" s="23">
        <f>SUM('Mountaineer:Charles Town'!L36)</f>
        <v>8472864.1999999993</v>
      </c>
      <c r="M39" s="9">
        <f>SUM('Mountaineer:Charles Town'!M36)</f>
        <v>3726638.31</v>
      </c>
      <c r="N39" s="9">
        <f>SUM('Mountaineer:Charles Town'!N36)</f>
        <v>1120235.6300000001</v>
      </c>
      <c r="O39" s="9">
        <f>SUM('Mountaineer:Charles Town'!O36)</f>
        <v>2875270.06</v>
      </c>
      <c r="P39" s="9">
        <f>SUM('Mountaineer:Charles Town'!P36)</f>
        <v>405844.31999999995</v>
      </c>
      <c r="Q39" s="9">
        <f>SUM('Mountaineer:Charles Town'!Q36)</f>
        <v>61034.92</v>
      </c>
      <c r="R39" s="9">
        <f>SUM('Mountaineer:Charles Town'!R36)</f>
        <v>57191.83</v>
      </c>
      <c r="S39" s="9">
        <f>SUM('Mountaineer:Charles Town'!S36)</f>
        <v>57191.83</v>
      </c>
      <c r="T39" s="9">
        <f>SUM('Mountaineer:Charles Town'!T36)</f>
        <v>84728.66</v>
      </c>
      <c r="U39" s="9">
        <f>SUM('Mountaineer:Charles Town'!U36)</f>
        <v>84728.639999999999</v>
      </c>
      <c r="V39" s="9">
        <f>SUM('Mountaineer:Charles Town'!V36)</f>
        <v>7966.0889855325022</v>
      </c>
      <c r="W39" s="7">
        <f>SUM('Mountaineer:Charles Town'!W36)</f>
        <v>4194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Mountaineer!A37</f>
        <v>45325</v>
      </c>
      <c r="B40" s="9">
        <f>SUM('Mountaineer:Charles Town'!B37)</f>
        <v>103473742.89000002</v>
      </c>
      <c r="C40" s="9">
        <f>SUM('Mountaineer:Charles Town'!C37)</f>
        <v>92974195.030000001</v>
      </c>
      <c r="D40" s="9">
        <f>SUM('Mountaineer:Charles Town'!D37)</f>
        <v>1632990.48</v>
      </c>
      <c r="E40" s="9">
        <f>SUM('Mountaineer:Charles Town'!E37)</f>
        <v>8866557.3800000064</v>
      </c>
      <c r="F40" s="9">
        <f>SUM('Mountaineer:Charles Town'!F37)</f>
        <v>161925.57</v>
      </c>
      <c r="G40" s="9">
        <f>SUM('Mountaineer:Charles Town'!G37)</f>
        <v>192736.71</v>
      </c>
      <c r="H40" s="9">
        <f>SUM('Mountaineer:Charles Town'!H37)</f>
        <v>8511895.1000000052</v>
      </c>
      <c r="I40" s="9">
        <f>SUM('Mountaineer:Charles Town'!I37)</f>
        <v>462568.10000000003</v>
      </c>
      <c r="J40" s="9">
        <f>SUM('Mountaineer:Charles Town'!J37)</f>
        <v>287717.36</v>
      </c>
      <c r="K40" s="9">
        <f>SUM('Mountaineer:Charles Town'!K37)</f>
        <v>174850.74</v>
      </c>
      <c r="L40" s="23">
        <f>SUM('Mountaineer:Charles Town'!L37)</f>
        <v>8049327.0000000056</v>
      </c>
      <c r="M40" s="9">
        <f>SUM('Mountaineer:Charles Town'!M37)</f>
        <v>3555596.9799999995</v>
      </c>
      <c r="N40" s="9">
        <f>SUM('Mountaineer:Charles Town'!N37)</f>
        <v>1165864.24</v>
      </c>
      <c r="O40" s="9">
        <f>SUM('Mountaineer:Charles Town'!O37)</f>
        <v>2603832.09</v>
      </c>
      <c r="P40" s="9">
        <f>SUM('Mountaineer:Charles Town'!P37)</f>
        <v>394703.55</v>
      </c>
      <c r="Q40" s="9">
        <f>SUM('Mountaineer:Charles Town'!Q37)</f>
        <v>59677.7</v>
      </c>
      <c r="R40" s="9">
        <f>SUM('Mountaineer:Charles Town'!R37)</f>
        <v>54332.959999999999</v>
      </c>
      <c r="S40" s="9">
        <f>SUM('Mountaineer:Charles Town'!S37)</f>
        <v>54332.959999999999</v>
      </c>
      <c r="T40" s="9">
        <f>SUM('Mountaineer:Charles Town'!T37)</f>
        <v>80493.259999999995</v>
      </c>
      <c r="U40" s="9">
        <f>SUM('Mountaineer:Charles Town'!U37)</f>
        <v>80493.259999999995</v>
      </c>
      <c r="V40" s="9">
        <f>SUM('Mountaineer:Charles Town'!V37)</f>
        <v>7613.5091337725844</v>
      </c>
      <c r="W40" s="7">
        <f>SUM('Mountaineer:Charles Town'!W37)</f>
        <v>4231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Mountaineer!A38</f>
        <v>45332</v>
      </c>
      <c r="B41" s="9">
        <f>SUM('Mountaineer:Charles Town'!B38)</f>
        <v>106689871.78999999</v>
      </c>
      <c r="C41" s="9">
        <f>SUM('Mountaineer:Charles Town'!C38)</f>
        <v>96072950.539999992</v>
      </c>
      <c r="D41" s="9">
        <f>SUM('Mountaineer:Charles Town'!D38)</f>
        <v>1625543.4000000001</v>
      </c>
      <c r="E41" s="9">
        <f>SUM('Mountaineer:Charles Town'!E38)</f>
        <v>8991377.8500000034</v>
      </c>
      <c r="F41" s="9">
        <f>SUM('Mountaineer:Charles Town'!F38)</f>
        <v>160995.21</v>
      </c>
      <c r="G41" s="9">
        <f>SUM('Mountaineer:Charles Town'!G38)</f>
        <v>198659.92</v>
      </c>
      <c r="H41" s="9">
        <f>SUM('Mountaineer:Charles Town'!H38)</f>
        <v>8631722.7200000025</v>
      </c>
      <c r="I41" s="9">
        <f>SUM('Mountaineer:Charles Town'!I38)</f>
        <v>476783.79</v>
      </c>
      <c r="J41" s="9">
        <f>SUM('Mountaineer:Charles Town'!J38)</f>
        <v>296559.52</v>
      </c>
      <c r="K41" s="9">
        <f>SUM('Mountaineer:Charles Town'!K38)</f>
        <v>180224.27</v>
      </c>
      <c r="L41" s="23">
        <f>SUM('Mountaineer:Charles Town'!L38)</f>
        <v>8154938.9300000034</v>
      </c>
      <c r="M41" s="9">
        <f>SUM('Mountaineer:Charles Town'!M38)</f>
        <v>3598949.17</v>
      </c>
      <c r="N41" s="9">
        <f>SUM('Mountaineer:Charles Town'!N38)</f>
        <v>1159165.4399999999</v>
      </c>
      <c r="O41" s="9">
        <f>SUM('Mountaineer:Charles Town'!O38)</f>
        <v>2665637.0500000003</v>
      </c>
      <c r="P41" s="9">
        <f>SUM('Mountaineer:Charles Town'!P38)</f>
        <v>397902.69</v>
      </c>
      <c r="Q41" s="9">
        <f>SUM('Mountaineer:Charles Town'!Q38)</f>
        <v>60094.12000000001</v>
      </c>
      <c r="R41" s="9">
        <f>SUM('Mountaineer:Charles Town'!R38)</f>
        <v>55045.84</v>
      </c>
      <c r="S41" s="9">
        <f>SUM('Mountaineer:Charles Town'!S38)</f>
        <v>55045.84</v>
      </c>
      <c r="T41" s="9">
        <f>SUM('Mountaineer:Charles Town'!T38)</f>
        <v>81549.38</v>
      </c>
      <c r="U41" s="9">
        <f>SUM('Mountaineer:Charles Town'!U38)</f>
        <v>81549.399999999994</v>
      </c>
      <c r="V41" s="9">
        <f>SUM('Mountaineer:Charles Town'!V38)</f>
        <v>7651.5910357852608</v>
      </c>
      <c r="W41" s="7">
        <f>SUM('Mountaineer:Charles Town'!W38)</f>
        <v>4267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Mountaineer!A39</f>
        <v>45339</v>
      </c>
      <c r="B42" s="9">
        <f>SUM('Mountaineer:Charles Town'!B39)</f>
        <v>102487388.92</v>
      </c>
      <c r="C42" s="9">
        <f>SUM('Mountaineer:Charles Town'!C39)</f>
        <v>92371573.120000005</v>
      </c>
      <c r="D42" s="9">
        <f>SUM('Mountaineer:Charles Town'!D39)</f>
        <v>1546739.8</v>
      </c>
      <c r="E42" s="9">
        <f>SUM('Mountaineer:Charles Town'!E39)</f>
        <v>8569076.0000000037</v>
      </c>
      <c r="F42" s="9">
        <f>SUM('Mountaineer:Charles Town'!F39)</f>
        <v>150999.65</v>
      </c>
      <c r="G42" s="9">
        <f>SUM('Mountaineer:Charles Town'!G39)</f>
        <v>191763.37</v>
      </c>
      <c r="H42" s="9">
        <f>SUM('Mountaineer:Charles Town'!H39)</f>
        <v>8226312.9800000023</v>
      </c>
      <c r="I42" s="9">
        <f>SUM('Mountaineer:Charles Town'!I39)</f>
        <v>460232.11</v>
      </c>
      <c r="J42" s="9">
        <f>SUM('Mountaineer:Charles Town'!J39)</f>
        <v>286264.37</v>
      </c>
      <c r="K42" s="9">
        <f>SUM('Mountaineer:Charles Town'!K39)</f>
        <v>173967.74</v>
      </c>
      <c r="L42" s="23">
        <f>SUM('Mountaineer:Charles Town'!L39)</f>
        <v>7766080.8700000029</v>
      </c>
      <c r="M42" s="9">
        <f>SUM('Mountaineer:Charles Town'!M39)</f>
        <v>3424833.59</v>
      </c>
      <c r="N42" s="9">
        <f>SUM('Mountaineer:Charles Town'!N39)</f>
        <v>1087197.53</v>
      </c>
      <c r="O42" s="9">
        <f>SUM('Mountaineer:Charles Town'!O39)</f>
        <v>2559508.9500000002</v>
      </c>
      <c r="P42" s="9">
        <f>SUM('Mountaineer:Charles Town'!P39)</f>
        <v>377426.69</v>
      </c>
      <c r="Q42" s="9">
        <f>SUM('Mountaineer:Charles Town'!Q39)</f>
        <v>56950.369999999995</v>
      </c>
      <c r="R42" s="9">
        <f>SUM('Mountaineer:Charles Town'!R39)</f>
        <v>52421.049999999996</v>
      </c>
      <c r="S42" s="9">
        <f>SUM('Mountaineer:Charles Town'!S39)</f>
        <v>52421.049999999996</v>
      </c>
      <c r="T42" s="9">
        <f>SUM('Mountaineer:Charles Town'!T39)</f>
        <v>77660.820000000007</v>
      </c>
      <c r="U42" s="9">
        <f>SUM('Mountaineer:Charles Town'!U39)</f>
        <v>77660.820000000007</v>
      </c>
      <c r="V42" s="9">
        <f>SUM('Mountaineer:Charles Town'!V39)</f>
        <v>7212.2370503936199</v>
      </c>
      <c r="W42" s="7">
        <f>SUM('Mountaineer:Charles Town'!W39)</f>
        <v>4250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Mountaineer!A40</f>
        <v>45346</v>
      </c>
      <c r="B43" s="9">
        <f>SUM('Mountaineer:Charles Town'!B40)</f>
        <v>116642061.90000001</v>
      </c>
      <c r="C43" s="9">
        <f>SUM('Mountaineer:Charles Town'!C40)</f>
        <v>104698083.72999999</v>
      </c>
      <c r="D43" s="9">
        <f>SUM('Mountaineer:Charles Town'!D40)</f>
        <v>1692094.02</v>
      </c>
      <c r="E43" s="9">
        <f>SUM('Mountaineer:Charles Town'!E40)</f>
        <v>10251884.150000004</v>
      </c>
      <c r="F43" s="9">
        <f>SUM('Mountaineer:Charles Town'!F40)</f>
        <v>183793.26</v>
      </c>
      <c r="G43" s="9">
        <f>SUM('Mountaineer:Charles Town'!G40)</f>
        <v>226282.1</v>
      </c>
      <c r="H43" s="9">
        <f>SUM('Mountaineer:Charles Town'!H40)</f>
        <v>9841808.7900000028</v>
      </c>
      <c r="I43" s="9">
        <f>SUM('Mountaineer:Charles Town'!I40)</f>
        <v>543077.05000000005</v>
      </c>
      <c r="J43" s="9">
        <f>SUM('Mountaineer:Charles Town'!J40)</f>
        <v>337793.93</v>
      </c>
      <c r="K43" s="9">
        <f>SUM('Mountaineer:Charles Town'!K40)</f>
        <v>205283.12</v>
      </c>
      <c r="L43" s="23">
        <f>SUM('Mountaineer:Charles Town'!L40)</f>
        <v>9298731.7400000039</v>
      </c>
      <c r="M43" s="9">
        <f>SUM('Mountaineer:Charles Town'!M40)</f>
        <v>4103964.06</v>
      </c>
      <c r="N43" s="9">
        <f>SUM('Mountaineer:Charles Town'!N40)</f>
        <v>1323311.5</v>
      </c>
      <c r="O43" s="9">
        <f>SUM('Mountaineer:Charles Town'!O40)</f>
        <v>3037547.43</v>
      </c>
      <c r="P43" s="9">
        <f>SUM('Mountaineer:Charles Town'!P40)</f>
        <v>453852.38</v>
      </c>
      <c r="Q43" s="9">
        <f>SUM('Mountaineer:Charles Town'!Q40)</f>
        <v>68548.849999999991</v>
      </c>
      <c r="R43" s="9">
        <f>SUM('Mountaineer:Charles Town'!R40)</f>
        <v>62766.44</v>
      </c>
      <c r="S43" s="9">
        <f>SUM('Mountaineer:Charles Town'!S40)</f>
        <v>62766.44</v>
      </c>
      <c r="T43" s="9">
        <f>SUM('Mountaineer:Charles Town'!T40)</f>
        <v>92987.33</v>
      </c>
      <c r="U43" s="9">
        <f>SUM('Mountaineer:Charles Town'!U40)</f>
        <v>92987.31</v>
      </c>
      <c r="V43" s="9">
        <f>SUM('Mountaineer:Charles Town'!V40)</f>
        <v>8456.870153876851</v>
      </c>
      <c r="W43" s="7">
        <f>SUM('Mountaineer:Charles Town'!W40)</f>
        <v>4353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Mountaineer!A41</f>
        <v>45353</v>
      </c>
      <c r="B44" s="9">
        <f>SUM('Mountaineer:Charles Town'!B41)</f>
        <v>120157660.85999998</v>
      </c>
      <c r="C44" s="9">
        <f>SUM('Mountaineer:Charles Town'!C41)</f>
        <v>108220195.28</v>
      </c>
      <c r="D44" s="9">
        <f>SUM('Mountaineer:Charles Town'!D41)</f>
        <v>1662909.15</v>
      </c>
      <c r="E44" s="9">
        <f>SUM('Mountaineer:Charles Town'!E41)</f>
        <v>10274556.429999994</v>
      </c>
      <c r="F44" s="9">
        <f>SUM('Mountaineer:Charles Town'!F41)</f>
        <v>180229.47</v>
      </c>
      <c r="G44" s="9">
        <f>SUM('Mountaineer:Charles Town'!G41)</f>
        <v>230752.81</v>
      </c>
      <c r="H44" s="9">
        <f>SUM('Mountaineer:Charles Town'!H41)</f>
        <v>9863574.1499999948</v>
      </c>
      <c r="I44" s="9">
        <f>SUM('Mountaineer:Charles Town'!I41)</f>
        <v>553806.71</v>
      </c>
      <c r="J44" s="9">
        <f>SUM('Mountaineer:Charles Town'!J41)</f>
        <v>344467.77</v>
      </c>
      <c r="K44" s="9">
        <f>SUM('Mountaineer:Charles Town'!K41)</f>
        <v>209338.94</v>
      </c>
      <c r="L44" s="23">
        <f>SUM('Mountaineer:Charles Town'!L41)</f>
        <v>9309767.4399999939</v>
      </c>
      <c r="M44" s="9">
        <f>SUM('Mountaineer:Charles Town'!M41)</f>
        <v>4104750.14</v>
      </c>
      <c r="N44" s="9">
        <f>SUM('Mountaineer:Charles Town'!N41)</f>
        <v>1297652.1299999999</v>
      </c>
      <c r="O44" s="9">
        <f>SUM('Mountaineer:Charles Town'!O41)</f>
        <v>3075371.28</v>
      </c>
      <c r="P44" s="9">
        <f>SUM('Mountaineer:Charles Town'!P41)</f>
        <v>451940.32</v>
      </c>
      <c r="Q44" s="9">
        <f>SUM('Mountaineer:Charles Town'!Q41)</f>
        <v>68176.37</v>
      </c>
      <c r="R44" s="9">
        <f>SUM('Mountaineer:Charles Town'!R41)</f>
        <v>62840.93</v>
      </c>
      <c r="S44" s="9">
        <f>SUM('Mountaineer:Charles Town'!S41)</f>
        <v>62840.93</v>
      </c>
      <c r="T44" s="9">
        <f>SUM('Mountaineer:Charles Town'!T41)</f>
        <v>93097.66</v>
      </c>
      <c r="U44" s="9">
        <f>SUM('Mountaineer:Charles Town'!U41)</f>
        <v>93097.68</v>
      </c>
      <c r="V44" s="9">
        <f>SUM('Mountaineer:Charles Town'!V41)</f>
        <v>8536.9163704329731</v>
      </c>
      <c r="W44" s="7">
        <f>SUM('Mountaineer:Charles Town'!W41)</f>
        <v>4337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Mountaineer!A42</f>
        <v>45360</v>
      </c>
      <c r="B45" s="9">
        <f>SUM('Mountaineer:Charles Town'!B42)</f>
        <v>111838672.69</v>
      </c>
      <c r="C45" s="9">
        <f>SUM('Mountaineer:Charles Town'!C42)</f>
        <v>101129490.83000001</v>
      </c>
      <c r="D45" s="9">
        <f>SUM('Mountaineer:Charles Town'!D42)</f>
        <v>1638858.43</v>
      </c>
      <c r="E45" s="9">
        <f>SUM('Mountaineer:Charles Town'!E42)</f>
        <v>9070323.4299999904</v>
      </c>
      <c r="F45" s="9">
        <f>SUM('Mountaineer:Charles Town'!F42)</f>
        <v>168885.65</v>
      </c>
      <c r="G45" s="9">
        <f>SUM('Mountaineer:Charles Town'!G42)</f>
        <v>193927.3</v>
      </c>
      <c r="H45" s="9">
        <f>SUM('Mountaineer:Charles Town'!H42)</f>
        <v>8707510.4799999911</v>
      </c>
      <c r="I45" s="9">
        <f>SUM('Mountaineer:Charles Town'!I42)</f>
        <v>465425.54000000004</v>
      </c>
      <c r="J45" s="9">
        <f>SUM('Mountaineer:Charles Town'!J42)</f>
        <v>289494.69</v>
      </c>
      <c r="K45" s="9">
        <f>SUM('Mountaineer:Charles Town'!K42)</f>
        <v>175930.85</v>
      </c>
      <c r="L45" s="23">
        <f>SUM('Mountaineer:Charles Town'!L42)</f>
        <v>8242084.9399999902</v>
      </c>
      <c r="M45" s="9">
        <f>SUM('Mountaineer:Charles Town'!M42)</f>
        <v>3644072.16</v>
      </c>
      <c r="N45" s="9">
        <f>SUM('Mountaineer:Charles Town'!N42)</f>
        <v>1215976.54</v>
      </c>
      <c r="O45" s="9">
        <f>SUM('Mountaineer:Charles Town'!O42)</f>
        <v>2638296.75</v>
      </c>
      <c r="P45" s="9">
        <f>SUM('Mountaineer:Charles Town'!P42)</f>
        <v>406152.95</v>
      </c>
      <c r="Q45" s="9">
        <f>SUM('Mountaineer:Charles Town'!Q42)</f>
        <v>61476.700000000004</v>
      </c>
      <c r="R45" s="9">
        <f>SUM('Mountaineer:Charles Town'!R42)</f>
        <v>55634.07</v>
      </c>
      <c r="S45" s="9">
        <f>SUM('Mountaineer:Charles Town'!S42)</f>
        <v>55634.07</v>
      </c>
      <c r="T45" s="9">
        <f>SUM('Mountaineer:Charles Town'!T42)</f>
        <v>82420.86</v>
      </c>
      <c r="U45" s="9">
        <f>SUM('Mountaineer:Charles Town'!U42)</f>
        <v>82420.84</v>
      </c>
      <c r="V45" s="9">
        <f>SUM('Mountaineer:Charles Town'!V42)</f>
        <v>7827.2615854780342</v>
      </c>
      <c r="W45" s="7">
        <f>SUM('Mountaineer:Charles Town'!W42)</f>
        <v>4273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Mountaineer!A43</f>
        <v>45367</v>
      </c>
      <c r="B46" s="9">
        <f>SUM('Mountaineer:Charles Town'!B43)</f>
        <v>109858896.58</v>
      </c>
      <c r="C46" s="9">
        <f>SUM('Mountaineer:Charles Town'!C43)</f>
        <v>99008242.159999996</v>
      </c>
      <c r="D46" s="9">
        <f>SUM('Mountaineer:Charles Town'!D43)</f>
        <v>1576758.9</v>
      </c>
      <c r="E46" s="9">
        <f>SUM('Mountaineer:Charles Town'!E43)</f>
        <v>9273895.5199999996</v>
      </c>
      <c r="F46" s="9">
        <f>SUM('Mountaineer:Charles Town'!F43)</f>
        <v>161913.66</v>
      </c>
      <c r="G46" s="9">
        <f>SUM('Mountaineer:Charles Town'!G43)</f>
        <v>209042.13999999998</v>
      </c>
      <c r="H46" s="9">
        <f>SUM('Mountaineer:Charles Town'!H43)</f>
        <v>8902939.7200000007</v>
      </c>
      <c r="I46" s="9">
        <f>SUM('Mountaineer:Charles Town'!I43)</f>
        <v>501701.17</v>
      </c>
      <c r="J46" s="9">
        <f>SUM('Mountaineer:Charles Town'!J43)</f>
        <v>312058.13</v>
      </c>
      <c r="K46" s="9">
        <f>SUM('Mountaineer:Charles Town'!K43)</f>
        <v>189643.04</v>
      </c>
      <c r="L46" s="23">
        <f>SUM('Mountaineer:Charles Town'!L43)</f>
        <v>8401238.5500000007</v>
      </c>
      <c r="M46" s="9">
        <f>SUM('Mountaineer:Charles Town'!M43)</f>
        <v>3703386.96</v>
      </c>
      <c r="N46" s="9">
        <f>SUM('Mountaineer:Charles Town'!N43)</f>
        <v>1165778.4099999999</v>
      </c>
      <c r="O46" s="9">
        <f>SUM('Mountaineer:Charles Town'!O43)</f>
        <v>2781831.19</v>
      </c>
      <c r="P46" s="9">
        <f>SUM('Mountaineer:Charles Town'!P43)</f>
        <v>407364.66</v>
      </c>
      <c r="Q46" s="9">
        <f>SUM('Mountaineer:Charles Town'!Q43)</f>
        <v>61435.83</v>
      </c>
      <c r="R46" s="9">
        <f>SUM('Mountaineer:Charles Town'!R43)</f>
        <v>56708.369999999995</v>
      </c>
      <c r="S46" s="9">
        <f>SUM('Mountaineer:Charles Town'!S43)</f>
        <v>56708.369999999995</v>
      </c>
      <c r="T46" s="9">
        <f>SUM('Mountaineer:Charles Town'!T43)</f>
        <v>84012.38</v>
      </c>
      <c r="U46" s="9">
        <f>SUM('Mountaineer:Charles Town'!U43)</f>
        <v>84012.38</v>
      </c>
      <c r="V46" s="9">
        <f>SUM('Mountaineer:Charles Town'!V43)</f>
        <v>7929.2878469503612</v>
      </c>
      <c r="W46" s="7">
        <f>SUM('Mountaineer:Charles Town'!W43)</f>
        <v>4259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Mountaineer!A44</f>
        <v>45374</v>
      </c>
      <c r="B47" s="9">
        <f>SUM('Mountaineer:Charles Town'!B44)</f>
        <v>114347875.01000001</v>
      </c>
      <c r="C47" s="9">
        <f>SUM('Mountaineer:Charles Town'!C44)</f>
        <v>102666182.68000001</v>
      </c>
      <c r="D47" s="9">
        <f>SUM('Mountaineer:Charles Town'!D44)</f>
        <v>1634997.4100000001</v>
      </c>
      <c r="E47" s="9">
        <f>SUM('Mountaineer:Charles Town'!E44)</f>
        <v>10046694.920000002</v>
      </c>
      <c r="F47" s="9">
        <f>SUM('Mountaineer:Charles Town'!F44)</f>
        <v>188503.03</v>
      </c>
      <c r="G47" s="9">
        <f>SUM('Mountaineer:Charles Town'!G44)</f>
        <v>213364.77000000002</v>
      </c>
      <c r="H47" s="9">
        <f>SUM('Mountaineer:Charles Town'!H44)</f>
        <v>9644827.120000001</v>
      </c>
      <c r="I47" s="9">
        <f>SUM('Mountaineer:Charles Town'!I44)</f>
        <v>512075.42</v>
      </c>
      <c r="J47" s="9">
        <f>SUM('Mountaineer:Charles Town'!J44)</f>
        <v>318510.90999999997</v>
      </c>
      <c r="K47" s="9">
        <f>SUM('Mountaineer:Charles Town'!K44)</f>
        <v>193564.51</v>
      </c>
      <c r="L47" s="23">
        <f>SUM('Mountaineer:Charles Town'!L44)</f>
        <v>9132751.7000000011</v>
      </c>
      <c r="M47" s="9">
        <f>SUM('Mountaineer:Charles Town'!M44)</f>
        <v>4039339</v>
      </c>
      <c r="N47" s="9">
        <f>SUM('Mountaineer:Charles Town'!N44)</f>
        <v>1357221.9000000001</v>
      </c>
      <c r="O47" s="9">
        <f>SUM('Mountaineer:Charles Town'!O44)</f>
        <v>2911030.5</v>
      </c>
      <c r="P47" s="9">
        <f>SUM('Mountaineer:Charles Town'!P44)</f>
        <v>450929.02</v>
      </c>
      <c r="Q47" s="9">
        <f>SUM('Mountaineer:Charles Town'!Q44)</f>
        <v>68284.12</v>
      </c>
      <c r="R47" s="9">
        <f>SUM('Mountaineer:Charles Town'!R44)</f>
        <v>61646.07</v>
      </c>
      <c r="S47" s="9">
        <f>SUM('Mountaineer:Charles Town'!S44)</f>
        <v>61646.07</v>
      </c>
      <c r="T47" s="9">
        <f>SUM('Mountaineer:Charles Town'!T44)</f>
        <v>91327.5</v>
      </c>
      <c r="U47" s="9">
        <f>SUM('Mountaineer:Charles Town'!U44)</f>
        <v>91327.51999999999</v>
      </c>
      <c r="V47" s="9">
        <f>SUM('Mountaineer:Charles Town'!V44)</f>
        <v>8607.7352751824965</v>
      </c>
      <c r="W47" s="7">
        <f>SUM('Mountaineer:Charles Town'!W44)</f>
        <v>4276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Mountaineer!A45</f>
        <v>45381</v>
      </c>
      <c r="B48" s="9">
        <f>SUM('Mountaineer:Charles Town'!B45)</f>
        <v>115099840.18000001</v>
      </c>
      <c r="C48" s="9">
        <f>SUM('Mountaineer:Charles Town'!C45)</f>
        <v>103801910.52</v>
      </c>
      <c r="D48" s="9">
        <f>SUM('Mountaineer:Charles Town'!D45)</f>
        <v>1652234.72</v>
      </c>
      <c r="E48" s="9">
        <f>SUM('Mountaineer:Charles Town'!E45)</f>
        <v>9645694.9400000013</v>
      </c>
      <c r="F48" s="9">
        <f>SUM('Mountaineer:Charles Town'!F45)</f>
        <v>168469.06</v>
      </c>
      <c r="G48" s="9">
        <f>SUM('Mountaineer:Charles Town'!G45)</f>
        <v>217358.73</v>
      </c>
      <c r="H48" s="9">
        <f>SUM('Mountaineer:Charles Town'!H45)</f>
        <v>9259867.1500000022</v>
      </c>
      <c r="I48" s="9">
        <f>SUM('Mountaineer:Charles Town'!I45)</f>
        <v>521660.95</v>
      </c>
      <c r="J48" s="9">
        <f>SUM('Mountaineer:Charles Town'!J45)</f>
        <v>324473.11</v>
      </c>
      <c r="K48" s="9">
        <f>SUM('Mountaineer:Charles Town'!K45)</f>
        <v>197187.84</v>
      </c>
      <c r="L48" s="23">
        <f>SUM('Mountaineer:Charles Town'!L45)</f>
        <v>8738206.200000003</v>
      </c>
      <c r="M48" s="9">
        <f>SUM('Mountaineer:Charles Town'!M45)</f>
        <v>3851993.2</v>
      </c>
      <c r="N48" s="9">
        <f>SUM('Mountaineer:Charles Town'!N45)</f>
        <v>1212977.3699999999</v>
      </c>
      <c r="O48" s="9">
        <f>SUM('Mountaineer:Charles Town'!O45)</f>
        <v>2892855.07</v>
      </c>
      <c r="P48" s="9">
        <f>SUM('Mountaineer:Charles Town'!P45)</f>
        <v>423743.37</v>
      </c>
      <c r="Q48" s="9">
        <f>SUM('Mountaineer:Charles Town'!Q45)</f>
        <v>63907.31</v>
      </c>
      <c r="R48" s="9">
        <f>SUM('Mountaineer:Charles Town'!R45)</f>
        <v>58982.89</v>
      </c>
      <c r="S48" s="9">
        <f>SUM('Mountaineer:Charles Town'!S45)</f>
        <v>58982.89</v>
      </c>
      <c r="T48" s="9">
        <f>SUM('Mountaineer:Charles Town'!T45)</f>
        <v>87382.06</v>
      </c>
      <c r="U48" s="9">
        <f>SUM('Mountaineer:Charles Town'!U45)</f>
        <v>87382.040000000008</v>
      </c>
      <c r="V48" s="9">
        <f>SUM('Mountaineer:Charles Town'!V45)</f>
        <v>8158.8287201844541</v>
      </c>
      <c r="W48" s="7">
        <f>SUM('Mountaineer:Charles Town'!W45)</f>
        <v>4250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Mountaineer!A46</f>
        <v>45388</v>
      </c>
      <c r="B49" s="9">
        <f>SUM('Mountaineer:Charles Town'!B46)</f>
        <v>103428729.31999999</v>
      </c>
      <c r="C49" s="9">
        <f>SUM('Mountaineer:Charles Town'!C46)</f>
        <v>92897315.530000001</v>
      </c>
      <c r="D49" s="9">
        <f>SUM('Mountaineer:Charles Town'!D46)</f>
        <v>1539366.3399999999</v>
      </c>
      <c r="E49" s="9">
        <f>SUM('Mountaineer:Charles Town'!E46)</f>
        <v>8992047.4500000048</v>
      </c>
      <c r="F49" s="9">
        <f>SUM('Mountaineer:Charles Town'!F46)</f>
        <v>117637.18000000001</v>
      </c>
      <c r="G49" s="9">
        <f>SUM('Mountaineer:Charles Town'!G46)</f>
        <v>242044.72</v>
      </c>
      <c r="H49" s="9">
        <f>SUM('Mountaineer:Charles Town'!H46)</f>
        <v>8632365.5500000045</v>
      </c>
      <c r="I49" s="9">
        <f>SUM('Mountaineer:Charles Town'!I46)</f>
        <v>580907.31999999995</v>
      </c>
      <c r="J49" s="9">
        <f>SUM('Mountaineer:Charles Town'!J46)</f>
        <v>361324.35</v>
      </c>
      <c r="K49" s="9">
        <f>SUM('Mountaineer:Charles Town'!K46)</f>
        <v>219582.97</v>
      </c>
      <c r="L49" s="23">
        <f>SUM('Mountaineer:Charles Town'!L46)</f>
        <v>8051458.2300000042</v>
      </c>
      <c r="M49" s="9">
        <f>SUM('Mountaineer:Charles Town'!M46)</f>
        <v>3508660.6100000003</v>
      </c>
      <c r="N49" s="9">
        <f>SUM('Mountaineer:Charles Town'!N46)</f>
        <v>846987.69000000006</v>
      </c>
      <c r="O49" s="9">
        <f>SUM('Mountaineer:Charles Town'!O46)</f>
        <v>3005630.9</v>
      </c>
      <c r="P49" s="9">
        <f>SUM('Mountaineer:Charles Town'!P46)</f>
        <v>366081.39</v>
      </c>
      <c r="Q49" s="9">
        <f>SUM('Mountaineer:Charles Town'!Q46)</f>
        <v>54373.760000000002</v>
      </c>
      <c r="R49" s="9">
        <f>SUM('Mountaineer:Charles Town'!R46)</f>
        <v>54347.350000000006</v>
      </c>
      <c r="S49" s="9">
        <f>SUM('Mountaineer:Charles Town'!S46)</f>
        <v>54347.350000000006</v>
      </c>
      <c r="T49" s="9">
        <f>SUM('Mountaineer:Charles Town'!T46)</f>
        <v>80514.58</v>
      </c>
      <c r="U49" s="9">
        <f>SUM('Mountaineer:Charles Town'!U46)</f>
        <v>80514.600000000006</v>
      </c>
      <c r="V49" s="9">
        <f>SUM('Mountaineer:Charles Town'!V46)</f>
        <v>7619.6783122605611</v>
      </c>
      <c r="W49" s="7">
        <f>SUM('Mountaineer:Charles Town'!W46)</f>
        <v>3769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Mountaineer!A47</f>
        <v>45395</v>
      </c>
      <c r="B50" s="9">
        <f>SUM('Mountaineer:Charles Town'!B47)</f>
        <v>99949608.340000004</v>
      </c>
      <c r="C50" s="9">
        <f>SUM('Mountaineer:Charles Town'!C47)</f>
        <v>90502359.312000006</v>
      </c>
      <c r="D50" s="9">
        <f>SUM('Mountaineer:Charles Town'!D47)</f>
        <v>1494309.26</v>
      </c>
      <c r="E50" s="9">
        <f>SUM('Mountaineer:Charles Town'!E47)</f>
        <v>7952939.7679999936</v>
      </c>
      <c r="F50" s="9">
        <f>SUM('Mountaineer:Charles Town'!F47)</f>
        <v>126073.43</v>
      </c>
      <c r="G50" s="9">
        <f>SUM('Mountaineer:Charles Town'!G47)</f>
        <v>192044.16</v>
      </c>
      <c r="H50" s="9">
        <f>SUM('Mountaineer:Charles Town'!H47)</f>
        <v>7634822.1779999929</v>
      </c>
      <c r="I50" s="9">
        <f>SUM('Mountaineer:Charles Town'!I47)</f>
        <v>460905.97</v>
      </c>
      <c r="J50" s="9">
        <f>SUM('Mountaineer:Charles Town'!J47)</f>
        <v>286683.51</v>
      </c>
      <c r="K50" s="9">
        <f>SUM('Mountaineer:Charles Town'!K47)</f>
        <v>174222.46</v>
      </c>
      <c r="L50" s="23">
        <f>SUM('Mountaineer:Charles Town'!L47)</f>
        <v>7173916.2079999931</v>
      </c>
      <c r="M50" s="9">
        <f>SUM('Mountaineer:Charles Town'!M47)</f>
        <v>3149204.12</v>
      </c>
      <c r="N50" s="9">
        <f>SUM('Mountaineer:Charles Town'!N47)</f>
        <v>907728.76</v>
      </c>
      <c r="O50" s="9">
        <f>SUM('Mountaineer:Charles Town'!O47)</f>
        <v>2485702.17</v>
      </c>
      <c r="P50" s="9">
        <f>SUM('Mountaineer:Charles Town'!P47)</f>
        <v>339956.56999999995</v>
      </c>
      <c r="Q50" s="9">
        <f>SUM('Mountaineer:Charles Town'!Q47)</f>
        <v>50998.39</v>
      </c>
      <c r="R50" s="9">
        <f>SUM('Mountaineer:Charles Town'!R47)</f>
        <v>48423.94</v>
      </c>
      <c r="S50" s="9">
        <f>SUM('Mountaineer:Charles Town'!S47)</f>
        <v>48423.94</v>
      </c>
      <c r="T50" s="9">
        <f>SUM('Mountaineer:Charles Town'!T47)</f>
        <v>71739.16</v>
      </c>
      <c r="U50" s="9">
        <f>SUM('Mountaineer:Charles Town'!U47)</f>
        <v>71739.16</v>
      </c>
      <c r="V50" s="9">
        <f>SUM('Mountaineer:Charles Town'!V47)</f>
        <v>6799.6878656866556</v>
      </c>
      <c r="W50" s="7">
        <f>SUM('Mountaineer:Charles Town'!W47)</f>
        <v>4065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Mountaineer!A48</f>
        <v>45402</v>
      </c>
      <c r="B51" s="9">
        <f>SUM('Mountaineer:Charles Town'!B48)</f>
        <v>111490960.38</v>
      </c>
      <c r="C51" s="9">
        <f>SUM('Mountaineer:Charles Town'!C48)</f>
        <v>100445271.09</v>
      </c>
      <c r="D51" s="9">
        <f>SUM('Mountaineer:Charles Town'!D48)</f>
        <v>1863121.33</v>
      </c>
      <c r="E51" s="9">
        <f>SUM('Mountaineer:Charles Town'!E48)</f>
        <v>9182567.9600000009</v>
      </c>
      <c r="F51" s="9">
        <f>SUM('Mountaineer:Charles Town'!F48)</f>
        <v>150992</v>
      </c>
      <c r="G51" s="9">
        <f>SUM('Mountaineer:Charles Town'!G48)</f>
        <v>216310.72</v>
      </c>
      <c r="H51" s="9">
        <f>SUM('Mountaineer:Charles Town'!H48)</f>
        <v>8815265.2400000021</v>
      </c>
      <c r="I51" s="9">
        <f>SUM('Mountaineer:Charles Town'!I48)</f>
        <v>519145.70999999996</v>
      </c>
      <c r="J51" s="9">
        <f>SUM('Mountaineer:Charles Town'!J48)</f>
        <v>322908.63</v>
      </c>
      <c r="K51" s="9">
        <f>SUM('Mountaineer:Charles Town'!K48)</f>
        <v>196237.08</v>
      </c>
      <c r="L51" s="23">
        <f>SUM('Mountaineer:Charles Town'!L48)</f>
        <v>8296119.5300000012</v>
      </c>
      <c r="M51" s="9">
        <f>SUM('Mountaineer:Charles Town'!M48)</f>
        <v>3647441.56</v>
      </c>
      <c r="N51" s="9">
        <f>SUM('Mountaineer:Charles Town'!N48)</f>
        <v>1087142.42</v>
      </c>
      <c r="O51" s="9">
        <f>SUM('Mountaineer:Charles Town'!O48)</f>
        <v>2827512.79</v>
      </c>
      <c r="P51" s="9">
        <f>SUM('Mountaineer:Charles Town'!P48)</f>
        <v>396503.12</v>
      </c>
      <c r="Q51" s="9">
        <f>SUM('Mountaineer:Charles Town'!Q48)</f>
        <v>59599.64</v>
      </c>
      <c r="R51" s="9">
        <f>SUM('Mountaineer:Charles Town'!R48)</f>
        <v>55998.799999999996</v>
      </c>
      <c r="S51" s="9">
        <f>SUM('Mountaineer:Charles Town'!S48)</f>
        <v>55998.799999999996</v>
      </c>
      <c r="T51" s="9">
        <f>SUM('Mountaineer:Charles Town'!T48)</f>
        <v>82961.200000000012</v>
      </c>
      <c r="U51" s="9">
        <f>SUM('Mountaineer:Charles Town'!U48)</f>
        <v>82961.200000000012</v>
      </c>
      <c r="V51" s="9">
        <f>SUM('Mountaineer:Charles Town'!V48)</f>
        <v>7751.7509487671123</v>
      </c>
      <c r="W51" s="7">
        <f>SUM('Mountaineer:Charles Town'!W48)</f>
        <v>4218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Mountaineer!A49</f>
        <v>45409</v>
      </c>
      <c r="B52" s="9">
        <f>SUM('Mountaineer:Charles Town'!B49)</f>
        <v>110818972.40000001</v>
      </c>
      <c r="C52" s="9">
        <f>SUM('Mountaineer:Charles Town'!C49)</f>
        <v>99629663.659999996</v>
      </c>
      <c r="D52" s="9">
        <f>SUM('Mountaineer:Charles Town'!D49)</f>
        <v>1667952.02</v>
      </c>
      <c r="E52" s="9">
        <f>SUM('Mountaineer:Charles Town'!E49)</f>
        <v>9521356.7199999988</v>
      </c>
      <c r="F52" s="9">
        <f>SUM('Mountaineer:Charles Town'!F49)</f>
        <v>164156.95000000001</v>
      </c>
      <c r="G52" s="9">
        <f>SUM('Mountaineer:Charles Town'!G49)</f>
        <v>216697.31</v>
      </c>
      <c r="H52" s="9">
        <f>SUM('Mountaineer:Charles Town'!H49)</f>
        <v>9140502.459999999</v>
      </c>
      <c r="I52" s="9">
        <f>SUM('Mountaineer:Charles Town'!I49)</f>
        <v>520073.56</v>
      </c>
      <c r="J52" s="9">
        <f>SUM('Mountaineer:Charles Town'!J49)</f>
        <v>323485.75</v>
      </c>
      <c r="K52" s="9">
        <f>SUM('Mountaineer:Charles Town'!K49)</f>
        <v>196587.81</v>
      </c>
      <c r="L52" s="23">
        <f>SUM('Mountaineer:Charles Town'!L49)</f>
        <v>8620428.8999999985</v>
      </c>
      <c r="M52" s="9">
        <f>SUM('Mountaineer:Charles Town'!M49)</f>
        <v>3797869.65</v>
      </c>
      <c r="N52" s="9">
        <f>SUM('Mountaineer:Charles Town'!N49)</f>
        <v>1181930.02</v>
      </c>
      <c r="O52" s="9">
        <f>SUM('Mountaineer:Charles Town'!O49)</f>
        <v>2872334.71</v>
      </c>
      <c r="P52" s="9">
        <f>SUM('Mountaineer:Charles Town'!P49)</f>
        <v>416709.16000000003</v>
      </c>
      <c r="Q52" s="9">
        <f>SUM('Mountaineer:Charles Town'!Q49)</f>
        <v>62800.979999999996</v>
      </c>
      <c r="R52" s="9">
        <f>SUM('Mountaineer:Charles Town'!R49)</f>
        <v>58187.9</v>
      </c>
      <c r="S52" s="9">
        <f>SUM('Mountaineer:Charles Town'!S49)</f>
        <v>58187.9</v>
      </c>
      <c r="T52" s="9">
        <f>SUM('Mountaineer:Charles Town'!T49)</f>
        <v>86204.3</v>
      </c>
      <c r="U52" s="9">
        <f>SUM('Mountaineer:Charles Town'!U49)</f>
        <v>86204.28</v>
      </c>
      <c r="V52" s="9">
        <f>SUM('Mountaineer:Charles Town'!V49)</f>
        <v>8060.3617095797945</v>
      </c>
      <c r="W52" s="7">
        <f>SUM('Mountaineer:Charles Town'!W49)</f>
        <v>4229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Mountaineer!A50</f>
        <v>45416</v>
      </c>
      <c r="B53" s="9">
        <f>SUM('Mountaineer:Charles Town'!B50)</f>
        <v>112294519.81999999</v>
      </c>
      <c r="C53" s="9">
        <f>SUM('Mountaineer:Charles Town'!C50)</f>
        <v>101270837.05</v>
      </c>
      <c r="D53" s="9">
        <f>SUM('Mountaineer:Charles Town'!D50)</f>
        <v>1703527.35</v>
      </c>
      <c r="E53" s="9">
        <f>SUM('Mountaineer:Charles Town'!E50)</f>
        <v>9320155.4200000055</v>
      </c>
      <c r="F53" s="9">
        <f>SUM('Mountaineer:Charles Town'!F50)</f>
        <v>165344.04999999999</v>
      </c>
      <c r="G53" s="9">
        <f>SUM('Mountaineer:Charles Town'!G50)</f>
        <v>207462.15</v>
      </c>
      <c r="H53" s="9">
        <f>SUM('Mountaineer:Charles Town'!H50)</f>
        <v>8947349.2200000044</v>
      </c>
      <c r="I53" s="9">
        <f>SUM('Mountaineer:Charles Town'!I50)</f>
        <v>497909.17</v>
      </c>
      <c r="J53" s="9">
        <f>SUM('Mountaineer:Charles Town'!J50)</f>
        <v>309699.5</v>
      </c>
      <c r="K53" s="9">
        <f>SUM('Mountaineer:Charles Town'!K50)</f>
        <v>188209.67</v>
      </c>
      <c r="L53" s="23">
        <f>SUM('Mountaineer:Charles Town'!L50)</f>
        <v>8449440.0500000045</v>
      </c>
      <c r="M53" s="9">
        <f>SUM('Mountaineer:Charles Town'!M50)</f>
        <v>3727336.4000000004</v>
      </c>
      <c r="N53" s="9">
        <f>SUM('Mountaineer:Charles Town'!N50)</f>
        <v>1190477.3</v>
      </c>
      <c r="O53" s="9">
        <f>SUM('Mountaineer:Charles Town'!O50)</f>
        <v>2775158.8600000003</v>
      </c>
      <c r="P53" s="9">
        <f>SUM('Mountaineer:Charles Town'!P50)</f>
        <v>411322.79000000004</v>
      </c>
      <c r="Q53" s="9">
        <f>SUM('Mountaineer:Charles Town'!Q50)</f>
        <v>62088.48000000001</v>
      </c>
      <c r="R53" s="9">
        <f>SUM('Mountaineer:Charles Town'!R50)</f>
        <v>57033.72</v>
      </c>
      <c r="S53" s="9">
        <f>SUM('Mountaineer:Charles Town'!S50)</f>
        <v>57033.72</v>
      </c>
      <c r="T53" s="9">
        <f>SUM('Mountaineer:Charles Town'!T50)</f>
        <v>84494.390000000014</v>
      </c>
      <c r="U53" s="9">
        <f>SUM('Mountaineer:Charles Town'!U50)</f>
        <v>84494.390000000014</v>
      </c>
      <c r="V53" s="9">
        <f>SUM('Mountaineer:Charles Town'!V50)</f>
        <v>8045.453054555448</v>
      </c>
      <c r="W53" s="7">
        <f>SUM('Mountaineer:Charles Town'!W50)</f>
        <v>4225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Mountaineer!A51</f>
        <v>45423</v>
      </c>
      <c r="B54" s="9">
        <f>SUM('Mountaineer:Charles Town'!B51)</f>
        <v>110388228.3</v>
      </c>
      <c r="C54" s="9">
        <f>SUM('Mountaineer:Charles Town'!C51)</f>
        <v>99366861.199999988</v>
      </c>
      <c r="D54" s="9">
        <f>SUM('Mountaineer:Charles Town'!D51)</f>
        <v>1532397.8900000001</v>
      </c>
      <c r="E54" s="9">
        <f>SUM('Mountaineer:Charles Town'!E51)</f>
        <v>9488969.2100000028</v>
      </c>
      <c r="F54" s="9">
        <f>SUM('Mountaineer:Charles Town'!F51)</f>
        <v>169226.7</v>
      </c>
      <c r="G54" s="9">
        <f>SUM('Mountaineer:Charles Town'!G51)</f>
        <v>210332.06</v>
      </c>
      <c r="H54" s="9">
        <f>SUM('Mountaineer:Charles Town'!H51)</f>
        <v>9109410.450000003</v>
      </c>
      <c r="I54" s="9">
        <f>SUM('Mountaineer:Charles Town'!I51)</f>
        <v>504796.98</v>
      </c>
      <c r="J54" s="9">
        <f>SUM('Mountaineer:Charles Town'!J51)</f>
        <v>313983.71999999997</v>
      </c>
      <c r="K54" s="9">
        <f>SUM('Mountaineer:Charles Town'!K51)</f>
        <v>190813.26</v>
      </c>
      <c r="L54" s="23">
        <f>SUM('Mountaineer:Charles Town'!L51)</f>
        <v>8604613.4700000025</v>
      </c>
      <c r="M54" s="9">
        <f>SUM('Mountaineer:Charles Town'!M51)</f>
        <v>3796702.48</v>
      </c>
      <c r="N54" s="9">
        <f>SUM('Mountaineer:Charles Town'!N51)</f>
        <v>1218432.2000000002</v>
      </c>
      <c r="O54" s="9">
        <f>SUM('Mountaineer:Charles Town'!O51)</f>
        <v>2818469.0100000002</v>
      </c>
      <c r="P54" s="9">
        <f>SUM('Mountaineer:Charles Town'!P51)</f>
        <v>419424.98</v>
      </c>
      <c r="Q54" s="9">
        <f>SUM('Mountaineer:Charles Town'!Q51)</f>
        <v>63330.26</v>
      </c>
      <c r="R54" s="9">
        <f>SUM('Mountaineer:Charles Town'!R51)</f>
        <v>58081.15</v>
      </c>
      <c r="S54" s="9">
        <f>SUM('Mountaineer:Charles Town'!S51)</f>
        <v>58081.15</v>
      </c>
      <c r="T54" s="9">
        <f>SUM('Mountaineer:Charles Town'!T51)</f>
        <v>86046.12</v>
      </c>
      <c r="U54" s="9">
        <f>SUM('Mountaineer:Charles Town'!U51)</f>
        <v>86046.12</v>
      </c>
      <c r="V54" s="9">
        <f>SUM('Mountaineer:Charles Town'!V51)</f>
        <v>8077.5110037642589</v>
      </c>
      <c r="W54" s="7">
        <f>SUM('Mountaineer:Charles Town'!W51)</f>
        <v>4265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Mountaineer!A52</f>
        <v>45430</v>
      </c>
      <c r="B55" s="9">
        <f>SUM('Mountaineer:Charles Town'!B52)</f>
        <v>114709907.67</v>
      </c>
      <c r="C55" s="9">
        <f>SUM('Mountaineer:Charles Town'!C52)</f>
        <v>103195427.53</v>
      </c>
      <c r="D55" s="9">
        <f>SUM('Mountaineer:Charles Town'!D52)</f>
        <v>1665009.4699999997</v>
      </c>
      <c r="E55" s="9">
        <f>SUM('Mountaineer:Charles Town'!E52)</f>
        <v>9849470.6699999943</v>
      </c>
      <c r="F55" s="9">
        <f>SUM('Mountaineer:Charles Town'!F52)</f>
        <v>140977.31</v>
      </c>
      <c r="G55" s="9">
        <f>SUM('Mountaineer:Charles Town'!G52)</f>
        <v>253001.52</v>
      </c>
      <c r="H55" s="9">
        <f>SUM('Mountaineer:Charles Town'!H52)</f>
        <v>9455491.8399999924</v>
      </c>
      <c r="I55" s="9">
        <f>SUM('Mountaineer:Charles Town'!I52)</f>
        <v>541022.71999999997</v>
      </c>
      <c r="J55" s="9">
        <f>SUM('Mountaineer:Charles Town'!J52)</f>
        <v>336516.13</v>
      </c>
      <c r="K55" s="9">
        <f>SUM('Mountaineer:Charles Town'!K52)</f>
        <v>204506.59</v>
      </c>
      <c r="L55" s="23">
        <f>SUM('Mountaineer:Charles Town'!L52)</f>
        <v>8914469.1199999936</v>
      </c>
      <c r="M55" s="9">
        <f>SUM('Mountaineer:Charles Town'!M52)</f>
        <v>3926113.94</v>
      </c>
      <c r="N55" s="9">
        <f>SUM('Mountaineer:Charles Town'!N52)</f>
        <v>1213579.4100000001</v>
      </c>
      <c r="O55" s="9">
        <f>SUM('Mountaineer:Charles Town'!O52)</f>
        <v>2981199.37</v>
      </c>
      <c r="P55" s="9">
        <f>SUM('Mountaineer:Charles Town'!P52)</f>
        <v>430143.04</v>
      </c>
      <c r="Q55" s="9">
        <f>SUM('Mountaineer:Charles Town'!Q52)</f>
        <v>64798.66</v>
      </c>
      <c r="R55" s="9">
        <f>SUM('Mountaineer:Charles Town'!R52)</f>
        <v>60172.67</v>
      </c>
      <c r="S55" s="9">
        <f>SUM('Mountaineer:Charles Town'!S52)</f>
        <v>60172.67</v>
      </c>
      <c r="T55" s="9">
        <f>SUM('Mountaineer:Charles Town'!T52)</f>
        <v>89144.670000000013</v>
      </c>
      <c r="U55" s="9">
        <f>SUM('Mountaineer:Charles Town'!U52)</f>
        <v>89144.69</v>
      </c>
      <c r="V55" s="9">
        <f>SUM('Mountaineer:Charles Town'!V52)</f>
        <v>8170.6436423249834</v>
      </c>
      <c r="W55" s="7">
        <f>SUM('Mountaineer:Charles Town'!W52)</f>
        <v>4294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Mountaineer!A53</f>
        <v>45437</v>
      </c>
      <c r="B56" s="9">
        <f>SUM('Mountaineer:Charles Town'!B53)</f>
        <v>105571060.25999999</v>
      </c>
      <c r="C56" s="9">
        <f>SUM('Mountaineer:Charles Town'!C53)</f>
        <v>95146813.969999999</v>
      </c>
      <c r="D56" s="9">
        <f>SUM('Mountaineer:Charles Town'!D53)</f>
        <v>1522666.09</v>
      </c>
      <c r="E56" s="9">
        <f>SUM('Mountaineer:Charles Town'!E53)</f>
        <v>8901580.200000003</v>
      </c>
      <c r="F56" s="9">
        <f>SUM('Mountaineer:Charles Town'!F53)</f>
        <v>116751.28</v>
      </c>
      <c r="G56" s="9">
        <f>SUM('Mountaineer:Charles Town'!G53)</f>
        <v>239311.93</v>
      </c>
      <c r="H56" s="9">
        <f>SUM('Mountaineer:Charles Town'!H53)</f>
        <v>8545516.9900000021</v>
      </c>
      <c r="I56" s="9">
        <f>SUM('Mountaineer:Charles Town'!I53)</f>
        <v>506078.76</v>
      </c>
      <c r="J56" s="9">
        <f>SUM('Mountaineer:Charles Town'!J53)</f>
        <v>314780.98</v>
      </c>
      <c r="K56" s="9">
        <f>SUM('Mountaineer:Charles Town'!K53)</f>
        <v>191297.78</v>
      </c>
      <c r="L56" s="23">
        <f>SUM('Mountaineer:Charles Town'!L53)</f>
        <v>8039438.2300000023</v>
      </c>
      <c r="M56" s="9">
        <f>SUM('Mountaineer:Charles Town'!M53)</f>
        <v>3533376.87</v>
      </c>
      <c r="N56" s="9">
        <f>SUM('Mountaineer:Charles Town'!N53)</f>
        <v>1045418.7999999999</v>
      </c>
      <c r="O56" s="9">
        <f>SUM('Mountaineer:Charles Town'!O53)</f>
        <v>2750193.0000000005</v>
      </c>
      <c r="P56" s="9">
        <f>SUM('Mountaineer:Charles Town'!P53)</f>
        <v>383507.47</v>
      </c>
      <c r="Q56" s="9">
        <f>SUM('Mountaineer:Charles Town'!Q53)</f>
        <v>57620.85</v>
      </c>
      <c r="R56" s="9">
        <f>SUM('Mountaineer:Charles Town'!R53)</f>
        <v>54266.22</v>
      </c>
      <c r="S56" s="9">
        <f>SUM('Mountaineer:Charles Town'!S53)</f>
        <v>54266.22</v>
      </c>
      <c r="T56" s="9">
        <f>SUM('Mountaineer:Charles Town'!T53)</f>
        <v>80394.41</v>
      </c>
      <c r="U56" s="9">
        <f>SUM('Mountaineer:Charles Town'!U53)</f>
        <v>80394.39</v>
      </c>
      <c r="V56" s="9">
        <f>SUM('Mountaineer:Charles Town'!V53)</f>
        <v>7330.8300402543828</v>
      </c>
      <c r="W56" s="7">
        <f>SUM('Mountaineer:Charles Town'!W53)</f>
        <v>4348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Mountaineer!A54</f>
        <v>45444</v>
      </c>
      <c r="B57" s="9">
        <f>SUM('Mountaineer:Charles Town'!B54)</f>
        <v>119667707.95</v>
      </c>
      <c r="C57" s="9">
        <f>SUM('Mountaineer:Charles Town'!C54)</f>
        <v>107689451.66</v>
      </c>
      <c r="D57" s="9">
        <f>SUM('Mountaineer:Charles Town'!D54)</f>
        <v>1773931.46</v>
      </c>
      <c r="E57" s="9">
        <f>SUM('Mountaineer:Charles Town'!E54)</f>
        <v>10204324.830000002</v>
      </c>
      <c r="F57" s="9">
        <f>SUM('Mountaineer:Charles Town'!F54)</f>
        <v>129935.54000000001</v>
      </c>
      <c r="G57" s="9">
        <f>SUM('Mountaineer:Charles Town'!G54)</f>
        <v>278237.44</v>
      </c>
      <c r="H57" s="9">
        <f>SUM('Mountaineer:Charles Town'!H54)</f>
        <v>9796151.8500000034</v>
      </c>
      <c r="I57" s="9">
        <f>SUM('Mountaineer:Charles Town'!I54)</f>
        <v>667769.89</v>
      </c>
      <c r="J57" s="9">
        <f>SUM('Mountaineer:Charles Town'!J54)</f>
        <v>415352.88</v>
      </c>
      <c r="K57" s="9">
        <f>SUM('Mountaineer:Charles Town'!K54)</f>
        <v>252417.01</v>
      </c>
      <c r="L57" s="23">
        <f>SUM('Mountaineer:Charles Town'!L54)</f>
        <v>9128381.9600000028</v>
      </c>
      <c r="M57" s="9">
        <f>SUM('Mountaineer:Charles Town'!M54)</f>
        <v>3974250.81</v>
      </c>
      <c r="N57" s="9">
        <f>SUM('Mountaineer:Charles Town'!N54)</f>
        <v>935535.94</v>
      </c>
      <c r="O57" s="9">
        <f>SUM('Mountaineer:Charles Town'!O54)</f>
        <v>3438740.24</v>
      </c>
      <c r="P57" s="9">
        <f>SUM('Mountaineer:Charles Town'!P54)</f>
        <v>412819.97</v>
      </c>
      <c r="Q57" s="9">
        <f>SUM('Mountaineer:Charles Town'!Q54)</f>
        <v>61234.179999999993</v>
      </c>
      <c r="R57" s="9">
        <f>SUM('Mountaineer:Charles Town'!R54)</f>
        <v>61616.579999999994</v>
      </c>
      <c r="S57" s="9">
        <f>SUM('Mountaineer:Charles Town'!S54)</f>
        <v>61616.579999999994</v>
      </c>
      <c r="T57" s="9">
        <f>SUM('Mountaineer:Charles Town'!T54)</f>
        <v>91283.83</v>
      </c>
      <c r="U57" s="9">
        <f>SUM('Mountaineer:Charles Town'!U54)</f>
        <v>91283.83</v>
      </c>
      <c r="V57" s="9">
        <f>SUM('Mountaineer:Charles Town'!V54)</f>
        <v>8360.0019652137089</v>
      </c>
      <c r="W57" s="7">
        <f>SUM('Mountaineer:Charles Town'!W54)</f>
        <v>4357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>Mountaineer!A55</f>
        <v>45451</v>
      </c>
      <c r="B58" s="9">
        <f>SUM('Mountaineer:Charles Town'!B55)</f>
        <v>105969136.91</v>
      </c>
      <c r="C58" s="9">
        <f>SUM('Mountaineer:Charles Town'!C55)</f>
        <v>94969295.849999994</v>
      </c>
      <c r="D58" s="9">
        <f>SUM('Mountaineer:Charles Town'!D55)</f>
        <v>1655304.51</v>
      </c>
      <c r="E58" s="9">
        <f>SUM('Mountaineer:Charles Town'!E55)</f>
        <v>9344536.5499999952</v>
      </c>
      <c r="F58" s="9">
        <f>SUM('Mountaineer:Charles Town'!F55)</f>
        <v>128436.71</v>
      </c>
      <c r="G58" s="9">
        <f>SUM('Mountaineer:Charles Town'!G55)</f>
        <v>245344.74</v>
      </c>
      <c r="H58" s="9">
        <f>SUM('Mountaineer:Charles Town'!H55)</f>
        <v>8970755.0999999959</v>
      </c>
      <c r="I58" s="9">
        <f>SUM('Mountaineer:Charles Town'!I55)</f>
        <v>588827.43000000005</v>
      </c>
      <c r="J58" s="9">
        <f>SUM('Mountaineer:Charles Town'!J55)</f>
        <v>366250.66000000003</v>
      </c>
      <c r="K58" s="9">
        <f>SUM('Mountaineer:Charles Town'!K55)</f>
        <v>222576.77</v>
      </c>
      <c r="L58" s="23">
        <f>SUM('Mountaineer:Charles Town'!L55)</f>
        <v>8381927.6699999962</v>
      </c>
      <c r="M58" s="9">
        <f>SUM('Mountaineer:Charles Town'!M55)</f>
        <v>3659121.28</v>
      </c>
      <c r="N58" s="9">
        <f>SUM('Mountaineer:Charles Town'!N55)</f>
        <v>924744.35000000009</v>
      </c>
      <c r="O58" s="9">
        <f>SUM('Mountaineer:Charles Town'!O55)</f>
        <v>3074969.0599999996</v>
      </c>
      <c r="P58" s="9">
        <f>SUM('Mountaineer:Charles Town'!P55)</f>
        <v>384976.38</v>
      </c>
      <c r="Q58" s="9">
        <f>SUM('Mountaineer:Charles Town'!Q55)</f>
        <v>57322.039999999994</v>
      </c>
      <c r="R58" s="9">
        <f>SUM('Mountaineer:Charles Town'!R55)</f>
        <v>56578.009999999995</v>
      </c>
      <c r="S58" s="9">
        <f>SUM('Mountaineer:Charles Town'!S55)</f>
        <v>56578.009999999995</v>
      </c>
      <c r="T58" s="9">
        <f>SUM('Mountaineer:Charles Town'!T55)</f>
        <v>83819.259999999995</v>
      </c>
      <c r="U58" s="9">
        <f>SUM('Mountaineer:Charles Town'!U55)</f>
        <v>83819.28</v>
      </c>
      <c r="V58" s="9">
        <f>SUM('Mountaineer:Charles Town'!V55)</f>
        <v>7807.7558128016608</v>
      </c>
      <c r="W58" s="7">
        <f>SUM('Mountaineer:Charles Town'!W55)</f>
        <v>4348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>
        <f>Mountaineer!A56</f>
        <v>45458</v>
      </c>
      <c r="B59" s="9">
        <f>SUM('Mountaineer:Charles Town'!B56)</f>
        <v>104233938.84999999</v>
      </c>
      <c r="C59" s="9">
        <f>SUM('Mountaineer:Charles Town'!C56)</f>
        <v>93738690.969999999</v>
      </c>
      <c r="D59" s="9">
        <f>SUM('Mountaineer:Charles Town'!D56)</f>
        <v>1652920.35</v>
      </c>
      <c r="E59" s="9">
        <f>SUM('Mountaineer:Charles Town'!E56)</f>
        <v>8842327.5300000086</v>
      </c>
      <c r="F59" s="9">
        <f>SUM('Mountaineer:Charles Town'!F56)</f>
        <v>113752.28</v>
      </c>
      <c r="G59" s="9">
        <f>SUM('Mountaineer:Charles Town'!G56)</f>
        <v>239940.83000000002</v>
      </c>
      <c r="H59" s="9">
        <f>SUM('Mountaineer:Charles Town'!H56)</f>
        <v>8488634.4200000092</v>
      </c>
      <c r="I59" s="9">
        <f>SUM('Mountaineer:Charles Town'!I56)</f>
        <v>575858.01</v>
      </c>
      <c r="J59" s="9">
        <f>SUM('Mountaineer:Charles Town'!J56)</f>
        <v>358183.67999999999</v>
      </c>
      <c r="K59" s="9">
        <f>SUM('Mountaineer:Charles Town'!K56)</f>
        <v>217674.33</v>
      </c>
      <c r="L59" s="23">
        <f>SUM('Mountaineer:Charles Town'!L56)</f>
        <v>7912776.4100000085</v>
      </c>
      <c r="M59" s="9">
        <f>SUM('Mountaineer:Charles Town'!M56)</f>
        <v>3446218.5300000003</v>
      </c>
      <c r="N59" s="9">
        <f>SUM('Mountaineer:Charles Town'!N56)</f>
        <v>819016.35000000009</v>
      </c>
      <c r="O59" s="9">
        <f>SUM('Mountaineer:Charles Town'!O56)</f>
        <v>2970677.9300000006</v>
      </c>
      <c r="P59" s="9">
        <f>SUM('Mountaineer:Charles Town'!P56)</f>
        <v>358571.42</v>
      </c>
      <c r="Q59" s="9">
        <f>SUM('Mountaineer:Charles Town'!Q56)</f>
        <v>53214.16</v>
      </c>
      <c r="R59" s="9">
        <f>SUM('Mountaineer:Charles Town'!R56)</f>
        <v>53411.240000000005</v>
      </c>
      <c r="S59" s="9">
        <f>SUM('Mountaineer:Charles Town'!S56)</f>
        <v>53411.240000000005</v>
      </c>
      <c r="T59" s="9">
        <f>SUM('Mountaineer:Charles Town'!T56)</f>
        <v>79127.77</v>
      </c>
      <c r="U59" s="9">
        <f>SUM('Mountaineer:Charles Town'!U56)</f>
        <v>79127.77</v>
      </c>
      <c r="V59" s="9">
        <f>SUM('Mountaineer:Charles Town'!V56)</f>
        <v>7364.4378428213149</v>
      </c>
      <c r="W59" s="7">
        <f>SUM('Mountaineer:Charles Town'!W56)</f>
        <v>4353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x14ac:dyDescent="0.25">
      <c r="A60" s="8">
        <f>Mountaineer!A57</f>
        <v>45465</v>
      </c>
      <c r="B60" s="9">
        <f>SUM('Mountaineer:Charles Town'!B57)</f>
        <v>113261242.60000001</v>
      </c>
      <c r="C60" s="9">
        <f>SUM('Mountaineer:Charles Town'!C57)</f>
        <v>102020787.27</v>
      </c>
      <c r="D60" s="9">
        <f>SUM('Mountaineer:Charles Town'!D57)</f>
        <v>1796155.3399999999</v>
      </c>
      <c r="E60" s="9">
        <f>SUM('Mountaineer:Charles Town'!E57)</f>
        <v>9444299.9900000058</v>
      </c>
      <c r="F60" s="9">
        <f>SUM('Mountaineer:Charles Town'!F57)</f>
        <v>124001.20999999999</v>
      </c>
      <c r="G60" s="9">
        <f>SUM('Mountaineer:Charles Town'!G57)</f>
        <v>253770.81</v>
      </c>
      <c r="H60" s="9">
        <f>SUM('Mountaineer:Charles Town'!H57)</f>
        <v>9066527.9700000063</v>
      </c>
      <c r="I60" s="9">
        <f>SUM('Mountaineer:Charles Town'!I57)</f>
        <v>609049.93000000005</v>
      </c>
      <c r="J60" s="9">
        <f>SUM('Mountaineer:Charles Town'!J57)</f>
        <v>378829.06000000006</v>
      </c>
      <c r="K60" s="9">
        <f>SUM('Mountaineer:Charles Town'!K57)</f>
        <v>230220.87</v>
      </c>
      <c r="L60" s="23">
        <f>SUM('Mountaineer:Charles Town'!L57)</f>
        <v>8457478.0400000066</v>
      </c>
      <c r="M60" s="9">
        <f>SUM('Mountaineer:Charles Town'!M57)</f>
        <v>3686062.0700000003</v>
      </c>
      <c r="N60" s="9">
        <f>SUM('Mountaineer:Charles Town'!N57)</f>
        <v>892808.61</v>
      </c>
      <c r="O60" s="9">
        <f>SUM('Mountaineer:Charles Town'!O57)</f>
        <v>3153292.34</v>
      </c>
      <c r="P60" s="9">
        <f>SUM('Mountaineer:Charles Town'!P57)</f>
        <v>384821.99</v>
      </c>
      <c r="Q60" s="9">
        <f>SUM('Mountaineer:Charles Town'!Q57)</f>
        <v>57167.53</v>
      </c>
      <c r="R60" s="9">
        <f>SUM('Mountaineer:Charles Town'!R57)</f>
        <v>57087.98</v>
      </c>
      <c r="S60" s="9">
        <f>SUM('Mountaineer:Charles Town'!S57)</f>
        <v>57087.98</v>
      </c>
      <c r="T60" s="9">
        <f>SUM('Mountaineer:Charles Town'!T57)</f>
        <v>84574.77</v>
      </c>
      <c r="U60" s="9">
        <f>SUM('Mountaineer:Charles Town'!U57)</f>
        <v>84574.77</v>
      </c>
      <c r="V60" s="9">
        <f>SUM('Mountaineer:Charles Town'!V57)</f>
        <v>7777.4315367724712</v>
      </c>
      <c r="W60" s="7">
        <f>SUM('Mountaineer:Charles Town'!W57)</f>
        <v>4393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</row>
    <row r="61" spans="1:96" ht="15" customHeight="1" x14ac:dyDescent="0.25">
      <c r="A61" s="8">
        <f>Mountaineer!A58</f>
        <v>45472</v>
      </c>
      <c r="B61" s="9">
        <f>SUM('Mountaineer:Charles Town'!B58)</f>
        <v>112814320.10000001</v>
      </c>
      <c r="C61" s="9">
        <f>SUM('Mountaineer:Charles Town'!C58)</f>
        <v>101871888.97999999</v>
      </c>
      <c r="D61" s="9">
        <f>SUM('Mountaineer:Charles Town'!D58)</f>
        <v>1712100.1</v>
      </c>
      <c r="E61" s="9">
        <f>SUM('Mountaineer:Charles Town'!E58)</f>
        <v>9230331.0200000033</v>
      </c>
      <c r="F61" s="9">
        <f>SUM('Mountaineer:Charles Town'!F58)</f>
        <v>127285.96000000002</v>
      </c>
      <c r="G61" s="9">
        <f>SUM('Mountaineer:Charles Town'!G58)</f>
        <v>241927.25</v>
      </c>
      <c r="H61" s="9">
        <f>SUM('Mountaineer:Charles Town'!H58)</f>
        <v>8861117.8100000024</v>
      </c>
      <c r="I61" s="9">
        <f>SUM('Mountaineer:Charles Town'!I58)</f>
        <v>580625.48</v>
      </c>
      <c r="J61" s="9">
        <f>SUM('Mountaineer:Charles Town'!J58)</f>
        <v>361149.05</v>
      </c>
      <c r="K61" s="9">
        <f>SUM('Mountaineer:Charles Town'!K58)</f>
        <v>219476.43</v>
      </c>
      <c r="L61" s="23">
        <f>SUM('Mountaineer:Charles Town'!L58)</f>
        <v>8280492.3300000029</v>
      </c>
      <c r="M61" s="9">
        <f>SUM('Mountaineer:Charles Town'!M58)</f>
        <v>3615275.61</v>
      </c>
      <c r="N61" s="9">
        <f>SUM('Mountaineer:Charles Town'!N58)</f>
        <v>916458.91</v>
      </c>
      <c r="O61" s="9">
        <f>SUM('Mountaineer:Charles Town'!O58)</f>
        <v>3034105.5599999996</v>
      </c>
      <c r="P61" s="9">
        <f>SUM('Mountaineer:Charles Town'!P58)</f>
        <v>380579.02</v>
      </c>
      <c r="Q61" s="9">
        <f>SUM('Mountaineer:Charles Town'!Q58)</f>
        <v>56676.76999999999</v>
      </c>
      <c r="R61" s="9">
        <f>SUM('Mountaineer:Charles Town'!R58)</f>
        <v>55893.32</v>
      </c>
      <c r="S61" s="9">
        <f>SUM('Mountaineer:Charles Town'!S58)</f>
        <v>55893.32</v>
      </c>
      <c r="T61" s="9">
        <f>SUM('Mountaineer:Charles Town'!T58)</f>
        <v>82804.91</v>
      </c>
      <c r="U61" s="9">
        <f>SUM('Mountaineer:Charles Town'!U58)</f>
        <v>82804.91</v>
      </c>
      <c r="V61" s="9">
        <f>SUM('Mountaineer:Charles Town'!V58)</f>
        <v>7703.6270449198164</v>
      </c>
      <c r="W61" s="7">
        <f>SUM('Mountaineer:Charles Town'!W58)</f>
        <v>4372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</row>
    <row r="62" spans="1:96" ht="15" customHeight="1" x14ac:dyDescent="0.25">
      <c r="A62" s="8" t="str">
        <f>Mountaineer!A59</f>
        <v>6/30/2024 ***</v>
      </c>
      <c r="B62" s="9">
        <f>SUM('Mountaineer:Charles Town'!B59)</f>
        <v>17853355.539999999</v>
      </c>
      <c r="C62" s="9">
        <f>SUM('Mountaineer:Charles Town'!C59)</f>
        <v>15921841.58</v>
      </c>
      <c r="D62" s="9">
        <f>SUM('Mountaineer:Charles Town'!D59)</f>
        <v>248712.34999999998</v>
      </c>
      <c r="E62" s="9">
        <f>SUM('Mountaineer:Charles Town'!E59)</f>
        <v>1682801.6099999999</v>
      </c>
      <c r="F62" s="9">
        <f>SUM('Mountaineer:Charles Town'!F59)</f>
        <v>20712.379999999997</v>
      </c>
      <c r="G62" s="9">
        <f>SUM('Mountaineer:Charles Town'!G59)</f>
        <v>46599.68</v>
      </c>
      <c r="H62" s="9">
        <f>SUM('Mountaineer:Charles Town'!H59)</f>
        <v>1615489.5499999998</v>
      </c>
      <c r="I62" s="9">
        <f>SUM('Mountaineer:Charles Town'!I59)</f>
        <v>111839.23999999999</v>
      </c>
      <c r="J62" s="9">
        <f>SUM('Mountaineer:Charles Town'!J59)</f>
        <v>69564</v>
      </c>
      <c r="K62" s="9">
        <f>SUM('Mountaineer:Charles Town'!K59)</f>
        <v>42275.24</v>
      </c>
      <c r="L62" s="23">
        <f>SUM('Mountaineer:Charles Town'!L59)</f>
        <v>1503650.31</v>
      </c>
      <c r="M62" s="9">
        <f>SUM('Mountaineer:Charles Town'!M59)</f>
        <v>653902.5</v>
      </c>
      <c r="N62" s="9">
        <f>SUM('Mountaineer:Charles Town'!N59)</f>
        <v>149129.12</v>
      </c>
      <c r="O62" s="9">
        <f>SUM('Mountaineer:Charles Town'!O59)</f>
        <v>572689.57999999996</v>
      </c>
      <c r="P62" s="9">
        <f>SUM('Mountaineer:Charles Town'!P59)</f>
        <v>67553.040000000008</v>
      </c>
      <c r="Q62" s="9">
        <f>SUM('Mountaineer:Charles Town'!Q59)</f>
        <v>10003.75</v>
      </c>
      <c r="R62" s="9">
        <f>SUM('Mountaineer:Charles Town'!R59)</f>
        <v>10149.64</v>
      </c>
      <c r="S62" s="9">
        <f>SUM('Mountaineer:Charles Town'!S59)</f>
        <v>10149.64</v>
      </c>
      <c r="T62" s="9">
        <f>SUM('Mountaineer:Charles Town'!T59)</f>
        <v>15036.52</v>
      </c>
      <c r="U62" s="9">
        <f>SUM('Mountaineer:Charles Town'!U59)</f>
        <v>15036.52</v>
      </c>
      <c r="V62" s="9">
        <f>SUM('Mountaineer:Charles Town'!V59)</f>
        <v>1306.7960002981449</v>
      </c>
      <c r="W62" s="7">
        <f>SUM('Mountaineer:Charles Town'!W59)</f>
        <v>4401</v>
      </c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</row>
    <row r="64" spans="1:96" ht="15" customHeight="1" thickBot="1" x14ac:dyDescent="0.3">
      <c r="B64" s="13">
        <f t="shared" ref="B64:U64" si="0">SUM(B9:B63)</f>
        <v>5622911861.3600006</v>
      </c>
      <c r="C64" s="13">
        <f t="shared" si="0"/>
        <v>5060970537.0620003</v>
      </c>
      <c r="D64" s="13">
        <f t="shared" si="0"/>
        <v>85210639.599999964</v>
      </c>
      <c r="E64" s="13">
        <f t="shared" si="0"/>
        <v>476730684.69800001</v>
      </c>
      <c r="F64" s="13">
        <f t="shared" si="0"/>
        <v>13571611.340000002</v>
      </c>
      <c r="G64" s="13">
        <f t="shared" si="0"/>
        <v>5497615.8900000006</v>
      </c>
      <c r="H64" s="13">
        <f t="shared" si="0"/>
        <v>457661457.46800011</v>
      </c>
      <c r="I64" s="13">
        <f t="shared" si="0"/>
        <v>12658733.17</v>
      </c>
      <c r="J64" s="13">
        <f t="shared" si="0"/>
        <v>7873732.0199999986</v>
      </c>
      <c r="K64" s="13">
        <f t="shared" si="0"/>
        <v>4785001.1499999994</v>
      </c>
      <c r="L64" s="13">
        <f t="shared" si="0"/>
        <v>445002724.29800004</v>
      </c>
      <c r="M64" s="13">
        <f t="shared" si="0"/>
        <v>201799479.86000001</v>
      </c>
      <c r="N64" s="13">
        <f t="shared" si="0"/>
        <v>99322237.98999998</v>
      </c>
      <c r="O64" s="13">
        <f t="shared" si="0"/>
        <v>100133931.44000001</v>
      </c>
      <c r="P64" s="13">
        <f t="shared" si="0"/>
        <v>24959099.449999999</v>
      </c>
      <c r="Q64" s="13">
        <f t="shared" si="0"/>
        <v>3880384.2200000011</v>
      </c>
      <c r="R64" s="13">
        <f t="shared" si="0"/>
        <v>3003768.47</v>
      </c>
      <c r="S64" s="13">
        <f t="shared" si="0"/>
        <v>3003768.47</v>
      </c>
      <c r="T64" s="13">
        <f t="shared" si="0"/>
        <v>5520907.3899999978</v>
      </c>
      <c r="U64" s="13">
        <f t="shared" si="0"/>
        <v>3379147.0100000007</v>
      </c>
      <c r="V64" s="13">
        <f>AVERAGE(V9:V63)</f>
        <v>7443.091814533318</v>
      </c>
      <c r="W64" s="15">
        <f>AVERAGE(W9:W63)-1</f>
        <v>4291.1111111111113</v>
      </c>
    </row>
    <row r="65" spans="1:1" ht="15" customHeight="1" thickTop="1" x14ac:dyDescent="0.25"/>
    <row r="66" spans="1:1" ht="15" customHeight="1" x14ac:dyDescent="0.25">
      <c r="A66" s="1" t="s">
        <v>35</v>
      </c>
    </row>
    <row r="67" spans="1:1" ht="15" customHeight="1" x14ac:dyDescent="0.25">
      <c r="A67" s="1" t="s">
        <v>4</v>
      </c>
    </row>
    <row r="68" spans="1:1" ht="15" customHeight="1" x14ac:dyDescent="0.25">
      <c r="A68" s="1" t="s">
        <v>40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5"/>
  <sheetViews>
    <sheetView zoomScaleNormal="100" workbookViewId="0">
      <pane ySplit="3" topLeftCell="A33" activePane="bottomLeft" state="frozen"/>
      <selection pane="bottomLeft" activeCell="A61" sqref="A61"/>
    </sheetView>
  </sheetViews>
  <sheetFormatPr defaultRowHeight="15" customHeight="1" x14ac:dyDescent="0.25"/>
  <cols>
    <col min="1" max="1" width="13.42578125" style="2" customWidth="1"/>
    <col min="2" max="2" width="18.7109375" style="2" customWidth="1"/>
    <col min="3" max="3" width="16.5703125" style="2" customWidth="1"/>
    <col min="4" max="4" width="15.28515625" style="2" customWidth="1"/>
    <col min="5" max="5" width="17" style="2" customWidth="1"/>
    <col min="6" max="6" width="14.7109375" style="2" bestFit="1" customWidth="1"/>
    <col min="7" max="7" width="13.7109375" style="2" bestFit="1" customWidth="1"/>
    <col min="8" max="8" width="15.7109375" style="2" customWidth="1"/>
    <col min="9" max="9" width="8.5703125" style="2" hidden="1" customWidth="1"/>
    <col min="10" max="11" width="12.7109375" style="2" customWidth="1"/>
    <col min="12" max="12" width="16.5703125" style="2" customWidth="1"/>
    <col min="13" max="13" width="16.7109375" style="2" customWidth="1"/>
    <col min="14" max="14" width="15.7109375" style="2" customWidth="1"/>
    <col min="15" max="16" width="14.7109375" style="2" bestFit="1" customWidth="1"/>
    <col min="17" max="23" width="13.7109375" style="2" customWidth="1"/>
    <col min="24" max="16384" width="9.140625" style="2"/>
  </cols>
  <sheetData>
    <row r="1" spans="1:96" s="3" customFormat="1" ht="45" customHeight="1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28</v>
      </c>
      <c r="U1" s="3" t="s">
        <v>37</v>
      </c>
      <c r="V1" s="3" t="s">
        <v>20</v>
      </c>
      <c r="W1" s="3" t="s">
        <v>21</v>
      </c>
    </row>
    <row r="2" spans="1:96" s="4" customFormat="1" ht="15" customHeight="1" x14ac:dyDescent="0.25">
      <c r="A2" s="4" t="s">
        <v>34</v>
      </c>
      <c r="B2" s="5">
        <v>904305345.05999982</v>
      </c>
      <c r="C2" s="5">
        <v>803851683.0999999</v>
      </c>
      <c r="D2" s="5">
        <v>15926574</v>
      </c>
      <c r="E2" s="5">
        <v>84527087.959999993</v>
      </c>
      <c r="F2" s="5">
        <v>3381083.5100000007</v>
      </c>
      <c r="G2" s="5">
        <v>0</v>
      </c>
      <c r="H2" s="5">
        <v>81146004.449999973</v>
      </c>
      <c r="I2" s="5">
        <v>0</v>
      </c>
      <c r="J2" s="5">
        <v>0</v>
      </c>
      <c r="K2" s="5">
        <v>0</v>
      </c>
      <c r="L2" s="5">
        <v>81146004.449999973</v>
      </c>
      <c r="M2" s="5">
        <v>37732892.040000007</v>
      </c>
      <c r="N2" s="5">
        <v>24343800.899999995</v>
      </c>
      <c r="O2" s="5">
        <v>10427261.9</v>
      </c>
      <c r="P2" s="5">
        <v>5112198.2299999977</v>
      </c>
      <c r="Q2" s="5">
        <v>811460.14</v>
      </c>
      <c r="R2" s="5">
        <v>547735.48</v>
      </c>
      <c r="S2" s="5">
        <v>547735.48</v>
      </c>
      <c r="T2" s="5">
        <v>1561577.7199999997</v>
      </c>
      <c r="U2" s="6">
        <v>61342.55999999999</v>
      </c>
      <c r="V2" s="18">
        <v>1608.3</v>
      </c>
      <c r="W2" s="10">
        <v>995</v>
      </c>
    </row>
    <row r="3" spans="1:96" s="4" customFormat="1" ht="15" customHeight="1" x14ac:dyDescent="0.25">
      <c r="U3" s="24"/>
    </row>
    <row r="4" spans="1:96" s="4" customFormat="1" ht="15" customHeight="1" x14ac:dyDescent="0.25">
      <c r="A4" s="29" t="s">
        <v>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19" customFormat="1" ht="15" customHeight="1" x14ac:dyDescent="0.25">
      <c r="U5" s="24"/>
    </row>
    <row r="6" spans="1:96" ht="15" customHeight="1" x14ac:dyDescent="0.25">
      <c r="A6" s="8" t="s">
        <v>36</v>
      </c>
      <c r="B6" s="9">
        <v>5117339.41</v>
      </c>
      <c r="C6" s="9">
        <v>4676791.2</v>
      </c>
      <c r="D6" s="9">
        <v>95482</v>
      </c>
      <c r="E6" s="9">
        <f t="shared" ref="E6" si="0">B6-C6-D6</f>
        <v>345066.20999999996</v>
      </c>
      <c r="F6" s="9">
        <f>ROUND(E6*0.04,2)</f>
        <v>13802.65</v>
      </c>
      <c r="G6" s="9">
        <f t="shared" ref="G6" si="1">ROUND(E6*0,2)</f>
        <v>0</v>
      </c>
      <c r="H6" s="9">
        <f t="shared" ref="H6" si="2">E6-F6-G6</f>
        <v>331263.55999999994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3">
        <f t="shared" ref="L6" si="6">IF(J6+K6=I6,H6-I6,"ERROR")</f>
        <v>331263.55999999994</v>
      </c>
      <c r="M6" s="9">
        <f t="shared" ref="M6" si="7">ROUND(L6*0.465,2)</f>
        <v>154037.56</v>
      </c>
      <c r="N6" s="9">
        <f>ROUND(L6*0.3,2)-0.02</f>
        <v>99379.05</v>
      </c>
      <c r="O6" s="9">
        <f t="shared" ref="O6:O11" si="8">ROUND(L6*0.1285,2)</f>
        <v>42567.37</v>
      </c>
      <c r="P6" s="9">
        <f t="shared" ref="P6" si="9">ROUND((L6*0.07)*0.9,2)</f>
        <v>20869.599999999999</v>
      </c>
      <c r="Q6" s="9">
        <f t="shared" ref="Q6:Q11" si="10">ROUND(L6*0.01,2)</f>
        <v>3312.64</v>
      </c>
      <c r="R6" s="9">
        <f t="shared" ref="R6" si="11">ROUND((L6*0.0075)*0.9,2)</f>
        <v>2236.0300000000002</v>
      </c>
      <c r="S6" s="9">
        <f t="shared" ref="S6" si="12">ROUND((L6*0.0075)*0.9,2)</f>
        <v>2236.0300000000002</v>
      </c>
      <c r="T6" s="9">
        <f>ROUND(L6*0.01,2)</f>
        <v>3312.64</v>
      </c>
      <c r="U6" s="9">
        <f>ROUND(L6*0.01,2)</f>
        <v>3312.64</v>
      </c>
      <c r="V6" s="18">
        <f t="shared" ref="V6:V11" si="13">E6/W6</f>
        <v>328.9477693040991</v>
      </c>
      <c r="W6" s="10">
        <v>1049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v>45115</v>
      </c>
      <c r="B7" s="9">
        <v>20545231.530000001</v>
      </c>
      <c r="C7" s="9">
        <v>18340432.830000002</v>
      </c>
      <c r="D7" s="9">
        <v>357279</v>
      </c>
      <c r="E7" s="9">
        <f t="shared" ref="E7" si="14">B7-C7-D7</f>
        <v>1847519.6999999993</v>
      </c>
      <c r="F7" s="9">
        <f>ROUND(E7*0.04,2)+0.01</f>
        <v>73900.799999999988</v>
      </c>
      <c r="G7" s="9">
        <f t="shared" ref="G7" si="15">ROUND(E7*0,2)</f>
        <v>0</v>
      </c>
      <c r="H7" s="9">
        <f t="shared" ref="H7" si="16">E7-F7-G7</f>
        <v>1773618.8999999992</v>
      </c>
      <c r="I7" s="9">
        <f t="shared" ref="I7" si="17">ROUND(H7*0,2)</f>
        <v>0</v>
      </c>
      <c r="J7" s="9">
        <f t="shared" ref="J7" si="18">ROUND((I7*0.58)+((I7*0.42)*0.1),2)</f>
        <v>0</v>
      </c>
      <c r="K7" s="9">
        <f t="shared" ref="K7" si="19">ROUND((I7*0.42)*0.9,2)</f>
        <v>0</v>
      </c>
      <c r="L7" s="23">
        <f t="shared" ref="L7" si="20">IF(J7+K7=I7,H7-I7,"ERROR")</f>
        <v>1773618.8999999992</v>
      </c>
      <c r="M7" s="9">
        <f t="shared" ref="M7" si="21">ROUND(L7*0.465,2)</f>
        <v>824732.79</v>
      </c>
      <c r="N7" s="9">
        <f>ROUND(L7*0.3,2)-0.01</f>
        <v>532085.66</v>
      </c>
      <c r="O7" s="9">
        <f t="shared" si="8"/>
        <v>227910.03</v>
      </c>
      <c r="P7" s="9">
        <f t="shared" ref="P7" si="22">ROUND((L7*0.07)*0.9,2)</f>
        <v>111737.99</v>
      </c>
      <c r="Q7" s="9">
        <f t="shared" si="10"/>
        <v>17736.189999999999</v>
      </c>
      <c r="R7" s="9">
        <f t="shared" ref="R7" si="23">ROUND((L7*0.0075)*0.9,2)</f>
        <v>11971.93</v>
      </c>
      <c r="S7" s="9">
        <f t="shared" ref="S7" si="24">ROUND((L7*0.0075)*0.9,2)</f>
        <v>11971.93</v>
      </c>
      <c r="T7" s="9">
        <f>ROUND(L7*0.01,2)+0.01</f>
        <v>17736.199999999997</v>
      </c>
      <c r="U7" s="9">
        <f>ROUND(L7*0.01,2)-0.01</f>
        <v>17736.18</v>
      </c>
      <c r="V7" s="18">
        <f t="shared" si="13"/>
        <v>1769.6548850574704</v>
      </c>
      <c r="W7" s="10">
        <v>1044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 t="shared" ref="A8:A13" si="25">A7+7</f>
        <v>45122</v>
      </c>
      <c r="B8" s="9">
        <v>17023081.309999999</v>
      </c>
      <c r="C8" s="9">
        <v>15098258.369999999</v>
      </c>
      <c r="D8" s="9">
        <v>322052</v>
      </c>
      <c r="E8" s="9">
        <f t="shared" ref="E8" si="26">B8-C8-D8</f>
        <v>1602770.9399999995</v>
      </c>
      <c r="F8" s="9">
        <f>ROUND(E8*0.04,2)</f>
        <v>64110.84</v>
      </c>
      <c r="G8" s="9">
        <f t="shared" ref="G8" si="27">ROUND(E8*0,2)</f>
        <v>0</v>
      </c>
      <c r="H8" s="9">
        <f t="shared" ref="H8" si="28">E8-F8-G8</f>
        <v>1538660.0999999994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23">
        <f t="shared" ref="L8" si="32">IF(J8+K8=I8,H8-I8,"ERROR")</f>
        <v>1538660.0999999994</v>
      </c>
      <c r="M8" s="9">
        <f t="shared" ref="M8" si="33">ROUND(L8*0.465,2)</f>
        <v>715476.95</v>
      </c>
      <c r="N8" s="9">
        <f>ROUND(L8*0.3,2)-0.01</f>
        <v>461598.02</v>
      </c>
      <c r="O8" s="9">
        <f t="shared" si="8"/>
        <v>197717.82</v>
      </c>
      <c r="P8" s="9">
        <f t="shared" ref="P8" si="34">ROUND((L8*0.07)*0.9,2)</f>
        <v>96935.59</v>
      </c>
      <c r="Q8" s="9">
        <f t="shared" si="10"/>
        <v>15386.6</v>
      </c>
      <c r="R8" s="9">
        <f t="shared" ref="R8" si="35">ROUND((L8*0.0075)*0.9,2)</f>
        <v>10385.959999999999</v>
      </c>
      <c r="S8" s="9">
        <f t="shared" ref="S8" si="36">ROUND((L8*0.0075)*0.9,2)</f>
        <v>10385.959999999999</v>
      </c>
      <c r="T8" s="9">
        <f>ROUND(L8*0.01,2)</f>
        <v>15386.6</v>
      </c>
      <c r="U8" s="9">
        <f>ROUND(L8*0.01,2)</f>
        <v>15386.6</v>
      </c>
      <c r="V8" s="18">
        <f t="shared" si="13"/>
        <v>1551.569157792836</v>
      </c>
      <c r="W8" s="10">
        <v>1033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 t="shared" si="25"/>
        <v>45129</v>
      </c>
      <c r="B9" s="9">
        <v>17794461.030000001</v>
      </c>
      <c r="C9" s="9">
        <v>15779904.370000001</v>
      </c>
      <c r="D9" s="9">
        <v>332215</v>
      </c>
      <c r="E9" s="9">
        <f t="shared" ref="E9" si="37">B9-C9-D9</f>
        <v>1682341.6600000001</v>
      </c>
      <c r="F9" s="9">
        <f>ROUND(E9*0.04,2)</f>
        <v>67293.67</v>
      </c>
      <c r="G9" s="9">
        <f t="shared" ref="G9" si="38">ROUND(E9*0,2)</f>
        <v>0</v>
      </c>
      <c r="H9" s="9">
        <f t="shared" ref="H9" si="39">E9-F9-G9</f>
        <v>1615047.9900000002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23">
        <f t="shared" ref="L9" si="43">IF(J9+K9=I9,H9-I9,"ERROR")</f>
        <v>1615047.9900000002</v>
      </c>
      <c r="M9" s="9">
        <f t="shared" ref="M9" si="44">ROUND(L9*0.465,2)</f>
        <v>750997.32</v>
      </c>
      <c r="N9" s="9">
        <f>ROUND(L9*0.3,2)</f>
        <v>484514.4</v>
      </c>
      <c r="O9" s="9">
        <f t="shared" si="8"/>
        <v>207533.67</v>
      </c>
      <c r="P9" s="9">
        <f t="shared" ref="P9" si="45">ROUND((L9*0.07)*0.9,2)</f>
        <v>101748.02</v>
      </c>
      <c r="Q9" s="9">
        <f t="shared" si="10"/>
        <v>16150.48</v>
      </c>
      <c r="R9" s="9">
        <f t="shared" ref="R9" si="46">ROUND((L9*0.0075)*0.9,2)</f>
        <v>10901.57</v>
      </c>
      <c r="S9" s="9">
        <f t="shared" ref="S9" si="47">ROUND((L9*0.0075)*0.9,2)</f>
        <v>10901.57</v>
      </c>
      <c r="T9" s="9">
        <f>ROUND(L9*0.01,2)</f>
        <v>16150.48</v>
      </c>
      <c r="U9" s="9">
        <f>ROUND(L9*0.01,2)</f>
        <v>16150.48</v>
      </c>
      <c r="V9" s="18">
        <f t="shared" si="13"/>
        <v>1620.7530443159924</v>
      </c>
      <c r="W9" s="10">
        <v>1038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 t="shared" si="25"/>
        <v>45136</v>
      </c>
      <c r="B10" s="9">
        <v>18058936.390000001</v>
      </c>
      <c r="C10" s="9">
        <v>16020265.800000001</v>
      </c>
      <c r="D10" s="9">
        <v>338563</v>
      </c>
      <c r="E10" s="9">
        <f t="shared" ref="E10" si="48">B10-C10-D10</f>
        <v>1700107.5899999999</v>
      </c>
      <c r="F10" s="9">
        <f>ROUND(E10*0.04,2)+0.02</f>
        <v>68004.320000000007</v>
      </c>
      <c r="G10" s="9">
        <f t="shared" ref="G10" si="49">ROUND(E10*0,2)</f>
        <v>0</v>
      </c>
      <c r="H10" s="9">
        <f t="shared" ref="H10" si="50">E10-F10-G10</f>
        <v>1632103.2699999998</v>
      </c>
      <c r="I10" s="9">
        <f t="shared" ref="I10" si="51">ROUND(H10*0,2)</f>
        <v>0</v>
      </c>
      <c r="J10" s="9">
        <f t="shared" ref="J10" si="52">ROUND((I10*0.58)+((I10*0.42)*0.1),2)</f>
        <v>0</v>
      </c>
      <c r="K10" s="9">
        <f t="shared" ref="K10" si="53">ROUND((I10*0.42)*0.9,2)</f>
        <v>0</v>
      </c>
      <c r="L10" s="23">
        <f t="shared" ref="L10" si="54">IF(J10+K10=I10,H10-I10,"ERROR")</f>
        <v>1632103.2699999998</v>
      </c>
      <c r="M10" s="9">
        <f t="shared" ref="M10" si="55">ROUND(L10*0.465,2)</f>
        <v>758928.02</v>
      </c>
      <c r="N10" s="9">
        <f>ROUND(L10*0.3,2)</f>
        <v>489630.98</v>
      </c>
      <c r="O10" s="9">
        <f t="shared" si="8"/>
        <v>209725.27</v>
      </c>
      <c r="P10" s="9">
        <f t="shared" ref="P10" si="56">ROUND((L10*0.07)*0.9,2)</f>
        <v>102822.51</v>
      </c>
      <c r="Q10" s="9">
        <f t="shared" si="10"/>
        <v>16321.03</v>
      </c>
      <c r="R10" s="9">
        <f t="shared" ref="R10" si="57">ROUND((L10*0.0075)*0.9,2)</f>
        <v>11016.7</v>
      </c>
      <c r="S10" s="9">
        <f t="shared" ref="S10" si="58">ROUND((L10*0.0075)*0.9,2)</f>
        <v>11016.7</v>
      </c>
      <c r="T10" s="9">
        <f>ROUND(L10*0.01,2)-0.01</f>
        <v>16321.02</v>
      </c>
      <c r="U10" s="9">
        <f>ROUND(L10*0.01,2)+0.01</f>
        <v>16321.04</v>
      </c>
      <c r="V10" s="18">
        <f t="shared" si="13"/>
        <v>1645.7963117134559</v>
      </c>
      <c r="W10" s="10">
        <v>1033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 t="shared" si="25"/>
        <v>45143</v>
      </c>
      <c r="B11" s="9">
        <v>17054834.440000001</v>
      </c>
      <c r="C11" s="9">
        <v>15078088.440000001</v>
      </c>
      <c r="D11" s="9">
        <v>332344</v>
      </c>
      <c r="E11" s="9">
        <f t="shared" ref="E11" si="59">B11-C11-D11</f>
        <v>1644402</v>
      </c>
      <c r="F11" s="9">
        <f>ROUND(E11*0.04,2)</f>
        <v>65776.08</v>
      </c>
      <c r="G11" s="9">
        <f t="shared" ref="G11" si="60">ROUND(E11*0,2)</f>
        <v>0</v>
      </c>
      <c r="H11" s="9">
        <f t="shared" ref="H11" si="61">E11-F11-G11</f>
        <v>1578625.92</v>
      </c>
      <c r="I11" s="9">
        <f t="shared" ref="I11" si="62">ROUND(H11*0,2)</f>
        <v>0</v>
      </c>
      <c r="J11" s="9">
        <f t="shared" ref="J11" si="63">ROUND((I11*0.58)+((I11*0.42)*0.1),2)</f>
        <v>0</v>
      </c>
      <c r="K11" s="9">
        <f t="shared" ref="K11" si="64">ROUND((I11*0.42)*0.9,2)</f>
        <v>0</v>
      </c>
      <c r="L11" s="23">
        <f t="shared" ref="L11" si="65">IF(J11+K11=I11,H11-I11,"ERROR")</f>
        <v>1578625.92</v>
      </c>
      <c r="M11" s="9">
        <f t="shared" ref="M11" si="66">ROUND(L11*0.465,2)</f>
        <v>734061.05</v>
      </c>
      <c r="N11" s="9">
        <f>ROUND(L11*0.3,2)+0.01</f>
        <v>473587.79000000004</v>
      </c>
      <c r="O11" s="9">
        <f t="shared" si="8"/>
        <v>202853.43</v>
      </c>
      <c r="P11" s="9">
        <f t="shared" ref="P11" si="67">ROUND((L11*0.07)*0.9,2)</f>
        <v>99453.43</v>
      </c>
      <c r="Q11" s="9">
        <f t="shared" si="10"/>
        <v>15786.26</v>
      </c>
      <c r="R11" s="9">
        <f t="shared" ref="R11" si="68">ROUND((L11*0.0075)*0.9,2)</f>
        <v>10655.72</v>
      </c>
      <c r="S11" s="9">
        <f t="shared" ref="S11" si="69">ROUND((L11*0.0075)*0.9,2)</f>
        <v>10655.72</v>
      </c>
      <c r="T11" s="9">
        <f>ROUND(L11*0.01,2)</f>
        <v>15786.26</v>
      </c>
      <c r="U11" s="9">
        <f>ROUND(L11*0.01,2)</f>
        <v>15786.26</v>
      </c>
      <c r="V11" s="18">
        <f t="shared" si="13"/>
        <v>1584.2023121387283</v>
      </c>
      <c r="W11" s="10">
        <v>1038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 t="shared" si="25"/>
        <v>45150</v>
      </c>
      <c r="B12" s="9">
        <v>17924304.800000001</v>
      </c>
      <c r="C12" s="9">
        <v>15864575.109999999</v>
      </c>
      <c r="D12" s="9">
        <v>343009</v>
      </c>
      <c r="E12" s="9">
        <f t="shared" ref="E12" si="70">B12-C12-D12</f>
        <v>1716720.6900000013</v>
      </c>
      <c r="F12" s="9">
        <f>ROUND(E12*0.04,2)</f>
        <v>68668.83</v>
      </c>
      <c r="G12" s="9">
        <f t="shared" ref="G12" si="71">ROUND(E12*0,2)</f>
        <v>0</v>
      </c>
      <c r="H12" s="9">
        <f t="shared" ref="H12" si="72">E12-F12-G12</f>
        <v>1648051.8600000013</v>
      </c>
      <c r="I12" s="9">
        <f t="shared" ref="I12" si="73">ROUND(H12*0,2)</f>
        <v>0</v>
      </c>
      <c r="J12" s="9">
        <f t="shared" ref="J12" si="74">ROUND((I12*0.58)+((I12*0.42)*0.1),2)</f>
        <v>0</v>
      </c>
      <c r="K12" s="9">
        <f t="shared" ref="K12" si="75">ROUND((I12*0.42)*0.9,2)</f>
        <v>0</v>
      </c>
      <c r="L12" s="23">
        <f t="shared" ref="L12" si="76">IF(J12+K12=I12,H12-I12,"ERROR")</f>
        <v>1648051.8600000013</v>
      </c>
      <c r="M12" s="9">
        <f t="shared" ref="M12" si="77">ROUND(L12*0.465,2)</f>
        <v>766344.11</v>
      </c>
      <c r="N12" s="9">
        <f>ROUND(L12*0.3,2)</f>
        <v>494415.56</v>
      </c>
      <c r="O12" s="9">
        <f t="shared" ref="O12" si="78">ROUND(L12*0.1285,2)</f>
        <v>211774.66</v>
      </c>
      <c r="P12" s="9">
        <f t="shared" ref="P12" si="79">ROUND((L12*0.07)*0.9,2)</f>
        <v>103827.27</v>
      </c>
      <c r="Q12" s="9">
        <f t="shared" ref="Q12" si="80">ROUND(L12*0.01,2)</f>
        <v>16480.52</v>
      </c>
      <c r="R12" s="9">
        <f t="shared" ref="R12" si="81">ROUND((L12*0.0075)*0.9,2)</f>
        <v>11124.35</v>
      </c>
      <c r="S12" s="9">
        <f t="shared" ref="S12" si="82">ROUND((L12*0.0075)*0.9,2)</f>
        <v>11124.35</v>
      </c>
      <c r="T12" s="9">
        <f>ROUND(L12*0.01,2)</f>
        <v>16480.52</v>
      </c>
      <c r="U12" s="9">
        <f>ROUND(L12*0.01,2)</f>
        <v>16480.52</v>
      </c>
      <c r="V12" s="18">
        <f t="shared" ref="V12" si="83">E12/W12</f>
        <v>1642.7949186602884</v>
      </c>
      <c r="W12" s="10">
        <v>1045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 t="shared" si="25"/>
        <v>45157</v>
      </c>
      <c r="B13" s="9">
        <v>18361972.870000001</v>
      </c>
      <c r="C13" s="9">
        <v>16217736.379999999</v>
      </c>
      <c r="D13" s="9">
        <v>331008</v>
      </c>
      <c r="E13" s="9">
        <f t="shared" ref="E13" si="84">B13-C13-D13</f>
        <v>1813228.4900000021</v>
      </c>
      <c r="F13" s="9">
        <f>ROUND(E13*0.04,2)-0.01</f>
        <v>72529.13</v>
      </c>
      <c r="G13" s="9">
        <f t="shared" ref="G13" si="85">ROUND(E13*0,2)</f>
        <v>0</v>
      </c>
      <c r="H13" s="9">
        <f t="shared" ref="H13" si="86">E13-F13-G13</f>
        <v>1740699.3600000022</v>
      </c>
      <c r="I13" s="9">
        <f t="shared" ref="I13" si="87">ROUND(H13*0,2)</f>
        <v>0</v>
      </c>
      <c r="J13" s="9">
        <f t="shared" ref="J13" si="88">ROUND((I13*0.58)+((I13*0.42)*0.1),2)</f>
        <v>0</v>
      </c>
      <c r="K13" s="9">
        <f t="shared" ref="K13" si="89">ROUND((I13*0.42)*0.9,2)</f>
        <v>0</v>
      </c>
      <c r="L13" s="23">
        <f t="shared" ref="L13" si="90">IF(J13+K13=I13,H13-I13,"ERROR")</f>
        <v>1740699.3600000022</v>
      </c>
      <c r="M13" s="9">
        <f t="shared" ref="M13" si="91">ROUND(L13*0.465,2)</f>
        <v>809425.2</v>
      </c>
      <c r="N13" s="9">
        <f>ROUND(L13*0.3,2)+0.01</f>
        <v>522209.82</v>
      </c>
      <c r="O13" s="9">
        <f t="shared" ref="O13" si="92">ROUND(L13*0.1285,2)</f>
        <v>223679.87</v>
      </c>
      <c r="P13" s="9">
        <f t="shared" ref="P13" si="93">ROUND((L13*0.07)*0.9,2)</f>
        <v>109664.06</v>
      </c>
      <c r="Q13" s="9">
        <f t="shared" ref="Q13" si="94">ROUND(L13*0.01,2)</f>
        <v>17406.990000000002</v>
      </c>
      <c r="R13" s="9">
        <f t="shared" ref="R13" si="95">ROUND((L13*0.0075)*0.9,2)</f>
        <v>11749.72</v>
      </c>
      <c r="S13" s="9">
        <f t="shared" ref="S13" si="96">ROUND((L13*0.0075)*0.9,2)</f>
        <v>11749.72</v>
      </c>
      <c r="T13" s="9">
        <f>ROUND(L13*0.01,2)+0.01</f>
        <v>17407</v>
      </c>
      <c r="U13" s="9">
        <f>ROUND(L13*0.01,2)-0.01</f>
        <v>17406.980000000003</v>
      </c>
      <c r="V13" s="18">
        <f t="shared" ref="V13" si="97">E13/W13</f>
        <v>1740.1425047984665</v>
      </c>
      <c r="W13" s="10">
        <v>1042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 t="shared" ref="A14:A58" si="98">A13+7</f>
        <v>45164</v>
      </c>
      <c r="B14" s="9">
        <v>17278778.759999998</v>
      </c>
      <c r="C14" s="9">
        <v>15350350.16</v>
      </c>
      <c r="D14" s="9">
        <v>336657</v>
      </c>
      <c r="E14" s="9">
        <f t="shared" ref="E14" si="99">B14-C14-D14</f>
        <v>1591771.5999999978</v>
      </c>
      <c r="F14" s="9">
        <f>ROUND(E14*0.04,2)+0.01</f>
        <v>63670.87</v>
      </c>
      <c r="G14" s="9">
        <f t="shared" ref="G14" si="100">ROUND(E14*0,2)</f>
        <v>0</v>
      </c>
      <c r="H14" s="9">
        <f t="shared" ref="H14" si="101">E14-F14-G14</f>
        <v>1528100.7299999977</v>
      </c>
      <c r="I14" s="9">
        <f t="shared" ref="I14" si="102">ROUND(H14*0,2)</f>
        <v>0</v>
      </c>
      <c r="J14" s="9">
        <f t="shared" ref="J14" si="103">ROUND((I14*0.58)+((I14*0.42)*0.1),2)</f>
        <v>0</v>
      </c>
      <c r="K14" s="9">
        <f t="shared" ref="K14" si="104">ROUND((I14*0.42)*0.9,2)</f>
        <v>0</v>
      </c>
      <c r="L14" s="23">
        <f t="shared" ref="L14" si="105">IF(J14+K14=I14,H14-I14,"ERROR")</f>
        <v>1528100.7299999977</v>
      </c>
      <c r="M14" s="9">
        <f t="shared" ref="M14" si="106">ROUND(L14*0.465,2)</f>
        <v>710566.84</v>
      </c>
      <c r="N14" s="9">
        <f>ROUND(L14*0.3,2)-0.01</f>
        <v>458430.20999999996</v>
      </c>
      <c r="O14" s="9">
        <f t="shared" ref="O14" si="107">ROUND(L14*0.1285,2)</f>
        <v>196360.94</v>
      </c>
      <c r="P14" s="9">
        <f t="shared" ref="P14" si="108">ROUND((L14*0.07)*0.9,2)</f>
        <v>96270.35</v>
      </c>
      <c r="Q14" s="9">
        <f t="shared" ref="Q14" si="109">ROUND(L14*0.01,2)</f>
        <v>15281.01</v>
      </c>
      <c r="R14" s="9">
        <f t="shared" ref="R14" si="110">ROUND((L14*0.0075)*0.9,2)</f>
        <v>10314.68</v>
      </c>
      <c r="S14" s="9">
        <f t="shared" ref="S14" si="111">ROUND((L14*0.0075)*0.9,2)</f>
        <v>10314.68</v>
      </c>
      <c r="T14" s="9">
        <f>ROUND(L14*0.01,2)-0.01</f>
        <v>15281</v>
      </c>
      <c r="U14" s="9">
        <f>ROUND(L14*0.01,2)+0.01</f>
        <v>15281.02</v>
      </c>
      <c r="V14" s="18">
        <f t="shared" ref="V14" si="112">E14/W14</f>
        <v>1766.6721420643705</v>
      </c>
      <c r="W14" s="10">
        <v>901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 t="shared" si="98"/>
        <v>45171</v>
      </c>
      <c r="B15" s="9">
        <v>16791020.449999999</v>
      </c>
      <c r="C15" s="9">
        <v>14992284.760000002</v>
      </c>
      <c r="D15" s="9">
        <v>311386</v>
      </c>
      <c r="E15" s="9">
        <f t="shared" ref="E15" si="113">B15-C15-D15</f>
        <v>1487349.6899999976</v>
      </c>
      <c r="F15" s="9">
        <f>ROUND(E15*0.04,2)</f>
        <v>59493.99</v>
      </c>
      <c r="G15" s="9">
        <f t="shared" ref="G15" si="114">ROUND(E15*0,2)</f>
        <v>0</v>
      </c>
      <c r="H15" s="9">
        <f t="shared" ref="H15" si="115">E15-F15-G15</f>
        <v>1427855.6999999976</v>
      </c>
      <c r="I15" s="9">
        <f t="shared" ref="I15" si="116">ROUND(H15*0,2)</f>
        <v>0</v>
      </c>
      <c r="J15" s="9">
        <f t="shared" ref="J15" si="117">ROUND((I15*0.58)+((I15*0.42)*0.1),2)</f>
        <v>0</v>
      </c>
      <c r="K15" s="9">
        <f t="shared" ref="K15" si="118">ROUND((I15*0.42)*0.9,2)</f>
        <v>0</v>
      </c>
      <c r="L15" s="23">
        <f t="shared" ref="L15" si="119">IF(J15+K15=I15,H15-I15,"ERROR")</f>
        <v>1427855.6999999976</v>
      </c>
      <c r="M15" s="9">
        <f t="shared" ref="M15" si="120">ROUND(L15*0.465,2)</f>
        <v>663952.9</v>
      </c>
      <c r="N15" s="9">
        <f>ROUND(L15*0.3,2)-0.02</f>
        <v>428356.69</v>
      </c>
      <c r="O15" s="9">
        <f t="shared" ref="O15" si="121">ROUND(L15*0.1285,2)</f>
        <v>183479.46</v>
      </c>
      <c r="P15" s="9">
        <f t="shared" ref="P15" si="122">ROUND((L15*0.07)*0.9,2)</f>
        <v>89954.91</v>
      </c>
      <c r="Q15" s="9">
        <f t="shared" ref="Q15" si="123">ROUND(L15*0.01,2)</f>
        <v>14278.56</v>
      </c>
      <c r="R15" s="9">
        <f t="shared" ref="R15" si="124">ROUND((L15*0.0075)*0.9,2)</f>
        <v>9638.0300000000007</v>
      </c>
      <c r="S15" s="9">
        <f t="shared" ref="S15" si="125">ROUND((L15*0.0075)*0.9,2)</f>
        <v>9638.0300000000007</v>
      </c>
      <c r="T15" s="9">
        <f>ROUND(L15*0.01,2)</f>
        <v>14278.56</v>
      </c>
      <c r="U15" s="9">
        <f>ROUND(L15*0.01,2)</f>
        <v>14278.56</v>
      </c>
      <c r="V15" s="18">
        <f t="shared" ref="V15" si="126">E15/W15</f>
        <v>1428.7701152737729</v>
      </c>
      <c r="W15" s="10">
        <v>1041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 t="shared" si="98"/>
        <v>45178</v>
      </c>
      <c r="B16" s="9">
        <v>18774011.919999998</v>
      </c>
      <c r="C16" s="9">
        <v>16641879.109999999</v>
      </c>
      <c r="D16" s="9">
        <v>364210</v>
      </c>
      <c r="E16" s="9">
        <f t="shared" ref="E16" si="127">B16-C16-D16</f>
        <v>1767922.8099999987</v>
      </c>
      <c r="F16" s="9">
        <f>ROUND(E16*0.04,2)-0.01</f>
        <v>70716.900000000009</v>
      </c>
      <c r="G16" s="9">
        <f t="shared" ref="G16" si="128">ROUND(E16*0,2)</f>
        <v>0</v>
      </c>
      <c r="H16" s="9">
        <f t="shared" ref="H16" si="129">E16-F16-G16</f>
        <v>1697205.9099999988</v>
      </c>
      <c r="I16" s="9">
        <f t="shared" ref="I16" si="130">ROUND(H16*0,2)</f>
        <v>0</v>
      </c>
      <c r="J16" s="9">
        <f t="shared" ref="J16" si="131">ROUND((I16*0.58)+((I16*0.42)*0.1),2)</f>
        <v>0</v>
      </c>
      <c r="K16" s="9">
        <f t="shared" ref="K16" si="132">ROUND((I16*0.42)*0.9,2)</f>
        <v>0</v>
      </c>
      <c r="L16" s="23">
        <f t="shared" ref="L16" si="133">IF(J16+K16=I16,H16-I16,"ERROR")</f>
        <v>1697205.9099999988</v>
      </c>
      <c r="M16" s="9">
        <f t="shared" ref="M16" si="134">ROUND(L16*0.465,2)</f>
        <v>789200.75</v>
      </c>
      <c r="N16" s="9">
        <f>ROUND(L16*0.3,2)</f>
        <v>509161.77</v>
      </c>
      <c r="O16" s="9">
        <f t="shared" ref="O16" si="135">ROUND(L16*0.1285,2)</f>
        <v>218090.96</v>
      </c>
      <c r="P16" s="9">
        <f t="shared" ref="P16" si="136">ROUND((L16*0.07)*0.9,2)</f>
        <v>106923.97</v>
      </c>
      <c r="Q16" s="9">
        <f t="shared" ref="Q16" si="137">ROUND(L16*0.01,2)</f>
        <v>16972.060000000001</v>
      </c>
      <c r="R16" s="9">
        <f t="shared" ref="R16" si="138">ROUND((L16*0.0075)*0.9,2)</f>
        <v>11456.14</v>
      </c>
      <c r="S16" s="9">
        <f t="shared" ref="S16" si="139">ROUND((L16*0.0075)*0.9,2)</f>
        <v>11456.14</v>
      </c>
      <c r="T16" s="9">
        <f>ROUND(L16*0.01,2)</f>
        <v>16972.060000000001</v>
      </c>
      <c r="U16" s="9">
        <f>ROUND(L16*0.01,2)</f>
        <v>16972.060000000001</v>
      </c>
      <c r="V16" s="18">
        <f t="shared" ref="V16" si="140">E16/W16</f>
        <v>1695.0362511984647</v>
      </c>
      <c r="W16" s="10">
        <v>1043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 t="shared" si="98"/>
        <v>45185</v>
      </c>
      <c r="B17" s="9">
        <v>17685533.890000001</v>
      </c>
      <c r="C17" s="9">
        <v>15776866.850000001</v>
      </c>
      <c r="D17" s="9">
        <v>322501</v>
      </c>
      <c r="E17" s="9">
        <f t="shared" ref="E17" si="141">B17-C17-D17</f>
        <v>1586166.0399999991</v>
      </c>
      <c r="F17" s="9">
        <f>ROUND(E17*0.04,2)</f>
        <v>63446.64</v>
      </c>
      <c r="G17" s="9">
        <f t="shared" ref="G17" si="142">ROUND(E17*0,2)</f>
        <v>0</v>
      </c>
      <c r="H17" s="9">
        <f t="shared" ref="H17:H22" si="143">E17-F17-G17</f>
        <v>1522719.3999999992</v>
      </c>
      <c r="I17" s="9">
        <f t="shared" ref="I17" si="144">ROUND(H17*0,2)</f>
        <v>0</v>
      </c>
      <c r="J17" s="9">
        <f t="shared" ref="J17" si="145">ROUND((I17*0.58)+((I17*0.42)*0.1),2)</f>
        <v>0</v>
      </c>
      <c r="K17" s="9">
        <f t="shared" ref="K17" si="146">ROUND((I17*0.42)*0.9,2)</f>
        <v>0</v>
      </c>
      <c r="L17" s="23">
        <f t="shared" ref="L17" si="147">IF(J17+K17=I17,H17-I17,"ERROR")</f>
        <v>1522719.3999999992</v>
      </c>
      <c r="M17" s="9">
        <f t="shared" ref="M17" si="148">ROUND(L17*0.465,2)</f>
        <v>708064.52</v>
      </c>
      <c r="N17" s="9">
        <f>ROUND(L17*0.3,2)+0.01</f>
        <v>456815.83</v>
      </c>
      <c r="O17" s="9">
        <f t="shared" ref="O17" si="149">ROUND(L17*0.1285,2)</f>
        <v>195669.44</v>
      </c>
      <c r="P17" s="9">
        <f t="shared" ref="P17" si="150">ROUND((L17*0.07)*0.9,2)</f>
        <v>95931.32</v>
      </c>
      <c r="Q17" s="9">
        <f t="shared" ref="Q17" si="151">ROUND(L17*0.01,2)</f>
        <v>15227.19</v>
      </c>
      <c r="R17" s="9">
        <f t="shared" ref="R17" si="152">ROUND((L17*0.0075)*0.9,2)</f>
        <v>10278.36</v>
      </c>
      <c r="S17" s="9">
        <f t="shared" ref="S17" si="153">ROUND((L17*0.0075)*0.9,2)</f>
        <v>10278.36</v>
      </c>
      <c r="T17" s="9">
        <f>ROUND(L17*0.01,2)+0.01</f>
        <v>15227.2</v>
      </c>
      <c r="U17" s="9">
        <f>ROUND(L17*0.01,2)-0.01</f>
        <v>15227.18</v>
      </c>
      <c r="V17" s="18">
        <f t="shared" ref="V17" si="154">E17/W17</f>
        <v>1532.5275748792262</v>
      </c>
      <c r="W17" s="10">
        <v>1035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 t="shared" si="98"/>
        <v>45192</v>
      </c>
      <c r="B18" s="9">
        <v>15645596.350000001</v>
      </c>
      <c r="C18" s="9">
        <v>13926867.85</v>
      </c>
      <c r="D18" s="9">
        <v>309633</v>
      </c>
      <c r="E18" s="9">
        <f t="shared" ref="E18" si="155">B18-C18-D18</f>
        <v>1409095.5000000019</v>
      </c>
      <c r="F18" s="9">
        <f>ROUND(E18*0.04,2)</f>
        <v>56363.82</v>
      </c>
      <c r="G18" s="9">
        <f t="shared" ref="G18" si="156">ROUND(E18*0,2)</f>
        <v>0</v>
      </c>
      <c r="H18" s="9">
        <f t="shared" si="143"/>
        <v>1352731.6800000018</v>
      </c>
      <c r="I18" s="9">
        <f t="shared" ref="I18" si="157">ROUND(H18*0,2)</f>
        <v>0</v>
      </c>
      <c r="J18" s="9">
        <f t="shared" ref="J18" si="158">ROUND((I18*0.58)+((I18*0.42)*0.1),2)</f>
        <v>0</v>
      </c>
      <c r="K18" s="9">
        <f t="shared" ref="K18" si="159">ROUND((I18*0.42)*0.9,2)</f>
        <v>0</v>
      </c>
      <c r="L18" s="23">
        <f t="shared" ref="L18" si="160">IF(J18+K18=I18,H18-I18,"ERROR")</f>
        <v>1352731.6800000018</v>
      </c>
      <c r="M18" s="9">
        <f t="shared" ref="M18" si="161">ROUND(L18*0.465,2)</f>
        <v>629020.23</v>
      </c>
      <c r="N18" s="9">
        <f>ROUND(L18*0.3,2)-0.01</f>
        <v>405819.49</v>
      </c>
      <c r="O18" s="9">
        <f t="shared" ref="O18" si="162">ROUND(L18*0.1285,2)</f>
        <v>173826.02</v>
      </c>
      <c r="P18" s="9">
        <f t="shared" ref="P18" si="163">ROUND((L18*0.07)*0.9,2)</f>
        <v>85222.1</v>
      </c>
      <c r="Q18" s="9">
        <f t="shared" ref="Q18" si="164">ROUND(L18*0.01,2)</f>
        <v>13527.32</v>
      </c>
      <c r="R18" s="9">
        <f t="shared" ref="R18" si="165">ROUND((L18*0.0075)*0.9,2)</f>
        <v>9130.94</v>
      </c>
      <c r="S18" s="9">
        <f t="shared" ref="S18" si="166">ROUND((L18*0.0075)*0.9,2)</f>
        <v>9130.94</v>
      </c>
      <c r="T18" s="9">
        <f>ROUND(L18*0.01,2)</f>
        <v>13527.32</v>
      </c>
      <c r="U18" s="9">
        <f>ROUND(L18*0.01,2)</f>
        <v>13527.32</v>
      </c>
      <c r="V18" s="18">
        <f t="shared" ref="V18" si="167">E18/W18</f>
        <v>1358.8191899710721</v>
      </c>
      <c r="W18" s="10">
        <v>1037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 t="shared" si="98"/>
        <v>45199</v>
      </c>
      <c r="B19" s="9">
        <v>16543403.810000001</v>
      </c>
      <c r="C19" s="9">
        <v>14781761.83</v>
      </c>
      <c r="D19" s="9">
        <v>292900</v>
      </c>
      <c r="E19" s="9">
        <f t="shared" ref="E19" si="168">B19-C19-D19</f>
        <v>1468741.9800000004</v>
      </c>
      <c r="F19" s="9">
        <f>ROUND(E19*0.04,2)</f>
        <v>58749.68</v>
      </c>
      <c r="G19" s="9">
        <f t="shared" ref="G19" si="169">ROUND(E19*0,2)</f>
        <v>0</v>
      </c>
      <c r="H19" s="9">
        <f t="shared" si="143"/>
        <v>1409992.3000000005</v>
      </c>
      <c r="I19" s="9">
        <f t="shared" ref="I19" si="170">ROUND(H19*0,2)</f>
        <v>0</v>
      </c>
      <c r="J19" s="9">
        <f t="shared" ref="J19" si="171">ROUND((I19*0.58)+((I19*0.42)*0.1),2)</f>
        <v>0</v>
      </c>
      <c r="K19" s="9">
        <f t="shared" ref="K19" si="172">ROUND((I19*0.42)*0.9,2)</f>
        <v>0</v>
      </c>
      <c r="L19" s="23">
        <f t="shared" ref="L19" si="173">IF(J19+K19=I19,H19-I19,"ERROR")</f>
        <v>1409992.3000000005</v>
      </c>
      <c r="M19" s="9">
        <f t="shared" ref="M19" si="174">ROUND(L19*0.465,2)</f>
        <v>655646.42000000004</v>
      </c>
      <c r="N19" s="9">
        <f>ROUND(L19*0.3,2)+0.01</f>
        <v>422997.7</v>
      </c>
      <c r="O19" s="9">
        <f t="shared" ref="O19" si="175">ROUND(L19*0.1285,2)</f>
        <v>181184.01</v>
      </c>
      <c r="P19" s="9">
        <f t="shared" ref="P19" si="176">ROUND((L19*0.07)*0.9,2)</f>
        <v>88829.51</v>
      </c>
      <c r="Q19" s="9">
        <f t="shared" ref="Q19" si="177">ROUND(L19*0.01,2)</f>
        <v>14099.92</v>
      </c>
      <c r="R19" s="9">
        <f t="shared" ref="R19" si="178">ROUND((L19*0.0075)*0.9,2)</f>
        <v>9517.4500000000007</v>
      </c>
      <c r="S19" s="9">
        <f t="shared" ref="S19" si="179">ROUND((L19*0.0075)*0.9,2)</f>
        <v>9517.4500000000007</v>
      </c>
      <c r="T19" s="9">
        <f>ROUND(L19*0.01,2)</f>
        <v>14099.92</v>
      </c>
      <c r="U19" s="9">
        <f>ROUND(L19*0.01,2)</f>
        <v>14099.92</v>
      </c>
      <c r="V19" s="18">
        <f t="shared" ref="V19" si="180">E19/W19</f>
        <v>1421.8218586640855</v>
      </c>
      <c r="W19" s="10">
        <v>1033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 t="shared" si="98"/>
        <v>45206</v>
      </c>
      <c r="B20" s="9">
        <v>16714971.110000001</v>
      </c>
      <c r="C20" s="9">
        <v>14884298.879999999</v>
      </c>
      <c r="D20" s="9">
        <v>318118</v>
      </c>
      <c r="E20" s="9">
        <f t="shared" ref="E20" si="181">B20-C20-D20</f>
        <v>1512554.2300000023</v>
      </c>
      <c r="F20" s="9">
        <f>ROUND(E20*0.04,2)+0.01</f>
        <v>60502.18</v>
      </c>
      <c r="G20" s="9">
        <f t="shared" ref="G20" si="182">ROUND(E20*0,2)</f>
        <v>0</v>
      </c>
      <c r="H20" s="9">
        <f t="shared" si="143"/>
        <v>1452052.0500000024</v>
      </c>
      <c r="I20" s="9">
        <f t="shared" ref="I20" si="183">ROUND(H20*0,2)</f>
        <v>0</v>
      </c>
      <c r="J20" s="9">
        <f t="shared" ref="J20" si="184">ROUND((I20*0.58)+((I20*0.42)*0.1),2)</f>
        <v>0</v>
      </c>
      <c r="K20" s="9">
        <f t="shared" ref="K20" si="185">ROUND((I20*0.42)*0.9,2)</f>
        <v>0</v>
      </c>
      <c r="L20" s="23">
        <f t="shared" ref="L20" si="186">IF(J20+K20=I20,H20-I20,"ERROR")</f>
        <v>1452052.0500000024</v>
      </c>
      <c r="M20" s="9">
        <f t="shared" ref="M20" si="187">ROUND(L20*0.465,2)</f>
        <v>675204.2</v>
      </c>
      <c r="N20" s="9">
        <f>ROUND(L20*0.3,2)</f>
        <v>435615.62</v>
      </c>
      <c r="O20" s="9">
        <f t="shared" ref="O20" si="188">ROUND(L20*0.1285,2)</f>
        <v>186588.69</v>
      </c>
      <c r="P20" s="9">
        <f t="shared" ref="P20" si="189">ROUND((L20*0.07)*0.9,2)</f>
        <v>91479.28</v>
      </c>
      <c r="Q20" s="9">
        <f t="shared" ref="Q20" si="190">ROUND(L20*0.01,2)</f>
        <v>14520.52</v>
      </c>
      <c r="R20" s="9">
        <f t="shared" ref="R20" si="191">ROUND((L20*0.0075)*0.9,2)</f>
        <v>9801.35</v>
      </c>
      <c r="S20" s="9">
        <f t="shared" ref="S20" si="192">ROUND((L20*0.0075)*0.9,2)</f>
        <v>9801.35</v>
      </c>
      <c r="T20" s="9">
        <f>ROUND(L20*0.01,2)</f>
        <v>14520.52</v>
      </c>
      <c r="U20" s="9">
        <f>ROUND(L20*0.01,2)</f>
        <v>14520.52</v>
      </c>
      <c r="V20" s="18">
        <f t="shared" ref="V20" si="193">E20/W20</f>
        <v>1461.4050531400987</v>
      </c>
      <c r="W20" s="10">
        <v>1035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 t="shared" si="98"/>
        <v>45213</v>
      </c>
      <c r="B21" s="9">
        <v>17071492.850000001</v>
      </c>
      <c r="C21" s="9">
        <v>15139993.210000001</v>
      </c>
      <c r="D21" s="9">
        <v>314694</v>
      </c>
      <c r="E21" s="9">
        <f t="shared" ref="E21" si="194">B21-C21-D21</f>
        <v>1616805.6400000006</v>
      </c>
      <c r="F21" s="9">
        <f>ROUND(E21*0.04,2)</f>
        <v>64672.23</v>
      </c>
      <c r="G21" s="9">
        <f t="shared" ref="G21" si="195">ROUND(E21*0,2)</f>
        <v>0</v>
      </c>
      <c r="H21" s="9">
        <f t="shared" si="143"/>
        <v>1552133.4100000006</v>
      </c>
      <c r="I21" s="9">
        <f t="shared" ref="I21" si="196">ROUND(H21*0,2)</f>
        <v>0</v>
      </c>
      <c r="J21" s="9">
        <f t="shared" ref="J21" si="197">ROUND((I21*0.58)+((I21*0.42)*0.1),2)</f>
        <v>0</v>
      </c>
      <c r="K21" s="9">
        <f t="shared" ref="K21" si="198">ROUND((I21*0.42)*0.9,2)</f>
        <v>0</v>
      </c>
      <c r="L21" s="23">
        <f t="shared" ref="L21" si="199">IF(J21+K21=I21,H21-I21,"ERROR")</f>
        <v>1552133.4100000006</v>
      </c>
      <c r="M21" s="9">
        <f t="shared" ref="M21" si="200">ROUND(L21*0.465,2)</f>
        <v>721742.04</v>
      </c>
      <c r="N21" s="9">
        <f>ROUND(L21*0.3,2)+0.02</f>
        <v>465640.04000000004</v>
      </c>
      <c r="O21" s="9">
        <f t="shared" ref="O21" si="201">ROUND(L21*0.1285,2)</f>
        <v>199449.14</v>
      </c>
      <c r="P21" s="9">
        <f t="shared" ref="P21" si="202">ROUND((L21*0.07)*0.9,2)</f>
        <v>97784.4</v>
      </c>
      <c r="Q21" s="9">
        <f t="shared" ref="Q21" si="203">ROUND(L21*0.01,2)</f>
        <v>15521.33</v>
      </c>
      <c r="R21" s="9">
        <f t="shared" ref="R21" si="204">ROUND((L21*0.0075)*0.9,2)</f>
        <v>10476.9</v>
      </c>
      <c r="S21" s="9">
        <f t="shared" ref="S21" si="205">ROUND((L21*0.0075)*0.9,2)</f>
        <v>10476.9</v>
      </c>
      <c r="T21" s="9">
        <f>ROUND(L21*0.01,2)-0.01</f>
        <v>15521.32</v>
      </c>
      <c r="U21" s="9">
        <f>ROUND(L21*0.01,2)+0.01</f>
        <v>15521.34</v>
      </c>
      <c r="V21" s="18">
        <f t="shared" ref="V21" si="206">E21/W21</f>
        <v>1559.1182642237229</v>
      </c>
      <c r="W21" s="10">
        <v>1037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 t="shared" si="98"/>
        <v>45220</v>
      </c>
      <c r="B22" s="9">
        <v>17339437.98</v>
      </c>
      <c r="C22" s="9">
        <v>15450843.280000001</v>
      </c>
      <c r="D22" s="9">
        <v>323558</v>
      </c>
      <c r="E22" s="9">
        <f t="shared" ref="E22" si="207">B22-C22-D22</f>
        <v>1565036.6999999993</v>
      </c>
      <c r="F22" s="9">
        <f>ROUND(E22*0.04,2)</f>
        <v>62601.47</v>
      </c>
      <c r="G22" s="9">
        <f t="shared" ref="G22" si="208">ROUND(E22*0,2)</f>
        <v>0</v>
      </c>
      <c r="H22" s="9">
        <f t="shared" si="143"/>
        <v>1502435.2299999993</v>
      </c>
      <c r="I22" s="9">
        <f t="shared" ref="I22" si="209">ROUND(H22*0,2)</f>
        <v>0</v>
      </c>
      <c r="J22" s="9">
        <f t="shared" ref="J22" si="210">ROUND((I22*0.58)+((I22*0.42)*0.1),2)</f>
        <v>0</v>
      </c>
      <c r="K22" s="9">
        <f t="shared" ref="K22" si="211">ROUND((I22*0.42)*0.9,2)</f>
        <v>0</v>
      </c>
      <c r="L22" s="23">
        <f t="shared" ref="L22" si="212">IF(J22+K22=I22,H22-I22,"ERROR")</f>
        <v>1502435.2299999993</v>
      </c>
      <c r="M22" s="9">
        <f t="shared" ref="M22" si="213">ROUND(L22*0.465,2)</f>
        <v>698632.38</v>
      </c>
      <c r="N22" s="9">
        <f>ROUND(L22*0.3,2)</f>
        <v>450730.57</v>
      </c>
      <c r="O22" s="9">
        <f t="shared" ref="O22" si="214">ROUND(L22*0.1285,2)</f>
        <v>193062.93</v>
      </c>
      <c r="P22" s="9">
        <f t="shared" ref="P22" si="215">ROUND((L22*0.07)*0.9,2)</f>
        <v>94653.42</v>
      </c>
      <c r="Q22" s="9">
        <f t="shared" ref="Q22" si="216">ROUND(L22*0.01,2)</f>
        <v>15024.35</v>
      </c>
      <c r="R22" s="9">
        <f t="shared" ref="R22" si="217">ROUND((L22*0.0075)*0.9,2)</f>
        <v>10141.44</v>
      </c>
      <c r="S22" s="9">
        <f t="shared" ref="S22" si="218">ROUND((L22*0.0075)*0.9,2)</f>
        <v>10141.44</v>
      </c>
      <c r="T22" s="9">
        <f>ROUND(L22*0.01,2)+0.01</f>
        <v>15024.36</v>
      </c>
      <c r="U22" s="9">
        <f>ROUND(L22*0.01,2)-0.01</f>
        <v>15024.34</v>
      </c>
      <c r="V22" s="18">
        <f t="shared" ref="V22" si="219">E22/W22</f>
        <v>1507.7424855491322</v>
      </c>
      <c r="W22" s="10">
        <v>1038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 t="shared" si="98"/>
        <v>45227</v>
      </c>
      <c r="B23" s="9">
        <v>16499040.09</v>
      </c>
      <c r="C23" s="9">
        <v>14715740.1</v>
      </c>
      <c r="D23" s="9">
        <v>309561</v>
      </c>
      <c r="E23" s="9">
        <f t="shared" ref="E23" si="220">B23-C23-D23</f>
        <v>1473738.9900000002</v>
      </c>
      <c r="F23" s="9">
        <f>ROUND(E23*0.04,2)</f>
        <v>58949.56</v>
      </c>
      <c r="G23" s="9">
        <f t="shared" ref="G23" si="221">ROUND(E23*0,2)</f>
        <v>0</v>
      </c>
      <c r="H23" s="9">
        <f t="shared" ref="H23" si="222">E23-F23-G23</f>
        <v>1414789.4300000002</v>
      </c>
      <c r="I23" s="9">
        <f t="shared" ref="I23" si="223">ROUND(H23*0,2)</f>
        <v>0</v>
      </c>
      <c r="J23" s="9">
        <f t="shared" ref="J23" si="224">ROUND((I23*0.58)+((I23*0.42)*0.1),2)</f>
        <v>0</v>
      </c>
      <c r="K23" s="9">
        <f t="shared" ref="K23" si="225">ROUND((I23*0.42)*0.9,2)</f>
        <v>0</v>
      </c>
      <c r="L23" s="23">
        <f t="shared" ref="L23" si="226">IF(J23+K23=I23,H23-I23,"ERROR")</f>
        <v>1414789.4300000002</v>
      </c>
      <c r="M23" s="9">
        <f t="shared" ref="M23" si="227">ROUND(L23*0.465,2)</f>
        <v>657877.07999999996</v>
      </c>
      <c r="N23" s="9">
        <f>ROUND(L23*0.3,2)+0.02</f>
        <v>424436.85000000003</v>
      </c>
      <c r="O23" s="9">
        <f t="shared" ref="O23" si="228">ROUND(L23*0.1285,2)</f>
        <v>181800.44</v>
      </c>
      <c r="P23" s="9">
        <f t="shared" ref="P23" si="229">ROUND((L23*0.07)*0.9,2)</f>
        <v>89131.73</v>
      </c>
      <c r="Q23" s="9">
        <f t="shared" ref="Q23" si="230">ROUND(L23*0.01,2)</f>
        <v>14147.89</v>
      </c>
      <c r="R23" s="9">
        <f t="shared" ref="R23" si="231">ROUND((L23*0.0075)*0.9,2)</f>
        <v>9549.83</v>
      </c>
      <c r="S23" s="9">
        <f t="shared" ref="S23" si="232">ROUND((L23*0.0075)*0.9,2)</f>
        <v>9549.83</v>
      </c>
      <c r="T23" s="9">
        <f>ROUND(L23*0.01,2)-0.01</f>
        <v>14147.88</v>
      </c>
      <c r="U23" s="9">
        <f>ROUND(L23*0.01,2)+0.01</f>
        <v>14147.9</v>
      </c>
      <c r="V23" s="18">
        <f t="shared" ref="V23" si="233">E23/W23</f>
        <v>1411.6273850574714</v>
      </c>
      <c r="W23" s="10">
        <v>1044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 t="shared" si="98"/>
        <v>45234</v>
      </c>
      <c r="B24" s="9">
        <v>17185875.93</v>
      </c>
      <c r="C24" s="9">
        <v>15189818.030000001</v>
      </c>
      <c r="D24" s="9">
        <v>319525</v>
      </c>
      <c r="E24" s="9">
        <f t="shared" ref="E24" si="234">B24-C24-D24</f>
        <v>1676532.8999999985</v>
      </c>
      <c r="F24" s="9">
        <f>ROUND(E24*0.04,2)-0.01</f>
        <v>67061.310000000012</v>
      </c>
      <c r="G24" s="9">
        <f t="shared" ref="G24" si="235">ROUND(E24*0,2)</f>
        <v>0</v>
      </c>
      <c r="H24" s="9">
        <f t="shared" ref="H24" si="236">E24-F24-G24</f>
        <v>1609471.5899999985</v>
      </c>
      <c r="I24" s="9">
        <f t="shared" ref="I24" si="237">ROUND(H24*0,2)</f>
        <v>0</v>
      </c>
      <c r="J24" s="9">
        <f t="shared" ref="J24" si="238">ROUND((I24*0.58)+((I24*0.42)*0.1),2)</f>
        <v>0</v>
      </c>
      <c r="K24" s="9">
        <f t="shared" ref="K24" si="239">ROUND((I24*0.42)*0.9,2)</f>
        <v>0</v>
      </c>
      <c r="L24" s="23">
        <f t="shared" ref="L24" si="240">IF(J24+K24=I24,H24-I24,"ERROR")</f>
        <v>1609471.5899999985</v>
      </c>
      <c r="M24" s="9">
        <f t="shared" ref="M24" si="241">ROUND(L24*0.465,2)</f>
        <v>748404.29</v>
      </c>
      <c r="N24" s="9">
        <f>ROUND(L24*0.3,2)-0.01</f>
        <v>482841.47</v>
      </c>
      <c r="O24" s="9">
        <f t="shared" ref="O24" si="242">ROUND(L24*0.1285,2)</f>
        <v>206817.1</v>
      </c>
      <c r="P24" s="9">
        <f t="shared" ref="P24" si="243">ROUND((L24*0.07)*0.9,2)</f>
        <v>101396.71</v>
      </c>
      <c r="Q24" s="9">
        <f t="shared" ref="Q24" si="244">ROUND(L24*0.01,2)</f>
        <v>16094.72</v>
      </c>
      <c r="R24" s="9">
        <f t="shared" ref="R24" si="245">ROUND((L24*0.0075)*0.9,2)</f>
        <v>10863.93</v>
      </c>
      <c r="S24" s="9">
        <f t="shared" ref="S24" si="246">ROUND((L24*0.0075)*0.9,2)</f>
        <v>10863.93</v>
      </c>
      <c r="T24" s="9">
        <f>ROUND(L24*0.01,2)</f>
        <v>16094.72</v>
      </c>
      <c r="U24" s="9">
        <f>ROUND(L24*0.01,2)</f>
        <v>16094.72</v>
      </c>
      <c r="V24" s="18">
        <f t="shared" ref="V24" si="247">E24/W24</f>
        <v>1610.5023054755029</v>
      </c>
      <c r="W24" s="10">
        <v>1041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 t="shared" si="98"/>
        <v>45241</v>
      </c>
      <c r="B25" s="9">
        <v>16264351.32</v>
      </c>
      <c r="C25" s="9">
        <v>14436842.120000001</v>
      </c>
      <c r="D25" s="9">
        <v>309410</v>
      </c>
      <c r="E25" s="9">
        <f t="shared" ref="E25" si="248">B25-C25-D25</f>
        <v>1518099.1999999993</v>
      </c>
      <c r="F25" s="9">
        <f>ROUND(E25*0.04,2)</f>
        <v>60723.97</v>
      </c>
      <c r="G25" s="9">
        <f t="shared" ref="G25" si="249">ROUND(E25*0,2)</f>
        <v>0</v>
      </c>
      <c r="H25" s="9">
        <f t="shared" ref="H25" si="250">E25-F25-G25</f>
        <v>1457375.2299999993</v>
      </c>
      <c r="I25" s="9">
        <f t="shared" ref="I25" si="251">ROUND(H25*0,2)</f>
        <v>0</v>
      </c>
      <c r="J25" s="9">
        <f t="shared" ref="J25" si="252">ROUND((I25*0.58)+((I25*0.42)*0.1),2)</f>
        <v>0</v>
      </c>
      <c r="K25" s="9">
        <f t="shared" ref="K25" si="253">ROUND((I25*0.42)*0.9,2)</f>
        <v>0</v>
      </c>
      <c r="L25" s="23">
        <f t="shared" ref="L25" si="254">IF(J25+K25=I25,H25-I25,"ERROR")</f>
        <v>1457375.2299999993</v>
      </c>
      <c r="M25" s="9">
        <f t="shared" ref="M25" si="255">ROUND(L25*0.465,2)</f>
        <v>677679.48</v>
      </c>
      <c r="N25" s="9">
        <f>ROUND(L25*0.3,2)+0.01</f>
        <v>437212.58</v>
      </c>
      <c r="O25" s="9">
        <f t="shared" ref="O25" si="256">ROUND(L25*0.1285,2)</f>
        <v>187272.72</v>
      </c>
      <c r="P25" s="9">
        <f t="shared" ref="P25" si="257">ROUND((L25*0.07)*0.9,2)</f>
        <v>91814.64</v>
      </c>
      <c r="Q25" s="9">
        <f t="shared" ref="Q25" si="258">ROUND(L25*0.01,2)</f>
        <v>14573.75</v>
      </c>
      <c r="R25" s="9">
        <f t="shared" ref="R25" si="259">ROUND((L25*0.0075)*0.9,2)</f>
        <v>9837.2800000000007</v>
      </c>
      <c r="S25" s="9">
        <f t="shared" ref="S25" si="260">ROUND((L25*0.0075)*0.9,2)</f>
        <v>9837.2800000000007</v>
      </c>
      <c r="T25" s="9">
        <f>ROUND(L25*0.01,2)+0.01</f>
        <v>14573.76</v>
      </c>
      <c r="U25" s="9">
        <f>ROUND(L25*0.01,2)-0.01</f>
        <v>14573.74</v>
      </c>
      <c r="V25" s="18">
        <f t="shared" ref="V25" si="261">E25/W25</f>
        <v>1461.1156881616932</v>
      </c>
      <c r="W25" s="10">
        <v>1039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 t="shared" si="98"/>
        <v>45248</v>
      </c>
      <c r="B26" s="9">
        <v>16034306.07</v>
      </c>
      <c r="C26" s="9">
        <v>14209694.710000001</v>
      </c>
      <c r="D26" s="9">
        <v>271171</v>
      </c>
      <c r="E26" s="9">
        <f t="shared" ref="E26" si="262">B26-C26-D26</f>
        <v>1553440.3599999994</v>
      </c>
      <c r="F26" s="9">
        <f>ROUND(E26*0.04,2)+0.01</f>
        <v>62137.62</v>
      </c>
      <c r="G26" s="9">
        <f t="shared" ref="G26" si="263">ROUND(E26*0,2)</f>
        <v>0</v>
      </c>
      <c r="H26" s="9">
        <f t="shared" ref="H26" si="264">E26-F26-G26</f>
        <v>1491302.7399999993</v>
      </c>
      <c r="I26" s="9">
        <f t="shared" ref="I26" si="265">ROUND(H26*0,2)</f>
        <v>0</v>
      </c>
      <c r="J26" s="9">
        <f t="shared" ref="J26" si="266">ROUND((I26*0.58)+((I26*0.42)*0.1),2)</f>
        <v>0</v>
      </c>
      <c r="K26" s="9">
        <f t="shared" ref="K26" si="267">ROUND((I26*0.42)*0.9,2)</f>
        <v>0</v>
      </c>
      <c r="L26" s="23">
        <f t="shared" ref="L26" si="268">IF(J26+K26=I26,H26-I26,"ERROR")</f>
        <v>1491302.7399999993</v>
      </c>
      <c r="M26" s="9">
        <f t="shared" ref="M26" si="269">ROUND(L26*0.465,2)</f>
        <v>693455.77</v>
      </c>
      <c r="N26" s="9">
        <f>ROUND(L26*0.3,2)+0.01</f>
        <v>447390.83</v>
      </c>
      <c r="O26" s="9">
        <f t="shared" ref="O26" si="270">ROUND(L26*0.1285,2)</f>
        <v>191632.4</v>
      </c>
      <c r="P26" s="9">
        <f t="shared" ref="P26" si="271">ROUND((L26*0.07)*0.9,2)</f>
        <v>93952.07</v>
      </c>
      <c r="Q26" s="9">
        <f t="shared" ref="Q26" si="272">ROUND(L26*0.01,2)</f>
        <v>14913.03</v>
      </c>
      <c r="R26" s="9">
        <f t="shared" ref="R26" si="273">ROUND((L26*0.0075)*0.9,2)</f>
        <v>10066.290000000001</v>
      </c>
      <c r="S26" s="9">
        <f t="shared" ref="S26" si="274">ROUND((L26*0.0075)*0.9,2)</f>
        <v>10066.290000000001</v>
      </c>
      <c r="T26" s="9">
        <f>ROUND(L26*0.01,2)-0.01</f>
        <v>14913.02</v>
      </c>
      <c r="U26" s="9">
        <f>ROUND(L26*0.01,2)+0.01</f>
        <v>14913.04</v>
      </c>
      <c r="V26" s="18">
        <f t="shared" ref="V26" si="275">E26/W26</f>
        <v>1498.013847637415</v>
      </c>
      <c r="W26" s="10">
        <v>1037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 t="shared" si="98"/>
        <v>45255</v>
      </c>
      <c r="B27" s="9">
        <v>16101770.59</v>
      </c>
      <c r="C27" s="9">
        <v>14296251.800000001</v>
      </c>
      <c r="D27" s="9">
        <v>307157</v>
      </c>
      <c r="E27" s="9">
        <f t="shared" ref="E27" si="276">B27-C27-D27</f>
        <v>1498361.7899999991</v>
      </c>
      <c r="F27" s="9">
        <f>ROUND(E27*0.04,2)-0.01</f>
        <v>59934.46</v>
      </c>
      <c r="G27" s="9">
        <f t="shared" ref="G27" si="277">ROUND(E27*0,2)</f>
        <v>0</v>
      </c>
      <c r="H27" s="9">
        <f t="shared" ref="H27" si="278">E27-F27-G27</f>
        <v>1438427.3299999991</v>
      </c>
      <c r="I27" s="9">
        <f t="shared" ref="I27" si="279">ROUND(H27*0,2)</f>
        <v>0</v>
      </c>
      <c r="J27" s="9">
        <f t="shared" ref="J27" si="280">ROUND((I27*0.58)+((I27*0.42)*0.1),2)</f>
        <v>0</v>
      </c>
      <c r="K27" s="9">
        <f t="shared" ref="K27" si="281">ROUND((I27*0.42)*0.9,2)</f>
        <v>0</v>
      </c>
      <c r="L27" s="23">
        <f t="shared" ref="L27" si="282">IF(J27+K27=I27,H27-I27,"ERROR")</f>
        <v>1438427.3299999991</v>
      </c>
      <c r="M27" s="9">
        <f t="shared" ref="M27" si="283">ROUND(L27*0.465,2)</f>
        <v>668868.71</v>
      </c>
      <c r="N27" s="9">
        <f>ROUND(L27*0.3,2)+0.02</f>
        <v>431528.22000000003</v>
      </c>
      <c r="O27" s="9">
        <f t="shared" ref="O27:O32" si="284">ROUND(L27*0.1285,2)</f>
        <v>184837.91</v>
      </c>
      <c r="P27" s="9">
        <f t="shared" ref="P27" si="285">ROUND((L27*0.07)*0.9,2)</f>
        <v>90620.92</v>
      </c>
      <c r="Q27" s="9">
        <f t="shared" ref="Q27" si="286">ROUND(L27*0.01,2)</f>
        <v>14384.27</v>
      </c>
      <c r="R27" s="9">
        <f t="shared" ref="R27" si="287">ROUND((L27*0.0075)*0.9,2)</f>
        <v>9709.3799999999992</v>
      </c>
      <c r="S27" s="9">
        <f t="shared" ref="S27" si="288">ROUND((L27*0.0075)*0.9,2)</f>
        <v>9709.3799999999992</v>
      </c>
      <c r="T27" s="9">
        <f>ROUND(L27*0.01,2)+0.01</f>
        <v>14384.28</v>
      </c>
      <c r="U27" s="9">
        <f>ROUND(L27*0.01,2)-0.01</f>
        <v>14384.26</v>
      </c>
      <c r="V27" s="18">
        <f t="shared" ref="V27" si="289">E27/W27</f>
        <v>1443.5084682080917</v>
      </c>
      <c r="W27" s="10">
        <v>1038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 t="shared" si="98"/>
        <v>45262</v>
      </c>
      <c r="B28" s="9">
        <v>14280845.950000001</v>
      </c>
      <c r="C28" s="9">
        <v>12607892.470000001</v>
      </c>
      <c r="D28" s="9">
        <v>272485</v>
      </c>
      <c r="E28" s="9">
        <f t="shared" ref="E28" si="290">B28-C28-D28</f>
        <v>1400468.4800000004</v>
      </c>
      <c r="F28" s="9">
        <f>ROUND(E28*0.04,2)-0.01</f>
        <v>56018.729999999996</v>
      </c>
      <c r="G28" s="9">
        <f t="shared" ref="G28" si="291">ROUND(E28*0,2)</f>
        <v>0</v>
      </c>
      <c r="H28" s="9">
        <f t="shared" ref="H28" si="292">E28-F28-G28</f>
        <v>1344449.7500000005</v>
      </c>
      <c r="I28" s="9">
        <f t="shared" ref="I28" si="293">ROUND(H28*0,2)</f>
        <v>0</v>
      </c>
      <c r="J28" s="9">
        <f t="shared" ref="J28" si="294">ROUND((I28*0.58)+((I28*0.42)*0.1),2)</f>
        <v>0</v>
      </c>
      <c r="K28" s="9">
        <f t="shared" ref="K28" si="295">ROUND((I28*0.42)*0.9,2)</f>
        <v>0</v>
      </c>
      <c r="L28" s="23">
        <f t="shared" ref="L28" si="296">IF(J28+K28=I28,H28-I28,"ERROR")</f>
        <v>1344449.7500000005</v>
      </c>
      <c r="M28" s="9">
        <f t="shared" ref="M28" si="297">ROUND(L28*0.465,2)</f>
        <v>625169.13</v>
      </c>
      <c r="N28" s="9">
        <f>ROUND(L28*0.3,2)-0.01</f>
        <v>403334.92</v>
      </c>
      <c r="O28" s="9">
        <f t="shared" si="284"/>
        <v>172761.79</v>
      </c>
      <c r="P28" s="9">
        <f t="shared" ref="P28" si="298">ROUND((L28*0.07)*0.9,2)</f>
        <v>84700.33</v>
      </c>
      <c r="Q28" s="9">
        <f t="shared" ref="Q28" si="299">ROUND(L28*0.01,2)</f>
        <v>13444.5</v>
      </c>
      <c r="R28" s="9">
        <f t="shared" ref="R28" si="300">ROUND((L28*0.0075)*0.9,2)</f>
        <v>9075.0400000000009</v>
      </c>
      <c r="S28" s="9">
        <f t="shared" ref="S28" si="301">ROUND((L28*0.0075)*0.9,2)</f>
        <v>9075.0400000000009</v>
      </c>
      <c r="T28" s="9">
        <f>ROUND(L28*0.01,2)</f>
        <v>13444.5</v>
      </c>
      <c r="U28" s="9">
        <f>ROUND(L28*0.01,2)</f>
        <v>13444.5</v>
      </c>
      <c r="V28" s="18">
        <f t="shared" ref="V28" si="302">E28/W28</f>
        <v>1357.0431007751943</v>
      </c>
      <c r="W28" s="10">
        <v>1032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 t="shared" si="98"/>
        <v>45269</v>
      </c>
      <c r="B29" s="9">
        <v>13305972.989999998</v>
      </c>
      <c r="C29" s="9">
        <v>11877853.52</v>
      </c>
      <c r="D29" s="9">
        <v>255900</v>
      </c>
      <c r="E29" s="9">
        <f t="shared" ref="E29" si="303">B29-C29-D29</f>
        <v>1172219.4699999988</v>
      </c>
      <c r="F29" s="9">
        <f>ROUND(E29*0.04,2)-0.01</f>
        <v>46888.77</v>
      </c>
      <c r="G29" s="9">
        <f t="shared" ref="G29" si="304">ROUND(E29*0,2)</f>
        <v>0</v>
      </c>
      <c r="H29" s="9">
        <f t="shared" ref="H29" si="305">E29-F29-G29</f>
        <v>1125330.6999999988</v>
      </c>
      <c r="I29" s="9">
        <f t="shared" ref="I29" si="306">ROUND(H29*0,2)</f>
        <v>0</v>
      </c>
      <c r="J29" s="9">
        <f t="shared" ref="J29" si="307">ROUND((I29*0.58)+((I29*0.42)*0.1),2)</f>
        <v>0</v>
      </c>
      <c r="K29" s="9">
        <f t="shared" ref="K29" si="308">ROUND((I29*0.42)*0.9,2)</f>
        <v>0</v>
      </c>
      <c r="L29" s="23">
        <f t="shared" ref="L29" si="309">IF(J29+K29=I29,H29-I29,"ERROR")</f>
        <v>1125330.6999999988</v>
      </c>
      <c r="M29" s="9">
        <f t="shared" ref="M29" si="310">ROUND(L29*0.465,2)</f>
        <v>523278.78</v>
      </c>
      <c r="N29" s="9">
        <f>ROUND(L29*0.3,2)</f>
        <v>337599.21</v>
      </c>
      <c r="O29" s="9">
        <f t="shared" si="284"/>
        <v>144604.99</v>
      </c>
      <c r="P29" s="9">
        <f t="shared" ref="P29" si="311">ROUND((L29*0.07)*0.9,2)</f>
        <v>70895.83</v>
      </c>
      <c r="Q29" s="9">
        <f t="shared" ref="Q29" si="312">ROUND(L29*0.01,2)</f>
        <v>11253.31</v>
      </c>
      <c r="R29" s="9">
        <f t="shared" ref="R29" si="313">ROUND((L29*0.0075)*0.9,2)</f>
        <v>7595.98</v>
      </c>
      <c r="S29" s="9">
        <f t="shared" ref="S29" si="314">ROUND((L29*0.0075)*0.9,2)</f>
        <v>7595.98</v>
      </c>
      <c r="T29" s="9">
        <f>ROUND(L29*0.01,2)-0.01</f>
        <v>11253.3</v>
      </c>
      <c r="U29" s="9">
        <f>ROUND(L29*0.01,2)+0.01</f>
        <v>11253.32</v>
      </c>
      <c r="V29" s="18">
        <f t="shared" ref="V29" si="315">E29/W29</f>
        <v>1142.5141033138391</v>
      </c>
      <c r="W29" s="10">
        <v>1026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 t="shared" si="98"/>
        <v>45276</v>
      </c>
      <c r="B30" s="9">
        <v>12984727.99</v>
      </c>
      <c r="C30" s="9">
        <v>11560387.57</v>
      </c>
      <c r="D30" s="9">
        <v>262320</v>
      </c>
      <c r="E30" s="9">
        <f t="shared" ref="E30" si="316">B30-C30-D30</f>
        <v>1162020.42</v>
      </c>
      <c r="F30" s="9">
        <f>ROUND(E30*0.04,2)</f>
        <v>46480.82</v>
      </c>
      <c r="G30" s="9">
        <f t="shared" ref="G30" si="317">ROUND(E30*0,2)</f>
        <v>0</v>
      </c>
      <c r="H30" s="9">
        <f t="shared" ref="H30" si="318">E30-F30-G30</f>
        <v>1115539.5999999999</v>
      </c>
      <c r="I30" s="9">
        <f t="shared" ref="I30" si="319">ROUND(H30*0,2)</f>
        <v>0</v>
      </c>
      <c r="J30" s="9">
        <f t="shared" ref="J30" si="320">ROUND((I30*0.58)+((I30*0.42)*0.1),2)</f>
        <v>0</v>
      </c>
      <c r="K30" s="9">
        <f t="shared" ref="K30" si="321">ROUND((I30*0.42)*0.9,2)</f>
        <v>0</v>
      </c>
      <c r="L30" s="23">
        <f t="shared" ref="L30" si="322">IF(J30+K30=I30,H30-I30,"ERROR")</f>
        <v>1115539.5999999999</v>
      </c>
      <c r="M30" s="9">
        <f t="shared" ref="M30" si="323">ROUND(L30*0.465,2)</f>
        <v>518725.91</v>
      </c>
      <c r="N30" s="9">
        <f>ROUND(L30*0.3,2)</f>
        <v>334661.88</v>
      </c>
      <c r="O30" s="9">
        <f t="shared" si="284"/>
        <v>143346.84</v>
      </c>
      <c r="P30" s="9">
        <f t="shared" ref="P30" si="324">ROUND((L30*0.07)*0.9,2)</f>
        <v>70278.990000000005</v>
      </c>
      <c r="Q30" s="9">
        <f t="shared" ref="Q30" si="325">ROUND(L30*0.01,2)</f>
        <v>11155.4</v>
      </c>
      <c r="R30" s="9">
        <f t="shared" ref="R30" si="326">ROUND((L30*0.0075)*0.9,2)</f>
        <v>7529.89</v>
      </c>
      <c r="S30" s="9">
        <f t="shared" ref="S30" si="327">ROUND((L30*0.0075)*0.9,2)</f>
        <v>7529.89</v>
      </c>
      <c r="T30" s="9">
        <f>ROUND(L30*0.01,2)</f>
        <v>11155.4</v>
      </c>
      <c r="U30" s="9">
        <f>ROUND(L30*0.01,2)</f>
        <v>11155.4</v>
      </c>
      <c r="V30" s="18">
        <f t="shared" ref="V30" si="328">E30/W30</f>
        <v>1129.2715451895042</v>
      </c>
      <c r="W30" s="10">
        <v>1029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 t="shared" si="98"/>
        <v>45283</v>
      </c>
      <c r="B31" s="9">
        <v>11590313.59</v>
      </c>
      <c r="C31" s="9">
        <v>10301610.76</v>
      </c>
      <c r="D31" s="9">
        <v>235594</v>
      </c>
      <c r="E31" s="9">
        <f t="shared" ref="E31" si="329">B31-C31-D31</f>
        <v>1053108.83</v>
      </c>
      <c r="F31" s="9">
        <f>ROUND(E31*0.04,2)</f>
        <v>42124.35</v>
      </c>
      <c r="G31" s="9">
        <f t="shared" ref="G31" si="330">ROUND(E31*0,2)</f>
        <v>0</v>
      </c>
      <c r="H31" s="9">
        <f t="shared" ref="H31" si="331">E31-F31-G31</f>
        <v>1010984.4800000001</v>
      </c>
      <c r="I31" s="9">
        <f t="shared" ref="I31" si="332">ROUND(H31*0,2)</f>
        <v>0</v>
      </c>
      <c r="J31" s="9">
        <f t="shared" ref="J31" si="333">ROUND((I31*0.58)+((I31*0.42)*0.1),2)</f>
        <v>0</v>
      </c>
      <c r="K31" s="9">
        <f t="shared" ref="K31" si="334">ROUND((I31*0.42)*0.9,2)</f>
        <v>0</v>
      </c>
      <c r="L31" s="23">
        <f t="shared" ref="L31" si="335">IF(J31+K31=I31,H31-I31,"ERROR")</f>
        <v>1010984.4800000001</v>
      </c>
      <c r="M31" s="9">
        <f t="shared" ref="M31" si="336">ROUND(L31*0.465,2)</f>
        <v>470107.78</v>
      </c>
      <c r="N31" s="9">
        <f>ROUND(L31*0.3,2)+0.01</f>
        <v>303295.35000000003</v>
      </c>
      <c r="O31" s="9">
        <f t="shared" si="284"/>
        <v>129911.51</v>
      </c>
      <c r="P31" s="9">
        <f t="shared" ref="P31" si="337">ROUND((L31*0.07)*0.9,2)</f>
        <v>63692.02</v>
      </c>
      <c r="Q31" s="9">
        <f t="shared" ref="Q31" si="338">ROUND(L31*0.01,2)</f>
        <v>10109.84</v>
      </c>
      <c r="R31" s="9">
        <f t="shared" ref="R31" si="339">ROUND((L31*0.0075)*0.9,2)</f>
        <v>6824.15</v>
      </c>
      <c r="S31" s="9">
        <f t="shared" ref="S31" si="340">ROUND((L31*0.0075)*0.9,2)</f>
        <v>6824.15</v>
      </c>
      <c r="T31" s="9">
        <f>ROUND(L31*0.01,2)</f>
        <v>10109.84</v>
      </c>
      <c r="U31" s="9">
        <f>ROUND(L31*0.01,2)</f>
        <v>10109.84</v>
      </c>
      <c r="V31" s="18">
        <f t="shared" ref="V31" si="341">E31/W31</f>
        <v>1024.4249319066148</v>
      </c>
      <c r="W31" s="10">
        <v>1028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 t="shared" si="98"/>
        <v>45290</v>
      </c>
      <c r="B32" s="9">
        <v>20022609.16</v>
      </c>
      <c r="C32" s="9">
        <v>17716892.640000001</v>
      </c>
      <c r="D32" s="9">
        <v>348089</v>
      </c>
      <c r="E32" s="9">
        <f t="shared" ref="E32" si="342">B32-C32-D32</f>
        <v>1957627.5199999996</v>
      </c>
      <c r="F32" s="9">
        <f>ROUND(E32*0.04,2)</f>
        <v>78305.100000000006</v>
      </c>
      <c r="G32" s="9">
        <f t="shared" ref="G32" si="343">ROUND(E32*0,2)</f>
        <v>0</v>
      </c>
      <c r="H32" s="9">
        <f t="shared" ref="H32" si="344">E32-F32-G32</f>
        <v>1879322.4199999995</v>
      </c>
      <c r="I32" s="9">
        <f t="shared" ref="I32" si="345">ROUND(H32*0,2)</f>
        <v>0</v>
      </c>
      <c r="J32" s="9">
        <f t="shared" ref="J32" si="346">ROUND((I32*0.58)+((I32*0.42)*0.1),2)</f>
        <v>0</v>
      </c>
      <c r="K32" s="9">
        <f t="shared" ref="K32" si="347">ROUND((I32*0.42)*0.9,2)</f>
        <v>0</v>
      </c>
      <c r="L32" s="23">
        <f t="shared" ref="L32" si="348">IF(J32+K32=I32,H32-I32,"ERROR")</f>
        <v>1879322.4199999995</v>
      </c>
      <c r="M32" s="9">
        <f t="shared" ref="M32" si="349">ROUND(L32*0.465,2)</f>
        <v>873884.93</v>
      </c>
      <c r="N32" s="9">
        <f>ROUND(L32*0.3,2)</f>
        <v>563796.73</v>
      </c>
      <c r="O32" s="9">
        <f t="shared" si="284"/>
        <v>241492.93</v>
      </c>
      <c r="P32" s="9">
        <f t="shared" ref="P32" si="350">ROUND((L32*0.07)*0.9,2)</f>
        <v>118397.31</v>
      </c>
      <c r="Q32" s="9">
        <f t="shared" ref="Q32" si="351">ROUND(L32*0.01,2)</f>
        <v>18793.22</v>
      </c>
      <c r="R32" s="9">
        <f t="shared" ref="R32" si="352">ROUND((L32*0.0075)*0.9,2)</f>
        <v>12685.43</v>
      </c>
      <c r="S32" s="9">
        <f t="shared" ref="S32" si="353">ROUND((L32*0.0075)*0.9,2)</f>
        <v>12685.43</v>
      </c>
      <c r="T32" s="9">
        <f>ROUND(L32*0.01,2)</f>
        <v>18793.22</v>
      </c>
      <c r="U32" s="9">
        <f>ROUND(L32*0.01,2)</f>
        <v>18793.22</v>
      </c>
      <c r="V32" s="18">
        <f t="shared" ref="V32" si="354">E32/W32</f>
        <v>1873.3277703349279</v>
      </c>
      <c r="W32" s="10">
        <v>1045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 t="shared" si="98"/>
        <v>45297</v>
      </c>
      <c r="B33" s="9">
        <v>18301727.210000001</v>
      </c>
      <c r="C33" s="9">
        <v>16320273.099999998</v>
      </c>
      <c r="D33" s="9">
        <v>337601</v>
      </c>
      <c r="E33" s="9">
        <f t="shared" ref="E33" si="355">B33-C33-D33</f>
        <v>1643853.1100000031</v>
      </c>
      <c r="F33" s="9">
        <f>ROUND(E33*0.04,2)+0.01</f>
        <v>65754.12999999999</v>
      </c>
      <c r="G33" s="9">
        <f t="shared" ref="G33" si="356">ROUND(E33*0,2)</f>
        <v>0</v>
      </c>
      <c r="H33" s="9">
        <f t="shared" ref="H33" si="357">E33-F33-G33</f>
        <v>1578098.9800000032</v>
      </c>
      <c r="I33" s="9">
        <f t="shared" ref="I33" si="358">ROUND(H33*0,2)</f>
        <v>0</v>
      </c>
      <c r="J33" s="9">
        <f t="shared" ref="J33" si="359">ROUND((I33*0.58)+((I33*0.42)*0.1),2)</f>
        <v>0</v>
      </c>
      <c r="K33" s="9">
        <f t="shared" ref="K33" si="360">ROUND((I33*0.42)*0.9,2)</f>
        <v>0</v>
      </c>
      <c r="L33" s="23">
        <f t="shared" ref="L33" si="361">IF(J33+K33=I33,H33-I33,"ERROR")</f>
        <v>1578098.9800000032</v>
      </c>
      <c r="M33" s="9">
        <f t="shared" ref="M33" si="362">ROUND(L33*0.465,2)</f>
        <v>733816.03</v>
      </c>
      <c r="N33" s="9">
        <f>ROUND(L33*0.3,2)-0.01</f>
        <v>473429.68</v>
      </c>
      <c r="O33" s="9">
        <f t="shared" ref="O33" si="363">ROUND(L33*0.1285,2)</f>
        <v>202785.72</v>
      </c>
      <c r="P33" s="9">
        <f t="shared" ref="P33" si="364">ROUND((L33*0.07)*0.9,2)</f>
        <v>99420.24</v>
      </c>
      <c r="Q33" s="9">
        <f t="shared" ref="Q33" si="365">ROUND(L33*0.01,2)</f>
        <v>15780.99</v>
      </c>
      <c r="R33" s="9">
        <f t="shared" ref="R33" si="366">ROUND((L33*0.0075)*0.9,2)</f>
        <v>10652.17</v>
      </c>
      <c r="S33" s="9">
        <f t="shared" ref="S33" si="367">ROUND((L33*0.0075)*0.9,2)</f>
        <v>10652.17</v>
      </c>
      <c r="T33" s="9">
        <f>ROUND(L33*0.01,2)+0.01</f>
        <v>15781</v>
      </c>
      <c r="U33" s="9">
        <f>ROUND(L33*0.01,2)-0.01</f>
        <v>15780.98</v>
      </c>
      <c r="V33" s="18">
        <f t="shared" ref="V33" si="368">E33/W33</f>
        <v>1580.6279903846184</v>
      </c>
      <c r="W33" s="10">
        <v>1040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 t="shared" si="98"/>
        <v>45304</v>
      </c>
      <c r="B34" s="9">
        <v>11521516.93</v>
      </c>
      <c r="C34" s="9">
        <v>10267933.710000001</v>
      </c>
      <c r="D34" s="9">
        <v>195713</v>
      </c>
      <c r="E34" s="9">
        <f t="shared" ref="E34" si="369">B34-C34-D34</f>
        <v>1057870.2199999988</v>
      </c>
      <c r="F34" s="9">
        <f>ROUND(E34*0.04,2)+0.01</f>
        <v>42314.82</v>
      </c>
      <c r="G34" s="9">
        <f t="shared" ref="G34" si="370">ROUND(E34*0,2)</f>
        <v>0</v>
      </c>
      <c r="H34" s="9">
        <f t="shared" ref="H34" si="371">E34-F34-G34</f>
        <v>1015555.3999999989</v>
      </c>
      <c r="I34" s="9">
        <f t="shared" ref="I34" si="372">ROUND(H34*0,2)</f>
        <v>0</v>
      </c>
      <c r="J34" s="9">
        <f t="shared" ref="J34" si="373">ROUND((I34*0.58)+((I34*0.42)*0.1),2)</f>
        <v>0</v>
      </c>
      <c r="K34" s="9">
        <f t="shared" ref="K34" si="374">ROUND((I34*0.42)*0.9,2)</f>
        <v>0</v>
      </c>
      <c r="L34" s="23">
        <f t="shared" ref="L34" si="375">IF(J34+K34=I34,H34-I34,"ERROR")</f>
        <v>1015555.3999999989</v>
      </c>
      <c r="M34" s="9">
        <f t="shared" ref="M34" si="376">ROUND(L34*0.465,2)</f>
        <v>472233.26</v>
      </c>
      <c r="N34" s="9">
        <f>ROUND(L34*0.3,2)+0.01</f>
        <v>304666.63</v>
      </c>
      <c r="O34" s="9">
        <f t="shared" ref="O34" si="377">ROUND(L34*0.1285,2)</f>
        <v>130498.87</v>
      </c>
      <c r="P34" s="9">
        <f t="shared" ref="P34" si="378">ROUND((L34*0.07)*0.9,2)</f>
        <v>63979.99</v>
      </c>
      <c r="Q34" s="9">
        <f t="shared" ref="Q34" si="379">ROUND(L34*0.01,2)</f>
        <v>10155.549999999999</v>
      </c>
      <c r="R34" s="9">
        <f t="shared" ref="R34" si="380">ROUND((L34*0.0075)*0.9,2)</f>
        <v>6855</v>
      </c>
      <c r="S34" s="9">
        <f t="shared" ref="S34" si="381">ROUND((L34*0.0075)*0.9,2)</f>
        <v>6855</v>
      </c>
      <c r="T34" s="9">
        <f>ROUND(L34*0.01,2)-0.01</f>
        <v>10155.539999999999</v>
      </c>
      <c r="U34" s="9">
        <f>ROUND(L34*0.01,2)+0.01</f>
        <v>10155.56</v>
      </c>
      <c r="V34" s="18">
        <f t="shared" ref="V34" si="382">E34/W34</f>
        <v>1029.056634241244</v>
      </c>
      <c r="W34" s="10">
        <v>1028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 t="shared" si="98"/>
        <v>45311</v>
      </c>
      <c r="B35" s="9">
        <v>11431165.77</v>
      </c>
      <c r="C35" s="9">
        <v>10160897.32</v>
      </c>
      <c r="D35" s="9">
        <v>244508</v>
      </c>
      <c r="E35" s="9">
        <f t="shared" ref="E35" si="383">B35-C35-D35</f>
        <v>1025760.4499999993</v>
      </c>
      <c r="F35" s="9">
        <f>ROUND(E35*0.04,2)</f>
        <v>41030.42</v>
      </c>
      <c r="G35" s="9">
        <f t="shared" ref="G35" si="384">ROUND(E35*0,2)</f>
        <v>0</v>
      </c>
      <c r="H35" s="9">
        <f t="shared" ref="H35" si="385">E35-F35-G35</f>
        <v>984730.02999999921</v>
      </c>
      <c r="I35" s="9">
        <f t="shared" ref="I35" si="386">ROUND(H35*0,2)</f>
        <v>0</v>
      </c>
      <c r="J35" s="9">
        <f t="shared" ref="J35" si="387">ROUND((I35*0.58)+((I35*0.42)*0.1),2)</f>
        <v>0</v>
      </c>
      <c r="K35" s="9">
        <f t="shared" ref="K35" si="388">ROUND((I35*0.42)*0.9,2)</f>
        <v>0</v>
      </c>
      <c r="L35" s="23">
        <f t="shared" ref="L35" si="389">IF(J35+K35=I35,H35-I35,"ERROR")</f>
        <v>984730.02999999921</v>
      </c>
      <c r="M35" s="9">
        <f t="shared" ref="M35" si="390">ROUND(L35*0.465,2)</f>
        <v>457899.46</v>
      </c>
      <c r="N35" s="9">
        <f>ROUND(L35*0.3,2)</f>
        <v>295419.01</v>
      </c>
      <c r="O35" s="9">
        <f t="shared" ref="O35" si="391">ROUND(L35*0.1285,2)</f>
        <v>126537.81</v>
      </c>
      <c r="P35" s="9">
        <f t="shared" ref="P35" si="392">ROUND((L35*0.07)*0.9,2)</f>
        <v>62037.99</v>
      </c>
      <c r="Q35" s="9">
        <f t="shared" ref="Q35" si="393">ROUND(L35*0.01,2)</f>
        <v>9847.2999999999993</v>
      </c>
      <c r="R35" s="9">
        <f t="shared" ref="R35" si="394">ROUND((L35*0.0075)*0.9,2)</f>
        <v>6646.93</v>
      </c>
      <c r="S35" s="9">
        <f t="shared" ref="S35" si="395">ROUND((L35*0.0075)*0.9,2)</f>
        <v>6646.93</v>
      </c>
      <c r="T35" s="9">
        <f>ROUND(L35*0.01,2)</f>
        <v>9847.2999999999993</v>
      </c>
      <c r="U35" s="9">
        <f>ROUND(L35*0.01,2)</f>
        <v>9847.2999999999993</v>
      </c>
      <c r="V35" s="18">
        <f t="shared" ref="V35" si="396">E35/W35</f>
        <v>999.76652046783556</v>
      </c>
      <c r="W35" s="10">
        <v>1026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 t="shared" si="98"/>
        <v>45318</v>
      </c>
      <c r="B36" s="9">
        <v>14697269.98</v>
      </c>
      <c r="C36" s="9">
        <v>13010084.52</v>
      </c>
      <c r="D36" s="9">
        <v>292466</v>
      </c>
      <c r="E36" s="9">
        <f t="shared" ref="E36" si="397">B36-C36-D36</f>
        <v>1394719.4600000009</v>
      </c>
      <c r="F36" s="9">
        <f>ROUND(E36*0.04,2)</f>
        <v>55788.78</v>
      </c>
      <c r="G36" s="9">
        <f t="shared" ref="G36" si="398">ROUND(E36*0,2)</f>
        <v>0</v>
      </c>
      <c r="H36" s="9">
        <f t="shared" ref="H36" si="399">E36-F36-G36</f>
        <v>1338930.6800000009</v>
      </c>
      <c r="I36" s="9">
        <f t="shared" ref="I36" si="400">ROUND(H36*0,2)</f>
        <v>0</v>
      </c>
      <c r="J36" s="9">
        <f t="shared" ref="J36" si="401">ROUND((I36*0.58)+((I36*0.42)*0.1),2)</f>
        <v>0</v>
      </c>
      <c r="K36" s="9">
        <f t="shared" ref="K36" si="402">ROUND((I36*0.42)*0.9,2)</f>
        <v>0</v>
      </c>
      <c r="L36" s="23">
        <f t="shared" ref="L36" si="403">IF(J36+K36=I36,H36-I36,"ERROR")</f>
        <v>1338930.6800000009</v>
      </c>
      <c r="M36" s="9">
        <f t="shared" ref="M36" si="404">ROUND(L36*0.465,2)</f>
        <v>622602.77</v>
      </c>
      <c r="N36" s="9">
        <f>ROUND(L36*0.3,2)</f>
        <v>401679.2</v>
      </c>
      <c r="O36" s="9">
        <f t="shared" ref="O36" si="405">ROUND(L36*0.1285,2)</f>
        <v>172052.59</v>
      </c>
      <c r="P36" s="9">
        <f t="shared" ref="P36" si="406">ROUND((L36*0.07)*0.9,2)</f>
        <v>84352.63</v>
      </c>
      <c r="Q36" s="9">
        <f t="shared" ref="Q36" si="407">ROUND(L36*0.01,2)</f>
        <v>13389.31</v>
      </c>
      <c r="R36" s="9">
        <f t="shared" ref="R36" si="408">ROUND((L36*0.0075)*0.9,2)</f>
        <v>9037.7800000000007</v>
      </c>
      <c r="S36" s="9">
        <f t="shared" ref="S36" si="409">ROUND((L36*0.0075)*0.9,2)</f>
        <v>9037.7800000000007</v>
      </c>
      <c r="T36" s="9">
        <f>ROUND(L36*0.01,2)+0.01</f>
        <v>13389.32</v>
      </c>
      <c r="U36" s="9">
        <f>ROUND(L36*0.01,2)-0.01</f>
        <v>13389.3</v>
      </c>
      <c r="V36" s="18">
        <f t="shared" ref="V36" si="410">E36/W36</f>
        <v>1352.7831813773043</v>
      </c>
      <c r="W36" s="10">
        <v>1031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 t="shared" si="98"/>
        <v>45325</v>
      </c>
      <c r="B37" s="9">
        <v>15686364.469999999</v>
      </c>
      <c r="C37" s="9">
        <v>13936655.16</v>
      </c>
      <c r="D37" s="9">
        <v>285203</v>
      </c>
      <c r="E37" s="9">
        <f t="shared" ref="E37" si="411">B37-C37-D37</f>
        <v>1464506.3099999987</v>
      </c>
      <c r="F37" s="9">
        <f>ROUND(E37*0.04,2)</f>
        <v>58580.25</v>
      </c>
      <c r="G37" s="9">
        <f t="shared" ref="G37" si="412">ROUND(E37*0,2)</f>
        <v>0</v>
      </c>
      <c r="H37" s="9">
        <f t="shared" ref="H37" si="413">E37-F37-G37</f>
        <v>1405926.0599999987</v>
      </c>
      <c r="I37" s="9">
        <f t="shared" ref="I37" si="414">ROUND(H37*0,2)</f>
        <v>0</v>
      </c>
      <c r="J37" s="9">
        <f t="shared" ref="J37" si="415">ROUND((I37*0.58)+((I37*0.42)*0.1),2)</f>
        <v>0</v>
      </c>
      <c r="K37" s="9">
        <f t="shared" ref="K37" si="416">ROUND((I37*0.42)*0.9,2)</f>
        <v>0</v>
      </c>
      <c r="L37" s="23">
        <f t="shared" ref="L37" si="417">IF(J37+K37=I37,H37-I37,"ERROR")</f>
        <v>1405926.0599999987</v>
      </c>
      <c r="M37" s="9">
        <f t="shared" ref="M37" si="418">ROUND(L37*0.465,2)</f>
        <v>653755.62</v>
      </c>
      <c r="N37" s="9">
        <f>ROUND(L37*0.3,2)</f>
        <v>421777.82</v>
      </c>
      <c r="O37" s="9">
        <f t="shared" ref="O37" si="419">ROUND(L37*0.1285,2)</f>
        <v>180661.5</v>
      </c>
      <c r="P37" s="9">
        <f t="shared" ref="P37" si="420">ROUND((L37*0.07)*0.9,2)</f>
        <v>88573.34</v>
      </c>
      <c r="Q37" s="9">
        <f t="shared" ref="Q37" si="421">ROUND(L37*0.01,2)</f>
        <v>14059.26</v>
      </c>
      <c r="R37" s="9">
        <f t="shared" ref="R37" si="422">ROUND((L37*0.0075)*0.9,2)</f>
        <v>9490</v>
      </c>
      <c r="S37" s="9">
        <f t="shared" ref="S37" si="423">ROUND((L37*0.0075)*0.9,2)</f>
        <v>9490</v>
      </c>
      <c r="T37" s="9">
        <f>ROUND(L37*0.01,2)</f>
        <v>14059.26</v>
      </c>
      <c r="U37" s="9">
        <f>ROUND(L37*0.01,2)</f>
        <v>14059.26</v>
      </c>
      <c r="V37" s="18">
        <f t="shared" ref="V37" si="424">E37/W37</f>
        <v>1416.3503965183741</v>
      </c>
      <c r="W37" s="10">
        <v>1034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 t="shared" si="98"/>
        <v>45332</v>
      </c>
      <c r="B38" s="9">
        <v>16637152.75</v>
      </c>
      <c r="C38" s="9">
        <v>14806779.940000001</v>
      </c>
      <c r="D38" s="9">
        <v>322999</v>
      </c>
      <c r="E38" s="9">
        <f t="shared" ref="E38" si="425">B38-C38-D38</f>
        <v>1507373.8099999987</v>
      </c>
      <c r="F38" s="9">
        <f>ROUND(E38*0.04,2)</f>
        <v>60294.95</v>
      </c>
      <c r="G38" s="9">
        <f t="shared" ref="G38" si="426">ROUND(E38*0,2)</f>
        <v>0</v>
      </c>
      <c r="H38" s="9">
        <f t="shared" ref="H38" si="427">E38-F38-G38</f>
        <v>1447078.8599999987</v>
      </c>
      <c r="I38" s="9">
        <f t="shared" ref="I38" si="428">ROUND(H38*0,2)</f>
        <v>0</v>
      </c>
      <c r="J38" s="9">
        <f t="shared" ref="J38" si="429">ROUND((I38*0.58)+((I38*0.42)*0.1),2)</f>
        <v>0</v>
      </c>
      <c r="K38" s="9">
        <f t="shared" ref="K38" si="430">ROUND((I38*0.42)*0.9,2)</f>
        <v>0</v>
      </c>
      <c r="L38" s="23">
        <f t="shared" ref="L38" si="431">IF(J38+K38=I38,H38-I38,"ERROR")</f>
        <v>1447078.8599999987</v>
      </c>
      <c r="M38" s="9">
        <f t="shared" ref="M38" si="432">ROUND(L38*0.465,2)</f>
        <v>672891.67</v>
      </c>
      <c r="N38" s="9">
        <f>ROUND(L38*0.3,2)</f>
        <v>434123.66</v>
      </c>
      <c r="O38" s="9">
        <f t="shared" ref="O38" si="433">ROUND(L38*0.1285,2)</f>
        <v>185949.63</v>
      </c>
      <c r="P38" s="9">
        <f t="shared" ref="P38" si="434">ROUND((L38*0.07)*0.9,2)</f>
        <v>91165.97</v>
      </c>
      <c r="Q38" s="9">
        <f t="shared" ref="Q38" si="435">ROUND(L38*0.01,2)</f>
        <v>14470.79</v>
      </c>
      <c r="R38" s="9">
        <f t="shared" ref="R38" si="436">ROUND((L38*0.0075)*0.9,2)</f>
        <v>9767.7800000000007</v>
      </c>
      <c r="S38" s="9">
        <f t="shared" ref="S38" si="437">ROUND((L38*0.0075)*0.9,2)</f>
        <v>9767.7800000000007</v>
      </c>
      <c r="T38" s="9">
        <f>ROUND(L38*0.01,2)-0.01</f>
        <v>14470.78</v>
      </c>
      <c r="U38" s="9">
        <f>ROUND(L38*0.01,2)+0.01</f>
        <v>14470.800000000001</v>
      </c>
      <c r="V38" s="18">
        <f t="shared" ref="V38" si="438">E38/W38</f>
        <v>1449.3978942307679</v>
      </c>
      <c r="W38" s="10">
        <v>1040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 t="shared" si="98"/>
        <v>45339</v>
      </c>
      <c r="B39" s="9">
        <v>14578867.34</v>
      </c>
      <c r="C39" s="9">
        <v>12955148.149999999</v>
      </c>
      <c r="D39" s="9">
        <v>270840</v>
      </c>
      <c r="E39" s="9">
        <f t="shared" ref="E39" si="439">B39-C39-D39</f>
        <v>1352879.1900000013</v>
      </c>
      <c r="F39" s="9">
        <f>ROUND(E39*0.04,2)-0.02</f>
        <v>54115.15</v>
      </c>
      <c r="G39" s="9">
        <f t="shared" ref="G39" si="440">ROUND(E39*0,2)</f>
        <v>0</v>
      </c>
      <c r="H39" s="9">
        <f t="shared" ref="H39" si="441">E39-F39-G39</f>
        <v>1298764.0400000014</v>
      </c>
      <c r="I39" s="9">
        <f t="shared" ref="I39" si="442">ROUND(H39*0,2)</f>
        <v>0</v>
      </c>
      <c r="J39" s="9">
        <f t="shared" ref="J39" si="443">ROUND((I39*0.58)+((I39*0.42)*0.1),2)</f>
        <v>0</v>
      </c>
      <c r="K39" s="9">
        <f t="shared" ref="K39" si="444">ROUND((I39*0.42)*0.9,2)</f>
        <v>0</v>
      </c>
      <c r="L39" s="23">
        <f t="shared" ref="L39" si="445">IF(J39+K39=I39,H39-I39,"ERROR")</f>
        <v>1298764.0400000014</v>
      </c>
      <c r="M39" s="9">
        <f t="shared" ref="M39" si="446">ROUND(L39*0.465,2)</f>
        <v>603925.28</v>
      </c>
      <c r="N39" s="9">
        <f>ROUND(L39*0.3,2)</f>
        <v>389629.21</v>
      </c>
      <c r="O39" s="9">
        <f t="shared" ref="O39" si="447">ROUND(L39*0.1285,2)</f>
        <v>166891.18</v>
      </c>
      <c r="P39" s="9">
        <f t="shared" ref="P39" si="448">ROUND((L39*0.07)*0.9,2)</f>
        <v>81822.13</v>
      </c>
      <c r="Q39" s="9">
        <f t="shared" ref="Q39" si="449">ROUND(L39*0.01,2)</f>
        <v>12987.64</v>
      </c>
      <c r="R39" s="9">
        <f t="shared" ref="R39" si="450">ROUND((L39*0.0075)*0.9,2)</f>
        <v>8766.66</v>
      </c>
      <c r="S39" s="9">
        <f t="shared" ref="S39" si="451">ROUND((L39*0.0075)*0.9,2)</f>
        <v>8766.66</v>
      </c>
      <c r="T39" s="9">
        <f>ROUND(L39*0.01,2)</f>
        <v>12987.64</v>
      </c>
      <c r="U39" s="9">
        <f>ROUND(L39*0.01,2)</f>
        <v>12987.64</v>
      </c>
      <c r="V39" s="18">
        <f t="shared" ref="V39" si="452">E39/W39</f>
        <v>1302.0973917228116</v>
      </c>
      <c r="W39" s="10">
        <v>1039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 t="shared" si="98"/>
        <v>45346</v>
      </c>
      <c r="B40" s="9">
        <v>17533487.32</v>
      </c>
      <c r="C40" s="9">
        <v>15462086.170000002</v>
      </c>
      <c r="D40" s="9">
        <v>322992</v>
      </c>
      <c r="E40" s="9">
        <f t="shared" ref="E40" si="453">B40-C40-D40</f>
        <v>1748409.1499999985</v>
      </c>
      <c r="F40" s="9">
        <f>ROUND(E40*0.04,2)-0.01</f>
        <v>69936.36</v>
      </c>
      <c r="G40" s="9">
        <f t="shared" ref="G40" si="454">ROUND(E40*0,2)</f>
        <v>0</v>
      </c>
      <c r="H40" s="9">
        <f t="shared" ref="H40" si="455">E40-F40-G40</f>
        <v>1678472.7899999984</v>
      </c>
      <c r="I40" s="9">
        <f t="shared" ref="I40" si="456">ROUND(H40*0,2)</f>
        <v>0</v>
      </c>
      <c r="J40" s="9">
        <f t="shared" ref="J40" si="457">ROUND((I40*0.58)+((I40*0.42)*0.1),2)</f>
        <v>0</v>
      </c>
      <c r="K40" s="9">
        <f t="shared" ref="K40" si="458">ROUND((I40*0.42)*0.9,2)</f>
        <v>0</v>
      </c>
      <c r="L40" s="23">
        <f t="shared" ref="L40" si="459">IF(J40+K40=I40,H40-I40,"ERROR")</f>
        <v>1678472.7899999984</v>
      </c>
      <c r="M40" s="9">
        <f t="shared" ref="M40" si="460">ROUND(L40*0.465,2)</f>
        <v>780489.85</v>
      </c>
      <c r="N40" s="9">
        <f>ROUND(L40*0.3,2)-0.01</f>
        <v>503541.83</v>
      </c>
      <c r="O40" s="9">
        <f t="shared" ref="O40" si="461">ROUND(L40*0.1285,2)</f>
        <v>215683.75</v>
      </c>
      <c r="P40" s="9">
        <f t="shared" ref="P40" si="462">ROUND((L40*0.07)*0.9,2)</f>
        <v>105743.79</v>
      </c>
      <c r="Q40" s="9">
        <f t="shared" ref="Q40" si="463">ROUND(L40*0.01,2)</f>
        <v>16784.73</v>
      </c>
      <c r="R40" s="9">
        <f t="shared" ref="R40" si="464">ROUND((L40*0.0075)*0.9,2)</f>
        <v>11329.69</v>
      </c>
      <c r="S40" s="9">
        <f t="shared" ref="S40" si="465">ROUND((L40*0.0075)*0.9,2)</f>
        <v>11329.69</v>
      </c>
      <c r="T40" s="9">
        <f>ROUND(L40*0.01,2)+0.01</f>
        <v>16784.739999999998</v>
      </c>
      <c r="U40" s="9">
        <f>ROUND(L40*0.01,2)-0.01</f>
        <v>16784.72</v>
      </c>
      <c r="V40" s="18">
        <f t="shared" ref="V40" si="466">E40/W40</f>
        <v>1671.5192638623312</v>
      </c>
      <c r="W40" s="10">
        <v>1046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 t="shared" si="98"/>
        <v>45353</v>
      </c>
      <c r="B41" s="9">
        <v>17442215.039999999</v>
      </c>
      <c r="C41" s="9">
        <v>15584926.859999999</v>
      </c>
      <c r="D41" s="9">
        <v>309908</v>
      </c>
      <c r="E41" s="9">
        <f t="shared" ref="E41" si="467">B41-C41-D41</f>
        <v>1547380.1799999997</v>
      </c>
      <c r="F41" s="9">
        <f>ROUND(E41*0.04,2)</f>
        <v>61895.21</v>
      </c>
      <c r="G41" s="9">
        <f t="shared" ref="G41" si="468">ROUND(E41*0,2)</f>
        <v>0</v>
      </c>
      <c r="H41" s="9">
        <f t="shared" ref="H41" si="469">E41-F41-G41</f>
        <v>1485484.9699999997</v>
      </c>
      <c r="I41" s="9">
        <f t="shared" ref="I41" si="470">ROUND(H41*0,2)</f>
        <v>0</v>
      </c>
      <c r="J41" s="9">
        <f t="shared" ref="J41" si="471">ROUND((I41*0.58)+((I41*0.42)*0.1),2)</f>
        <v>0</v>
      </c>
      <c r="K41" s="9">
        <f t="shared" ref="K41" si="472">ROUND((I41*0.42)*0.9,2)</f>
        <v>0</v>
      </c>
      <c r="L41" s="23">
        <f t="shared" ref="L41" si="473">IF(J41+K41=I41,H41-I41,"ERROR")</f>
        <v>1485484.9699999997</v>
      </c>
      <c r="M41" s="9">
        <f t="shared" ref="M41" si="474">ROUND(L41*0.465,2)</f>
        <v>690750.51</v>
      </c>
      <c r="N41" s="9">
        <f>ROUND(L41*0.3,2)+0.01</f>
        <v>445645.5</v>
      </c>
      <c r="O41" s="9">
        <f t="shared" ref="O41" si="475">ROUND(L41*0.1285,2)</f>
        <v>190884.82</v>
      </c>
      <c r="P41" s="9">
        <f t="shared" ref="P41" si="476">ROUND((L41*0.07)*0.9,2)</f>
        <v>93585.55</v>
      </c>
      <c r="Q41" s="9">
        <f t="shared" ref="Q41" si="477">ROUND(L41*0.01,2)</f>
        <v>14854.85</v>
      </c>
      <c r="R41" s="9">
        <f t="shared" ref="R41" si="478">ROUND((L41*0.0075)*0.9,2)</f>
        <v>10027.02</v>
      </c>
      <c r="S41" s="9">
        <f t="shared" ref="S41" si="479">ROUND((L41*0.0075)*0.9,2)</f>
        <v>10027.02</v>
      </c>
      <c r="T41" s="9">
        <f>ROUND(L41*0.01,2)-0.01</f>
        <v>14854.84</v>
      </c>
      <c r="U41" s="9">
        <f>ROUND(L41*0.01,2)+0.01</f>
        <v>14854.86</v>
      </c>
      <c r="V41" s="18">
        <f t="shared" ref="V41" si="480">E41/W41</f>
        <v>1490.7323506743735</v>
      </c>
      <c r="W41" s="10">
        <v>1038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 t="shared" si="98"/>
        <v>45360</v>
      </c>
      <c r="B42" s="9">
        <v>16555253.199999999</v>
      </c>
      <c r="C42" s="9">
        <v>14754865.41</v>
      </c>
      <c r="D42" s="9">
        <v>294203</v>
      </c>
      <c r="E42" s="9">
        <f t="shared" ref="E42" si="481">B42-C42-D42</f>
        <v>1506184.7899999991</v>
      </c>
      <c r="F42" s="9">
        <f>ROUND(E42*0.04,2)</f>
        <v>60247.39</v>
      </c>
      <c r="G42" s="9">
        <f t="shared" ref="G42" si="482">ROUND(E42*0,2)</f>
        <v>0</v>
      </c>
      <c r="H42" s="9">
        <f t="shared" ref="H42" si="483">E42-F42-G42</f>
        <v>1445937.3999999992</v>
      </c>
      <c r="I42" s="9">
        <f t="shared" ref="I42" si="484">ROUND(H42*0,2)</f>
        <v>0</v>
      </c>
      <c r="J42" s="9">
        <f t="shared" ref="J42" si="485">ROUND((I42*0.58)+((I42*0.42)*0.1),2)</f>
        <v>0</v>
      </c>
      <c r="K42" s="9">
        <f t="shared" ref="K42" si="486">ROUND((I42*0.42)*0.9,2)</f>
        <v>0</v>
      </c>
      <c r="L42" s="23">
        <f t="shared" ref="L42" si="487">IF(J42+K42=I42,H42-I42,"ERROR")</f>
        <v>1445937.3999999992</v>
      </c>
      <c r="M42" s="9">
        <f t="shared" ref="M42" si="488">ROUND(L42*0.465,2)</f>
        <v>672360.89</v>
      </c>
      <c r="N42" s="9">
        <f>ROUND(L42*0.3,2)</f>
        <v>433781.22</v>
      </c>
      <c r="O42" s="9">
        <f t="shared" ref="O42" si="489">ROUND(L42*0.1285,2)</f>
        <v>185802.96</v>
      </c>
      <c r="P42" s="9">
        <f t="shared" ref="P42" si="490">ROUND((L42*0.07)*0.9,2)</f>
        <v>91094.06</v>
      </c>
      <c r="Q42" s="9">
        <f t="shared" ref="Q42" si="491">ROUND(L42*0.01,2)</f>
        <v>14459.37</v>
      </c>
      <c r="R42" s="9">
        <f t="shared" ref="R42" si="492">ROUND((L42*0.0075)*0.9,2)</f>
        <v>9760.08</v>
      </c>
      <c r="S42" s="9">
        <f t="shared" ref="S42" si="493">ROUND((L42*0.0075)*0.9,2)</f>
        <v>9760.08</v>
      </c>
      <c r="T42" s="9">
        <f>ROUND(L42*0.01,2)+0.01</f>
        <v>14459.380000000001</v>
      </c>
      <c r="U42" s="9">
        <f>ROUND(L42*0.01,2)-0.01</f>
        <v>14459.36</v>
      </c>
      <c r="V42" s="18">
        <f t="shared" ref="V42" si="494">E42/W42</f>
        <v>1451.0450770712901</v>
      </c>
      <c r="W42" s="10">
        <v>1038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 t="shared" si="98"/>
        <v>45367</v>
      </c>
      <c r="B43" s="9">
        <v>15935897.860000001</v>
      </c>
      <c r="C43" s="9">
        <v>14244292.399999999</v>
      </c>
      <c r="D43" s="9">
        <v>282941</v>
      </c>
      <c r="E43" s="9">
        <f t="shared" ref="E43" si="495">B43-C43-D43</f>
        <v>1408664.4600000028</v>
      </c>
      <c r="F43" s="9">
        <f>ROUND(E43*0.04,2)-0.01</f>
        <v>56346.57</v>
      </c>
      <c r="G43" s="9">
        <f t="shared" ref="G43" si="496">ROUND(E43*0,2)</f>
        <v>0</v>
      </c>
      <c r="H43" s="9">
        <f t="shared" ref="H43" si="497">E43-F43-G43</f>
        <v>1352317.8900000027</v>
      </c>
      <c r="I43" s="9">
        <f t="shared" ref="I43" si="498">ROUND(H43*0,2)</f>
        <v>0</v>
      </c>
      <c r="J43" s="9">
        <f t="shared" ref="J43" si="499">ROUND((I43*0.58)+((I43*0.42)*0.1),2)</f>
        <v>0</v>
      </c>
      <c r="K43" s="9">
        <f t="shared" ref="K43" si="500">ROUND((I43*0.42)*0.9,2)</f>
        <v>0</v>
      </c>
      <c r="L43" s="23">
        <f t="shared" ref="L43" si="501">IF(J43+K43=I43,H43-I43,"ERROR")</f>
        <v>1352317.8900000027</v>
      </c>
      <c r="M43" s="9">
        <f t="shared" ref="M43" si="502">ROUND(L43*0.465,2)</f>
        <v>628827.81999999995</v>
      </c>
      <c r="N43" s="9">
        <f>ROUND(L43*0.3,2)-0.02</f>
        <v>405695.35</v>
      </c>
      <c r="O43" s="9">
        <f t="shared" ref="O43" si="503">ROUND(L43*0.1285,2)</f>
        <v>173772.85</v>
      </c>
      <c r="P43" s="9">
        <f t="shared" ref="P43" si="504">ROUND((L43*0.07)*0.9,2)</f>
        <v>85196.03</v>
      </c>
      <c r="Q43" s="9">
        <f t="shared" ref="Q43" si="505">ROUND(L43*0.01,2)</f>
        <v>13523.18</v>
      </c>
      <c r="R43" s="9">
        <f t="shared" ref="R43" si="506">ROUND((L43*0.0075)*0.9,2)</f>
        <v>9128.15</v>
      </c>
      <c r="S43" s="9">
        <f t="shared" ref="S43" si="507">ROUND((L43*0.0075)*0.9,2)</f>
        <v>9128.15</v>
      </c>
      <c r="T43" s="9">
        <f>ROUND(L43*0.01,2)</f>
        <v>13523.18</v>
      </c>
      <c r="U43" s="9">
        <f>ROUND(L43*0.01,2)</f>
        <v>13523.18</v>
      </c>
      <c r="V43" s="18">
        <f t="shared" ref="V43" si="508">E43/W43</f>
        <v>1361.0284637681186</v>
      </c>
      <c r="W43" s="10">
        <v>1035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 t="shared" si="98"/>
        <v>45374</v>
      </c>
      <c r="B44" s="9">
        <v>18625003.41</v>
      </c>
      <c r="C44" s="9">
        <v>16517145.129999999</v>
      </c>
      <c r="D44" s="9">
        <v>290870</v>
      </c>
      <c r="E44" s="9">
        <f t="shared" ref="E44" si="509">B44-C44-D44</f>
        <v>1816988.2800000012</v>
      </c>
      <c r="F44" s="9">
        <f>ROUND(E44*0.04,2)</f>
        <v>72679.53</v>
      </c>
      <c r="G44" s="9">
        <f t="shared" ref="G44" si="510">ROUND(E44*0,2)</f>
        <v>0</v>
      </c>
      <c r="H44" s="9">
        <f t="shared" ref="H44" si="511">E44-F44-G44</f>
        <v>1744308.7500000012</v>
      </c>
      <c r="I44" s="9">
        <f t="shared" ref="I44" si="512">ROUND(H44*0,2)</f>
        <v>0</v>
      </c>
      <c r="J44" s="9">
        <f t="shared" ref="J44" si="513">ROUND((I44*0.58)+((I44*0.42)*0.1),2)</f>
        <v>0</v>
      </c>
      <c r="K44" s="9">
        <f t="shared" ref="K44" si="514">ROUND((I44*0.42)*0.9,2)</f>
        <v>0</v>
      </c>
      <c r="L44" s="23">
        <f t="shared" ref="L44" si="515">IF(J44+K44=I44,H44-I44,"ERROR")</f>
        <v>1744308.7500000012</v>
      </c>
      <c r="M44" s="9">
        <f t="shared" ref="M44" si="516">ROUND(L44*0.465,2)</f>
        <v>811103.57</v>
      </c>
      <c r="N44" s="9">
        <f>ROUND(L44*0.3,2)</f>
        <v>523292.63</v>
      </c>
      <c r="O44" s="9">
        <f t="shared" ref="O44" si="517">ROUND(L44*0.1285,2)</f>
        <v>224143.67</v>
      </c>
      <c r="P44" s="9">
        <f t="shared" ref="P44" si="518">ROUND((L44*0.07)*0.9,2)</f>
        <v>109891.45</v>
      </c>
      <c r="Q44" s="9">
        <f t="shared" ref="Q44" si="519">ROUND(L44*0.01,2)</f>
        <v>17443.09</v>
      </c>
      <c r="R44" s="9">
        <f t="shared" ref="R44" si="520">ROUND((L44*0.0075)*0.9,2)</f>
        <v>11774.08</v>
      </c>
      <c r="S44" s="9">
        <f t="shared" ref="S44" si="521">ROUND((L44*0.0075)*0.9,2)</f>
        <v>11774.08</v>
      </c>
      <c r="T44" s="9">
        <f>ROUND(L44*0.01,2)-0.01</f>
        <v>17443.080000000002</v>
      </c>
      <c r="U44" s="9">
        <f>ROUND(L44*0.01,2)+0.01</f>
        <v>17443.099999999999</v>
      </c>
      <c r="V44" s="18">
        <f t="shared" ref="V44" si="522">E44/W44</f>
        <v>1752.1584185149482</v>
      </c>
      <c r="W44" s="10">
        <v>1037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 t="shared" si="98"/>
        <v>45381</v>
      </c>
      <c r="B45" s="9">
        <v>16042170.49</v>
      </c>
      <c r="C45" s="9">
        <v>14250094.15</v>
      </c>
      <c r="D45" s="9">
        <v>295923</v>
      </c>
      <c r="E45" s="9">
        <f t="shared" ref="E45" si="523">B45-C45-D45</f>
        <v>1496153.3399999999</v>
      </c>
      <c r="F45" s="9">
        <f>ROUND(E45*0.04,2)</f>
        <v>59846.13</v>
      </c>
      <c r="G45" s="9">
        <f t="shared" ref="G45" si="524">ROUND(E45*0,2)</f>
        <v>0</v>
      </c>
      <c r="H45" s="9">
        <f t="shared" ref="H45" si="525">E45-F45-G45</f>
        <v>1436307.21</v>
      </c>
      <c r="I45" s="9">
        <f t="shared" ref="I45" si="526">ROUND(H45*0,2)</f>
        <v>0</v>
      </c>
      <c r="J45" s="9">
        <f t="shared" ref="J45" si="527">ROUND((I45*0.58)+((I45*0.42)*0.1),2)</f>
        <v>0</v>
      </c>
      <c r="K45" s="9">
        <f t="shared" ref="K45" si="528">ROUND((I45*0.42)*0.9,2)</f>
        <v>0</v>
      </c>
      <c r="L45" s="23">
        <f t="shared" ref="L45" si="529">IF(J45+K45=I45,H45-I45,"ERROR")</f>
        <v>1436307.21</v>
      </c>
      <c r="M45" s="9">
        <f t="shared" ref="M45" si="530">ROUND(L45*0.465,2)</f>
        <v>667882.85</v>
      </c>
      <c r="N45" s="9">
        <f>ROUND(L45*0.3,2)+0.02</f>
        <v>430892.18</v>
      </c>
      <c r="O45" s="9">
        <f t="shared" ref="O45" si="531">ROUND(L45*0.1285,2)</f>
        <v>184565.48</v>
      </c>
      <c r="P45" s="9">
        <f t="shared" ref="P45" si="532">ROUND((L45*0.07)*0.9,2)</f>
        <v>90487.35</v>
      </c>
      <c r="Q45" s="9">
        <f t="shared" ref="Q45" si="533">ROUND(L45*0.01,2)</f>
        <v>14363.07</v>
      </c>
      <c r="R45" s="9">
        <f t="shared" ref="R45" si="534">ROUND((L45*0.0075)*0.9,2)</f>
        <v>9695.07</v>
      </c>
      <c r="S45" s="9">
        <f t="shared" ref="S45" si="535">ROUND((L45*0.0075)*0.9,2)</f>
        <v>9695.07</v>
      </c>
      <c r="T45" s="9">
        <f>ROUND(L45*0.01,2)+0.01</f>
        <v>14363.08</v>
      </c>
      <c r="U45" s="9">
        <f>ROUND(L45*0.01,2)-0.01</f>
        <v>14363.06</v>
      </c>
      <c r="V45" s="18">
        <f t="shared" ref="V45" si="536">E45/W45</f>
        <v>1441.3808670520229</v>
      </c>
      <c r="W45" s="10">
        <v>1038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 t="shared" si="98"/>
        <v>45388</v>
      </c>
      <c r="B46" s="9">
        <v>16708719.860000001</v>
      </c>
      <c r="C46" s="9">
        <v>14780608.68</v>
      </c>
      <c r="D46" s="9">
        <v>289537</v>
      </c>
      <c r="E46" s="9">
        <f t="shared" ref="E46" si="537">B46-C46-D46</f>
        <v>1638574.1800000016</v>
      </c>
      <c r="F46" s="9">
        <f>ROUND(E46*0.04,2)</f>
        <v>65542.97</v>
      </c>
      <c r="G46" s="9">
        <f t="shared" ref="G46" si="538">ROUND(E46*0,2)</f>
        <v>0</v>
      </c>
      <c r="H46" s="9">
        <f t="shared" ref="H46" si="539">E46-F46-G46</f>
        <v>1573031.2100000016</v>
      </c>
      <c r="I46" s="9">
        <f t="shared" ref="I46" si="540">ROUND(H46*0,2)</f>
        <v>0</v>
      </c>
      <c r="J46" s="9">
        <f t="shared" ref="J46" si="541">ROUND((I46*0.58)+((I46*0.42)*0.1),2)</f>
        <v>0</v>
      </c>
      <c r="K46" s="9">
        <f t="shared" ref="K46" si="542">ROUND((I46*0.42)*0.9,2)</f>
        <v>0</v>
      </c>
      <c r="L46" s="23">
        <f t="shared" ref="L46" si="543">IF(J46+K46=I46,H46-I46,"ERROR")</f>
        <v>1573031.2100000016</v>
      </c>
      <c r="M46" s="9">
        <f t="shared" ref="M46" si="544">ROUND(L46*0.465,2)</f>
        <v>731459.51</v>
      </c>
      <c r="N46" s="9">
        <f>ROUND(L46*0.3,2)+0.01</f>
        <v>471909.37</v>
      </c>
      <c r="O46" s="9">
        <f t="shared" ref="O46" si="545">ROUND(L46*0.1285,2)</f>
        <v>202134.51</v>
      </c>
      <c r="P46" s="9">
        <f t="shared" ref="P46" si="546">ROUND((L46*0.07)*0.9,2)</f>
        <v>99100.97</v>
      </c>
      <c r="Q46" s="9">
        <f t="shared" ref="Q46" si="547">ROUND(L46*0.01,2)</f>
        <v>15730.31</v>
      </c>
      <c r="R46" s="9">
        <f t="shared" ref="R46" si="548">ROUND((L46*0.0075)*0.9,2)</f>
        <v>10617.96</v>
      </c>
      <c r="S46" s="9">
        <f t="shared" ref="S46" si="549">ROUND((L46*0.0075)*0.9,2)</f>
        <v>10617.96</v>
      </c>
      <c r="T46" s="9">
        <f>ROUND(L46*0.01,2)-0.01</f>
        <v>15730.3</v>
      </c>
      <c r="U46" s="9">
        <f>ROUND(L46*0.01,2)+0.01</f>
        <v>15730.32</v>
      </c>
      <c r="V46" s="18">
        <f t="shared" ref="V46" si="550">E46/W46</f>
        <v>1606.4452745098054</v>
      </c>
      <c r="W46" s="10">
        <v>1020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 t="shared" si="98"/>
        <v>45395</v>
      </c>
      <c r="B47" s="9">
        <v>16947017.349999998</v>
      </c>
      <c r="C47" s="9">
        <v>15107367.850000001</v>
      </c>
      <c r="D47" s="9">
        <v>284197</v>
      </c>
      <c r="E47" s="9">
        <f t="shared" ref="E47" si="551">B47-C47-D47</f>
        <v>1555452.4999999963</v>
      </c>
      <c r="F47" s="9">
        <f>ROUND(E47*0.04,2)-0.01</f>
        <v>62218.09</v>
      </c>
      <c r="G47" s="9">
        <f t="shared" ref="G47" si="552">ROUND(E47*0,2)</f>
        <v>0</v>
      </c>
      <c r="H47" s="9">
        <f t="shared" ref="H47" si="553">E47-F47-G47</f>
        <v>1493234.4099999962</v>
      </c>
      <c r="I47" s="9">
        <f t="shared" ref="I47" si="554">ROUND(H47*0,2)</f>
        <v>0</v>
      </c>
      <c r="J47" s="9">
        <f t="shared" ref="J47" si="555">ROUND((I47*0.58)+((I47*0.42)*0.1),2)</f>
        <v>0</v>
      </c>
      <c r="K47" s="9">
        <f t="shared" ref="K47" si="556">ROUND((I47*0.42)*0.9,2)</f>
        <v>0</v>
      </c>
      <c r="L47" s="23">
        <f t="shared" ref="L47" si="557">IF(J47+K47=I47,H47-I47,"ERROR")</f>
        <v>1493234.4099999962</v>
      </c>
      <c r="M47" s="9">
        <f t="shared" ref="M47" si="558">ROUND(L47*0.465,2)</f>
        <v>694354</v>
      </c>
      <c r="N47" s="9">
        <f>ROUND(L47*0.3,2)+0.02</f>
        <v>447970.34</v>
      </c>
      <c r="O47" s="9">
        <f t="shared" ref="O47" si="559">ROUND(L47*0.1285,2)</f>
        <v>191880.62</v>
      </c>
      <c r="P47" s="9">
        <f t="shared" ref="P47" si="560">ROUND((L47*0.07)*0.9,2)</f>
        <v>94073.77</v>
      </c>
      <c r="Q47" s="9">
        <f t="shared" ref="Q47" si="561">ROUND(L47*0.01,2)</f>
        <v>14932.34</v>
      </c>
      <c r="R47" s="9">
        <f t="shared" ref="R47" si="562">ROUND((L47*0.0075)*0.9,2)</f>
        <v>10079.33</v>
      </c>
      <c r="S47" s="9">
        <f t="shared" ref="S47" si="563">ROUND((L47*0.0075)*0.9,2)</f>
        <v>10079.33</v>
      </c>
      <c r="T47" s="9">
        <f>ROUND(L47*0.01,2)</f>
        <v>14932.34</v>
      </c>
      <c r="U47" s="9">
        <f>ROUND(L47*0.01,2)</f>
        <v>14932.34</v>
      </c>
      <c r="V47" s="18">
        <f t="shared" ref="V47" si="564">E47/W47</f>
        <v>1513.0860894941598</v>
      </c>
      <c r="W47" s="10">
        <v>1028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 t="shared" si="98"/>
        <v>45402</v>
      </c>
      <c r="B48" s="9">
        <v>15598669</v>
      </c>
      <c r="C48" s="9">
        <v>13945492.810000001</v>
      </c>
      <c r="D48" s="9">
        <v>255920</v>
      </c>
      <c r="E48" s="9">
        <f t="shared" ref="E48" si="565">B48-C48-D48</f>
        <v>1397256.1899999995</v>
      </c>
      <c r="F48" s="9">
        <f>ROUND(E48*0.04,2)</f>
        <v>55890.25</v>
      </c>
      <c r="G48" s="9">
        <f t="shared" ref="G48" si="566">ROUND(E48*0,2)</f>
        <v>0</v>
      </c>
      <c r="H48" s="9">
        <f t="shared" ref="H48" si="567">E48-F48-G48</f>
        <v>1341365.9399999995</v>
      </c>
      <c r="I48" s="9">
        <f t="shared" ref="I48" si="568">ROUND(H48*0,2)</f>
        <v>0</v>
      </c>
      <c r="J48" s="9">
        <f t="shared" ref="J48" si="569">ROUND((I48*0.58)+((I48*0.42)*0.1),2)</f>
        <v>0</v>
      </c>
      <c r="K48" s="9">
        <f t="shared" ref="K48" si="570">ROUND((I48*0.42)*0.9,2)</f>
        <v>0</v>
      </c>
      <c r="L48" s="23">
        <f t="shared" ref="L48" si="571">IF(J48+K48=I48,H48-I48,"ERROR")</f>
        <v>1341365.9399999995</v>
      </c>
      <c r="M48" s="9">
        <f t="shared" ref="M48" si="572">ROUND(L48*0.465,2)</f>
        <v>623735.16</v>
      </c>
      <c r="N48" s="9">
        <f>ROUND(L48*0.3,2)+0.01</f>
        <v>402409.79000000004</v>
      </c>
      <c r="O48" s="9">
        <f t="shared" ref="O48" si="573">ROUND(L48*0.1285,2)</f>
        <v>172365.52</v>
      </c>
      <c r="P48" s="9">
        <f t="shared" ref="P48" si="574">ROUND((L48*0.07)*0.9,2)</f>
        <v>84506.05</v>
      </c>
      <c r="Q48" s="9">
        <f t="shared" ref="Q48" si="575">ROUND(L48*0.01,2)</f>
        <v>13413.66</v>
      </c>
      <c r="R48" s="9">
        <f t="shared" ref="R48" si="576">ROUND((L48*0.0075)*0.9,2)</f>
        <v>9054.2199999999993</v>
      </c>
      <c r="S48" s="9">
        <f t="shared" ref="S48" si="577">ROUND((L48*0.0075)*0.9,2)</f>
        <v>9054.2199999999993</v>
      </c>
      <c r="T48" s="9">
        <f>ROUND(L48*0.01,2)</f>
        <v>13413.66</v>
      </c>
      <c r="U48" s="9">
        <f>ROUND(L48*0.01,2)</f>
        <v>13413.66</v>
      </c>
      <c r="V48" s="18">
        <f t="shared" ref="V48" si="578">E48/W48</f>
        <v>1351.3115957446803</v>
      </c>
      <c r="W48" s="10">
        <v>1034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 t="shared" si="98"/>
        <v>45409</v>
      </c>
      <c r="B49" s="9">
        <v>16134851.470000001</v>
      </c>
      <c r="C49" s="9">
        <v>14356080.530000001</v>
      </c>
      <c r="D49" s="9">
        <v>292078</v>
      </c>
      <c r="E49" s="9">
        <f t="shared" ref="E49" si="579">B49-C49-D49</f>
        <v>1486692.9399999995</v>
      </c>
      <c r="F49" s="9">
        <f>ROUND(E49*0.04,2)</f>
        <v>59467.72</v>
      </c>
      <c r="G49" s="9">
        <f t="shared" ref="G49" si="580">ROUND(E49*0,2)</f>
        <v>0</v>
      </c>
      <c r="H49" s="9">
        <f t="shared" ref="H49" si="581">E49-F49-G49</f>
        <v>1427225.2199999995</v>
      </c>
      <c r="I49" s="9">
        <f t="shared" ref="I49" si="582">ROUND(H49*0,2)</f>
        <v>0</v>
      </c>
      <c r="J49" s="9">
        <f t="shared" ref="J49" si="583">ROUND((I49*0.58)+((I49*0.42)*0.1),2)</f>
        <v>0</v>
      </c>
      <c r="K49" s="9">
        <f t="shared" ref="K49" si="584">ROUND((I49*0.42)*0.9,2)</f>
        <v>0</v>
      </c>
      <c r="L49" s="23">
        <f t="shared" ref="L49" si="585">IF(J49+K49=I49,H49-I49,"ERROR")</f>
        <v>1427225.2199999995</v>
      </c>
      <c r="M49" s="9">
        <f t="shared" ref="M49" si="586">ROUND(L49*0.465,2)</f>
        <v>663659.73</v>
      </c>
      <c r="N49" s="9">
        <f>ROUND(L49*0.3,2)</f>
        <v>428167.57</v>
      </c>
      <c r="O49" s="9">
        <f t="shared" ref="O49" si="587">ROUND(L49*0.1285,2)</f>
        <v>183398.44</v>
      </c>
      <c r="P49" s="9">
        <f t="shared" ref="P49" si="588">ROUND((L49*0.07)*0.9,2)</f>
        <v>89915.19</v>
      </c>
      <c r="Q49" s="9">
        <f t="shared" ref="Q49" si="589">ROUND(L49*0.01,2)</f>
        <v>14272.25</v>
      </c>
      <c r="R49" s="9">
        <f t="shared" ref="R49" si="590">ROUND((L49*0.0075)*0.9,2)</f>
        <v>9633.77</v>
      </c>
      <c r="S49" s="9">
        <f t="shared" ref="S49" si="591">ROUND((L49*0.0075)*0.9,2)</f>
        <v>9633.77</v>
      </c>
      <c r="T49" s="9">
        <f>ROUND(L49*0.01,2)+0.01</f>
        <v>14272.26</v>
      </c>
      <c r="U49" s="9">
        <f>ROUND(L49*0.01,2)-0.01</f>
        <v>14272.24</v>
      </c>
      <c r="V49" s="18">
        <f t="shared" ref="V49" si="592">E49/W49</f>
        <v>1437.8074854932297</v>
      </c>
      <c r="W49" s="10">
        <v>1034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 t="shared" si="98"/>
        <v>45416</v>
      </c>
      <c r="B50" s="9">
        <v>16154607.309999999</v>
      </c>
      <c r="C50" s="9">
        <v>14511090.830000002</v>
      </c>
      <c r="D50" s="9">
        <v>264654</v>
      </c>
      <c r="E50" s="9">
        <f t="shared" ref="E50" si="593">B50-C50-D50</f>
        <v>1378862.4799999967</v>
      </c>
      <c r="F50" s="9">
        <f>ROUND(E50*0.04,2)</f>
        <v>55154.5</v>
      </c>
      <c r="G50" s="9">
        <f t="shared" ref="G50" si="594">ROUND(E50*0,2)</f>
        <v>0</v>
      </c>
      <c r="H50" s="9">
        <f t="shared" ref="H50" si="595">E50-F50-G50</f>
        <v>1323707.9799999967</v>
      </c>
      <c r="I50" s="9">
        <f t="shared" ref="I50" si="596">ROUND(H50*0,2)</f>
        <v>0</v>
      </c>
      <c r="J50" s="9">
        <f t="shared" ref="J50" si="597">ROUND((I50*0.58)+((I50*0.42)*0.1),2)</f>
        <v>0</v>
      </c>
      <c r="K50" s="9">
        <f t="shared" ref="K50" si="598">ROUND((I50*0.42)*0.9,2)</f>
        <v>0</v>
      </c>
      <c r="L50" s="23">
        <f t="shared" ref="L50" si="599">IF(J50+K50=I50,H50-I50,"ERROR")</f>
        <v>1323707.9799999967</v>
      </c>
      <c r="M50" s="9">
        <f t="shared" ref="M50" si="600">ROUND(L50*0.465,2)</f>
        <v>615524.21</v>
      </c>
      <c r="N50" s="9">
        <f>ROUND(L50*0.3,2)</f>
        <v>397112.39</v>
      </c>
      <c r="O50" s="9">
        <f t="shared" ref="O50" si="601">ROUND(L50*0.1285,2)</f>
        <v>170096.48</v>
      </c>
      <c r="P50" s="9">
        <f t="shared" ref="P50" si="602">ROUND((L50*0.07)*0.9,2)</f>
        <v>83393.600000000006</v>
      </c>
      <c r="Q50" s="9">
        <f t="shared" ref="Q50" si="603">ROUND(L50*0.01,2)</f>
        <v>13237.08</v>
      </c>
      <c r="R50" s="9">
        <f t="shared" ref="R50" si="604">ROUND((L50*0.0075)*0.9,2)</f>
        <v>8935.0300000000007</v>
      </c>
      <c r="S50" s="9">
        <f t="shared" ref="S50" si="605">ROUND((L50*0.0075)*0.9,2)</f>
        <v>8935.0300000000007</v>
      </c>
      <c r="T50" s="9">
        <f>ROUND(L50*0.01,2)</f>
        <v>13237.08</v>
      </c>
      <c r="U50" s="9">
        <f>ROUND(L50*0.01,2)</f>
        <v>13237.08</v>
      </c>
      <c r="V50" s="18">
        <f t="shared" ref="V50" si="606">E50/W50</f>
        <v>1334.8136302032883</v>
      </c>
      <c r="W50" s="10">
        <v>1033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 t="shared" si="98"/>
        <v>45423</v>
      </c>
      <c r="B51" s="9">
        <v>15779753.530000001</v>
      </c>
      <c r="C51" s="9">
        <v>13946183.070000002</v>
      </c>
      <c r="D51" s="9">
        <v>274743</v>
      </c>
      <c r="E51" s="9">
        <f t="shared" ref="E51" si="607">B51-C51-D51</f>
        <v>1558827.459999999</v>
      </c>
      <c r="F51" s="9">
        <f>ROUND(E51*0.04,2)-0.01</f>
        <v>62353.09</v>
      </c>
      <c r="G51" s="9">
        <f t="shared" ref="G51" si="608">ROUND(E51*0,2)</f>
        <v>0</v>
      </c>
      <c r="H51" s="9">
        <f t="shared" ref="H51" si="609">E51-F51-G51</f>
        <v>1496474.3699999989</v>
      </c>
      <c r="I51" s="9">
        <f t="shared" ref="I51" si="610">ROUND(H51*0,2)</f>
        <v>0</v>
      </c>
      <c r="J51" s="9">
        <f t="shared" ref="J51" si="611">ROUND((I51*0.58)+((I51*0.42)*0.1),2)</f>
        <v>0</v>
      </c>
      <c r="K51" s="9">
        <f t="shared" ref="K51" si="612">ROUND((I51*0.42)*0.9,2)</f>
        <v>0</v>
      </c>
      <c r="L51" s="23">
        <f t="shared" ref="L51" si="613">IF(J51+K51=I51,H51-I51,"ERROR")</f>
        <v>1496474.3699999989</v>
      </c>
      <c r="M51" s="9">
        <f t="shared" ref="M51" si="614">ROUND(L51*0.465,2)</f>
        <v>695860.58</v>
      </c>
      <c r="N51" s="9">
        <f>ROUND(L51*0.3,2)+0.01</f>
        <v>448942.32</v>
      </c>
      <c r="O51" s="9">
        <f t="shared" ref="O51" si="615">ROUND(L51*0.1285,2)</f>
        <v>192296.95999999999</v>
      </c>
      <c r="P51" s="9">
        <f t="shared" ref="P51" si="616">ROUND((L51*0.07)*0.9,2)</f>
        <v>94277.89</v>
      </c>
      <c r="Q51" s="9">
        <f t="shared" ref="Q51" si="617">ROUND(L51*0.01,2)</f>
        <v>14964.74</v>
      </c>
      <c r="R51" s="9">
        <f t="shared" ref="R51" si="618">ROUND((L51*0.0075)*0.9,2)</f>
        <v>10101.200000000001</v>
      </c>
      <c r="S51" s="9">
        <f t="shared" ref="S51" si="619">ROUND((L51*0.0075)*0.9,2)</f>
        <v>10101.200000000001</v>
      </c>
      <c r="T51" s="9">
        <f>ROUND(L51*0.01,2)</f>
        <v>14964.74</v>
      </c>
      <c r="U51" s="9">
        <f>ROUND(L51*0.01,2)</f>
        <v>14964.74</v>
      </c>
      <c r="V51" s="18">
        <f t="shared" ref="V51" si="620">E51/W51</f>
        <v>1513.424718446601</v>
      </c>
      <c r="W51" s="10">
        <v>1030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 t="shared" si="98"/>
        <v>45430</v>
      </c>
      <c r="B52" s="9">
        <v>16399376.52</v>
      </c>
      <c r="C52" s="9">
        <v>14484035.960000001</v>
      </c>
      <c r="D52" s="9">
        <v>297937</v>
      </c>
      <c r="E52" s="9">
        <f t="shared" ref="E52" si="621">B52-C52-D52</f>
        <v>1617403.5599999987</v>
      </c>
      <c r="F52" s="9">
        <f>ROUND(E52*0.04,2)+0.01</f>
        <v>64696.15</v>
      </c>
      <c r="G52" s="9">
        <f t="shared" ref="G52" si="622">ROUND(E52*0,2)</f>
        <v>0</v>
      </c>
      <c r="H52" s="9">
        <f t="shared" ref="H52" si="623">E52-F52-G52</f>
        <v>1552707.4099999988</v>
      </c>
      <c r="I52" s="9">
        <f t="shared" ref="I52" si="624">ROUND(H52*0,2)</f>
        <v>0</v>
      </c>
      <c r="J52" s="9">
        <f t="shared" ref="J52" si="625">ROUND((I52*0.58)+((I52*0.42)*0.1),2)</f>
        <v>0</v>
      </c>
      <c r="K52" s="9">
        <f t="shared" ref="K52" si="626">ROUND((I52*0.42)*0.9,2)</f>
        <v>0</v>
      </c>
      <c r="L52" s="23">
        <f t="shared" ref="L52" si="627">IF(J52+K52=I52,H52-I52,"ERROR")</f>
        <v>1552707.4099999988</v>
      </c>
      <c r="M52" s="9">
        <f t="shared" ref="M52" si="628">ROUND(L52*0.465,2)</f>
        <v>722008.95</v>
      </c>
      <c r="N52" s="9">
        <f>ROUND(L52*0.3,2)</f>
        <v>465812.22</v>
      </c>
      <c r="O52" s="9">
        <f t="shared" ref="O52" si="629">ROUND(L52*0.1285,2)</f>
        <v>199522.9</v>
      </c>
      <c r="P52" s="9">
        <f t="shared" ref="P52" si="630">ROUND((L52*0.07)*0.9,2)</f>
        <v>97820.57</v>
      </c>
      <c r="Q52" s="9">
        <f t="shared" ref="Q52" si="631">ROUND(L52*0.01,2)</f>
        <v>15527.07</v>
      </c>
      <c r="R52" s="9">
        <f t="shared" ref="R52" si="632">ROUND((L52*0.0075)*0.9,2)</f>
        <v>10480.780000000001</v>
      </c>
      <c r="S52" s="9">
        <f t="shared" ref="S52" si="633">ROUND((L52*0.0075)*0.9,2)</f>
        <v>10480.780000000001</v>
      </c>
      <c r="T52" s="9">
        <f>ROUND(L52*0.01,2)-0.01</f>
        <v>15527.06</v>
      </c>
      <c r="U52" s="9">
        <f>ROUND(L52*0.01,2)+0.01</f>
        <v>15527.08</v>
      </c>
      <c r="V52" s="18">
        <f t="shared" ref="V52" si="634">E52/W52</f>
        <v>1564.2200773694378</v>
      </c>
      <c r="W52" s="10">
        <v>1034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 t="shared" si="98"/>
        <v>45437</v>
      </c>
      <c r="B53" s="9">
        <v>14889561.700000001</v>
      </c>
      <c r="C53" s="9">
        <v>13216816.629999999</v>
      </c>
      <c r="D53" s="9">
        <v>253207</v>
      </c>
      <c r="E53" s="9">
        <f t="shared" ref="E53" si="635">B53-C53-D53</f>
        <v>1419538.0700000022</v>
      </c>
      <c r="F53" s="9">
        <f>ROUND(E53*0.04,2)+0.01</f>
        <v>56781.53</v>
      </c>
      <c r="G53" s="9">
        <f t="shared" ref="G53" si="636">ROUND(E53*0,2)</f>
        <v>0</v>
      </c>
      <c r="H53" s="9">
        <f t="shared" ref="H53" si="637">E53-F53-G53</f>
        <v>1362756.5400000021</v>
      </c>
      <c r="I53" s="9">
        <f t="shared" ref="I53" si="638">ROUND(H53*0,2)</f>
        <v>0</v>
      </c>
      <c r="J53" s="9">
        <f t="shared" ref="J53" si="639">ROUND((I53*0.58)+((I53*0.42)*0.1),2)</f>
        <v>0</v>
      </c>
      <c r="K53" s="9">
        <f t="shared" ref="K53" si="640">ROUND((I53*0.42)*0.9,2)</f>
        <v>0</v>
      </c>
      <c r="L53" s="23">
        <f t="shared" ref="L53" si="641">IF(J53+K53=I53,H53-I53,"ERROR")</f>
        <v>1362756.5400000021</v>
      </c>
      <c r="M53" s="9">
        <f t="shared" ref="M53" si="642">ROUND(L53*0.465,2)</f>
        <v>633681.79</v>
      </c>
      <c r="N53" s="9">
        <f>ROUND(L53*0.3,2)-0.02</f>
        <v>408826.94</v>
      </c>
      <c r="O53" s="9">
        <f t="shared" ref="O53" si="643">ROUND(L53*0.1285,2)</f>
        <v>175114.22</v>
      </c>
      <c r="P53" s="9">
        <f t="shared" ref="P53" si="644">ROUND((L53*0.07)*0.9,2)</f>
        <v>85853.66</v>
      </c>
      <c r="Q53" s="9">
        <f t="shared" ref="Q53" si="645">ROUND(L53*0.01,2)</f>
        <v>13627.57</v>
      </c>
      <c r="R53" s="9">
        <f t="shared" ref="R53" si="646">ROUND((L53*0.0075)*0.9,2)</f>
        <v>9198.61</v>
      </c>
      <c r="S53" s="9">
        <f t="shared" ref="S53" si="647">ROUND((L53*0.0075)*0.9,2)</f>
        <v>9198.61</v>
      </c>
      <c r="T53" s="9">
        <f>ROUND(L53*0.01,2)+0.01</f>
        <v>13627.58</v>
      </c>
      <c r="U53" s="9">
        <f>ROUND(L53*0.01,2)-0.01</f>
        <v>13627.56</v>
      </c>
      <c r="V53" s="18">
        <f t="shared" ref="V53" si="648">E53/W53</f>
        <v>1371.5343671497606</v>
      </c>
      <c r="W53" s="10">
        <v>1035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 t="shared" si="98"/>
        <v>45444</v>
      </c>
      <c r="B54" s="9">
        <v>17918285.890000001</v>
      </c>
      <c r="C54" s="9">
        <v>16038861.84</v>
      </c>
      <c r="D54" s="9">
        <v>320734</v>
      </c>
      <c r="E54" s="9">
        <f t="shared" ref="E54" si="649">B54-C54-D54</f>
        <v>1558690.0500000007</v>
      </c>
      <c r="F54" s="9">
        <f>ROUND(E54*0.04,2)</f>
        <v>62347.6</v>
      </c>
      <c r="G54" s="9">
        <f t="shared" ref="G54" si="650">ROUND(E54*0,2)</f>
        <v>0</v>
      </c>
      <c r="H54" s="9">
        <f t="shared" ref="H54" si="651">E54-F54-G54</f>
        <v>1496342.4500000007</v>
      </c>
      <c r="I54" s="9">
        <f t="shared" ref="I54" si="652">ROUND(H54*0,2)</f>
        <v>0</v>
      </c>
      <c r="J54" s="9">
        <f t="shared" ref="J54" si="653">ROUND((I54*0.58)+((I54*0.42)*0.1),2)</f>
        <v>0</v>
      </c>
      <c r="K54" s="9">
        <f t="shared" ref="K54" si="654">ROUND((I54*0.42)*0.9,2)</f>
        <v>0</v>
      </c>
      <c r="L54" s="23">
        <f t="shared" ref="L54" si="655">IF(J54+K54=I54,H54-I54,"ERROR")</f>
        <v>1496342.4500000007</v>
      </c>
      <c r="M54" s="9">
        <f t="shared" ref="M54" si="656">ROUND(L54*0.465,2)</f>
        <v>695799.24</v>
      </c>
      <c r="N54" s="9">
        <f>ROUND(L54*0.3,2)+0.02</f>
        <v>448902.76</v>
      </c>
      <c r="O54" s="9">
        <f t="shared" ref="O54" si="657">ROUND(L54*0.1285,2)</f>
        <v>192280</v>
      </c>
      <c r="P54" s="9">
        <f t="shared" ref="P54" si="658">ROUND((L54*0.07)*0.9,2)</f>
        <v>94269.57</v>
      </c>
      <c r="Q54" s="9">
        <f t="shared" ref="Q54" si="659">ROUND(L54*0.01,2)</f>
        <v>14963.42</v>
      </c>
      <c r="R54" s="9">
        <f t="shared" ref="R54" si="660">ROUND((L54*0.0075)*0.9,2)</f>
        <v>10100.31</v>
      </c>
      <c r="S54" s="9">
        <f t="shared" ref="S54" si="661">ROUND((L54*0.0075)*0.9,2)</f>
        <v>10100.31</v>
      </c>
      <c r="T54" s="9">
        <f>ROUND(L54*0.01,2)</f>
        <v>14963.42</v>
      </c>
      <c r="U54" s="9">
        <f>ROUND(L54*0.01,2)</f>
        <v>14963.42</v>
      </c>
      <c r="V54" s="18">
        <f t="shared" ref="V54" si="662">E54/W54</f>
        <v>1504.527075289576</v>
      </c>
      <c r="W54" s="10">
        <v>1036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 t="shared" si="98"/>
        <v>45451</v>
      </c>
      <c r="B55" s="9">
        <v>16123528.84</v>
      </c>
      <c r="C55" s="9">
        <v>14218677.190000001</v>
      </c>
      <c r="D55" s="9">
        <v>297632</v>
      </c>
      <c r="E55" s="9">
        <f t="shared" ref="E55" si="663">B55-C55-D55</f>
        <v>1607219.6499999985</v>
      </c>
      <c r="F55" s="9">
        <f>ROUND(E55*0.04,2)+0.01</f>
        <v>64288.800000000003</v>
      </c>
      <c r="G55" s="9">
        <f t="shared" ref="G55" si="664">ROUND(E55*0,2)</f>
        <v>0</v>
      </c>
      <c r="H55" s="9">
        <f t="shared" ref="H55" si="665">E55-F55-G55</f>
        <v>1542930.8499999985</v>
      </c>
      <c r="I55" s="9">
        <f t="shared" ref="I55" si="666">ROUND(H55*0,2)</f>
        <v>0</v>
      </c>
      <c r="J55" s="9">
        <f t="shared" ref="J55" si="667">ROUND((I55*0.58)+((I55*0.42)*0.1),2)</f>
        <v>0</v>
      </c>
      <c r="K55" s="9">
        <f t="shared" ref="K55" si="668">ROUND((I55*0.42)*0.9,2)</f>
        <v>0</v>
      </c>
      <c r="L55" s="23">
        <f t="shared" ref="L55" si="669">IF(J55+K55=I55,H55-I55,"ERROR")</f>
        <v>1542930.8499999985</v>
      </c>
      <c r="M55" s="9">
        <f t="shared" ref="M55" si="670">ROUND(L55*0.465,2)</f>
        <v>717462.85</v>
      </c>
      <c r="N55" s="9">
        <f>ROUND(L55*0.3,2)</f>
        <v>462879.26</v>
      </c>
      <c r="O55" s="9">
        <f t="shared" ref="O55" si="671">ROUND(L55*0.1285,2)</f>
        <v>198266.61</v>
      </c>
      <c r="P55" s="9">
        <f t="shared" ref="P55" si="672">ROUND((L55*0.07)*0.9,2)</f>
        <v>97204.64</v>
      </c>
      <c r="Q55" s="9">
        <f t="shared" ref="Q55" si="673">ROUND(L55*0.01,2)</f>
        <v>15429.31</v>
      </c>
      <c r="R55" s="9">
        <f t="shared" ref="R55" si="674">ROUND((L55*0.0075)*0.9,2)</f>
        <v>10414.780000000001</v>
      </c>
      <c r="S55" s="9">
        <f t="shared" ref="S55" si="675">ROUND((L55*0.0075)*0.9,2)</f>
        <v>10414.780000000001</v>
      </c>
      <c r="T55" s="9">
        <f>ROUND(L55*0.01,2)-0.01</f>
        <v>15429.3</v>
      </c>
      <c r="U55" s="9">
        <f>ROUND(L55*0.01,2)+0.01</f>
        <v>15429.32</v>
      </c>
      <c r="V55" s="18">
        <f t="shared" ref="V55" si="676">E55/W55</f>
        <v>1548.3811657032741</v>
      </c>
      <c r="W55" s="10">
        <v>1038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 t="shared" si="98"/>
        <v>45458</v>
      </c>
      <c r="B56" s="9">
        <v>15795465.18</v>
      </c>
      <c r="C56" s="9">
        <v>14008277.439999999</v>
      </c>
      <c r="D56" s="9">
        <v>316988</v>
      </c>
      <c r="E56" s="9">
        <f t="shared" ref="E56" si="677">B56-C56-D56</f>
        <v>1470199.7400000002</v>
      </c>
      <c r="F56" s="9">
        <f>ROUND(E56*0.04,2)</f>
        <v>58807.99</v>
      </c>
      <c r="G56" s="9">
        <f t="shared" ref="G56" si="678">ROUND(E56*0,2)</f>
        <v>0</v>
      </c>
      <c r="H56" s="9">
        <f t="shared" ref="H56" si="679">E56-F56-G56</f>
        <v>1411391.7500000002</v>
      </c>
      <c r="I56" s="9">
        <f t="shared" ref="I56" si="680">ROUND(H56*0,2)</f>
        <v>0</v>
      </c>
      <c r="J56" s="9">
        <f t="shared" ref="J56" si="681">ROUND((I56*0.58)+((I56*0.42)*0.1),2)</f>
        <v>0</v>
      </c>
      <c r="K56" s="9">
        <f t="shared" ref="K56" si="682">ROUND((I56*0.42)*0.9,2)</f>
        <v>0</v>
      </c>
      <c r="L56" s="23">
        <f t="shared" ref="L56" si="683">IF(J56+K56=I56,H56-I56,"ERROR")</f>
        <v>1411391.7500000002</v>
      </c>
      <c r="M56" s="9">
        <f t="shared" ref="M56" si="684">ROUND(L56*0.465,2)</f>
        <v>656297.16</v>
      </c>
      <c r="N56" s="9">
        <f>ROUND(L56*0.3,2)</f>
        <v>423417.53</v>
      </c>
      <c r="O56" s="9">
        <f t="shared" ref="O56" si="685">ROUND(L56*0.1285,2)</f>
        <v>181363.84</v>
      </c>
      <c r="P56" s="9">
        <f t="shared" ref="P56" si="686">ROUND((L56*0.07)*0.9,2)</f>
        <v>88917.68</v>
      </c>
      <c r="Q56" s="9">
        <f t="shared" ref="Q56" si="687">ROUND(L56*0.01,2)</f>
        <v>14113.92</v>
      </c>
      <c r="R56" s="9">
        <f t="shared" ref="R56" si="688">ROUND((L56*0.0075)*0.9,2)</f>
        <v>9526.89</v>
      </c>
      <c r="S56" s="9">
        <f t="shared" ref="S56" si="689">ROUND((L56*0.0075)*0.9,2)</f>
        <v>9526.89</v>
      </c>
      <c r="T56" s="9">
        <f>ROUND(L56*0.01,2)</f>
        <v>14113.92</v>
      </c>
      <c r="U56" s="9">
        <f>ROUND(L56*0.01,2)</f>
        <v>14113.92</v>
      </c>
      <c r="V56" s="18">
        <f t="shared" ref="V56" si="690">E56/W56</f>
        <v>1430.1553891050585</v>
      </c>
      <c r="W56" s="10">
        <v>1028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 t="shared" si="98"/>
        <v>45465</v>
      </c>
      <c r="B57" s="9">
        <v>17168854.800000001</v>
      </c>
      <c r="C57" s="9">
        <v>15320498.93</v>
      </c>
      <c r="D57" s="9">
        <v>296377</v>
      </c>
      <c r="E57" s="9">
        <f t="shared" ref="E57" si="691">B57-C57-D57</f>
        <v>1551978.870000001</v>
      </c>
      <c r="F57" s="9">
        <f>ROUND(E57*0.04,2)+0.02</f>
        <v>62079.17</v>
      </c>
      <c r="G57" s="9">
        <f t="shared" ref="G57" si="692">ROUND(E57*0,2)</f>
        <v>0</v>
      </c>
      <c r="H57" s="9">
        <f t="shared" ref="H57" si="693">E57-F57-G57</f>
        <v>1489899.7000000011</v>
      </c>
      <c r="I57" s="9">
        <f t="shared" ref="I57" si="694">ROUND(H57*0,2)</f>
        <v>0</v>
      </c>
      <c r="J57" s="9">
        <f t="shared" ref="J57" si="695">ROUND((I57*0.58)+((I57*0.42)*0.1),2)</f>
        <v>0</v>
      </c>
      <c r="K57" s="9">
        <f t="shared" ref="K57" si="696">ROUND((I57*0.42)*0.9,2)</f>
        <v>0</v>
      </c>
      <c r="L57" s="23">
        <f t="shared" ref="L57" si="697">IF(J57+K57=I57,H57-I57,"ERROR")</f>
        <v>1489899.7000000011</v>
      </c>
      <c r="M57" s="9">
        <f t="shared" ref="M57" si="698">ROUND(L57*0.465,2)</f>
        <v>692803.36</v>
      </c>
      <c r="N57" s="9">
        <f>ROUND(L57*0.3,2)</f>
        <v>446969.91</v>
      </c>
      <c r="O57" s="9">
        <f t="shared" ref="O57" si="699">ROUND(L57*0.1285,2)</f>
        <v>191452.11</v>
      </c>
      <c r="P57" s="9">
        <f t="shared" ref="P57" si="700">ROUND((L57*0.07)*0.9,2)</f>
        <v>93863.679999999993</v>
      </c>
      <c r="Q57" s="9">
        <f t="shared" ref="Q57" si="701">ROUND(L57*0.01,2)</f>
        <v>14899</v>
      </c>
      <c r="R57" s="9">
        <f t="shared" ref="R57" si="702">ROUND((L57*0.0075)*0.9,2)</f>
        <v>10056.82</v>
      </c>
      <c r="S57" s="9">
        <f t="shared" ref="S57" si="703">ROUND((L57*0.0075)*0.9,2)</f>
        <v>10056.82</v>
      </c>
      <c r="T57" s="9">
        <f>ROUND(L57*0.01,2)</f>
        <v>14899</v>
      </c>
      <c r="U57" s="9">
        <f>ROUND(L57*0.01,2)</f>
        <v>14899</v>
      </c>
      <c r="V57" s="18">
        <f t="shared" ref="V57" si="704">E57/W57</f>
        <v>1500.9466827853007</v>
      </c>
      <c r="W57" s="10">
        <v>1034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 t="shared" si="98"/>
        <v>45472</v>
      </c>
      <c r="B58" s="9">
        <v>18197740.73</v>
      </c>
      <c r="C58" s="9">
        <v>16235486.789999999</v>
      </c>
      <c r="D58" s="9">
        <v>284375</v>
      </c>
      <c r="E58" s="9">
        <f t="shared" ref="E58" si="705">B58-C58-D58</f>
        <v>1677878.9400000013</v>
      </c>
      <c r="F58" s="9">
        <f>ROUND(E58*0.04,2)-0.01</f>
        <v>67115.150000000009</v>
      </c>
      <c r="G58" s="9">
        <f t="shared" ref="G58" si="706">ROUND(E58*0,2)</f>
        <v>0</v>
      </c>
      <c r="H58" s="9">
        <f t="shared" ref="H58" si="707">E58-F58-G58</f>
        <v>1610763.7900000014</v>
      </c>
      <c r="I58" s="9">
        <f t="shared" ref="I58" si="708">ROUND(H58*0,2)</f>
        <v>0</v>
      </c>
      <c r="J58" s="9">
        <f t="shared" ref="J58" si="709">ROUND((I58*0.58)+((I58*0.42)*0.1),2)</f>
        <v>0</v>
      </c>
      <c r="K58" s="9">
        <f t="shared" ref="K58" si="710">ROUND((I58*0.42)*0.9,2)</f>
        <v>0</v>
      </c>
      <c r="L58" s="23">
        <f t="shared" ref="L58" si="711">IF(J58+K58=I58,H58-I58,"ERROR")</f>
        <v>1610763.7900000014</v>
      </c>
      <c r="M58" s="9">
        <f t="shared" ref="M58" si="712">ROUND(L58*0.465,2)</f>
        <v>749005.16</v>
      </c>
      <c r="N58" s="9">
        <f>ROUND(L58*0.3,2)-0.02</f>
        <v>483229.12</v>
      </c>
      <c r="O58" s="9">
        <f t="shared" ref="O58" si="713">ROUND(L58*0.1285,2)</f>
        <v>206983.15</v>
      </c>
      <c r="P58" s="9">
        <f t="shared" ref="P58" si="714">ROUND((L58*0.07)*0.9,2)</f>
        <v>101478.12</v>
      </c>
      <c r="Q58" s="9">
        <f t="shared" ref="Q58" si="715">ROUND(L58*0.01,2)</f>
        <v>16107.64</v>
      </c>
      <c r="R58" s="9">
        <f t="shared" ref="R58" si="716">ROUND((L58*0.0075)*0.9,2)</f>
        <v>10872.66</v>
      </c>
      <c r="S58" s="9">
        <f t="shared" ref="S58" si="717">ROUND((L58*0.0075)*0.9,2)</f>
        <v>10872.66</v>
      </c>
      <c r="T58" s="9">
        <f>ROUND(L58*0.01,2)</f>
        <v>16107.64</v>
      </c>
      <c r="U58" s="9">
        <f>ROUND(L58*0.01,2)</f>
        <v>16107.64</v>
      </c>
      <c r="V58" s="18">
        <f t="shared" ref="V58" si="718">E58/W58</f>
        <v>1629.0086796116518</v>
      </c>
      <c r="W58" s="10">
        <v>1030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 t="s">
        <v>39</v>
      </c>
      <c r="B59" s="9">
        <v>3212702.1</v>
      </c>
      <c r="C59" s="9">
        <v>2900680.09</v>
      </c>
      <c r="D59" s="9">
        <v>37508</v>
      </c>
      <c r="E59" s="9">
        <f t="shared" ref="E59" si="719">B59-C59-D59</f>
        <v>274514.01000000024</v>
      </c>
      <c r="F59" s="9">
        <f>ROUND(E59*0.04,2)</f>
        <v>10980.56</v>
      </c>
      <c r="G59" s="9">
        <f t="shared" ref="G59" si="720">ROUND(E59*0,2)</f>
        <v>0</v>
      </c>
      <c r="H59" s="9">
        <f t="shared" ref="H59" si="721">E59-F59-G59</f>
        <v>263533.45000000024</v>
      </c>
      <c r="I59" s="9">
        <f t="shared" ref="I59" si="722">ROUND(H59*0,2)</f>
        <v>0</v>
      </c>
      <c r="J59" s="9">
        <f t="shared" ref="J59" si="723">ROUND((I59*0.58)+((I59*0.42)*0.1),2)</f>
        <v>0</v>
      </c>
      <c r="K59" s="9">
        <f t="shared" ref="K59" si="724">ROUND((I59*0.42)*0.9,2)</f>
        <v>0</v>
      </c>
      <c r="L59" s="23">
        <f t="shared" ref="L59" si="725">IF(J59+K59=I59,H59-I59,"ERROR")</f>
        <v>263533.45000000024</v>
      </c>
      <c r="M59" s="9">
        <f t="shared" ref="M59" si="726">ROUND(L59*0.465,2)</f>
        <v>122543.05</v>
      </c>
      <c r="N59" s="9">
        <f>ROUND(L59*0.3,2)-0.02</f>
        <v>79060.01999999999</v>
      </c>
      <c r="O59" s="9">
        <f t="shared" ref="O59" si="727">ROUND(L59*0.1285,2)</f>
        <v>33864.050000000003</v>
      </c>
      <c r="P59" s="9">
        <f t="shared" ref="P59" si="728">ROUND((L59*0.07)*0.9,2)</f>
        <v>16602.61</v>
      </c>
      <c r="Q59" s="9">
        <f>ROUND(L59*0.01,2)+0.01</f>
        <v>2635.34</v>
      </c>
      <c r="R59" s="9">
        <f t="shared" ref="R59" si="729">ROUND((L59*0.0075)*0.9,2)</f>
        <v>1778.85</v>
      </c>
      <c r="S59" s="9">
        <f t="shared" ref="S59" si="730">ROUND((L59*0.0075)*0.9,2)</f>
        <v>1778.85</v>
      </c>
      <c r="T59" s="9">
        <f>ROUND(L59*0.01,2)+0.01</f>
        <v>2635.34</v>
      </c>
      <c r="U59" s="9">
        <f>ROUND(L59*0.01,2)+0.01</f>
        <v>2635.34</v>
      </c>
      <c r="V59" s="18">
        <f t="shared" ref="V59" si="731">E59/W59</f>
        <v>264.97491312741334</v>
      </c>
      <c r="W59" s="10">
        <v>1036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x14ac:dyDescent="0.25">
      <c r="B60" s="11"/>
      <c r="V60" s="12"/>
    </row>
    <row r="61" spans="1:96" ht="15" customHeight="1" thickBot="1" x14ac:dyDescent="0.3">
      <c r="B61" s="13">
        <f t="shared" ref="B61:T61" si="732">SUM(B6:B60)</f>
        <v>862011448.63</v>
      </c>
      <c r="C61" s="13">
        <f t="shared" si="732"/>
        <v>766275522.81000006</v>
      </c>
      <c r="D61" s="13">
        <f t="shared" si="732"/>
        <v>15748875</v>
      </c>
      <c r="E61" s="13">
        <f t="shared" si="732"/>
        <v>79987050.819999963</v>
      </c>
      <c r="F61" s="13">
        <f t="shared" si="732"/>
        <v>3199482.05</v>
      </c>
      <c r="G61" s="13">
        <f t="shared" si="732"/>
        <v>0</v>
      </c>
      <c r="H61" s="13">
        <f t="shared" si="732"/>
        <v>76787568.769999996</v>
      </c>
      <c r="I61" s="13">
        <f t="shared" si="732"/>
        <v>0</v>
      </c>
      <c r="J61" s="13">
        <f t="shared" si="732"/>
        <v>0</v>
      </c>
      <c r="K61" s="13">
        <f t="shared" si="732"/>
        <v>0</v>
      </c>
      <c r="L61" s="13">
        <f t="shared" si="732"/>
        <v>76787568.769999996</v>
      </c>
      <c r="M61" s="13">
        <f t="shared" si="732"/>
        <v>35706219.470000006</v>
      </c>
      <c r="N61" s="13">
        <f t="shared" si="732"/>
        <v>23036270.70000001</v>
      </c>
      <c r="O61" s="13">
        <f t="shared" si="732"/>
        <v>9867202.5800000001</v>
      </c>
      <c r="P61" s="13">
        <f t="shared" si="732"/>
        <v>4837616.8000000007</v>
      </c>
      <c r="Q61" s="13">
        <f t="shared" si="732"/>
        <v>767875.67999999993</v>
      </c>
      <c r="R61" s="13">
        <f t="shared" si="732"/>
        <v>518316.0900000002</v>
      </c>
      <c r="S61" s="13">
        <f t="shared" si="732"/>
        <v>518316.0900000002</v>
      </c>
      <c r="T61" s="13">
        <f t="shared" si="732"/>
        <v>767875.68000000028</v>
      </c>
      <c r="U61" s="13">
        <f>SUM(U6:U60)</f>
        <v>767875.67999999993</v>
      </c>
      <c r="V61" s="14">
        <f>AVERAGE(V6:V60)</f>
        <v>1433.9945292356444</v>
      </c>
      <c r="W61" s="15">
        <f>AVERAGE(W6:W60)</f>
        <v>1033.351851851852</v>
      </c>
    </row>
    <row r="62" spans="1:96" ht="15" customHeight="1" thickTop="1" x14ac:dyDescent="0.25"/>
    <row r="63" spans="1:96" ht="15" customHeight="1" x14ac:dyDescent="0.25">
      <c r="A63" s="1" t="s">
        <v>35</v>
      </c>
    </row>
    <row r="64" spans="1:96" ht="15" customHeight="1" x14ac:dyDescent="0.25">
      <c r="A64" s="1" t="s">
        <v>4</v>
      </c>
    </row>
    <row r="65" spans="1:1" ht="15" customHeight="1" x14ac:dyDescent="0.25">
      <c r="A65" s="1" t="s">
        <v>40</v>
      </c>
    </row>
  </sheetData>
  <mergeCells count="1">
    <mergeCell ref="A4:W4"/>
  </mergeCells>
  <pageMargins left="0.25" right="0.25" top="0.5" bottom="0.25" header="0" footer="0"/>
  <pageSetup paperSize="5" scale="52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8"/>
  <sheetViews>
    <sheetView zoomScaleNormal="100" workbookViewId="0">
      <pane ySplit="3" topLeftCell="A33" activePane="bottomLeft" state="frozen"/>
      <selection pane="bottomLeft" activeCell="A61" sqref="A61"/>
    </sheetView>
  </sheetViews>
  <sheetFormatPr defaultRowHeight="15" customHeight="1" x14ac:dyDescent="0.25"/>
  <cols>
    <col min="1" max="1" width="13.42578125" style="2" customWidth="1"/>
    <col min="2" max="2" width="16.85546875" style="2" customWidth="1"/>
    <col min="3" max="3" width="17.42578125" style="2" bestFit="1" customWidth="1"/>
    <col min="4" max="4" width="15.140625" style="2" customWidth="1"/>
    <col min="5" max="5" width="17.140625" style="2" customWidth="1"/>
    <col min="6" max="6" width="14.7109375" style="2" bestFit="1" customWidth="1"/>
    <col min="7" max="7" width="13.7109375" style="2" bestFit="1" customWidth="1"/>
    <col min="8" max="8" width="17.5703125" style="2" customWidth="1"/>
    <col min="9" max="9" width="11.7109375" style="2" hidden="1" customWidth="1"/>
    <col min="10" max="11" width="12.7109375" style="2" customWidth="1"/>
    <col min="12" max="12" width="16.5703125" style="2" customWidth="1"/>
    <col min="13" max="13" width="15.85546875" style="2" customWidth="1"/>
    <col min="14" max="14" width="16.140625" style="2" customWidth="1"/>
    <col min="15" max="16" width="14.7109375" style="2" bestFit="1" customWidth="1"/>
    <col min="17" max="19" width="13.7109375" style="2" customWidth="1"/>
    <col min="20" max="20" width="16.42578125" style="2" customWidth="1"/>
    <col min="21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23</v>
      </c>
      <c r="U1" s="3" t="s">
        <v>22</v>
      </c>
      <c r="V1" s="3" t="s">
        <v>20</v>
      </c>
      <c r="W1" s="3" t="s">
        <v>21</v>
      </c>
    </row>
    <row r="2" spans="1:96" s="24" customFormat="1" ht="15" customHeight="1" x14ac:dyDescent="0.25">
      <c r="A2" s="24" t="s">
        <v>34</v>
      </c>
      <c r="B2" s="5">
        <v>1008894462.54</v>
      </c>
      <c r="C2" s="5">
        <v>905648567.95999992</v>
      </c>
      <c r="D2" s="5">
        <v>17448847</v>
      </c>
      <c r="E2" s="5">
        <v>85797047.580000058</v>
      </c>
      <c r="F2" s="5">
        <v>3431882.0399999991</v>
      </c>
      <c r="G2" s="5">
        <v>0</v>
      </c>
      <c r="H2" s="5">
        <v>82365165.540000021</v>
      </c>
      <c r="I2" s="5">
        <v>0</v>
      </c>
      <c r="J2" s="5">
        <v>0</v>
      </c>
      <c r="K2" s="5">
        <v>0</v>
      </c>
      <c r="L2" s="5">
        <v>82365165.540000021</v>
      </c>
      <c r="M2" s="5">
        <v>38299801.960000008</v>
      </c>
      <c r="N2" s="5">
        <v>24709549.809999995</v>
      </c>
      <c r="O2" s="5">
        <v>10583923.700000001</v>
      </c>
      <c r="P2" s="5">
        <v>5189005.43</v>
      </c>
      <c r="Q2" s="5">
        <v>823651.63999999966</v>
      </c>
      <c r="R2" s="5">
        <v>555964.86</v>
      </c>
      <c r="S2" s="5">
        <v>555964.86</v>
      </c>
      <c r="T2" s="5">
        <v>1208308.5800000003</v>
      </c>
      <c r="U2" s="6">
        <v>438994.6999999999</v>
      </c>
      <c r="V2" s="6">
        <v>1654.68</v>
      </c>
      <c r="W2" s="10">
        <v>984</v>
      </c>
      <c r="X2" s="10"/>
    </row>
    <row r="3" spans="1:96" s="20" customFormat="1" ht="15" customHeight="1" x14ac:dyDescent="0.25"/>
    <row r="4" spans="1:96" s="20" customFormat="1" ht="15" customHeight="1" x14ac:dyDescent="0.25">
      <c r="A4" s="29" t="s">
        <v>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20" customFormat="1" ht="15" customHeight="1" x14ac:dyDescent="0.25"/>
    <row r="6" spans="1:96" ht="15" customHeight="1" x14ac:dyDescent="0.25">
      <c r="A6" s="8" t="str">
        <f>Mountaineer!A6</f>
        <v>7/1/2023 *</v>
      </c>
      <c r="B6" s="9">
        <v>4626508.51</v>
      </c>
      <c r="C6" s="9">
        <v>4208818.37</v>
      </c>
      <c r="D6" s="9">
        <v>60874</v>
      </c>
      <c r="E6" s="9">
        <f t="shared" ref="E6" si="0">B6-C6-D6</f>
        <v>356816.13999999966</v>
      </c>
      <c r="F6" s="9">
        <f>ROUND(E6*0.04,2)</f>
        <v>14272.65</v>
      </c>
      <c r="G6" s="9">
        <f t="shared" ref="G6" si="1">ROUND(E6*0,2)</f>
        <v>0</v>
      </c>
      <c r="H6" s="9">
        <f t="shared" ref="H6" si="2">E6-F6-G6</f>
        <v>342543.48999999964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3">
        <f t="shared" ref="L6" si="6">IF(J6+K6=I6,H6-I6,"ERROR")</f>
        <v>342543.48999999964</v>
      </c>
      <c r="M6" s="9">
        <f t="shared" ref="M6" si="7">ROUND(L6*0.465,2)</f>
        <v>159282.72</v>
      </c>
      <c r="N6" s="9">
        <f>ROUND(L6*0.3,2)+0.01</f>
        <v>102763.06</v>
      </c>
      <c r="O6" s="9">
        <f t="shared" ref="O6:O11" si="8">ROUND(L6*0.1285,2)</f>
        <v>44016.84</v>
      </c>
      <c r="P6" s="9">
        <f t="shared" ref="P6" si="9">ROUND((L6*0.07)*0.9,2)</f>
        <v>21580.240000000002</v>
      </c>
      <c r="Q6" s="9">
        <f t="shared" ref="Q6:Q11" si="10">ROUND(L6*0.01,2)</f>
        <v>3425.43</v>
      </c>
      <c r="R6" s="9">
        <f t="shared" ref="R6" si="11">ROUND((L6*0.0075)*0.9,2)</f>
        <v>2312.17</v>
      </c>
      <c r="S6" s="9">
        <f t="shared" ref="S6" si="12">ROUND((L6*0.0075)*0.9,2)</f>
        <v>2312.17</v>
      </c>
      <c r="T6" s="9">
        <f>ROUND(L6*0.02,2)-0.01</f>
        <v>6850.86</v>
      </c>
      <c r="U6" s="9">
        <f t="shared" ref="U6" si="13">ROUND(M6*0,2)</f>
        <v>0</v>
      </c>
      <c r="V6" s="18">
        <f t="shared" ref="V6" si="14">E6/W6</f>
        <v>390.8172398685648</v>
      </c>
      <c r="W6" s="10">
        <v>913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45115</v>
      </c>
      <c r="B7" s="9">
        <v>23122445.619999997</v>
      </c>
      <c r="C7" s="9">
        <v>20747118.259999998</v>
      </c>
      <c r="D7" s="9">
        <v>389699</v>
      </c>
      <c r="E7" s="9">
        <f t="shared" ref="E7" si="15">B7-C7-D7</f>
        <v>1985628.3599999994</v>
      </c>
      <c r="F7" s="9">
        <f>ROUND(E7*0.04,2)</f>
        <v>79425.13</v>
      </c>
      <c r="G7" s="9">
        <f t="shared" ref="G7" si="16">ROUND(E7*0,2)</f>
        <v>0</v>
      </c>
      <c r="H7" s="9">
        <f t="shared" ref="H7" si="17">E7-F7-G7</f>
        <v>1906203.2299999995</v>
      </c>
      <c r="I7" s="9">
        <f t="shared" ref="I7" si="18">ROUND(H7*0,2)</f>
        <v>0</v>
      </c>
      <c r="J7" s="9">
        <f t="shared" ref="J7" si="19">ROUND((I7*0.58)+((I7*0.42)*0.1),2)</f>
        <v>0</v>
      </c>
      <c r="K7" s="9">
        <f t="shared" ref="K7" si="20">ROUND((I7*0.42)*0.9,2)</f>
        <v>0</v>
      </c>
      <c r="L7" s="23">
        <f t="shared" ref="L7" si="21">IF(J7+K7=I7,H7-I7,"ERROR")</f>
        <v>1906203.2299999995</v>
      </c>
      <c r="M7" s="9">
        <f t="shared" ref="M7" si="22">ROUND(L7*0.465,2)</f>
        <v>886384.5</v>
      </c>
      <c r="N7" s="9">
        <f>ROUND(L7*0.3,2)+0.01</f>
        <v>571860.98</v>
      </c>
      <c r="O7" s="9">
        <f t="shared" si="8"/>
        <v>244947.12</v>
      </c>
      <c r="P7" s="9">
        <f t="shared" ref="P7" si="23">ROUND((L7*0.07)*0.9,2)</f>
        <v>120090.8</v>
      </c>
      <c r="Q7" s="9">
        <f t="shared" si="10"/>
        <v>19062.03</v>
      </c>
      <c r="R7" s="9">
        <f t="shared" ref="R7" si="24">ROUND((L7*0.0075)*0.9,2)</f>
        <v>12866.87</v>
      </c>
      <c r="S7" s="9">
        <f t="shared" ref="S7" si="25">ROUND((L7*0.0075)*0.9,2)</f>
        <v>12866.87</v>
      </c>
      <c r="T7" s="9">
        <f>ROUND(L7*0.02,2)</f>
        <v>38124.06</v>
      </c>
      <c r="U7" s="9">
        <f t="shared" ref="U7" si="26">ROUND(M7*0,2)</f>
        <v>0</v>
      </c>
      <c r="V7" s="18">
        <f t="shared" ref="V7" si="27">E7/W7</f>
        <v>2162.9938562091497</v>
      </c>
      <c r="W7" s="10">
        <v>918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45122</v>
      </c>
      <c r="B8" s="9">
        <v>19568156.550000001</v>
      </c>
      <c r="C8" s="9">
        <v>17407316.399999999</v>
      </c>
      <c r="D8" s="9">
        <v>337856</v>
      </c>
      <c r="E8" s="9">
        <f t="shared" ref="E8" si="28">B8-C8-D8</f>
        <v>1822984.1500000022</v>
      </c>
      <c r="F8" s="9">
        <f>ROUND(E8*0.04,2)</f>
        <v>72919.37</v>
      </c>
      <c r="G8" s="9">
        <f t="shared" ref="G8" si="29">ROUND(E8*0,2)</f>
        <v>0</v>
      </c>
      <c r="H8" s="9">
        <f t="shared" ref="H8" si="30">E8-F8-G8</f>
        <v>1750064.7800000021</v>
      </c>
      <c r="I8" s="9">
        <f t="shared" ref="I8" si="31">ROUND(H8*0,2)</f>
        <v>0</v>
      </c>
      <c r="J8" s="9">
        <f t="shared" ref="J8" si="32">ROUND((I8*0.58)+((I8*0.42)*0.1),2)</f>
        <v>0</v>
      </c>
      <c r="K8" s="9">
        <f t="shared" ref="K8" si="33">ROUND((I8*0.42)*0.9,2)</f>
        <v>0</v>
      </c>
      <c r="L8" s="23">
        <f t="shared" ref="L8" si="34">IF(J8+K8=I8,H8-I8,"ERROR")</f>
        <v>1750064.7800000021</v>
      </c>
      <c r="M8" s="9">
        <f t="shared" ref="M8" si="35">ROUND(L8*0.465,2)</f>
        <v>813780.12</v>
      </c>
      <c r="N8" s="9">
        <f>ROUND(L8*0.3,2)</f>
        <v>525019.43000000005</v>
      </c>
      <c r="O8" s="9">
        <f t="shared" si="8"/>
        <v>224883.32</v>
      </c>
      <c r="P8" s="9">
        <f t="shared" ref="P8" si="36">ROUND((L8*0.07)*0.9,2)</f>
        <v>110254.08</v>
      </c>
      <c r="Q8" s="9">
        <f t="shared" si="10"/>
        <v>17500.650000000001</v>
      </c>
      <c r="R8" s="9">
        <f t="shared" ref="R8" si="37">ROUND((L8*0.0075)*0.9,2)</f>
        <v>11812.94</v>
      </c>
      <c r="S8" s="9">
        <f t="shared" ref="S8" si="38">ROUND((L8*0.0075)*0.9,2)</f>
        <v>11812.94</v>
      </c>
      <c r="T8" s="9">
        <f>ROUND(L8*0.02,2)</f>
        <v>35001.300000000003</v>
      </c>
      <c r="U8" s="9">
        <f t="shared" ref="U8" si="39">ROUND(M8*0,2)</f>
        <v>0</v>
      </c>
      <c r="V8" s="18">
        <f t="shared" ref="V8" si="40">E8/W8</f>
        <v>1966.5416936353854</v>
      </c>
      <c r="W8" s="10">
        <v>927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45129</v>
      </c>
      <c r="B9" s="9">
        <v>18534280.52</v>
      </c>
      <c r="C9" s="9">
        <v>16510236.449999999</v>
      </c>
      <c r="D9" s="9">
        <v>320979</v>
      </c>
      <c r="E9" s="9">
        <f t="shared" ref="E9" si="41">B9-C9-D9</f>
        <v>1703065.0700000003</v>
      </c>
      <c r="F9" s="9">
        <f>ROUND(E9*0.04,2)+0.01</f>
        <v>68122.61</v>
      </c>
      <c r="G9" s="9">
        <f t="shared" ref="G9" si="42">ROUND(E9*0,2)</f>
        <v>0</v>
      </c>
      <c r="H9" s="9">
        <f t="shared" ref="H9" si="43">E9-F9-G9</f>
        <v>1634942.4600000002</v>
      </c>
      <c r="I9" s="9">
        <f t="shared" ref="I9" si="44">ROUND(H9*0,2)</f>
        <v>0</v>
      </c>
      <c r="J9" s="9">
        <f t="shared" ref="J9" si="45">ROUND((I9*0.58)+((I9*0.42)*0.1),2)</f>
        <v>0</v>
      </c>
      <c r="K9" s="9">
        <f t="shared" ref="K9" si="46">ROUND((I9*0.42)*0.9,2)</f>
        <v>0</v>
      </c>
      <c r="L9" s="23">
        <f t="shared" ref="L9" si="47">IF(J9+K9=I9,H9-I9,"ERROR")</f>
        <v>1634942.4600000002</v>
      </c>
      <c r="M9" s="9">
        <f t="shared" ref="M9" si="48">ROUND(L9*0.465,2)</f>
        <v>760248.24</v>
      </c>
      <c r="N9" s="9">
        <f>ROUND(L9*0.3,2)+0.02</f>
        <v>490482.76</v>
      </c>
      <c r="O9" s="9">
        <f t="shared" si="8"/>
        <v>210090.11</v>
      </c>
      <c r="P9" s="9">
        <f t="shared" ref="P9" si="49">ROUND((L9*0.07)*0.9,2)</f>
        <v>103001.37</v>
      </c>
      <c r="Q9" s="9">
        <f t="shared" si="10"/>
        <v>16349.42</v>
      </c>
      <c r="R9" s="9">
        <f t="shared" ref="R9" si="50">ROUND((L9*0.0075)*0.9,2)</f>
        <v>11035.86</v>
      </c>
      <c r="S9" s="9">
        <f t="shared" ref="S9" si="51">ROUND((L9*0.0075)*0.9,2)</f>
        <v>11035.86</v>
      </c>
      <c r="T9" s="9">
        <f>ROUND(L9*0.02,2)-0.01</f>
        <v>32698.84</v>
      </c>
      <c r="U9" s="9">
        <f t="shared" ref="U9" si="52">ROUND(M9*0,2)</f>
        <v>0</v>
      </c>
      <c r="V9" s="18">
        <f t="shared" ref="V9" si="53">E9/W9</f>
        <v>1825.3644908896038</v>
      </c>
      <c r="W9" s="10">
        <v>933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45136</v>
      </c>
      <c r="B10" s="9">
        <v>20524445.530000001</v>
      </c>
      <c r="C10" s="9">
        <v>18535611.599999998</v>
      </c>
      <c r="D10" s="9">
        <v>351280</v>
      </c>
      <c r="E10" s="9">
        <f t="shared" ref="E10" si="54">B10-C10-D10</f>
        <v>1637553.9300000034</v>
      </c>
      <c r="F10" s="9">
        <f>ROUND(E10*0.04,2)-0.01</f>
        <v>65502.15</v>
      </c>
      <c r="G10" s="9">
        <f t="shared" ref="G10" si="55">ROUND(E10*0,2)</f>
        <v>0</v>
      </c>
      <c r="H10" s="9">
        <f t="shared" ref="H10" si="56">E10-F10-G10</f>
        <v>1572051.7800000035</v>
      </c>
      <c r="I10" s="9">
        <f t="shared" ref="I10" si="57">ROUND(H10*0,2)</f>
        <v>0</v>
      </c>
      <c r="J10" s="9">
        <f t="shared" ref="J10" si="58">ROUND((I10*0.58)+((I10*0.42)*0.1),2)</f>
        <v>0</v>
      </c>
      <c r="K10" s="9">
        <f t="shared" ref="K10" si="59">ROUND((I10*0.42)*0.9,2)</f>
        <v>0</v>
      </c>
      <c r="L10" s="23">
        <f t="shared" ref="L10" si="60">IF(J10+K10=I10,H10-I10,"ERROR")</f>
        <v>1572051.7800000035</v>
      </c>
      <c r="M10" s="9">
        <f t="shared" ref="M10" si="61">ROUND(L10*0.465,2)</f>
        <v>731004.08</v>
      </c>
      <c r="N10" s="9">
        <f>ROUND(L10*0.3,2)</f>
        <v>471615.53</v>
      </c>
      <c r="O10" s="9">
        <f t="shared" si="8"/>
        <v>202008.65</v>
      </c>
      <c r="P10" s="9">
        <f t="shared" ref="P10" si="62">ROUND((L10*0.07)*0.9,2)</f>
        <v>99039.26</v>
      </c>
      <c r="Q10" s="9">
        <f t="shared" si="10"/>
        <v>15720.52</v>
      </c>
      <c r="R10" s="9">
        <f t="shared" ref="R10" si="63">ROUND((L10*0.0075)*0.9,2)</f>
        <v>10611.35</v>
      </c>
      <c r="S10" s="9">
        <f t="shared" ref="S10" si="64">ROUND((L10*0.0075)*0.9,2)</f>
        <v>10611.35</v>
      </c>
      <c r="T10" s="9">
        <f>ROUND(L10*0.02,2)</f>
        <v>31441.040000000001</v>
      </c>
      <c r="U10" s="9">
        <f t="shared" ref="U10" si="65">ROUND(M10*0,2)</f>
        <v>0</v>
      </c>
      <c r="V10" s="18">
        <f t="shared" ref="V10" si="66">E10/W10</f>
        <v>1751.3945775401105</v>
      </c>
      <c r="W10" s="10">
        <v>935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45143</v>
      </c>
      <c r="B11" s="9">
        <v>19174110.550000001</v>
      </c>
      <c r="C11" s="9">
        <v>17217051.409999996</v>
      </c>
      <c r="D11" s="9">
        <v>327461</v>
      </c>
      <c r="E11" s="9">
        <f t="shared" ref="E11" si="67">B11-C11-D11</f>
        <v>1629598.1400000043</v>
      </c>
      <c r="F11" s="9">
        <f>ROUND(E11*0.04,2)-0.01</f>
        <v>65183.92</v>
      </c>
      <c r="G11" s="9">
        <f t="shared" ref="G11" si="68">ROUND(E11*0,2)</f>
        <v>0</v>
      </c>
      <c r="H11" s="9">
        <f t="shared" ref="H11" si="69">E11-F11-G11</f>
        <v>1564414.2200000044</v>
      </c>
      <c r="I11" s="9">
        <f t="shared" ref="I11" si="70">ROUND(H11*0,2)</f>
        <v>0</v>
      </c>
      <c r="J11" s="9">
        <f t="shared" ref="J11" si="71">ROUND((I11*0.58)+((I11*0.42)*0.1),2)</f>
        <v>0</v>
      </c>
      <c r="K11" s="9">
        <f t="shared" ref="K11" si="72">ROUND((I11*0.42)*0.9,2)</f>
        <v>0</v>
      </c>
      <c r="L11" s="23">
        <f t="shared" ref="L11" si="73">IF(J11+K11=I11,H11-I11,"ERROR")</f>
        <v>1564414.2200000044</v>
      </c>
      <c r="M11" s="9">
        <f t="shared" ref="M11" si="74">ROUND(L11*0.465,2)</f>
        <v>727452.61</v>
      </c>
      <c r="N11" s="9">
        <f>ROUND(L11*0.3,2)-0.01</f>
        <v>469324.26</v>
      </c>
      <c r="O11" s="9">
        <f t="shared" si="8"/>
        <v>201027.23</v>
      </c>
      <c r="P11" s="9">
        <f t="shared" ref="P11" si="75">ROUND((L11*0.07)*0.9,2)</f>
        <v>98558.1</v>
      </c>
      <c r="Q11" s="9">
        <f t="shared" si="10"/>
        <v>15644.14</v>
      </c>
      <c r="R11" s="9">
        <f t="shared" ref="R11" si="76">ROUND((L11*0.0075)*0.9,2)</f>
        <v>10559.8</v>
      </c>
      <c r="S11" s="9">
        <f t="shared" ref="S11" si="77">ROUND((L11*0.0075)*0.9,2)</f>
        <v>10559.8</v>
      </c>
      <c r="T11" s="9">
        <f>ROUND(L11*0.02,2)</f>
        <v>31288.28</v>
      </c>
      <c r="U11" s="9">
        <f t="shared" ref="U11" si="78">ROUND(M11*0,2)</f>
        <v>0</v>
      </c>
      <c r="V11" s="18">
        <f t="shared" ref="V11" si="79">E11/W11</f>
        <v>1715.3664631578993</v>
      </c>
      <c r="W11" s="10">
        <v>950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45150</v>
      </c>
      <c r="B12" s="9">
        <v>18260680.859999999</v>
      </c>
      <c r="C12" s="9">
        <v>16291496.810000001</v>
      </c>
      <c r="D12" s="9">
        <v>338994</v>
      </c>
      <c r="E12" s="9">
        <f t="shared" ref="E12" si="80">B12-C12-D12</f>
        <v>1630190.0499999989</v>
      </c>
      <c r="F12" s="9">
        <f>ROUND(E12*0.04,2)-0.02</f>
        <v>65207.58</v>
      </c>
      <c r="G12" s="9">
        <f t="shared" ref="G12" si="81">ROUND(E12*0,2)</f>
        <v>0</v>
      </c>
      <c r="H12" s="9">
        <f t="shared" ref="H12" si="82">E12-F12-G12</f>
        <v>1564982.4699999988</v>
      </c>
      <c r="I12" s="9">
        <f t="shared" ref="I12" si="83">ROUND(H12*0,2)</f>
        <v>0</v>
      </c>
      <c r="J12" s="9">
        <f t="shared" ref="J12" si="84">ROUND((I12*0.58)+((I12*0.42)*0.1),2)</f>
        <v>0</v>
      </c>
      <c r="K12" s="9">
        <f t="shared" ref="K12" si="85">ROUND((I12*0.42)*0.9,2)</f>
        <v>0</v>
      </c>
      <c r="L12" s="23">
        <f t="shared" ref="L12" si="86">IF(J12+K12=I12,H12-I12,"ERROR")</f>
        <v>1564982.4699999988</v>
      </c>
      <c r="M12" s="9">
        <f t="shared" ref="M12" si="87">ROUND(L12*0.465,2)</f>
        <v>727716.85</v>
      </c>
      <c r="N12" s="9">
        <f>ROUND(L12*0.3,2)+0.01</f>
        <v>469494.75</v>
      </c>
      <c r="O12" s="9">
        <f t="shared" ref="O12" si="88">ROUND(L12*0.1285,2)</f>
        <v>201100.25</v>
      </c>
      <c r="P12" s="9">
        <f t="shared" ref="P12" si="89">ROUND((L12*0.07)*0.9,2)</f>
        <v>98593.9</v>
      </c>
      <c r="Q12" s="9">
        <f t="shared" ref="Q12" si="90">ROUND(L12*0.01,2)</f>
        <v>15649.82</v>
      </c>
      <c r="R12" s="9">
        <f t="shared" ref="R12" si="91">ROUND((L12*0.0075)*0.9,2)</f>
        <v>10563.63</v>
      </c>
      <c r="S12" s="9">
        <f t="shared" ref="S12" si="92">ROUND((L12*0.0075)*0.9,2)</f>
        <v>10563.63</v>
      </c>
      <c r="T12" s="9">
        <f>ROUND(L12*0.02,2)-0.01</f>
        <v>31299.640000000003</v>
      </c>
      <c r="U12" s="9">
        <f t="shared" ref="U12" si="93">ROUND(M12*0,2)</f>
        <v>0</v>
      </c>
      <c r="V12" s="18">
        <f t="shared" ref="V12" si="94">E12/W12</f>
        <v>1715.9895263157882</v>
      </c>
      <c r="W12" s="10">
        <v>950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45157</v>
      </c>
      <c r="B13" s="9">
        <v>18320465.02</v>
      </c>
      <c r="C13" s="9">
        <v>16523307.65</v>
      </c>
      <c r="D13" s="9">
        <v>313671.76</v>
      </c>
      <c r="E13" s="9">
        <f t="shared" ref="E13:E14" si="95">B13-C13-D13</f>
        <v>1483485.6099999992</v>
      </c>
      <c r="F13" s="9">
        <f>ROUND(E13*0.04,2)-0.01</f>
        <v>59339.409999999996</v>
      </c>
      <c r="G13" s="9">
        <f t="shared" ref="G13" si="96">ROUND(E13*0,2)</f>
        <v>0</v>
      </c>
      <c r="H13" s="9">
        <f t="shared" ref="H13" si="97">E13-F13-G13</f>
        <v>1424146.1999999993</v>
      </c>
      <c r="I13" s="9">
        <f t="shared" ref="I13" si="98">ROUND(H13*0,2)</f>
        <v>0</v>
      </c>
      <c r="J13" s="9">
        <f t="shared" ref="J13" si="99">ROUND((I13*0.58)+((I13*0.42)*0.1),2)</f>
        <v>0</v>
      </c>
      <c r="K13" s="9">
        <f t="shared" ref="K13" si="100">ROUND((I13*0.42)*0.9,2)</f>
        <v>0</v>
      </c>
      <c r="L13" s="23">
        <f t="shared" ref="L13" si="101">IF(J13+K13=I13,H13-I13,"ERROR")</f>
        <v>1424146.1999999993</v>
      </c>
      <c r="M13" s="9">
        <f t="shared" ref="M13" si="102">ROUND(L13*0.465,2)</f>
        <v>662227.98</v>
      </c>
      <c r="N13" s="9">
        <f>ROUND(L13*0.3,2)</f>
        <v>427243.86</v>
      </c>
      <c r="O13" s="9">
        <f t="shared" ref="O13" si="103">ROUND(L13*0.1285,2)</f>
        <v>183002.79</v>
      </c>
      <c r="P13" s="9">
        <f t="shared" ref="P13" si="104">ROUND((L13*0.07)*0.9,2)</f>
        <v>89721.21</v>
      </c>
      <c r="Q13" s="9">
        <f t="shared" ref="Q13" si="105">ROUND(L13*0.01,2)</f>
        <v>14241.46</v>
      </c>
      <c r="R13" s="9">
        <f t="shared" ref="R13" si="106">ROUND((L13*0.0075)*0.9,2)</f>
        <v>9612.99</v>
      </c>
      <c r="S13" s="9">
        <f t="shared" ref="S13" si="107">ROUND((L13*0.0075)*0.9,2)</f>
        <v>9612.99</v>
      </c>
      <c r="T13" s="9">
        <f>ROUND(L13*0.02,2)</f>
        <v>28482.92</v>
      </c>
      <c r="U13" s="9">
        <f t="shared" ref="U13" si="108">ROUND(M13*0,2)</f>
        <v>0</v>
      </c>
      <c r="V13" s="18">
        <f t="shared" ref="V13" si="109">E13/W13</f>
        <v>1568.1666067653268</v>
      </c>
      <c r="W13" s="10">
        <v>946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45164</v>
      </c>
      <c r="B14" s="9">
        <v>17336001.700000003</v>
      </c>
      <c r="C14" s="9">
        <v>15513375.059999999</v>
      </c>
      <c r="D14" s="9">
        <v>314750.27</v>
      </c>
      <c r="E14" s="9">
        <f t="shared" si="95"/>
        <v>1507876.3700000043</v>
      </c>
      <c r="F14" s="9">
        <f>ROUND(E14*0.04,2)+0.01</f>
        <v>60315.060000000005</v>
      </c>
      <c r="G14" s="9">
        <f t="shared" ref="G14" si="110">ROUND(E14*0,2)</f>
        <v>0</v>
      </c>
      <c r="H14" s="9">
        <f t="shared" ref="H14" si="111">E14-F14-G14</f>
        <v>1447561.3100000042</v>
      </c>
      <c r="I14" s="9">
        <f t="shared" ref="I14" si="112">ROUND(H14*0,2)</f>
        <v>0</v>
      </c>
      <c r="J14" s="9">
        <f t="shared" ref="J14" si="113">ROUND((I14*0.58)+((I14*0.42)*0.1),2)</f>
        <v>0</v>
      </c>
      <c r="K14" s="9">
        <f t="shared" ref="K14" si="114">ROUND((I14*0.42)*0.9,2)</f>
        <v>0</v>
      </c>
      <c r="L14" s="23">
        <f t="shared" ref="L14" si="115">IF(J14+K14=I14,H14-I14,"ERROR")</f>
        <v>1447561.3100000042</v>
      </c>
      <c r="M14" s="9">
        <f t="shared" ref="M14" si="116">ROUND(L14*0.465,2)</f>
        <v>673116.01</v>
      </c>
      <c r="N14" s="9">
        <f>ROUND(L14*0.3,2)+0.01</f>
        <v>434268.4</v>
      </c>
      <c r="O14" s="9">
        <f t="shared" ref="O14" si="117">ROUND(L14*0.1285,2)</f>
        <v>186011.63</v>
      </c>
      <c r="P14" s="9">
        <f t="shared" ref="P14" si="118">ROUND((L14*0.07)*0.9,2)</f>
        <v>91196.36</v>
      </c>
      <c r="Q14" s="9">
        <f t="shared" ref="Q14" si="119">ROUND(L14*0.01,2)</f>
        <v>14475.61</v>
      </c>
      <c r="R14" s="9">
        <f t="shared" ref="R14" si="120">ROUND((L14*0.0075)*0.9,2)</f>
        <v>9771.0400000000009</v>
      </c>
      <c r="S14" s="9">
        <f t="shared" ref="S14" si="121">ROUND((L14*0.0075)*0.9,2)</f>
        <v>9771.0400000000009</v>
      </c>
      <c r="T14" s="9">
        <f>ROUND(L14*0.02,2)-0.01</f>
        <v>28951.22</v>
      </c>
      <c r="U14" s="9">
        <f t="shared" ref="U14" si="122">ROUND(M14*0,2)</f>
        <v>0</v>
      </c>
      <c r="V14" s="18">
        <f t="shared" ref="V14" si="123">E14/W14</f>
        <v>1647.9523169398954</v>
      </c>
      <c r="W14" s="10">
        <v>915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45171</v>
      </c>
      <c r="B15" s="9">
        <v>17652419.239999998</v>
      </c>
      <c r="C15" s="9">
        <v>15950835.030000001</v>
      </c>
      <c r="D15" s="9">
        <v>317267.44999999995</v>
      </c>
      <c r="E15" s="9">
        <f t="shared" ref="E15" si="124">B15-C15-D15</f>
        <v>1384316.7599999972</v>
      </c>
      <c r="F15" s="9">
        <f>ROUND(E15*0.04,2)-0.01</f>
        <v>55372.659999999996</v>
      </c>
      <c r="G15" s="9">
        <f t="shared" ref="G15" si="125">ROUND(E15*0,2)</f>
        <v>0</v>
      </c>
      <c r="H15" s="9">
        <f t="shared" ref="H15" si="126">E15-F15-G15</f>
        <v>1328944.0999999973</v>
      </c>
      <c r="I15" s="9">
        <f t="shared" ref="I15" si="127">ROUND(H15*0,2)</f>
        <v>0</v>
      </c>
      <c r="J15" s="9">
        <f t="shared" ref="J15" si="128">ROUND((I15*0.58)+((I15*0.42)*0.1),2)</f>
        <v>0</v>
      </c>
      <c r="K15" s="9">
        <f t="shared" ref="K15" si="129">ROUND((I15*0.42)*0.9,2)</f>
        <v>0</v>
      </c>
      <c r="L15" s="23">
        <f t="shared" ref="L15" si="130">IF(J15+K15=I15,H15-I15,"ERROR")</f>
        <v>1328944.0999999973</v>
      </c>
      <c r="M15" s="9">
        <f t="shared" ref="M15" si="131">ROUND(L15*0.465,2)</f>
        <v>617959.01</v>
      </c>
      <c r="N15" s="9">
        <f t="shared" ref="N15:N20" si="132">ROUND(L15*0.3,2)</f>
        <v>398683.23</v>
      </c>
      <c r="O15" s="9">
        <f t="shared" ref="O15" si="133">ROUND(L15*0.1285,2)</f>
        <v>170769.32</v>
      </c>
      <c r="P15" s="9">
        <f t="shared" ref="P15" si="134">ROUND((L15*0.07)*0.9,2)</f>
        <v>83723.48</v>
      </c>
      <c r="Q15" s="9">
        <f t="shared" ref="Q15" si="135">ROUND(L15*0.01,2)</f>
        <v>13289.44</v>
      </c>
      <c r="R15" s="9">
        <f t="shared" ref="R15" si="136">ROUND((L15*0.0075)*0.9,2)</f>
        <v>8970.3700000000008</v>
      </c>
      <c r="S15" s="9">
        <f t="shared" ref="S15" si="137">ROUND((L15*0.0075)*0.9,2)</f>
        <v>8970.3700000000008</v>
      </c>
      <c r="T15" s="9">
        <f>ROUND(L15*0.02,2)</f>
        <v>26578.880000000001</v>
      </c>
      <c r="U15" s="9">
        <f t="shared" ref="U15" si="138">ROUND(M15*0,2)</f>
        <v>0</v>
      </c>
      <c r="V15" s="18">
        <f t="shared" ref="V15" si="139">E15/W15</f>
        <v>1519.557365532379</v>
      </c>
      <c r="W15" s="10">
        <v>911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45178</v>
      </c>
      <c r="B16" s="9">
        <v>19175306.079999998</v>
      </c>
      <c r="C16" s="9">
        <v>17234604.199999999</v>
      </c>
      <c r="D16" s="9">
        <v>326005.26999999996</v>
      </c>
      <c r="E16" s="9">
        <f t="shared" ref="E16" si="140">B16-C16-D16</f>
        <v>1614696.6099999989</v>
      </c>
      <c r="F16" s="9">
        <f>ROUND(E16*0.04,2)-0.01</f>
        <v>64587.85</v>
      </c>
      <c r="G16" s="9">
        <f t="shared" ref="G16" si="141">ROUND(E16*0,2)</f>
        <v>0</v>
      </c>
      <c r="H16" s="9">
        <f t="shared" ref="H16" si="142">E16-F16-G16</f>
        <v>1550108.7599999988</v>
      </c>
      <c r="I16" s="9">
        <f t="shared" ref="I16" si="143">ROUND(H16*0,2)</f>
        <v>0</v>
      </c>
      <c r="J16" s="9">
        <f t="shared" ref="J16" si="144">ROUND((I16*0.58)+((I16*0.42)*0.1),2)</f>
        <v>0</v>
      </c>
      <c r="K16" s="9">
        <f t="shared" ref="K16" si="145">ROUND((I16*0.42)*0.9,2)</f>
        <v>0</v>
      </c>
      <c r="L16" s="23">
        <f t="shared" ref="L16" si="146">IF(J16+K16=I16,H16-I16,"ERROR")</f>
        <v>1550108.7599999988</v>
      </c>
      <c r="M16" s="9">
        <f t="shared" ref="M16" si="147">ROUND(L16*0.465,2)</f>
        <v>720800.57</v>
      </c>
      <c r="N16" s="9">
        <f t="shared" si="132"/>
        <v>465032.63</v>
      </c>
      <c r="O16" s="9">
        <f t="shared" ref="O16" si="148">ROUND(L16*0.1285,2)</f>
        <v>199188.98</v>
      </c>
      <c r="P16" s="9">
        <f t="shared" ref="P16" si="149">ROUND((L16*0.07)*0.9,2)</f>
        <v>97656.85</v>
      </c>
      <c r="Q16" s="9">
        <f t="shared" ref="Q16" si="150">ROUND(L16*0.01,2)</f>
        <v>15501.09</v>
      </c>
      <c r="R16" s="9">
        <f t="shared" ref="R16" si="151">ROUND((L16*0.0075)*0.9,2)</f>
        <v>10463.23</v>
      </c>
      <c r="S16" s="9">
        <f t="shared" ref="S16" si="152">ROUND((L16*0.0075)*0.9,2)</f>
        <v>10463.23</v>
      </c>
      <c r="T16" s="9">
        <f>ROUND(L16*0.02,2)</f>
        <v>31002.18</v>
      </c>
      <c r="U16" s="9">
        <f t="shared" ref="U16" si="153">ROUND(M16*0,2)</f>
        <v>0</v>
      </c>
      <c r="V16" s="18">
        <f t="shared" ref="V16" si="154">E16/W16</f>
        <v>1736.2329139784936</v>
      </c>
      <c r="W16" s="10">
        <v>930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45185</v>
      </c>
      <c r="B17" s="9">
        <v>15895429.399999999</v>
      </c>
      <c r="C17" s="9">
        <v>14299861.68</v>
      </c>
      <c r="D17" s="9">
        <v>279024.2</v>
      </c>
      <c r="E17" s="9">
        <f t="shared" ref="E17" si="155">B17-C17-D17</f>
        <v>1316543.5199999989</v>
      </c>
      <c r="F17" s="9">
        <f>ROUND(E17*0.04,2)+0.01</f>
        <v>52661.75</v>
      </c>
      <c r="G17" s="9">
        <f t="shared" ref="G17" si="156">ROUND(E17*0,2)</f>
        <v>0</v>
      </c>
      <c r="H17" s="9">
        <f t="shared" ref="H17" si="157">E17-F17-G17</f>
        <v>1263881.7699999989</v>
      </c>
      <c r="I17" s="9">
        <f t="shared" ref="I17" si="158">ROUND(H17*0,2)</f>
        <v>0</v>
      </c>
      <c r="J17" s="9">
        <f t="shared" ref="J17" si="159">ROUND((I17*0.58)+((I17*0.42)*0.1),2)</f>
        <v>0</v>
      </c>
      <c r="K17" s="9">
        <f t="shared" ref="K17" si="160">ROUND((I17*0.42)*0.9,2)</f>
        <v>0</v>
      </c>
      <c r="L17" s="23">
        <f t="shared" ref="L17" si="161">IF(J17+K17=I17,H17-I17,"ERROR")</f>
        <v>1263881.7699999989</v>
      </c>
      <c r="M17" s="9">
        <f t="shared" ref="M17" si="162">ROUND(L17*0.465,2)</f>
        <v>587705.02</v>
      </c>
      <c r="N17" s="9">
        <f t="shared" si="132"/>
        <v>379164.53</v>
      </c>
      <c r="O17" s="9">
        <f t="shared" ref="O17" si="163">ROUND(L17*0.1285,2)</f>
        <v>162408.81</v>
      </c>
      <c r="P17" s="9">
        <f t="shared" ref="P17" si="164">ROUND((L17*0.07)*0.9,2)</f>
        <v>79624.55</v>
      </c>
      <c r="Q17" s="9">
        <f t="shared" ref="Q17" si="165">ROUND(L17*0.01,2)</f>
        <v>12638.82</v>
      </c>
      <c r="R17" s="9">
        <f t="shared" ref="R17" si="166">ROUND((L17*0.0075)*0.9,2)</f>
        <v>8531.2000000000007</v>
      </c>
      <c r="S17" s="9">
        <f t="shared" ref="S17" si="167">ROUND((L17*0.0075)*0.9,2)</f>
        <v>8531.2000000000007</v>
      </c>
      <c r="T17" s="9">
        <f>ROUND(L17*0.02,2)</f>
        <v>25277.64</v>
      </c>
      <c r="U17" s="9">
        <f t="shared" ref="U17" si="168">ROUND(M17*0,2)</f>
        <v>0</v>
      </c>
      <c r="V17" s="18">
        <f t="shared" ref="V17" si="169">E17/W17</f>
        <v>1431.0255652173901</v>
      </c>
      <c r="W17" s="10">
        <v>920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45192</v>
      </c>
      <c r="B18" s="9">
        <v>16721279.370000001</v>
      </c>
      <c r="C18" s="9">
        <v>14940185.6</v>
      </c>
      <c r="D18" s="9">
        <v>297605.41000000003</v>
      </c>
      <c r="E18" s="9">
        <f t="shared" ref="E18" si="170">B18-C18-D18</f>
        <v>1483488.3600000013</v>
      </c>
      <c r="F18" s="9">
        <f>ROUND(E18*0.04,2)-0.01</f>
        <v>59339.519999999997</v>
      </c>
      <c r="G18" s="9">
        <f t="shared" ref="G18" si="171">ROUND(E18*0,2)</f>
        <v>0</v>
      </c>
      <c r="H18" s="9">
        <f t="shared" ref="H18" si="172">E18-F18-G18</f>
        <v>1424148.8400000012</v>
      </c>
      <c r="I18" s="9">
        <f t="shared" ref="I18" si="173">ROUND(H18*0,2)</f>
        <v>0</v>
      </c>
      <c r="J18" s="9">
        <f t="shared" ref="J18" si="174">ROUND((I18*0.58)+((I18*0.42)*0.1),2)</f>
        <v>0</v>
      </c>
      <c r="K18" s="9">
        <f t="shared" ref="K18" si="175">ROUND((I18*0.42)*0.9,2)</f>
        <v>0</v>
      </c>
      <c r="L18" s="23">
        <f t="shared" ref="L18" si="176">IF(J18+K18=I18,H18-I18,"ERROR")</f>
        <v>1424148.8400000012</v>
      </c>
      <c r="M18" s="9">
        <f t="shared" ref="M18" si="177">ROUND(L18*0.465,2)</f>
        <v>662229.21</v>
      </c>
      <c r="N18" s="9">
        <f t="shared" si="132"/>
        <v>427244.65</v>
      </c>
      <c r="O18" s="9">
        <f t="shared" ref="O18" si="178">ROUND(L18*0.1285,2)</f>
        <v>183003.13</v>
      </c>
      <c r="P18" s="9">
        <f t="shared" ref="P18" si="179">ROUND((L18*0.07)*0.9,2)</f>
        <v>89721.38</v>
      </c>
      <c r="Q18" s="9">
        <f t="shared" ref="Q18" si="180">ROUND(L18*0.01,2)</f>
        <v>14241.49</v>
      </c>
      <c r="R18" s="9">
        <f t="shared" ref="R18" si="181">ROUND((L18*0.0075)*0.9,2)</f>
        <v>9613</v>
      </c>
      <c r="S18" s="9">
        <f t="shared" ref="S18" si="182">ROUND((L18*0.0075)*0.9,2)</f>
        <v>9613</v>
      </c>
      <c r="T18" s="9">
        <f>ROUND(L18*0.02,2)</f>
        <v>28482.98</v>
      </c>
      <c r="U18" s="9">
        <f t="shared" ref="U18" si="183">ROUND(M18*0,2)</f>
        <v>0</v>
      </c>
      <c r="V18" s="18">
        <f t="shared" ref="V18" si="184">E18/W18</f>
        <v>1595.1487741935498</v>
      </c>
      <c r="W18" s="10">
        <v>930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45199</v>
      </c>
      <c r="B19" s="9">
        <v>18683597.949999999</v>
      </c>
      <c r="C19" s="9">
        <v>16670013.100000001</v>
      </c>
      <c r="D19" s="9">
        <v>326429.74</v>
      </c>
      <c r="E19" s="9">
        <f t="shared" ref="E19" si="185">B19-C19-D19</f>
        <v>1687155.1099999978</v>
      </c>
      <c r="F19" s="9">
        <f>ROUND(E19*0.04,2)</f>
        <v>67486.2</v>
      </c>
      <c r="G19" s="9">
        <f t="shared" ref="G19" si="186">ROUND(E19*0,2)</f>
        <v>0</v>
      </c>
      <c r="H19" s="9">
        <f t="shared" ref="H19" si="187">E19-F19-G19</f>
        <v>1619668.9099999978</v>
      </c>
      <c r="I19" s="9">
        <f t="shared" ref="I19" si="188">ROUND(H19*0,2)</f>
        <v>0</v>
      </c>
      <c r="J19" s="9">
        <f t="shared" ref="J19" si="189">ROUND((I19*0.58)+((I19*0.42)*0.1),2)</f>
        <v>0</v>
      </c>
      <c r="K19" s="9">
        <f t="shared" ref="K19" si="190">ROUND((I19*0.42)*0.9,2)</f>
        <v>0</v>
      </c>
      <c r="L19" s="23">
        <f t="shared" ref="L19" si="191">IF(J19+K19=I19,H19-I19,"ERROR")</f>
        <v>1619668.9099999978</v>
      </c>
      <c r="M19" s="9">
        <f t="shared" ref="M19" si="192">ROUND(L19*0.465,2)</f>
        <v>753146.04</v>
      </c>
      <c r="N19" s="9">
        <f t="shared" si="132"/>
        <v>485900.67</v>
      </c>
      <c r="O19" s="9">
        <f t="shared" ref="O19" si="193">ROUND(L19*0.1285,2)</f>
        <v>208127.45</v>
      </c>
      <c r="P19" s="9">
        <f t="shared" ref="P19" si="194">ROUND((L19*0.07)*0.9,2)</f>
        <v>102039.14</v>
      </c>
      <c r="Q19" s="9">
        <f t="shared" ref="Q19" si="195">ROUND(L19*0.01,2)</f>
        <v>16196.69</v>
      </c>
      <c r="R19" s="9">
        <f t="shared" ref="R19" si="196">ROUND((L19*0.0075)*0.9,2)</f>
        <v>10932.77</v>
      </c>
      <c r="S19" s="9">
        <f t="shared" ref="S19" si="197">ROUND((L19*0.0075)*0.9,2)</f>
        <v>10932.77</v>
      </c>
      <c r="T19" s="9">
        <f>ROUND(L19*0.02,2)</f>
        <v>32393.38</v>
      </c>
      <c r="U19" s="9">
        <f t="shared" ref="U19" si="198">ROUND(M19*0,2)</f>
        <v>0</v>
      </c>
      <c r="V19" s="18">
        <f t="shared" ref="V19" si="199">E19/W19</f>
        <v>1835.8597497279627</v>
      </c>
      <c r="W19" s="10">
        <v>919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45206</v>
      </c>
      <c r="B20" s="9">
        <v>17489133.390000001</v>
      </c>
      <c r="C20" s="9">
        <v>15634602.639999999</v>
      </c>
      <c r="D20" s="9">
        <v>285548.19999999995</v>
      </c>
      <c r="E20" s="9">
        <f t="shared" ref="E20" si="200">B20-C20-D20</f>
        <v>1568982.5500000019</v>
      </c>
      <c r="F20" s="9">
        <f>ROUND(E20*0.04,2)</f>
        <v>62759.3</v>
      </c>
      <c r="G20" s="9">
        <f t="shared" ref="G20" si="201">ROUND(E20*0,2)</f>
        <v>0</v>
      </c>
      <c r="H20" s="9">
        <f t="shared" ref="H20" si="202">E20-F20-G20</f>
        <v>1506223.2500000019</v>
      </c>
      <c r="I20" s="9">
        <f t="shared" ref="I20" si="203">ROUND(H20*0,2)</f>
        <v>0</v>
      </c>
      <c r="J20" s="9">
        <f t="shared" ref="J20" si="204">ROUND((I20*0.58)+((I20*0.42)*0.1),2)</f>
        <v>0</v>
      </c>
      <c r="K20" s="9">
        <f t="shared" ref="K20" si="205">ROUND((I20*0.42)*0.9,2)</f>
        <v>0</v>
      </c>
      <c r="L20" s="23">
        <f t="shared" ref="L20" si="206">IF(J20+K20=I20,H20-I20,"ERROR")</f>
        <v>1506223.2500000019</v>
      </c>
      <c r="M20" s="9">
        <f t="shared" ref="M20" si="207">ROUND(L20*0.465,2)</f>
        <v>700393.81</v>
      </c>
      <c r="N20" s="9">
        <f t="shared" si="132"/>
        <v>451866.98</v>
      </c>
      <c r="O20" s="9">
        <f t="shared" ref="O20" si="208">ROUND(L20*0.1285,2)</f>
        <v>193549.69</v>
      </c>
      <c r="P20" s="9">
        <f t="shared" ref="P20" si="209">ROUND((L20*0.07)*0.9,2)</f>
        <v>94892.06</v>
      </c>
      <c r="Q20" s="9">
        <f t="shared" ref="Q20" si="210">ROUND(L20*0.01,2)</f>
        <v>15062.23</v>
      </c>
      <c r="R20" s="9">
        <f t="shared" ref="R20" si="211">ROUND((L20*0.0075)*0.9,2)</f>
        <v>10167.01</v>
      </c>
      <c r="S20" s="9">
        <f t="shared" ref="S20" si="212">ROUND((L20*0.0075)*0.9,2)</f>
        <v>10167.01</v>
      </c>
      <c r="T20" s="9">
        <f>ROUND(L20*0.02,2)-0.01</f>
        <v>30124.460000000003</v>
      </c>
      <c r="U20" s="9">
        <f t="shared" ref="U20" si="213">ROUND(M20*0,2)</f>
        <v>0</v>
      </c>
      <c r="V20" s="18">
        <f t="shared" ref="V20" si="214">E20/W20</f>
        <v>1679.8528372591027</v>
      </c>
      <c r="W20" s="10">
        <v>934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45213</v>
      </c>
      <c r="B21" s="9">
        <v>17113998.620000001</v>
      </c>
      <c r="C21" s="9">
        <v>15306867.460000001</v>
      </c>
      <c r="D21" s="9">
        <v>304034.05999999994</v>
      </c>
      <c r="E21" s="9">
        <f t="shared" ref="E21" si="215">B21-C21-D21</f>
        <v>1503097.1</v>
      </c>
      <c r="F21" s="9">
        <f>ROUND(E21*0.04,2)</f>
        <v>60123.88</v>
      </c>
      <c r="G21" s="9">
        <f t="shared" ref="G21" si="216">ROUND(E21*0,2)</f>
        <v>0</v>
      </c>
      <c r="H21" s="9">
        <f t="shared" ref="H21" si="217">E21-F21-G21</f>
        <v>1442973.2200000002</v>
      </c>
      <c r="I21" s="9">
        <f t="shared" ref="I21" si="218">ROUND(H21*0,2)</f>
        <v>0</v>
      </c>
      <c r="J21" s="9">
        <f t="shared" ref="J21" si="219">ROUND((I21*0.58)+((I21*0.42)*0.1),2)</f>
        <v>0</v>
      </c>
      <c r="K21" s="9">
        <f t="shared" ref="K21" si="220">ROUND((I21*0.42)*0.9,2)</f>
        <v>0</v>
      </c>
      <c r="L21" s="23">
        <f t="shared" ref="L21" si="221">IF(J21+K21=I21,H21-I21,"ERROR")</f>
        <v>1442973.2200000002</v>
      </c>
      <c r="M21" s="9">
        <f t="shared" ref="M21" si="222">ROUND(L21*0.465,2)</f>
        <v>670982.55000000005</v>
      </c>
      <c r="N21" s="9">
        <f t="shared" ref="N21" si="223">ROUND(L21*0.3,2)</f>
        <v>432891.97</v>
      </c>
      <c r="O21" s="9">
        <f t="shared" ref="O21" si="224">ROUND(L21*0.1285,2)</f>
        <v>185422.06</v>
      </c>
      <c r="P21" s="9">
        <f t="shared" ref="P21" si="225">ROUND((L21*0.07)*0.9,2)</f>
        <v>90907.31</v>
      </c>
      <c r="Q21" s="9">
        <f t="shared" ref="Q21" si="226">ROUND(L21*0.01,2)</f>
        <v>14429.73</v>
      </c>
      <c r="R21" s="9">
        <f t="shared" ref="R21" si="227">ROUND((L21*0.0075)*0.9,2)</f>
        <v>9740.07</v>
      </c>
      <c r="S21" s="9">
        <f t="shared" ref="S21" si="228">ROUND((L21*0.0075)*0.9,2)</f>
        <v>9740.07</v>
      </c>
      <c r="T21" s="9">
        <f>ROUND(L21*0.02,2)</f>
        <v>28859.46</v>
      </c>
      <c r="U21" s="9">
        <f t="shared" ref="U21" si="229">ROUND(M21*0,2)</f>
        <v>0</v>
      </c>
      <c r="V21" s="18">
        <f t="shared" ref="V21" si="230">E21/W21</f>
        <v>1595.6444798301486</v>
      </c>
      <c r="W21" s="10">
        <v>942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45220</v>
      </c>
      <c r="B22" s="9">
        <v>17934606.879999999</v>
      </c>
      <c r="C22" s="9">
        <v>16213313.550000001</v>
      </c>
      <c r="D22" s="9">
        <v>299441.71000000002</v>
      </c>
      <c r="E22" s="9">
        <f t="shared" ref="E22" si="231">B22-C22-D22</f>
        <v>1421851.6199999982</v>
      </c>
      <c r="F22" s="9">
        <f>ROUND(E22*0.04,2)+0.01</f>
        <v>56874.07</v>
      </c>
      <c r="G22" s="9">
        <f t="shared" ref="G22" si="232">ROUND(E22*0,2)</f>
        <v>0</v>
      </c>
      <c r="H22" s="9">
        <f t="shared" ref="H22" si="233">E22-F22-G22</f>
        <v>1364977.5499999982</v>
      </c>
      <c r="I22" s="9">
        <f t="shared" ref="I22" si="234">ROUND(H22*0,2)</f>
        <v>0</v>
      </c>
      <c r="J22" s="9">
        <f t="shared" ref="J22" si="235">ROUND((I22*0.58)+((I22*0.42)*0.1),2)</f>
        <v>0</v>
      </c>
      <c r="K22" s="9">
        <f t="shared" ref="K22" si="236">ROUND((I22*0.42)*0.9,2)</f>
        <v>0</v>
      </c>
      <c r="L22" s="23">
        <f t="shared" ref="L22" si="237">IF(J22+K22=I22,H22-I22,"ERROR")</f>
        <v>1364977.5499999982</v>
      </c>
      <c r="M22" s="9">
        <f t="shared" ref="M22" si="238">ROUND(L22*0.465,2)</f>
        <v>634714.56000000006</v>
      </c>
      <c r="N22" s="9">
        <f>ROUND(L22*0.3,2)-0.02</f>
        <v>409493.24</v>
      </c>
      <c r="O22" s="9">
        <f t="shared" ref="O22" si="239">ROUND(L22*0.1285,2)</f>
        <v>175399.62</v>
      </c>
      <c r="P22" s="9">
        <f t="shared" ref="P22" si="240">ROUND((L22*0.07)*0.9,2)</f>
        <v>85993.59</v>
      </c>
      <c r="Q22" s="9">
        <f t="shared" ref="Q22" si="241">ROUND(L22*0.01,2)</f>
        <v>13649.78</v>
      </c>
      <c r="R22" s="9">
        <f t="shared" ref="R22" si="242">ROUND((L22*0.0075)*0.9,2)</f>
        <v>9213.6</v>
      </c>
      <c r="S22" s="9">
        <f t="shared" ref="S22" si="243">ROUND((L22*0.0075)*0.9,2)</f>
        <v>9213.6</v>
      </c>
      <c r="T22" s="9">
        <f>ROUND(L22*0.02,2)+0.01</f>
        <v>27299.559999999998</v>
      </c>
      <c r="U22" s="9">
        <f t="shared" ref="U22" si="244">ROUND(M22*0,2)</f>
        <v>0</v>
      </c>
      <c r="V22" s="18">
        <f t="shared" ref="V22" si="245">E22/W22</f>
        <v>1538.8004545454526</v>
      </c>
      <c r="W22" s="10">
        <v>924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45227</v>
      </c>
      <c r="B23" s="9">
        <v>17971554.98</v>
      </c>
      <c r="C23" s="9">
        <v>16178236.379999999</v>
      </c>
      <c r="D23" s="9">
        <v>327539.94</v>
      </c>
      <c r="E23" s="9">
        <f t="shared" ref="E23" si="246">B23-C23-D23</f>
        <v>1465778.6600000015</v>
      </c>
      <c r="F23" s="9">
        <f>ROUND(E23*0.04,2)-0.01</f>
        <v>58631.14</v>
      </c>
      <c r="G23" s="9">
        <f t="shared" ref="G23" si="247">ROUND(E23*0,2)</f>
        <v>0</v>
      </c>
      <c r="H23" s="9">
        <f t="shared" ref="H23" si="248">E23-F23-G23</f>
        <v>1407147.5200000016</v>
      </c>
      <c r="I23" s="9">
        <f t="shared" ref="I23" si="249">ROUND(H23*0,2)</f>
        <v>0</v>
      </c>
      <c r="J23" s="9">
        <f t="shared" ref="J23" si="250">ROUND((I23*0.58)+((I23*0.42)*0.1),2)</f>
        <v>0</v>
      </c>
      <c r="K23" s="9">
        <f t="shared" ref="K23" si="251">ROUND((I23*0.42)*0.9,2)</f>
        <v>0</v>
      </c>
      <c r="L23" s="23">
        <f t="shared" ref="L23" si="252">IF(J23+K23=I23,H23-I23,"ERROR")</f>
        <v>1407147.5200000016</v>
      </c>
      <c r="M23" s="9">
        <f t="shared" ref="M23" si="253">ROUND(L23*0.465,2)</f>
        <v>654323.6</v>
      </c>
      <c r="N23" s="9">
        <f>ROUND(L23*0.3,2)-0.03</f>
        <v>422144.23</v>
      </c>
      <c r="O23" s="9">
        <f t="shared" ref="O23" si="254">ROUND(L23*0.1285,2)</f>
        <v>180818.46</v>
      </c>
      <c r="P23" s="9">
        <f t="shared" ref="P23" si="255">ROUND((L23*0.07)*0.9,2)</f>
        <v>88650.29</v>
      </c>
      <c r="Q23" s="9">
        <f t="shared" ref="Q23" si="256">ROUND(L23*0.01,2)</f>
        <v>14071.48</v>
      </c>
      <c r="R23" s="9">
        <f t="shared" ref="R23" si="257">ROUND((L23*0.0075)*0.9,2)</f>
        <v>9498.25</v>
      </c>
      <c r="S23" s="9">
        <f t="shared" ref="S23" si="258">ROUND((L23*0.0075)*0.9,2)</f>
        <v>9498.25</v>
      </c>
      <c r="T23" s="9">
        <f>ROUND(L23*0.02,2)+0.01</f>
        <v>28142.959999999999</v>
      </c>
      <c r="U23" s="9">
        <f t="shared" ref="U23" si="259">ROUND(M23*0,2)</f>
        <v>0</v>
      </c>
      <c r="V23" s="18">
        <f t="shared" ref="V23" si="260">E23/W23</f>
        <v>1523.6784407484424</v>
      </c>
      <c r="W23" s="10">
        <v>962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45234</v>
      </c>
      <c r="B24" s="9">
        <v>18819818.189999998</v>
      </c>
      <c r="C24" s="9">
        <v>16882151.530000001</v>
      </c>
      <c r="D24" s="9">
        <v>307712.93</v>
      </c>
      <c r="E24" s="9">
        <f t="shared" ref="E24" si="261">B24-C24-D24</f>
        <v>1629953.7299999965</v>
      </c>
      <c r="F24" s="9">
        <f>ROUND(E24*0.04,2)</f>
        <v>65198.15</v>
      </c>
      <c r="G24" s="9">
        <f t="shared" ref="G24" si="262">ROUND(E24*0,2)</f>
        <v>0</v>
      </c>
      <c r="H24" s="9">
        <f t="shared" ref="H24" si="263">E24-F24-G24</f>
        <v>1564755.5799999966</v>
      </c>
      <c r="I24" s="9">
        <f t="shared" ref="I24" si="264">ROUND(H24*0,2)</f>
        <v>0</v>
      </c>
      <c r="J24" s="9">
        <f t="shared" ref="J24" si="265">ROUND((I24*0.58)+((I24*0.42)*0.1),2)</f>
        <v>0</v>
      </c>
      <c r="K24" s="9">
        <f t="shared" ref="K24" si="266">ROUND((I24*0.42)*0.9,2)</f>
        <v>0</v>
      </c>
      <c r="L24" s="23">
        <f t="shared" ref="L24" si="267">IF(J24+K24=I24,H24-I24,"ERROR")</f>
        <v>1564755.5799999966</v>
      </c>
      <c r="M24" s="9">
        <f t="shared" ref="M24" si="268">ROUND(L24*0.465,2)</f>
        <v>727611.34</v>
      </c>
      <c r="N24" s="9">
        <f>ROUND(L24*0.3,2)</f>
        <v>469426.67</v>
      </c>
      <c r="O24" s="9">
        <f t="shared" ref="O24" si="269">ROUND(L24*0.1285,2)</f>
        <v>201071.09</v>
      </c>
      <c r="P24" s="9">
        <f t="shared" ref="P24" si="270">ROUND((L24*0.07)*0.9,2)</f>
        <v>98579.6</v>
      </c>
      <c r="Q24" s="9">
        <f t="shared" ref="Q24" si="271">ROUND(L24*0.01,2)</f>
        <v>15647.56</v>
      </c>
      <c r="R24" s="9">
        <f t="shared" ref="R24" si="272">ROUND((L24*0.0075)*0.9,2)</f>
        <v>10562.1</v>
      </c>
      <c r="S24" s="9">
        <f t="shared" ref="S24" si="273">ROUND((L24*0.0075)*0.9,2)</f>
        <v>10562.1</v>
      </c>
      <c r="T24" s="9">
        <f>ROUND(L24*0.02,2)+0.01</f>
        <v>31295.119999999999</v>
      </c>
      <c r="U24" s="9">
        <f t="shared" ref="U24" si="274">ROUND(M24*0,2)</f>
        <v>0</v>
      </c>
      <c r="V24" s="18">
        <f t="shared" ref="V24" si="275">E24/W24</f>
        <v>1690.823371369291</v>
      </c>
      <c r="W24" s="10">
        <v>964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45241</v>
      </c>
      <c r="B25" s="9">
        <v>17417862.920000002</v>
      </c>
      <c r="C25" s="9">
        <v>15539592.120000001</v>
      </c>
      <c r="D25" s="9">
        <v>301218.67</v>
      </c>
      <c r="E25" s="9">
        <f t="shared" ref="E25" si="276">B25-C25-D25</f>
        <v>1577052.1300000008</v>
      </c>
      <c r="F25" s="9">
        <f>ROUND(E25*0.04,2)</f>
        <v>63082.09</v>
      </c>
      <c r="G25" s="9">
        <f t="shared" ref="G25" si="277">ROUND(E25*0,2)</f>
        <v>0</v>
      </c>
      <c r="H25" s="9">
        <f t="shared" ref="H25" si="278">E25-F25-G25</f>
        <v>1513970.0400000007</v>
      </c>
      <c r="I25" s="9">
        <f t="shared" ref="I25" si="279">ROUND(H25*0,2)</f>
        <v>0</v>
      </c>
      <c r="J25" s="9">
        <f t="shared" ref="J25" si="280">ROUND((I25*0.58)+((I25*0.42)*0.1),2)</f>
        <v>0</v>
      </c>
      <c r="K25" s="9">
        <f t="shared" ref="K25" si="281">ROUND((I25*0.42)*0.9,2)</f>
        <v>0</v>
      </c>
      <c r="L25" s="23">
        <f t="shared" ref="L25" si="282">IF(J25+K25=I25,H25-I25,"ERROR")</f>
        <v>1513970.0400000007</v>
      </c>
      <c r="M25" s="9">
        <f t="shared" ref="M25" si="283">ROUND(L25*0.465,2)</f>
        <v>703996.07</v>
      </c>
      <c r="N25" s="9">
        <f>ROUND(L25*0.3,2)</f>
        <v>454191.01</v>
      </c>
      <c r="O25" s="9">
        <f t="shared" ref="O25" si="284">ROUND(L25*0.1285,2)</f>
        <v>194545.15</v>
      </c>
      <c r="P25" s="9">
        <f t="shared" ref="P25" si="285">ROUND((L25*0.07)*0.9,2)</f>
        <v>95380.11</v>
      </c>
      <c r="Q25" s="9">
        <f t="shared" ref="Q25" si="286">ROUND(L25*0.01,2)</f>
        <v>15139.7</v>
      </c>
      <c r="R25" s="9">
        <f t="shared" ref="R25" si="287">ROUND((L25*0.0075)*0.9,2)</f>
        <v>10219.299999999999</v>
      </c>
      <c r="S25" s="9">
        <f t="shared" ref="S25" si="288">ROUND((L25*0.0075)*0.9,2)</f>
        <v>10219.299999999999</v>
      </c>
      <c r="T25" s="9">
        <f>ROUND(L25*0.02,2)</f>
        <v>30279.4</v>
      </c>
      <c r="U25" s="9">
        <f t="shared" ref="U25" si="289">ROUND(M25*0,2)</f>
        <v>0</v>
      </c>
      <c r="V25" s="18">
        <f t="shared" ref="V25" si="290">E25/W25</f>
        <v>1637.6449948078928</v>
      </c>
      <c r="W25" s="10">
        <v>963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45248</v>
      </c>
      <c r="B26" s="9">
        <v>17319991.949999999</v>
      </c>
      <c r="C26" s="9">
        <v>15584256.870000003</v>
      </c>
      <c r="D26" s="9">
        <v>287526.49</v>
      </c>
      <c r="E26" s="9">
        <f t="shared" ref="E26" si="291">B26-C26-D26</f>
        <v>1448208.5899999964</v>
      </c>
      <c r="F26" s="9">
        <f>ROUND(E26*0.04,2)-0.01</f>
        <v>57928.329999999994</v>
      </c>
      <c r="G26" s="9">
        <f t="shared" ref="G26" si="292">ROUND(E26*0,2)</f>
        <v>0</v>
      </c>
      <c r="H26" s="9">
        <f t="shared" ref="H26" si="293">E26-F26-G26</f>
        <v>1390280.2599999963</v>
      </c>
      <c r="I26" s="9">
        <f t="shared" ref="I26" si="294">ROUND(H26*0,2)</f>
        <v>0</v>
      </c>
      <c r="J26" s="9">
        <f t="shared" ref="J26" si="295">ROUND((I26*0.58)+((I26*0.42)*0.1),2)</f>
        <v>0</v>
      </c>
      <c r="K26" s="9">
        <f t="shared" ref="K26" si="296">ROUND((I26*0.42)*0.9,2)</f>
        <v>0</v>
      </c>
      <c r="L26" s="23">
        <f t="shared" ref="L26" si="297">IF(J26+K26=I26,H26-I26,"ERROR")</f>
        <v>1390280.2599999963</v>
      </c>
      <c r="M26" s="9">
        <f t="shared" ref="M26" si="298">ROUND(L26*0.465,2)</f>
        <v>646480.31999999995</v>
      </c>
      <c r="N26" s="9">
        <f>ROUND(L26*0.3,2)+0.01</f>
        <v>417084.09</v>
      </c>
      <c r="O26" s="9">
        <f t="shared" ref="O26" si="299">ROUND(L26*0.1285,2)</f>
        <v>178651.01</v>
      </c>
      <c r="P26" s="9">
        <f t="shared" ref="P26" si="300">ROUND((L26*0.07)*0.9,2)</f>
        <v>87587.66</v>
      </c>
      <c r="Q26" s="9">
        <f t="shared" ref="Q26" si="301">ROUND(L26*0.01,2)</f>
        <v>13902.8</v>
      </c>
      <c r="R26" s="9">
        <f t="shared" ref="R26" si="302">ROUND((L26*0.0075)*0.9,2)</f>
        <v>9384.39</v>
      </c>
      <c r="S26" s="9">
        <f t="shared" ref="S26" si="303">ROUND((L26*0.0075)*0.9,2)</f>
        <v>9384.39</v>
      </c>
      <c r="T26" s="9">
        <f>ROUND(L26*0.02,2)-0.01</f>
        <v>27805.600000000002</v>
      </c>
      <c r="U26" s="9">
        <f t="shared" ref="U26" si="304">ROUND(M26*0,2)</f>
        <v>0</v>
      </c>
      <c r="V26" s="18">
        <f t="shared" ref="V26" si="305">E26/W26</f>
        <v>1508.5506145833294</v>
      </c>
      <c r="W26" s="10">
        <v>960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45255</v>
      </c>
      <c r="B27" s="9">
        <v>18281584.719999999</v>
      </c>
      <c r="C27" s="9">
        <v>16408580.550000001</v>
      </c>
      <c r="D27" s="9">
        <v>290010.43</v>
      </c>
      <c r="E27" s="9">
        <f t="shared" ref="E27" si="306">B27-C27-D27</f>
        <v>1582993.7399999981</v>
      </c>
      <c r="F27" s="9">
        <f>ROUND(E27*0.04,2)</f>
        <v>63319.75</v>
      </c>
      <c r="G27" s="9">
        <f t="shared" ref="G27" si="307">ROUND(E27*0,2)</f>
        <v>0</v>
      </c>
      <c r="H27" s="9">
        <f t="shared" ref="H27" si="308">E27-F27-G27</f>
        <v>1519673.9899999981</v>
      </c>
      <c r="I27" s="9">
        <f t="shared" ref="I27" si="309">ROUND(H27*0,2)</f>
        <v>0</v>
      </c>
      <c r="J27" s="9">
        <f t="shared" ref="J27" si="310">ROUND((I27*0.58)+((I27*0.42)*0.1),2)</f>
        <v>0</v>
      </c>
      <c r="K27" s="9">
        <f t="shared" ref="K27" si="311">ROUND((I27*0.42)*0.9,2)</f>
        <v>0</v>
      </c>
      <c r="L27" s="23">
        <f t="shared" ref="L27" si="312">IF(J27+K27=I27,H27-I27,"ERROR")</f>
        <v>1519673.9899999981</v>
      </c>
      <c r="M27" s="9">
        <f t="shared" ref="M27" si="313">ROUND(L27*0.465,2)</f>
        <v>706648.41</v>
      </c>
      <c r="N27" s="9">
        <f>ROUND(L27*0.3,2)-0.01</f>
        <v>455902.19</v>
      </c>
      <c r="O27" s="9">
        <f t="shared" ref="O27" si="314">ROUND(L27*0.1285,2)</f>
        <v>195278.11</v>
      </c>
      <c r="P27" s="9">
        <f t="shared" ref="P27" si="315">ROUND((L27*0.07)*0.9,2)</f>
        <v>95739.46</v>
      </c>
      <c r="Q27" s="9">
        <f t="shared" ref="Q27" si="316">ROUND(L27*0.01,2)</f>
        <v>15196.74</v>
      </c>
      <c r="R27" s="9">
        <f t="shared" ref="R27" si="317">ROUND((L27*0.0075)*0.9,2)</f>
        <v>10257.799999999999</v>
      </c>
      <c r="S27" s="9">
        <f t="shared" ref="S27" si="318">ROUND((L27*0.0075)*0.9,2)</f>
        <v>10257.799999999999</v>
      </c>
      <c r="T27" s="9">
        <f>ROUND(L27*0.02,2)</f>
        <v>30393.48</v>
      </c>
      <c r="U27" s="9">
        <f t="shared" ref="U27" si="319">ROUND(M27*0,2)</f>
        <v>0</v>
      </c>
      <c r="V27" s="18">
        <f t="shared" ref="V27" si="320">E27/W27</f>
        <v>1659.3225786163503</v>
      </c>
      <c r="W27" s="10">
        <v>954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45262</v>
      </c>
      <c r="B28" s="9">
        <v>16442743.700000001</v>
      </c>
      <c r="C28" s="9">
        <v>14593441.129999999</v>
      </c>
      <c r="D28" s="9">
        <v>292642.03999999998</v>
      </c>
      <c r="E28" s="9">
        <f t="shared" ref="E28" si="321">B28-C28-D28</f>
        <v>1556660.5300000021</v>
      </c>
      <c r="F28" s="9">
        <f>ROUND(E28*0.04,2)</f>
        <v>62266.42</v>
      </c>
      <c r="G28" s="9">
        <f t="shared" ref="G28" si="322">ROUND(E28*0,2)</f>
        <v>0</v>
      </c>
      <c r="H28" s="9">
        <f t="shared" ref="H28" si="323">E28-F28-G28</f>
        <v>1494394.1100000022</v>
      </c>
      <c r="I28" s="9">
        <f t="shared" ref="I28" si="324">ROUND(H28*0,2)</f>
        <v>0</v>
      </c>
      <c r="J28" s="9">
        <f t="shared" ref="J28" si="325">ROUND((I28*0.58)+((I28*0.42)*0.1),2)</f>
        <v>0</v>
      </c>
      <c r="K28" s="9">
        <f t="shared" ref="K28" si="326">ROUND((I28*0.42)*0.9,2)</f>
        <v>0</v>
      </c>
      <c r="L28" s="23">
        <f t="shared" ref="L28" si="327">IF(J28+K28=I28,H28-I28,"ERROR")</f>
        <v>1494394.1100000022</v>
      </c>
      <c r="M28" s="9">
        <f t="shared" ref="M28" si="328">ROUND(L28*0.465,2)</f>
        <v>694893.26</v>
      </c>
      <c r="N28" s="9">
        <f>ROUND(L28*0.3,2)+0.01</f>
        <v>448318.24</v>
      </c>
      <c r="O28" s="9">
        <f t="shared" ref="O28" si="329">ROUND(L28*0.1285,2)</f>
        <v>192029.64</v>
      </c>
      <c r="P28" s="9">
        <f t="shared" ref="P28" si="330">ROUND((L28*0.07)*0.9,2)</f>
        <v>94146.83</v>
      </c>
      <c r="Q28" s="9">
        <f t="shared" ref="Q28" si="331">ROUND(L28*0.01,2)</f>
        <v>14943.94</v>
      </c>
      <c r="R28" s="9">
        <f t="shared" ref="R28" si="332">ROUND((L28*0.0075)*0.9,2)</f>
        <v>10087.16</v>
      </c>
      <c r="S28" s="9">
        <f t="shared" ref="S28" si="333">ROUND((L28*0.0075)*0.9,2)</f>
        <v>10087.16</v>
      </c>
      <c r="T28" s="9">
        <f>ROUND(L28*0.02,2)</f>
        <v>29887.88</v>
      </c>
      <c r="U28" s="9">
        <f t="shared" ref="U28" si="334">ROUND(M28*0,2)</f>
        <v>0</v>
      </c>
      <c r="V28" s="18">
        <f t="shared" ref="V28" si="335">E28/W28</f>
        <v>1647.2598201058224</v>
      </c>
      <c r="W28" s="10">
        <v>945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45269</v>
      </c>
      <c r="B29" s="9">
        <v>15266693.720000001</v>
      </c>
      <c r="C29" s="9">
        <v>13553382.039999999</v>
      </c>
      <c r="D29" s="9">
        <v>270090.87</v>
      </c>
      <c r="E29" s="9">
        <f t="shared" ref="E29" si="336">B29-C29-D29</f>
        <v>1443220.8100000015</v>
      </c>
      <c r="F29" s="9">
        <f>ROUND(E29*0.04,2)+0.01</f>
        <v>57728.840000000004</v>
      </c>
      <c r="G29" s="9">
        <f t="shared" ref="G29" si="337">ROUND(E29*0,2)</f>
        <v>0</v>
      </c>
      <c r="H29" s="9">
        <f t="shared" ref="H29" si="338">E29-F29-G29</f>
        <v>1385491.9700000014</v>
      </c>
      <c r="I29" s="9">
        <f t="shared" ref="I29" si="339">ROUND(H29*0,2)</f>
        <v>0</v>
      </c>
      <c r="J29" s="9">
        <f t="shared" ref="J29" si="340">ROUND((I29*0.58)+((I29*0.42)*0.1),2)</f>
        <v>0</v>
      </c>
      <c r="K29" s="9">
        <f t="shared" ref="K29" si="341">ROUND((I29*0.42)*0.9,2)</f>
        <v>0</v>
      </c>
      <c r="L29" s="23">
        <f t="shared" ref="L29" si="342">IF(J29+K29=I29,H29-I29,"ERROR")</f>
        <v>1385491.9700000014</v>
      </c>
      <c r="M29" s="9">
        <f t="shared" ref="M29" si="343">ROUND(L29*0.465,2)</f>
        <v>644253.77</v>
      </c>
      <c r="N29" s="9">
        <f>ROUND(L29*0.3,2)</f>
        <v>415647.59</v>
      </c>
      <c r="O29" s="9">
        <f t="shared" ref="O29" si="344">ROUND(L29*0.1285,2)</f>
        <v>178035.72</v>
      </c>
      <c r="P29" s="9">
        <f t="shared" ref="P29" si="345">ROUND((L29*0.07)*0.9,2)</f>
        <v>87285.99</v>
      </c>
      <c r="Q29" s="9">
        <f t="shared" ref="Q29" si="346">ROUND(L29*0.01,2)</f>
        <v>13854.92</v>
      </c>
      <c r="R29" s="9">
        <f t="shared" ref="R29" si="347">ROUND((L29*0.0075)*0.9,2)</f>
        <v>9352.07</v>
      </c>
      <c r="S29" s="9">
        <f t="shared" ref="S29" si="348">ROUND((L29*0.0075)*0.9,2)</f>
        <v>9352.07</v>
      </c>
      <c r="T29" s="9">
        <f>ROUND(L29*0.02,2)</f>
        <v>27709.84</v>
      </c>
      <c r="U29" s="9">
        <f t="shared" ref="U29" si="349">ROUND(M29*0,2)</f>
        <v>0</v>
      </c>
      <c r="V29" s="18">
        <f t="shared" ref="V29" si="350">E29/W29</f>
        <v>1568.718271739132</v>
      </c>
      <c r="W29" s="10">
        <v>920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45276</v>
      </c>
      <c r="B30" s="9">
        <v>15793422.720000001</v>
      </c>
      <c r="C30" s="9">
        <v>14056483.260000002</v>
      </c>
      <c r="D30" s="9">
        <v>289053.67000000004</v>
      </c>
      <c r="E30" s="9">
        <f t="shared" ref="E30" si="351">B30-C30-D30</f>
        <v>1447885.7899999991</v>
      </c>
      <c r="F30" s="9">
        <f>ROUND(E30*0.04,2)</f>
        <v>57915.43</v>
      </c>
      <c r="G30" s="9">
        <f t="shared" ref="G30" si="352">ROUND(E30*0,2)</f>
        <v>0</v>
      </c>
      <c r="H30" s="9">
        <f t="shared" ref="H30" si="353">E30-F30-G30</f>
        <v>1389970.3599999992</v>
      </c>
      <c r="I30" s="9">
        <f t="shared" ref="I30" si="354">ROUND(H30*0,2)</f>
        <v>0</v>
      </c>
      <c r="J30" s="9">
        <f t="shared" ref="J30" si="355">ROUND((I30*0.58)+((I30*0.42)*0.1),2)</f>
        <v>0</v>
      </c>
      <c r="K30" s="9">
        <f t="shared" ref="K30" si="356">ROUND((I30*0.42)*0.9,2)</f>
        <v>0</v>
      </c>
      <c r="L30" s="23">
        <f t="shared" ref="L30" si="357">IF(J30+K30=I30,H30-I30,"ERROR")</f>
        <v>1389970.3599999992</v>
      </c>
      <c r="M30" s="9">
        <f t="shared" ref="M30" si="358">ROUND(L30*0.465,2)</f>
        <v>646336.22</v>
      </c>
      <c r="N30" s="9">
        <f>ROUND(L30*0.3,2)+0.01</f>
        <v>416991.12</v>
      </c>
      <c r="O30" s="9">
        <f t="shared" ref="O30" si="359">ROUND(L30*0.1285,2)</f>
        <v>178611.19</v>
      </c>
      <c r="P30" s="9">
        <f t="shared" ref="P30" si="360">ROUND((L30*0.07)*0.9,2)</f>
        <v>87568.13</v>
      </c>
      <c r="Q30" s="9">
        <f t="shared" ref="Q30" si="361">ROUND(L30*0.01,2)</f>
        <v>13899.7</v>
      </c>
      <c r="R30" s="9">
        <f t="shared" ref="R30" si="362">ROUND((L30*0.0075)*0.9,2)</f>
        <v>9382.2999999999993</v>
      </c>
      <c r="S30" s="9">
        <f t="shared" ref="S30" si="363">ROUND((L30*0.0075)*0.9,2)</f>
        <v>9382.2999999999993</v>
      </c>
      <c r="T30" s="9">
        <f>ROUND(L30*0.02,2)-0.01</f>
        <v>27799.4</v>
      </c>
      <c r="U30" s="9">
        <f t="shared" ref="U30" si="364">ROUND(M30*0,2)</f>
        <v>0</v>
      </c>
      <c r="V30" s="18">
        <f t="shared" ref="V30" si="365">E30/W30</f>
        <v>1626.8379662921338</v>
      </c>
      <c r="W30" s="10">
        <v>890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45283</v>
      </c>
      <c r="B31" s="9">
        <v>15376327.280000001</v>
      </c>
      <c r="C31" s="9">
        <v>13772238.850000001</v>
      </c>
      <c r="D31" s="9">
        <v>273002.46999999997</v>
      </c>
      <c r="E31" s="9">
        <f t="shared" ref="E31" si="366">B31-C31-D31</f>
        <v>1331085.9599999997</v>
      </c>
      <c r="F31" s="9">
        <f>ROUND(E31*0.04,2)</f>
        <v>53243.44</v>
      </c>
      <c r="G31" s="9">
        <f t="shared" ref="G31" si="367">ROUND(E31*0,2)</f>
        <v>0</v>
      </c>
      <c r="H31" s="9">
        <f t="shared" ref="H31" si="368">E31-F31-G31</f>
        <v>1277842.5199999998</v>
      </c>
      <c r="I31" s="9">
        <f t="shared" ref="I31" si="369">ROUND(H31*0,2)</f>
        <v>0</v>
      </c>
      <c r="J31" s="9">
        <f t="shared" ref="J31" si="370">ROUND((I31*0.58)+((I31*0.42)*0.1),2)</f>
        <v>0</v>
      </c>
      <c r="K31" s="9">
        <f t="shared" ref="K31" si="371">ROUND((I31*0.42)*0.9,2)</f>
        <v>0</v>
      </c>
      <c r="L31" s="23">
        <f t="shared" ref="L31" si="372">IF(J31+K31=I31,H31-I31,"ERROR")</f>
        <v>1277842.5199999998</v>
      </c>
      <c r="M31" s="9">
        <f t="shared" ref="M31" si="373">ROUND(L31*0.465,2)</f>
        <v>594196.77</v>
      </c>
      <c r="N31" s="9">
        <f>ROUND(L31*0.3,2)-0.02</f>
        <v>383352.74</v>
      </c>
      <c r="O31" s="9">
        <f t="shared" ref="O31" si="374">ROUND(L31*0.1285,2)</f>
        <v>164202.76</v>
      </c>
      <c r="P31" s="9">
        <f t="shared" ref="P31" si="375">ROUND((L31*0.07)*0.9,2)</f>
        <v>80504.08</v>
      </c>
      <c r="Q31" s="9">
        <f t="shared" ref="Q31" si="376">ROUND(L31*0.01,2)</f>
        <v>12778.43</v>
      </c>
      <c r="R31" s="9">
        <f t="shared" ref="R31" si="377">ROUND((L31*0.0075)*0.9,2)</f>
        <v>8625.44</v>
      </c>
      <c r="S31" s="9">
        <f t="shared" ref="S31" si="378">ROUND((L31*0.0075)*0.9,2)</f>
        <v>8625.44</v>
      </c>
      <c r="T31" s="9">
        <f>ROUND(L31*0.02,2)+0.01</f>
        <v>25556.859999999997</v>
      </c>
      <c r="U31" s="9">
        <f t="shared" ref="U31" si="379">ROUND(M31*0,2)</f>
        <v>0</v>
      </c>
      <c r="V31" s="18">
        <f t="shared" ref="V31" si="380">E31/W31</f>
        <v>1410.0486864406778</v>
      </c>
      <c r="W31" s="10">
        <v>944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45290</v>
      </c>
      <c r="B32" s="9">
        <v>21857671.079999998</v>
      </c>
      <c r="C32" s="9">
        <v>19543630.899999999</v>
      </c>
      <c r="D32" s="9">
        <v>308438.24</v>
      </c>
      <c r="E32" s="9">
        <f t="shared" ref="E32" si="381">B32-C32-D32</f>
        <v>2005601.9399999997</v>
      </c>
      <c r="F32" s="9">
        <f>ROUND(E32*0.04,2)-0.01</f>
        <v>80224.070000000007</v>
      </c>
      <c r="G32" s="9">
        <f t="shared" ref="G32" si="382">ROUND(E32*0,2)</f>
        <v>0</v>
      </c>
      <c r="H32" s="9">
        <f t="shared" ref="H32" si="383">E32-F32-G32</f>
        <v>1925377.8699999996</v>
      </c>
      <c r="I32" s="9">
        <f t="shared" ref="I32" si="384">ROUND(H32*0,2)</f>
        <v>0</v>
      </c>
      <c r="J32" s="9">
        <f t="shared" ref="J32" si="385">ROUND((I32*0.58)+((I32*0.42)*0.1),2)</f>
        <v>0</v>
      </c>
      <c r="K32" s="9">
        <f t="shared" ref="K32" si="386">ROUND((I32*0.42)*0.9,2)</f>
        <v>0</v>
      </c>
      <c r="L32" s="23">
        <f t="shared" ref="L32" si="387">IF(J32+K32=I32,H32-I32,"ERROR")</f>
        <v>1925377.8699999996</v>
      </c>
      <c r="M32" s="9">
        <f t="shared" ref="M32" si="388">ROUND(L32*0.465,2)</f>
        <v>895300.71</v>
      </c>
      <c r="N32" s="9">
        <f>ROUND(L32*0.3,2)-0.01</f>
        <v>577613.35</v>
      </c>
      <c r="O32" s="9">
        <f t="shared" ref="O32" si="389">ROUND(L32*0.1285,2)</f>
        <v>247411.06</v>
      </c>
      <c r="P32" s="9">
        <f t="shared" ref="P32" si="390">ROUND((L32*0.07)*0.9,2)</f>
        <v>121298.81</v>
      </c>
      <c r="Q32" s="9">
        <f t="shared" ref="Q32" si="391">ROUND(L32*0.01,2)</f>
        <v>19253.78</v>
      </c>
      <c r="R32" s="9">
        <f t="shared" ref="R32" si="392">ROUND((L32*0.0075)*0.9,2)</f>
        <v>12996.3</v>
      </c>
      <c r="S32" s="9">
        <f t="shared" ref="S32" si="393">ROUND((L32*0.0075)*0.9,2)</f>
        <v>12996.3</v>
      </c>
      <c r="T32" s="9">
        <v>27397.1</v>
      </c>
      <c r="U32" s="9">
        <v>11110.46</v>
      </c>
      <c r="V32" s="18">
        <f t="shared" ref="V32" si="394">E32/W32</f>
        <v>2069.7646439628479</v>
      </c>
      <c r="W32" s="10">
        <v>969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45297</v>
      </c>
      <c r="B33" s="9">
        <v>20374456.869999997</v>
      </c>
      <c r="C33" s="9">
        <v>18305063.52</v>
      </c>
      <c r="D33" s="9">
        <v>288138.49</v>
      </c>
      <c r="E33" s="9">
        <f t="shared" ref="E33" si="395">B33-C33-D33</f>
        <v>1781254.8599999978</v>
      </c>
      <c r="F33" s="9">
        <f>ROUND(E33*0.04,2)+0.01</f>
        <v>71250.2</v>
      </c>
      <c r="G33" s="9">
        <f t="shared" ref="G33" si="396">ROUND(E33*0,2)</f>
        <v>0</v>
      </c>
      <c r="H33" s="9">
        <f t="shared" ref="H33" si="397">E33-F33-G33</f>
        <v>1710004.6599999978</v>
      </c>
      <c r="I33" s="9">
        <f t="shared" ref="I33" si="398">ROUND(H33*0,2)</f>
        <v>0</v>
      </c>
      <c r="J33" s="9">
        <f t="shared" ref="J33" si="399">ROUND((I33*0.58)+((I33*0.42)*0.1),2)</f>
        <v>0</v>
      </c>
      <c r="K33" s="9">
        <f t="shared" ref="K33" si="400">ROUND((I33*0.42)*0.9,2)</f>
        <v>0</v>
      </c>
      <c r="L33" s="23">
        <f t="shared" ref="L33" si="401">IF(J33+K33=I33,H33-I33,"ERROR")</f>
        <v>1710004.6599999978</v>
      </c>
      <c r="M33" s="9">
        <f t="shared" ref="M33" si="402">ROUND(L33*0.465,2)</f>
        <v>795152.17</v>
      </c>
      <c r="N33" s="9">
        <f>ROUND(L33*0.3,2)-0.01</f>
        <v>513001.39</v>
      </c>
      <c r="O33" s="9">
        <f t="shared" ref="O33" si="403">ROUND(L33*0.1285,2)</f>
        <v>219735.6</v>
      </c>
      <c r="P33" s="9">
        <f t="shared" ref="P33" si="404">ROUND((L33*0.07)*0.9,2)</f>
        <v>107730.29</v>
      </c>
      <c r="Q33" s="9">
        <f t="shared" ref="Q33" si="405">ROUND(L33*0.01,2)</f>
        <v>17100.05</v>
      </c>
      <c r="R33" s="9">
        <f t="shared" ref="R33" si="406">ROUND((L33*0.0075)*0.9,2)</f>
        <v>11542.53</v>
      </c>
      <c r="S33" s="9">
        <f t="shared" ref="S33" si="407">ROUND((L33*0.0075)*0.9,2)</f>
        <v>11542.53</v>
      </c>
      <c r="T33" s="9">
        <f t="shared" ref="T33:T38" si="408">ROUND(L33*0.01,2)</f>
        <v>17100.05</v>
      </c>
      <c r="U33" s="9">
        <f t="shared" ref="U33:U38" si="409">ROUND(L33*0.01,2)</f>
        <v>17100.05</v>
      </c>
      <c r="V33" s="18">
        <f t="shared" ref="V33" si="410">E33/W33</f>
        <v>1836.345216494843</v>
      </c>
      <c r="W33" s="10">
        <v>970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45304</v>
      </c>
      <c r="B34" s="9">
        <v>14250540.909999998</v>
      </c>
      <c r="C34" s="9">
        <v>12788973</v>
      </c>
      <c r="D34" s="9">
        <v>237677.66</v>
      </c>
      <c r="E34" s="9">
        <f t="shared" ref="E34" si="411">B34-C34-D34</f>
        <v>1223890.2499999984</v>
      </c>
      <c r="F34" s="9">
        <f>ROUND(E34*0.04,2)-0.01</f>
        <v>48955.6</v>
      </c>
      <c r="G34" s="9">
        <f t="shared" ref="G34" si="412">ROUND(E34*0,2)</f>
        <v>0</v>
      </c>
      <c r="H34" s="9">
        <f t="shared" ref="H34" si="413">E34-F34-G34</f>
        <v>1174934.6499999983</v>
      </c>
      <c r="I34" s="9">
        <f t="shared" ref="I34" si="414">ROUND(H34*0,2)</f>
        <v>0</v>
      </c>
      <c r="J34" s="9">
        <f t="shared" ref="J34" si="415">ROUND((I34*0.58)+((I34*0.42)*0.1),2)</f>
        <v>0</v>
      </c>
      <c r="K34" s="9">
        <f t="shared" ref="K34" si="416">ROUND((I34*0.42)*0.9,2)</f>
        <v>0</v>
      </c>
      <c r="L34" s="23">
        <f t="shared" ref="L34" si="417">IF(J34+K34=I34,H34-I34,"ERROR")</f>
        <v>1174934.6499999983</v>
      </c>
      <c r="M34" s="9">
        <f t="shared" ref="M34" si="418">ROUND(L34*0.465,2)</f>
        <v>546344.61</v>
      </c>
      <c r="N34" s="9">
        <f>ROUND(L34*0.3,2)</f>
        <v>352480.39</v>
      </c>
      <c r="O34" s="9">
        <f t="shared" ref="O34" si="419">ROUND(L34*0.1285,2)</f>
        <v>150979.1</v>
      </c>
      <c r="P34" s="9">
        <f t="shared" ref="P34" si="420">ROUND((L34*0.07)*0.9,2)</f>
        <v>74020.88</v>
      </c>
      <c r="Q34" s="9">
        <f t="shared" ref="Q34" si="421">ROUND(L34*0.01,2)</f>
        <v>11749.35</v>
      </c>
      <c r="R34" s="9">
        <f t="shared" ref="R34" si="422">ROUND((L34*0.0075)*0.9,2)</f>
        <v>7930.81</v>
      </c>
      <c r="S34" s="9">
        <f t="shared" ref="S34" si="423">ROUND((L34*0.0075)*0.9,2)</f>
        <v>7930.81</v>
      </c>
      <c r="T34" s="9">
        <f t="shared" si="408"/>
        <v>11749.35</v>
      </c>
      <c r="U34" s="9">
        <f t="shared" si="409"/>
        <v>11749.35</v>
      </c>
      <c r="V34" s="18">
        <f t="shared" ref="V34" si="424">E34/W34</f>
        <v>1274.8856770833315</v>
      </c>
      <c r="W34" s="10">
        <v>960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45311</v>
      </c>
      <c r="B35" s="9">
        <v>14820264.440000003</v>
      </c>
      <c r="C35" s="9">
        <v>13237644.809999999</v>
      </c>
      <c r="D35" s="9">
        <v>249892.22</v>
      </c>
      <c r="E35" s="9">
        <f t="shared" ref="E35" si="425">B35-C35-D35</f>
        <v>1332727.4100000046</v>
      </c>
      <c r="F35" s="9">
        <f>ROUND(E35*0.04,2)</f>
        <v>53309.1</v>
      </c>
      <c r="G35" s="9">
        <f t="shared" ref="G35" si="426">ROUND(E35*0,2)</f>
        <v>0</v>
      </c>
      <c r="H35" s="9">
        <f t="shared" ref="H35" si="427">E35-F35-G35</f>
        <v>1279418.3100000045</v>
      </c>
      <c r="I35" s="9">
        <f t="shared" ref="I35" si="428">ROUND(H35*0,2)</f>
        <v>0</v>
      </c>
      <c r="J35" s="9">
        <f t="shared" ref="J35" si="429">ROUND((I35*0.58)+((I35*0.42)*0.1),2)</f>
        <v>0</v>
      </c>
      <c r="K35" s="9">
        <f t="shared" ref="K35" si="430">ROUND((I35*0.42)*0.9,2)</f>
        <v>0</v>
      </c>
      <c r="L35" s="23">
        <f t="shared" ref="L35" si="431">IF(J35+K35=I35,H35-I35,"ERROR")</f>
        <v>1279418.3100000045</v>
      </c>
      <c r="M35" s="9">
        <f t="shared" ref="M35" si="432">ROUND(L35*0.465,2)</f>
        <v>594929.51</v>
      </c>
      <c r="N35" s="9">
        <f>ROUND(L35*0.3,2)+0.03</f>
        <v>383825.52</v>
      </c>
      <c r="O35" s="9">
        <f t="shared" ref="O35" si="433">ROUND(L35*0.1285,2)</f>
        <v>164405.25</v>
      </c>
      <c r="P35" s="9">
        <f t="shared" ref="P35" si="434">ROUND((L35*0.07)*0.9,2)</f>
        <v>80603.350000000006</v>
      </c>
      <c r="Q35" s="9">
        <f t="shared" ref="Q35" si="435">ROUND(L35*0.01,2)</f>
        <v>12794.18</v>
      </c>
      <c r="R35" s="9">
        <f t="shared" ref="R35" si="436">ROUND((L35*0.0075)*0.9,2)</f>
        <v>8636.07</v>
      </c>
      <c r="S35" s="9">
        <f t="shared" ref="S35" si="437">ROUND((L35*0.0075)*0.9,2)</f>
        <v>8636.07</v>
      </c>
      <c r="T35" s="9">
        <f t="shared" si="408"/>
        <v>12794.18</v>
      </c>
      <c r="U35" s="9">
        <f t="shared" si="409"/>
        <v>12794.18</v>
      </c>
      <c r="V35" s="18">
        <f t="shared" ref="V35" si="438">E35/W35</f>
        <v>1388.2577187500049</v>
      </c>
      <c r="W35" s="10">
        <v>960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45318</v>
      </c>
      <c r="B36" s="9">
        <v>18211313.66</v>
      </c>
      <c r="C36" s="9">
        <v>16368663.359999999</v>
      </c>
      <c r="D36" s="9">
        <v>306360.84000000003</v>
      </c>
      <c r="E36" s="9">
        <f t="shared" ref="E36" si="439">B36-C36-D36</f>
        <v>1536289.4600000007</v>
      </c>
      <c r="F36" s="9">
        <f>ROUND(E36*0.04,2)-0.01</f>
        <v>61451.57</v>
      </c>
      <c r="G36" s="9">
        <f t="shared" ref="G36" si="440">ROUND(E36*0,2)</f>
        <v>0</v>
      </c>
      <c r="H36" s="9">
        <f t="shared" ref="H36" si="441">E36-F36-G36</f>
        <v>1474837.8900000006</v>
      </c>
      <c r="I36" s="9">
        <f t="shared" ref="I36" si="442">ROUND(H36*0,2)</f>
        <v>0</v>
      </c>
      <c r="J36" s="9">
        <f t="shared" ref="J36" si="443">ROUND((I36*0.58)+((I36*0.42)*0.1),2)</f>
        <v>0</v>
      </c>
      <c r="K36" s="9">
        <f t="shared" ref="K36" si="444">ROUND((I36*0.42)*0.9,2)</f>
        <v>0</v>
      </c>
      <c r="L36" s="23">
        <f t="shared" ref="L36" si="445">IF(J36+K36=I36,H36-I36,"ERROR")</f>
        <v>1474837.8900000006</v>
      </c>
      <c r="M36" s="9">
        <f t="shared" ref="M36" si="446">ROUND(L36*0.465,2)</f>
        <v>685799.62</v>
      </c>
      <c r="N36" s="9">
        <f>ROUND(L36*0.3,2)-0.02</f>
        <v>442451.35</v>
      </c>
      <c r="O36" s="9">
        <f t="shared" ref="O36" si="447">ROUND(L36*0.1285,2)</f>
        <v>189516.67</v>
      </c>
      <c r="P36" s="9">
        <f t="shared" ref="P36" si="448">ROUND((L36*0.07)*0.9,2)</f>
        <v>92914.79</v>
      </c>
      <c r="Q36" s="9">
        <f t="shared" ref="Q36" si="449">ROUND(L36*0.01,2)</f>
        <v>14748.38</v>
      </c>
      <c r="R36" s="9">
        <f t="shared" ref="R36" si="450">ROUND((L36*0.0075)*0.9,2)</f>
        <v>9955.16</v>
      </c>
      <c r="S36" s="9">
        <f t="shared" ref="S36" si="451">ROUND((L36*0.0075)*0.9,2)</f>
        <v>9955.16</v>
      </c>
      <c r="T36" s="9">
        <f t="shared" si="408"/>
        <v>14748.38</v>
      </c>
      <c r="U36" s="9">
        <f t="shared" si="409"/>
        <v>14748.38</v>
      </c>
      <c r="V36" s="18">
        <f t="shared" ref="V36" si="452">E36/W36</f>
        <v>1583.80356701031</v>
      </c>
      <c r="W36" s="10">
        <v>970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45325</v>
      </c>
      <c r="B37" s="9">
        <v>18940854.699999999</v>
      </c>
      <c r="C37" s="9">
        <v>16972505.09</v>
      </c>
      <c r="D37" s="9">
        <v>327069.17</v>
      </c>
      <c r="E37" s="9">
        <f t="shared" ref="E37" si="453">B37-C37-D37</f>
        <v>1641280.4399999995</v>
      </c>
      <c r="F37" s="9">
        <f>ROUND(E37*0.04,2)-0.01</f>
        <v>65651.210000000006</v>
      </c>
      <c r="G37" s="9">
        <f t="shared" ref="G37" si="454">ROUND(E37*0,2)</f>
        <v>0</v>
      </c>
      <c r="H37" s="9">
        <f t="shared" ref="H37" si="455">E37-F37-G37</f>
        <v>1575629.2299999995</v>
      </c>
      <c r="I37" s="9">
        <f t="shared" ref="I37" si="456">ROUND(H37*0,2)</f>
        <v>0</v>
      </c>
      <c r="J37" s="9">
        <f t="shared" ref="J37" si="457">ROUND((I37*0.58)+((I37*0.42)*0.1),2)</f>
        <v>0</v>
      </c>
      <c r="K37" s="9">
        <f t="shared" ref="K37" si="458">ROUND((I37*0.42)*0.9,2)</f>
        <v>0</v>
      </c>
      <c r="L37" s="23">
        <f t="shared" ref="L37" si="459">IF(J37+K37=I37,H37-I37,"ERROR")</f>
        <v>1575629.2299999995</v>
      </c>
      <c r="M37" s="9">
        <f t="shared" ref="M37" si="460">ROUND(L37*0.465,2)</f>
        <v>732667.59</v>
      </c>
      <c r="N37" s="9">
        <f>ROUND(L37*0.3,2)</f>
        <v>472688.77</v>
      </c>
      <c r="O37" s="9">
        <f t="shared" ref="O37" si="461">ROUND(L37*0.1285,2)</f>
        <v>202468.36</v>
      </c>
      <c r="P37" s="9">
        <f t="shared" ref="P37" si="462">ROUND((L37*0.07)*0.9,2)</f>
        <v>99264.639999999999</v>
      </c>
      <c r="Q37" s="9">
        <f t="shared" ref="Q37" si="463">ROUND(L37*0.01,2)</f>
        <v>15756.29</v>
      </c>
      <c r="R37" s="9">
        <f t="shared" ref="R37" si="464">ROUND((L37*0.0075)*0.9,2)</f>
        <v>10635.5</v>
      </c>
      <c r="S37" s="9">
        <f t="shared" ref="S37" si="465">ROUND((L37*0.0075)*0.9,2)</f>
        <v>10635.5</v>
      </c>
      <c r="T37" s="9">
        <f t="shared" si="408"/>
        <v>15756.29</v>
      </c>
      <c r="U37" s="9">
        <f t="shared" si="409"/>
        <v>15756.29</v>
      </c>
      <c r="V37" s="18">
        <f t="shared" ref="V37" si="466">E37/W37</f>
        <v>1690.2991143151385</v>
      </c>
      <c r="W37" s="10">
        <v>971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45332</v>
      </c>
      <c r="B38" s="9">
        <v>17954769.989999998</v>
      </c>
      <c r="C38" s="9">
        <v>16147725.66</v>
      </c>
      <c r="D38" s="9">
        <v>312519.33</v>
      </c>
      <c r="E38" s="9">
        <f t="shared" ref="E38" si="467">B38-C38-D38</f>
        <v>1494524.9999999981</v>
      </c>
      <c r="F38" s="9">
        <f>ROUND(E38*0.04,2)+0.01</f>
        <v>59781.01</v>
      </c>
      <c r="G38" s="9">
        <f t="shared" ref="G38" si="468">ROUND(E38*0,2)</f>
        <v>0</v>
      </c>
      <c r="H38" s="9">
        <f t="shared" ref="H38" si="469">E38-F38-G38</f>
        <v>1434743.9899999981</v>
      </c>
      <c r="I38" s="9">
        <f t="shared" ref="I38" si="470">ROUND(H38*0,2)</f>
        <v>0</v>
      </c>
      <c r="J38" s="9">
        <f t="shared" ref="J38" si="471">ROUND((I38*0.58)+((I38*0.42)*0.1),2)</f>
        <v>0</v>
      </c>
      <c r="K38" s="9">
        <f t="shared" ref="K38" si="472">ROUND((I38*0.42)*0.9,2)</f>
        <v>0</v>
      </c>
      <c r="L38" s="23">
        <f t="shared" ref="L38" si="473">IF(J38+K38=I38,H38-I38,"ERROR")</f>
        <v>1434743.9899999981</v>
      </c>
      <c r="M38" s="9">
        <f t="shared" ref="M38" si="474">ROUND(L38*0.465,2)</f>
        <v>667155.96</v>
      </c>
      <c r="N38" s="9">
        <f>ROUND(L38*0.3,2)</f>
        <v>430423.2</v>
      </c>
      <c r="O38" s="9">
        <f t="shared" ref="O38" si="475">ROUND(L38*0.1285,2)</f>
        <v>184364.6</v>
      </c>
      <c r="P38" s="9">
        <f t="shared" ref="P38" si="476">ROUND((L38*0.07)*0.9,2)</f>
        <v>90388.87</v>
      </c>
      <c r="Q38" s="9">
        <f t="shared" ref="Q38" si="477">ROUND(L38*0.01,2)</f>
        <v>14347.44</v>
      </c>
      <c r="R38" s="9">
        <f t="shared" ref="R38" si="478">ROUND((L38*0.0075)*0.9,2)</f>
        <v>9684.52</v>
      </c>
      <c r="S38" s="9">
        <f t="shared" ref="S38" si="479">ROUND((L38*0.0075)*0.9,2)</f>
        <v>9684.52</v>
      </c>
      <c r="T38" s="9">
        <f t="shared" si="408"/>
        <v>14347.44</v>
      </c>
      <c r="U38" s="9">
        <f t="shared" si="409"/>
        <v>14347.44</v>
      </c>
      <c r="V38" s="18">
        <f t="shared" ref="V38" si="480">E38/W38</f>
        <v>1550.3371369294587</v>
      </c>
      <c r="W38" s="10">
        <v>964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45339</v>
      </c>
      <c r="B39" s="9">
        <v>18253600.469999999</v>
      </c>
      <c r="C39" s="9">
        <v>16309668.069999998</v>
      </c>
      <c r="D39" s="9">
        <v>308494.88</v>
      </c>
      <c r="E39" s="9">
        <f t="shared" ref="E39" si="481">B39-C39-D39</f>
        <v>1635437.5200000005</v>
      </c>
      <c r="F39" s="9">
        <f>ROUND(E39*0.04,2)+0.01</f>
        <v>65417.51</v>
      </c>
      <c r="G39" s="9">
        <f t="shared" ref="G39" si="482">ROUND(E39*0,2)</f>
        <v>0</v>
      </c>
      <c r="H39" s="9">
        <f t="shared" ref="H39" si="483">E39-F39-G39</f>
        <v>1570020.0100000005</v>
      </c>
      <c r="I39" s="9">
        <f t="shared" ref="I39" si="484">ROUND(H39*0,2)</f>
        <v>0</v>
      </c>
      <c r="J39" s="9">
        <f t="shared" ref="J39" si="485">ROUND((I39*0.58)+((I39*0.42)*0.1),2)</f>
        <v>0</v>
      </c>
      <c r="K39" s="9">
        <f t="shared" ref="K39" si="486">ROUND((I39*0.42)*0.9,2)</f>
        <v>0</v>
      </c>
      <c r="L39" s="23">
        <f t="shared" ref="L39" si="487">IF(J39+K39=I39,H39-I39,"ERROR")</f>
        <v>1570020.0100000005</v>
      </c>
      <c r="M39" s="9">
        <f t="shared" ref="M39" si="488">ROUND(L39*0.465,2)</f>
        <v>730059.3</v>
      </c>
      <c r="N39" s="9">
        <f>ROUND(L39*0.3,2)</f>
        <v>471006</v>
      </c>
      <c r="O39" s="9">
        <f t="shared" ref="O39" si="489">ROUND(L39*0.1285,2)</f>
        <v>201747.57</v>
      </c>
      <c r="P39" s="9">
        <f t="shared" ref="P39" si="490">ROUND((L39*0.07)*0.9,2)</f>
        <v>98911.26</v>
      </c>
      <c r="Q39" s="9">
        <f t="shared" ref="Q39" si="491">ROUND(L39*0.01,2)</f>
        <v>15700.2</v>
      </c>
      <c r="R39" s="9">
        <f t="shared" ref="R39" si="492">ROUND((L39*0.0075)*0.9,2)</f>
        <v>10597.64</v>
      </c>
      <c r="S39" s="9">
        <f t="shared" ref="S39" si="493">ROUND((L39*0.0075)*0.9,2)</f>
        <v>10597.64</v>
      </c>
      <c r="T39" s="9">
        <f t="shared" ref="T39" si="494">ROUND(L39*0.01,2)</f>
        <v>15700.2</v>
      </c>
      <c r="U39" s="9">
        <f t="shared" ref="U39" si="495">ROUND(L39*0.01,2)</f>
        <v>15700.2</v>
      </c>
      <c r="V39" s="18">
        <f t="shared" ref="V39" si="496">E39/W39</f>
        <v>1679.0939630390149</v>
      </c>
      <c r="W39" s="10">
        <v>974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45346</v>
      </c>
      <c r="B40" s="9">
        <v>20528842.369999997</v>
      </c>
      <c r="C40" s="9">
        <v>18316119.199999999</v>
      </c>
      <c r="D40" s="9">
        <v>342939.48</v>
      </c>
      <c r="E40" s="9">
        <f t="shared" ref="E40" si="497">B40-C40-D40</f>
        <v>1869783.6899999981</v>
      </c>
      <c r="F40" s="9">
        <f>ROUND(E40*0.04,2)</f>
        <v>74791.350000000006</v>
      </c>
      <c r="G40" s="9">
        <f t="shared" ref="G40" si="498">ROUND(E40*0,2)</f>
        <v>0</v>
      </c>
      <c r="H40" s="9">
        <f t="shared" ref="H40" si="499">E40-F40-G40</f>
        <v>1794992.339999998</v>
      </c>
      <c r="I40" s="9">
        <f t="shared" ref="I40" si="500">ROUND(H40*0,2)</f>
        <v>0</v>
      </c>
      <c r="J40" s="9">
        <f t="shared" ref="J40" si="501">ROUND((I40*0.58)+((I40*0.42)*0.1),2)</f>
        <v>0</v>
      </c>
      <c r="K40" s="9">
        <f t="shared" ref="K40" si="502">ROUND((I40*0.42)*0.9,2)</f>
        <v>0</v>
      </c>
      <c r="L40" s="23">
        <f t="shared" ref="L40" si="503">IF(J40+K40=I40,H40-I40,"ERROR")</f>
        <v>1794992.339999998</v>
      </c>
      <c r="M40" s="9">
        <f t="shared" ref="M40" si="504">ROUND(L40*0.465,2)</f>
        <v>834671.44</v>
      </c>
      <c r="N40" s="9">
        <f>ROUND(L40*0.3,2)</f>
        <v>538497.69999999995</v>
      </c>
      <c r="O40" s="9">
        <f t="shared" ref="O40" si="505">ROUND(L40*0.1285,2)</f>
        <v>230656.52</v>
      </c>
      <c r="P40" s="9">
        <f t="shared" ref="P40" si="506">ROUND((L40*0.07)*0.9,2)</f>
        <v>113084.52</v>
      </c>
      <c r="Q40" s="9">
        <f t="shared" ref="Q40" si="507">ROUND(L40*0.01,2)</f>
        <v>17949.919999999998</v>
      </c>
      <c r="R40" s="9">
        <f t="shared" ref="R40" si="508">ROUND((L40*0.0075)*0.9,2)</f>
        <v>12116.2</v>
      </c>
      <c r="S40" s="9">
        <f t="shared" ref="S40" si="509">ROUND((L40*0.0075)*0.9,2)</f>
        <v>12116.2</v>
      </c>
      <c r="T40" s="9">
        <f t="shared" ref="T40" si="510">ROUND(L40*0.01,2)</f>
        <v>17949.919999999998</v>
      </c>
      <c r="U40" s="9">
        <f t="shared" ref="U40" si="511">ROUND(L40*0.01,2)</f>
        <v>17949.919999999998</v>
      </c>
      <c r="V40" s="18">
        <f t="shared" ref="V40" si="512">E40/W40</f>
        <v>1909.8914096016324</v>
      </c>
      <c r="W40" s="10">
        <v>979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45353</v>
      </c>
      <c r="B41" s="9">
        <v>21119477.699999999</v>
      </c>
      <c r="C41" s="9">
        <v>18904118.77</v>
      </c>
      <c r="D41" s="9">
        <v>336775.97</v>
      </c>
      <c r="E41" s="9">
        <f t="shared" ref="E41" si="513">B41-C41-D41</f>
        <v>1878582.9599999997</v>
      </c>
      <c r="F41" s="9">
        <f>ROUND(E41*0.04,2)</f>
        <v>75143.320000000007</v>
      </c>
      <c r="G41" s="9">
        <f t="shared" ref="G41" si="514">ROUND(E41*0,2)</f>
        <v>0</v>
      </c>
      <c r="H41" s="9">
        <f t="shared" ref="H41" si="515">E41-F41-G41</f>
        <v>1803439.6399999997</v>
      </c>
      <c r="I41" s="9">
        <f t="shared" ref="I41" si="516">ROUND(H41*0,2)</f>
        <v>0</v>
      </c>
      <c r="J41" s="9">
        <f t="shared" ref="J41" si="517">ROUND((I41*0.58)+((I41*0.42)*0.1),2)</f>
        <v>0</v>
      </c>
      <c r="K41" s="9">
        <f t="shared" ref="K41" si="518">ROUND((I41*0.42)*0.9,2)</f>
        <v>0</v>
      </c>
      <c r="L41" s="23">
        <f t="shared" ref="L41" si="519">IF(J41+K41=I41,H41-I41,"ERROR")</f>
        <v>1803439.6399999997</v>
      </c>
      <c r="M41" s="9">
        <f t="shared" ref="M41" si="520">ROUND(L41*0.465,2)</f>
        <v>838599.43</v>
      </c>
      <c r="N41" s="9">
        <f>ROUND(L41*0.3,2)-0.01</f>
        <v>541031.88</v>
      </c>
      <c r="O41" s="9">
        <f t="shared" ref="O41" si="521">ROUND(L41*0.1285,2)</f>
        <v>231741.99</v>
      </c>
      <c r="P41" s="9">
        <f t="shared" ref="P41" si="522">ROUND((L41*0.07)*0.9,2)</f>
        <v>113616.7</v>
      </c>
      <c r="Q41" s="9">
        <f t="shared" ref="Q41" si="523">ROUND(L41*0.01,2)</f>
        <v>18034.400000000001</v>
      </c>
      <c r="R41" s="9">
        <f t="shared" ref="R41" si="524">ROUND((L41*0.0075)*0.9,2)</f>
        <v>12173.22</v>
      </c>
      <c r="S41" s="9">
        <f t="shared" ref="S41" si="525">ROUND((L41*0.0075)*0.9,2)</f>
        <v>12173.22</v>
      </c>
      <c r="T41" s="9">
        <f t="shared" ref="T41" si="526">ROUND(L41*0.01,2)</f>
        <v>18034.400000000001</v>
      </c>
      <c r="U41" s="9">
        <f t="shared" ref="U41" si="527">ROUND(L41*0.01,2)</f>
        <v>18034.400000000001</v>
      </c>
      <c r="V41" s="18">
        <f t="shared" ref="V41" si="528">E41/W41</f>
        <v>1971.2308079748161</v>
      </c>
      <c r="W41" s="10">
        <v>953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45360</v>
      </c>
      <c r="B42" s="9">
        <v>19528902.760000002</v>
      </c>
      <c r="C42" s="9">
        <v>17516029.539999999</v>
      </c>
      <c r="D42" s="9">
        <v>314676.51</v>
      </c>
      <c r="E42" s="9">
        <f t="shared" ref="E42" si="529">B42-C42-D42</f>
        <v>1698196.7100000025</v>
      </c>
      <c r="F42" s="9">
        <f>ROUND(E42*0.04,2)+0.01</f>
        <v>67927.87999999999</v>
      </c>
      <c r="G42" s="9">
        <f t="shared" ref="G42" si="530">ROUND(E42*0,2)</f>
        <v>0</v>
      </c>
      <c r="H42" s="9">
        <f t="shared" ref="H42" si="531">E42-F42-G42</f>
        <v>1630268.8300000026</v>
      </c>
      <c r="I42" s="9">
        <f t="shared" ref="I42" si="532">ROUND(H42*0,2)</f>
        <v>0</v>
      </c>
      <c r="J42" s="9">
        <f t="shared" ref="J42" si="533">ROUND((I42*0.58)+((I42*0.42)*0.1),2)</f>
        <v>0</v>
      </c>
      <c r="K42" s="9">
        <f t="shared" ref="K42" si="534">ROUND((I42*0.42)*0.9,2)</f>
        <v>0</v>
      </c>
      <c r="L42" s="23">
        <f t="shared" ref="L42" si="535">IF(J42+K42=I42,H42-I42,"ERROR")</f>
        <v>1630268.8300000026</v>
      </c>
      <c r="M42" s="9">
        <f t="shared" ref="M42" si="536">ROUND(L42*0.465,2)</f>
        <v>758075.01</v>
      </c>
      <c r="N42" s="9">
        <f>ROUND(L42*0.3,2)</f>
        <v>489080.65</v>
      </c>
      <c r="O42" s="9">
        <f t="shared" ref="O42" si="537">ROUND(L42*0.1285,2)</f>
        <v>209489.54</v>
      </c>
      <c r="P42" s="9">
        <f t="shared" ref="P42" si="538">ROUND((L42*0.07)*0.9,2)</f>
        <v>102706.94</v>
      </c>
      <c r="Q42" s="9">
        <f t="shared" ref="Q42" si="539">ROUND(L42*0.01,2)</f>
        <v>16302.69</v>
      </c>
      <c r="R42" s="9">
        <f t="shared" ref="R42" si="540">ROUND((L42*0.0075)*0.9,2)</f>
        <v>11004.31</v>
      </c>
      <c r="S42" s="9">
        <f t="shared" ref="S42" si="541">ROUND((L42*0.0075)*0.9,2)</f>
        <v>11004.31</v>
      </c>
      <c r="T42" s="9">
        <f t="shared" ref="T42" si="542">ROUND(L42*0.01,2)</f>
        <v>16302.69</v>
      </c>
      <c r="U42" s="9">
        <f t="shared" ref="U42" si="543">ROUND(L42*0.01,2)</f>
        <v>16302.69</v>
      </c>
      <c r="V42" s="18">
        <f t="shared" ref="V42" si="544">E42/W42</f>
        <v>1748.9152523172013</v>
      </c>
      <c r="W42" s="10">
        <v>971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45367</v>
      </c>
      <c r="B43" s="9">
        <v>18766189.32</v>
      </c>
      <c r="C43" s="9">
        <v>16841755.32</v>
      </c>
      <c r="D43" s="9">
        <v>320332.52999999997</v>
      </c>
      <c r="E43" s="9">
        <f t="shared" ref="E43" si="545">B43-C43-D43</f>
        <v>1604101.47</v>
      </c>
      <c r="F43" s="9">
        <f>ROUND(E43*0.04,2)+0.01</f>
        <v>64164.07</v>
      </c>
      <c r="G43" s="9">
        <f t="shared" ref="G43" si="546">ROUND(E43*0,2)</f>
        <v>0</v>
      </c>
      <c r="H43" s="9">
        <f t="shared" ref="H43" si="547">E43-F43-G43</f>
        <v>1539937.4</v>
      </c>
      <c r="I43" s="9">
        <f t="shared" ref="I43" si="548">ROUND(H43*0,2)</f>
        <v>0</v>
      </c>
      <c r="J43" s="9">
        <f t="shared" ref="J43" si="549">ROUND((I43*0.58)+((I43*0.42)*0.1),2)</f>
        <v>0</v>
      </c>
      <c r="K43" s="9">
        <f t="shared" ref="K43" si="550">ROUND((I43*0.42)*0.9,2)</f>
        <v>0</v>
      </c>
      <c r="L43" s="23">
        <f t="shared" ref="L43" si="551">IF(J43+K43=I43,H43-I43,"ERROR")</f>
        <v>1539937.4</v>
      </c>
      <c r="M43" s="9">
        <f t="shared" ref="M43" si="552">ROUND(L43*0.465,2)</f>
        <v>716070.89</v>
      </c>
      <c r="N43" s="9">
        <f>ROUND(L43*0.3,2)</f>
        <v>461981.22</v>
      </c>
      <c r="O43" s="9">
        <f t="shared" ref="O43" si="553">ROUND(L43*0.1285,2)</f>
        <v>197881.96</v>
      </c>
      <c r="P43" s="9">
        <f t="shared" ref="P43" si="554">ROUND((L43*0.07)*0.9,2)</f>
        <v>97016.06</v>
      </c>
      <c r="Q43" s="9">
        <f t="shared" ref="Q43" si="555">ROUND(L43*0.01,2)</f>
        <v>15399.37</v>
      </c>
      <c r="R43" s="9">
        <f t="shared" ref="R43" si="556">ROUND((L43*0.0075)*0.9,2)</f>
        <v>10394.58</v>
      </c>
      <c r="S43" s="9">
        <f t="shared" ref="S43" si="557">ROUND((L43*0.0075)*0.9,2)</f>
        <v>10394.58</v>
      </c>
      <c r="T43" s="9">
        <f t="shared" ref="T43" si="558">ROUND(L43*0.01,2)</f>
        <v>15399.37</v>
      </c>
      <c r="U43" s="9">
        <f t="shared" ref="U43" si="559">ROUND(L43*0.01,2)</f>
        <v>15399.37</v>
      </c>
      <c r="V43" s="18">
        <f t="shared" ref="V43" si="560">E43/W43</f>
        <v>1664.0056742738589</v>
      </c>
      <c r="W43" s="10">
        <v>964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45374</v>
      </c>
      <c r="B44" s="9">
        <v>19767515.949999999</v>
      </c>
      <c r="C44" s="9">
        <v>17598938.02</v>
      </c>
      <c r="D44" s="9">
        <v>323942.29000000004</v>
      </c>
      <c r="E44" s="9">
        <f t="shared" ref="E44" si="561">B44-C44-D44</f>
        <v>1844635.6399999997</v>
      </c>
      <c r="F44" s="9">
        <f>ROUND(E44*0.04,2)</f>
        <v>73785.429999999993</v>
      </c>
      <c r="G44" s="9">
        <f t="shared" ref="G44" si="562">ROUND(E44*0,2)</f>
        <v>0</v>
      </c>
      <c r="H44" s="9">
        <f t="shared" ref="H44" si="563">E44-F44-G44</f>
        <v>1770850.2099999997</v>
      </c>
      <c r="I44" s="9">
        <f t="shared" ref="I44" si="564">ROUND(H44*0,2)</f>
        <v>0</v>
      </c>
      <c r="J44" s="9">
        <f t="shared" ref="J44" si="565">ROUND((I44*0.58)+((I44*0.42)*0.1),2)</f>
        <v>0</v>
      </c>
      <c r="K44" s="9">
        <f t="shared" ref="K44" si="566">ROUND((I44*0.42)*0.9,2)</f>
        <v>0</v>
      </c>
      <c r="L44" s="23">
        <f t="shared" ref="L44" si="567">IF(J44+K44=I44,H44-I44,"ERROR")</f>
        <v>1770850.2099999997</v>
      </c>
      <c r="M44" s="9">
        <f t="shared" ref="M44" si="568">ROUND(L44*0.465,2)</f>
        <v>823445.35</v>
      </c>
      <c r="N44" s="9">
        <f>ROUND(L44*0.3,2)+0.01</f>
        <v>531255.07000000007</v>
      </c>
      <c r="O44" s="9">
        <f t="shared" ref="O44" si="569">ROUND(L44*0.1285,2)</f>
        <v>227554.25</v>
      </c>
      <c r="P44" s="9">
        <f t="shared" ref="P44" si="570">ROUND((L44*0.07)*0.9,2)</f>
        <v>111563.56</v>
      </c>
      <c r="Q44" s="9">
        <f t="shared" ref="Q44" si="571">ROUND(L44*0.01,2)</f>
        <v>17708.5</v>
      </c>
      <c r="R44" s="9">
        <f t="shared" ref="R44" si="572">ROUND((L44*0.0075)*0.9,2)</f>
        <v>11953.24</v>
      </c>
      <c r="S44" s="9">
        <f t="shared" ref="S44" si="573">ROUND((L44*0.0075)*0.9,2)</f>
        <v>11953.24</v>
      </c>
      <c r="T44" s="9">
        <f t="shared" ref="T44" si="574">ROUND(L44*0.01,2)</f>
        <v>17708.5</v>
      </c>
      <c r="U44" s="9">
        <f t="shared" ref="U44" si="575">ROUND(L44*0.01,2)</f>
        <v>17708.5</v>
      </c>
      <c r="V44" s="18">
        <f t="shared" ref="V44" si="576">E44/W44</f>
        <v>1903.6487512899894</v>
      </c>
      <c r="W44" s="10">
        <v>969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45381</v>
      </c>
      <c r="B45" s="9">
        <v>19725685.690000001</v>
      </c>
      <c r="C45" s="9">
        <v>17670339.32</v>
      </c>
      <c r="D45" s="9">
        <v>326769.11</v>
      </c>
      <c r="E45" s="9">
        <f t="shared" ref="E45" si="577">B45-C45-D45</f>
        <v>1728577.2600000012</v>
      </c>
      <c r="F45" s="9">
        <f>ROUND(E45*0.04,2)+0.01</f>
        <v>69143.099999999991</v>
      </c>
      <c r="G45" s="9">
        <f t="shared" ref="G45" si="578">ROUND(E45*0,2)</f>
        <v>0</v>
      </c>
      <c r="H45" s="9">
        <f t="shared" ref="H45" si="579">E45-F45-G45</f>
        <v>1659434.1600000011</v>
      </c>
      <c r="I45" s="9">
        <f t="shared" ref="I45" si="580">ROUND(H45*0,2)</f>
        <v>0</v>
      </c>
      <c r="J45" s="9">
        <f t="shared" ref="J45" si="581">ROUND((I45*0.58)+((I45*0.42)*0.1),2)</f>
        <v>0</v>
      </c>
      <c r="K45" s="9">
        <f t="shared" ref="K45" si="582">ROUND((I45*0.42)*0.9,2)</f>
        <v>0</v>
      </c>
      <c r="L45" s="23">
        <f t="shared" ref="L45" si="583">IF(J45+K45=I45,H45-I45,"ERROR")</f>
        <v>1659434.1600000011</v>
      </c>
      <c r="M45" s="9">
        <f t="shared" ref="M45" si="584">ROUND(L45*0.465,2)</f>
        <v>771636.88</v>
      </c>
      <c r="N45" s="9">
        <f>ROUND(L45*0.3,2)+0.01</f>
        <v>497830.26</v>
      </c>
      <c r="O45" s="9">
        <f t="shared" ref="O45:O50" si="585">ROUND(L45*0.1285,2)</f>
        <v>213237.29</v>
      </c>
      <c r="P45" s="9">
        <f t="shared" ref="P45" si="586">ROUND((L45*0.07)*0.9,2)</f>
        <v>104544.35</v>
      </c>
      <c r="Q45" s="9">
        <f t="shared" ref="Q45" si="587">ROUND(L45*0.01,2)</f>
        <v>16594.34</v>
      </c>
      <c r="R45" s="9">
        <f t="shared" ref="R45" si="588">ROUND((L45*0.0075)*0.9,2)</f>
        <v>11201.18</v>
      </c>
      <c r="S45" s="9">
        <f t="shared" ref="S45" si="589">ROUND((L45*0.0075)*0.9,2)</f>
        <v>11201.18</v>
      </c>
      <c r="T45" s="9">
        <f t="shared" ref="T45" si="590">ROUND(L45*0.01,2)</f>
        <v>16594.34</v>
      </c>
      <c r="U45" s="9">
        <f t="shared" ref="U45" si="591">ROUND(L45*0.01,2)</f>
        <v>16594.34</v>
      </c>
      <c r="V45" s="18">
        <f t="shared" ref="V45" si="592">E45/W45</f>
        <v>1810.0285445026191</v>
      </c>
      <c r="W45" s="10">
        <v>955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45388</v>
      </c>
      <c r="B46" s="9">
        <v>5883904.7200000007</v>
      </c>
      <c r="C46" s="9">
        <v>5267447.8900000006</v>
      </c>
      <c r="D46" s="9">
        <v>105523.92</v>
      </c>
      <c r="E46" s="9">
        <f t="shared" ref="E46" si="593">B46-C46-D46</f>
        <v>510932.91000000009</v>
      </c>
      <c r="F46" s="9">
        <f>ROUND(E46*0.04,2)</f>
        <v>20437.32</v>
      </c>
      <c r="G46" s="9">
        <f t="shared" ref="G46" si="594">ROUND(E46*0,2)</f>
        <v>0</v>
      </c>
      <c r="H46" s="9">
        <f t="shared" ref="H46" si="595">E46-F46-G46</f>
        <v>490495.59000000008</v>
      </c>
      <c r="I46" s="9">
        <f t="shared" ref="I46" si="596">ROUND(H46*0,2)</f>
        <v>0</v>
      </c>
      <c r="J46" s="9">
        <f t="shared" ref="J46" si="597">ROUND((I46*0.58)+((I46*0.42)*0.1),2)</f>
        <v>0</v>
      </c>
      <c r="K46" s="9">
        <f t="shared" ref="K46" si="598">ROUND((I46*0.42)*0.9,2)</f>
        <v>0</v>
      </c>
      <c r="L46" s="23">
        <f t="shared" ref="L46" si="599">IF(J46+K46=I46,H46-I46,"ERROR")</f>
        <v>490495.59000000008</v>
      </c>
      <c r="M46" s="9">
        <f t="shared" ref="M46" si="600">ROUND(L46*0.465,2)</f>
        <v>228080.45</v>
      </c>
      <c r="N46" s="9">
        <f>ROUND(L46*0.3,2)-0.02</f>
        <v>147148.66</v>
      </c>
      <c r="O46" s="9">
        <f t="shared" si="585"/>
        <v>63028.68</v>
      </c>
      <c r="P46" s="9">
        <f t="shared" ref="P46" si="601">ROUND((L46*0.07)*0.9,2)</f>
        <v>30901.22</v>
      </c>
      <c r="Q46" s="9">
        <f t="shared" ref="Q46" si="602">ROUND(L46*0.01,2)</f>
        <v>4904.96</v>
      </c>
      <c r="R46" s="9">
        <f t="shared" ref="R46" si="603">ROUND((L46*0.0075)*0.9,2)</f>
        <v>3310.85</v>
      </c>
      <c r="S46" s="9">
        <f t="shared" ref="S46" si="604">ROUND((L46*0.0075)*0.9,2)</f>
        <v>3310.85</v>
      </c>
      <c r="T46" s="9">
        <f t="shared" ref="T46" si="605">ROUND(L46*0.01,2)</f>
        <v>4904.96</v>
      </c>
      <c r="U46" s="9">
        <f t="shared" ref="U46" si="606">ROUND(L46*0.01,2)</f>
        <v>4904.96</v>
      </c>
      <c r="V46" s="18">
        <f t="shared" ref="V46" si="607">E46/W46</f>
        <v>1036.375070993915</v>
      </c>
      <c r="W46" s="10">
        <v>493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45395</v>
      </c>
      <c r="B47" s="9">
        <v>9933642.5399999991</v>
      </c>
      <c r="C47" s="9">
        <v>9042439.3020000011</v>
      </c>
      <c r="D47" s="9">
        <v>226820.76</v>
      </c>
      <c r="E47" s="9">
        <f t="shared" ref="E47" si="608">B47-C47-D47</f>
        <v>664382.47799999802</v>
      </c>
      <c r="F47" s="9">
        <f>ROUND(E47*0.04,2)</f>
        <v>26575.3</v>
      </c>
      <c r="G47" s="9">
        <f t="shared" ref="G47" si="609">ROUND(E47*0,2)</f>
        <v>0</v>
      </c>
      <c r="H47" s="9">
        <f t="shared" ref="H47" si="610">E47-F47-G47</f>
        <v>637807.17799999798</v>
      </c>
      <c r="I47" s="9">
        <f t="shared" ref="I47" si="611">ROUND(H47*0,2)</f>
        <v>0</v>
      </c>
      <c r="J47" s="9">
        <f t="shared" ref="J47" si="612">ROUND((I47*0.58)+((I47*0.42)*0.1),2)</f>
        <v>0</v>
      </c>
      <c r="K47" s="9">
        <f t="shared" ref="K47" si="613">ROUND((I47*0.42)*0.9,2)</f>
        <v>0</v>
      </c>
      <c r="L47" s="23">
        <f t="shared" ref="L47" si="614">IF(J47+K47=I47,H47-I47,"ERROR")</f>
        <v>637807.17799999798</v>
      </c>
      <c r="M47" s="9">
        <f t="shared" ref="M47" si="615">ROUND(L47*0.465,2)</f>
        <v>296580.34000000003</v>
      </c>
      <c r="N47" s="9">
        <f>ROUND(L47*0.3,2)+0.01</f>
        <v>191342.16</v>
      </c>
      <c r="O47" s="9">
        <f t="shared" si="585"/>
        <v>81958.22</v>
      </c>
      <c r="P47" s="9">
        <f t="shared" ref="P47" si="616">ROUND((L47*0.07)*0.9,2)</f>
        <v>40181.85</v>
      </c>
      <c r="Q47" s="9">
        <f t="shared" ref="Q47" si="617">ROUND(L47*0.01,2)</f>
        <v>6378.07</v>
      </c>
      <c r="R47" s="9">
        <f t="shared" ref="R47" si="618">ROUND((L47*0.0075)*0.9,2)</f>
        <v>4305.2</v>
      </c>
      <c r="S47" s="9">
        <f t="shared" ref="S47" si="619">ROUND((L47*0.0075)*0.9,2)</f>
        <v>4305.2</v>
      </c>
      <c r="T47" s="9">
        <f t="shared" ref="T47" si="620">ROUND(L47*0.01,2)</f>
        <v>6378.07</v>
      </c>
      <c r="U47" s="9">
        <f t="shared" ref="U47" si="621">ROUND(L47*0.01,2)</f>
        <v>6378.07</v>
      </c>
      <c r="V47" s="18">
        <f t="shared" ref="V47" si="622">E47/W47</f>
        <v>840.9904784810102</v>
      </c>
      <c r="W47" s="10">
        <v>790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45402</v>
      </c>
      <c r="B48" s="9">
        <v>18252360.830000002</v>
      </c>
      <c r="C48" s="9">
        <v>16389263.520000001</v>
      </c>
      <c r="D48" s="9">
        <v>496162.05999999994</v>
      </c>
      <c r="E48" s="9">
        <f t="shared" ref="E48" si="623">B48-C48-D48</f>
        <v>1366935.2500000005</v>
      </c>
      <c r="F48" s="9">
        <f>ROUND(E48*0.04,2)+0.01</f>
        <v>54677.420000000006</v>
      </c>
      <c r="G48" s="9">
        <f t="shared" ref="G48" si="624">ROUND(E48*0,2)</f>
        <v>0</v>
      </c>
      <c r="H48" s="9">
        <f t="shared" ref="H48" si="625">E48-F48-G48</f>
        <v>1312257.8300000005</v>
      </c>
      <c r="I48" s="9">
        <f t="shared" ref="I48" si="626">ROUND(H48*0,2)</f>
        <v>0</v>
      </c>
      <c r="J48" s="9">
        <f t="shared" ref="J48" si="627">ROUND((I48*0.58)+((I48*0.42)*0.1),2)</f>
        <v>0</v>
      </c>
      <c r="K48" s="9">
        <f t="shared" ref="K48" si="628">ROUND((I48*0.42)*0.9,2)</f>
        <v>0</v>
      </c>
      <c r="L48" s="23">
        <f t="shared" ref="L48" si="629">IF(J48+K48=I48,H48-I48,"ERROR")</f>
        <v>1312257.8300000005</v>
      </c>
      <c r="M48" s="9">
        <f t="shared" ref="M48" si="630">ROUND(L48*0.465,2)</f>
        <v>610199.89</v>
      </c>
      <c r="N48" s="9">
        <f>ROUND(L48*0.3,2)</f>
        <v>393677.35</v>
      </c>
      <c r="O48" s="9">
        <f t="shared" si="585"/>
        <v>168625.13</v>
      </c>
      <c r="P48" s="9">
        <f t="shared" ref="P48" si="631">ROUND((L48*0.07)*0.9,2)</f>
        <v>82672.240000000005</v>
      </c>
      <c r="Q48" s="9">
        <f t="shared" ref="Q48" si="632">ROUND(L48*0.01,2)</f>
        <v>13122.58</v>
      </c>
      <c r="R48" s="9">
        <f t="shared" ref="R48" si="633">ROUND((L48*0.0075)*0.9,2)</f>
        <v>8857.74</v>
      </c>
      <c r="S48" s="9">
        <f t="shared" ref="S48" si="634">ROUND((L48*0.0075)*0.9,2)</f>
        <v>8857.74</v>
      </c>
      <c r="T48" s="9">
        <f t="shared" ref="T48" si="635">ROUND(L48*0.01,2)</f>
        <v>13122.58</v>
      </c>
      <c r="U48" s="9">
        <f t="shared" ref="U48" si="636">ROUND(L48*0.01,2)</f>
        <v>13122.58</v>
      </c>
      <c r="V48" s="18">
        <f t="shared" ref="V48" si="637">E48/W48</f>
        <v>1466.6687231759661</v>
      </c>
      <c r="W48" s="10">
        <v>932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45409</v>
      </c>
      <c r="B49" s="9">
        <v>19364913.369999997</v>
      </c>
      <c r="C49" s="9">
        <v>17371362.25</v>
      </c>
      <c r="D49" s="9">
        <v>340171.91000000003</v>
      </c>
      <c r="E49" s="9">
        <f t="shared" ref="E49" si="638">B49-C49-D49</f>
        <v>1653379.2099999972</v>
      </c>
      <c r="F49" s="9">
        <f>ROUND(E49*0.04,2)-0.01</f>
        <v>66135.16</v>
      </c>
      <c r="G49" s="9">
        <f t="shared" ref="G49" si="639">ROUND(E49*0,2)</f>
        <v>0</v>
      </c>
      <c r="H49" s="9">
        <f t="shared" ref="H49" si="640">E49-F49-G49</f>
        <v>1587244.0499999973</v>
      </c>
      <c r="I49" s="9">
        <f t="shared" ref="I49" si="641">ROUND(H49*0,2)</f>
        <v>0</v>
      </c>
      <c r="J49" s="9">
        <f t="shared" ref="J49" si="642">ROUND((I49*0.58)+((I49*0.42)*0.1),2)</f>
        <v>0</v>
      </c>
      <c r="K49" s="9">
        <f t="shared" ref="K49" si="643">ROUND((I49*0.42)*0.9,2)</f>
        <v>0</v>
      </c>
      <c r="L49" s="23">
        <f t="shared" ref="L49" si="644">IF(J49+K49=I49,H49-I49,"ERROR")</f>
        <v>1587244.0499999973</v>
      </c>
      <c r="M49" s="9">
        <f t="shared" ref="M49" si="645">ROUND(L49*0.465,2)</f>
        <v>738068.47999999998</v>
      </c>
      <c r="N49" s="9">
        <f>ROUND(L49*0.3,2)</f>
        <v>476173.21</v>
      </c>
      <c r="O49" s="9">
        <f t="shared" si="585"/>
        <v>203960.86</v>
      </c>
      <c r="P49" s="9">
        <f t="shared" ref="P49" si="646">ROUND((L49*0.07)*0.9,2)</f>
        <v>99996.38</v>
      </c>
      <c r="Q49" s="9">
        <f t="shared" ref="Q49" si="647">ROUND(L49*0.01,2)</f>
        <v>15872.44</v>
      </c>
      <c r="R49" s="9">
        <f t="shared" ref="R49" si="648">ROUND((L49*0.0075)*0.9,2)</f>
        <v>10713.9</v>
      </c>
      <c r="S49" s="9">
        <f t="shared" ref="S49" si="649">ROUND((L49*0.0075)*0.9,2)</f>
        <v>10713.9</v>
      </c>
      <c r="T49" s="9">
        <f t="shared" ref="T49" si="650">ROUND(L49*0.01,2)</f>
        <v>15872.44</v>
      </c>
      <c r="U49" s="9">
        <f t="shared" ref="U49" si="651">ROUND(L49*0.01,2)</f>
        <v>15872.44</v>
      </c>
      <c r="V49" s="18">
        <f t="shared" ref="V49" si="652">E49/W49</f>
        <v>1738.5690956887456</v>
      </c>
      <c r="W49" s="10">
        <v>951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45416</v>
      </c>
      <c r="B50" s="9">
        <v>17982606.57</v>
      </c>
      <c r="C50" s="9">
        <v>16031096.549999999</v>
      </c>
      <c r="D50" s="9">
        <v>306401.52999999997</v>
      </c>
      <c r="E50" s="9">
        <f t="shared" ref="E50" si="653">B50-C50-D50</f>
        <v>1645108.4900000014</v>
      </c>
      <c r="F50" s="9">
        <f>ROUND(E50*0.04,2)-0.01</f>
        <v>65804.33</v>
      </c>
      <c r="G50" s="9">
        <f t="shared" ref="G50" si="654">ROUND(E50*0,2)</f>
        <v>0</v>
      </c>
      <c r="H50" s="9">
        <f t="shared" ref="H50" si="655">E50-F50-G50</f>
        <v>1579304.1600000013</v>
      </c>
      <c r="I50" s="9">
        <f t="shared" ref="I50" si="656">ROUND(H50*0,2)</f>
        <v>0</v>
      </c>
      <c r="J50" s="9">
        <f t="shared" ref="J50" si="657">ROUND((I50*0.58)+((I50*0.42)*0.1),2)</f>
        <v>0</v>
      </c>
      <c r="K50" s="9">
        <f t="shared" ref="K50" si="658">ROUND((I50*0.42)*0.9,2)</f>
        <v>0</v>
      </c>
      <c r="L50" s="23">
        <f t="shared" ref="L50" si="659">IF(J50+K50=I50,H50-I50,"ERROR")</f>
        <v>1579304.1600000013</v>
      </c>
      <c r="M50" s="9">
        <f t="shared" ref="M50" si="660">ROUND(L50*0.465,2)</f>
        <v>734376.43</v>
      </c>
      <c r="N50" s="9">
        <f>ROUND(L50*0.3,2)+0.02</f>
        <v>473791.27</v>
      </c>
      <c r="O50" s="9">
        <f t="shared" si="585"/>
        <v>202940.58</v>
      </c>
      <c r="P50" s="9">
        <f t="shared" ref="P50" si="661">ROUND((L50*0.07)*0.9,2)</f>
        <v>99496.16</v>
      </c>
      <c r="Q50" s="9">
        <f t="shared" ref="Q50" si="662">ROUND(L50*0.01,2)</f>
        <v>15793.04</v>
      </c>
      <c r="R50" s="9">
        <f t="shared" ref="R50" si="663">ROUND((L50*0.0075)*0.9,2)</f>
        <v>10660.3</v>
      </c>
      <c r="S50" s="9">
        <f t="shared" ref="S50" si="664">ROUND((L50*0.0075)*0.9,2)</f>
        <v>10660.3</v>
      </c>
      <c r="T50" s="9">
        <f t="shared" ref="T50" si="665">ROUND(L50*0.01,2)</f>
        <v>15793.04</v>
      </c>
      <c r="U50" s="9">
        <f t="shared" ref="U50" si="666">ROUND(L50*0.01,2)</f>
        <v>15793.04</v>
      </c>
      <c r="V50" s="18">
        <f t="shared" ref="V50" si="667">E50/W50</f>
        <v>1722.626691099478</v>
      </c>
      <c r="W50" s="10">
        <v>955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45423</v>
      </c>
      <c r="B51" s="9">
        <v>18536184.310000002</v>
      </c>
      <c r="C51" s="26">
        <v>16634948.08</v>
      </c>
      <c r="D51" s="9">
        <v>313902.05000000005</v>
      </c>
      <c r="E51" s="9">
        <f t="shared" ref="E51" si="668">B51-C51-D51</f>
        <v>1587334.1800000023</v>
      </c>
      <c r="F51" s="9">
        <f>ROUND(E51*0.04,2)+0.01</f>
        <v>63493.380000000005</v>
      </c>
      <c r="G51" s="9">
        <f t="shared" ref="G51" si="669">ROUND(E51*0,2)</f>
        <v>0</v>
      </c>
      <c r="H51" s="9">
        <f t="shared" ref="H51" si="670">E51-F51-G51</f>
        <v>1523840.8000000021</v>
      </c>
      <c r="I51" s="9">
        <f t="shared" ref="I51" si="671">ROUND(H51*0,2)</f>
        <v>0</v>
      </c>
      <c r="J51" s="9">
        <f t="shared" ref="J51" si="672">ROUND((I51*0.58)+((I51*0.42)*0.1),2)</f>
        <v>0</v>
      </c>
      <c r="K51" s="9">
        <f t="shared" ref="K51" si="673">ROUND((I51*0.42)*0.9,2)</f>
        <v>0</v>
      </c>
      <c r="L51" s="23">
        <f t="shared" ref="L51" si="674">IF(J51+K51=I51,H51-I51,"ERROR")</f>
        <v>1523840.8000000021</v>
      </c>
      <c r="M51" s="9">
        <f t="shared" ref="M51" si="675">ROUND(L51*0.465,2)</f>
        <v>708585.97</v>
      </c>
      <c r="N51" s="9">
        <f>ROUND(L51*0.3,2)-0.01</f>
        <v>457152.23</v>
      </c>
      <c r="O51" s="9">
        <f t="shared" ref="O51" si="676">ROUND(L51*0.1285,2)</f>
        <v>195813.54</v>
      </c>
      <c r="P51" s="9">
        <f t="shared" ref="P51" si="677">ROUND((L51*0.07)*0.9,2)</f>
        <v>96001.97</v>
      </c>
      <c r="Q51" s="9">
        <f t="shared" ref="Q51" si="678">ROUND(L51*0.01,2)</f>
        <v>15238.41</v>
      </c>
      <c r="R51" s="9">
        <f t="shared" ref="R51" si="679">ROUND((L51*0.0075)*0.9,2)</f>
        <v>10285.93</v>
      </c>
      <c r="S51" s="9">
        <f t="shared" ref="S51" si="680">ROUND((L51*0.0075)*0.9,2)</f>
        <v>10285.93</v>
      </c>
      <c r="T51" s="9">
        <f t="shared" ref="T51" si="681">ROUND(L51*0.01,2)</f>
        <v>15238.41</v>
      </c>
      <c r="U51" s="9">
        <f t="shared" ref="U51" si="682">ROUND(L51*0.01,2)</f>
        <v>15238.41</v>
      </c>
      <c r="V51" s="18">
        <f t="shared" ref="V51" si="683">E51/W51</f>
        <v>1658.6564054336491</v>
      </c>
      <c r="W51" s="10">
        <v>957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45430</v>
      </c>
      <c r="B52" s="9">
        <v>19381403.770000003</v>
      </c>
      <c r="C52" s="26">
        <v>17435797.040000003</v>
      </c>
      <c r="D52" s="9">
        <v>327092.74</v>
      </c>
      <c r="E52" s="9">
        <f t="shared" ref="E52" si="684">B52-C52-D52</f>
        <v>1618513.9900000005</v>
      </c>
      <c r="F52" s="9">
        <f>ROUND(E52*0.04,2)</f>
        <v>64740.56</v>
      </c>
      <c r="G52" s="9">
        <f t="shared" ref="G52" si="685">ROUND(E52*0,2)</f>
        <v>0</v>
      </c>
      <c r="H52" s="9">
        <f t="shared" ref="H52" si="686">E52-F52-G52</f>
        <v>1553773.4300000004</v>
      </c>
      <c r="I52" s="9">
        <f t="shared" ref="I52" si="687">ROUND(H52*0,2)</f>
        <v>0</v>
      </c>
      <c r="J52" s="9">
        <f t="shared" ref="J52" si="688">ROUND((I52*0.58)+((I52*0.42)*0.1),2)</f>
        <v>0</v>
      </c>
      <c r="K52" s="9">
        <f t="shared" ref="K52" si="689">ROUND((I52*0.42)*0.9,2)</f>
        <v>0</v>
      </c>
      <c r="L52" s="23">
        <f t="shared" ref="L52" si="690">IF(J52+K52=I52,H52-I52,"ERROR")</f>
        <v>1553773.4300000004</v>
      </c>
      <c r="M52" s="9">
        <f t="shared" ref="M52" si="691">ROUND(L52*0.465,2)</f>
        <v>722504.64</v>
      </c>
      <c r="N52" s="9">
        <f>ROUND(L52*0.3,2)+0.01</f>
        <v>466132.04000000004</v>
      </c>
      <c r="O52" s="9">
        <f t="shared" ref="O52" si="692">ROUND(L52*0.1285,2)</f>
        <v>199659.89</v>
      </c>
      <c r="P52" s="9">
        <f t="shared" ref="P52" si="693">ROUND((L52*0.07)*0.9,2)</f>
        <v>97887.73</v>
      </c>
      <c r="Q52" s="9">
        <f t="shared" ref="Q52" si="694">ROUND(L52*0.01,2)</f>
        <v>15537.73</v>
      </c>
      <c r="R52" s="9">
        <f t="shared" ref="R52" si="695">ROUND((L52*0.0075)*0.9,2)</f>
        <v>10487.97</v>
      </c>
      <c r="S52" s="9">
        <f t="shared" ref="S52" si="696">ROUND((L52*0.0075)*0.9,2)</f>
        <v>10487.97</v>
      </c>
      <c r="T52" s="9">
        <f t="shared" ref="T52" si="697">ROUND(L52*0.01,2)</f>
        <v>15537.73</v>
      </c>
      <c r="U52" s="9">
        <f t="shared" ref="U52" si="698">ROUND(L52*0.01,2)</f>
        <v>15537.73</v>
      </c>
      <c r="V52" s="18">
        <f t="shared" ref="V52" si="699">E52/W52</f>
        <v>1709.0960823653647</v>
      </c>
      <c r="W52" s="10">
        <v>947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45437</v>
      </c>
      <c r="B53" s="9">
        <v>17269458.420000002</v>
      </c>
      <c r="C53" s="26">
        <v>15464796.279999999</v>
      </c>
      <c r="D53" s="9">
        <v>305418.15000000002</v>
      </c>
      <c r="E53" s="9">
        <f t="shared" ref="E53" si="700">B53-C53-D53</f>
        <v>1499243.9900000026</v>
      </c>
      <c r="F53" s="9">
        <f>ROUND(E53*0.04,2)-0.01</f>
        <v>59969.75</v>
      </c>
      <c r="G53" s="9">
        <f t="shared" ref="G53" si="701">ROUND(E53*0,2)</f>
        <v>0</v>
      </c>
      <c r="H53" s="9">
        <f t="shared" ref="H53" si="702">E53-F53-G53</f>
        <v>1439274.2400000026</v>
      </c>
      <c r="I53" s="9">
        <f t="shared" ref="I53" si="703">ROUND(H53*0,2)</f>
        <v>0</v>
      </c>
      <c r="J53" s="9">
        <f t="shared" ref="J53" si="704">ROUND((I53*0.58)+((I53*0.42)*0.1),2)</f>
        <v>0</v>
      </c>
      <c r="K53" s="9">
        <f t="shared" ref="K53" si="705">ROUND((I53*0.42)*0.9,2)</f>
        <v>0</v>
      </c>
      <c r="L53" s="23">
        <f t="shared" ref="L53" si="706">IF(J53+K53=I53,H53-I53,"ERROR")</f>
        <v>1439274.2400000026</v>
      </c>
      <c r="M53" s="9">
        <f t="shared" ref="M53" si="707">ROUND(L53*0.465,2)</f>
        <v>669262.52</v>
      </c>
      <c r="N53" s="9">
        <f>ROUND(L53*0.3,2)+0.01</f>
        <v>431782.28</v>
      </c>
      <c r="O53" s="9">
        <f t="shared" ref="O53" si="708">ROUND(L53*0.1285,2)</f>
        <v>184946.74</v>
      </c>
      <c r="P53" s="9">
        <f t="shared" ref="P53" si="709">ROUND((L53*0.07)*0.9,2)</f>
        <v>90674.28</v>
      </c>
      <c r="Q53" s="9">
        <f t="shared" ref="Q53" si="710">ROUND(L53*0.01,2)</f>
        <v>14392.74</v>
      </c>
      <c r="R53" s="9">
        <f t="shared" ref="R53" si="711">ROUND((L53*0.0075)*0.9,2)</f>
        <v>9715.1</v>
      </c>
      <c r="S53" s="9">
        <f t="shared" ref="S53" si="712">ROUND((L53*0.0075)*0.9,2)</f>
        <v>9715.1</v>
      </c>
      <c r="T53" s="9">
        <f t="shared" ref="T53" si="713">ROUND(L53*0.01,2)</f>
        <v>14392.74</v>
      </c>
      <c r="U53" s="9">
        <f t="shared" ref="U53" si="714">ROUND(L53*0.01,2)</f>
        <v>14392.74</v>
      </c>
      <c r="V53" s="18">
        <f t="shared" ref="V53" si="715">E53/W53</f>
        <v>1534.5383725690917</v>
      </c>
      <c r="W53" s="10">
        <v>977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45444</v>
      </c>
      <c r="B54" s="9">
        <v>19142845.989999998</v>
      </c>
      <c r="C54" s="26">
        <v>17116306.870000001</v>
      </c>
      <c r="D54" s="9">
        <v>336840.53</v>
      </c>
      <c r="E54" s="9">
        <f t="shared" ref="E54" si="716">B54-C54-D54</f>
        <v>1689698.5899999973</v>
      </c>
      <c r="F54" s="9">
        <f>ROUND(E54*0.04,2)</f>
        <v>67587.94</v>
      </c>
      <c r="G54" s="9">
        <f t="shared" ref="G54" si="717">ROUND(E54*0,2)</f>
        <v>0</v>
      </c>
      <c r="H54" s="9">
        <f t="shared" ref="H54" si="718">E54-F54-G54</f>
        <v>1622110.6499999973</v>
      </c>
      <c r="I54" s="9">
        <f t="shared" ref="I54" si="719">ROUND(H54*0,2)</f>
        <v>0</v>
      </c>
      <c r="J54" s="9">
        <f t="shared" ref="J54" si="720">ROUND((I54*0.58)+((I54*0.42)*0.1),2)</f>
        <v>0</v>
      </c>
      <c r="K54" s="9">
        <f t="shared" ref="K54" si="721">ROUND((I54*0.42)*0.9,2)</f>
        <v>0</v>
      </c>
      <c r="L54" s="23">
        <f t="shared" ref="L54" si="722">IF(J54+K54=I54,H54-I54,"ERROR")</f>
        <v>1622110.6499999973</v>
      </c>
      <c r="M54" s="9">
        <f t="shared" ref="M54" si="723">ROUND(L54*0.465,2)</f>
        <v>754281.45</v>
      </c>
      <c r="N54" s="9">
        <f>ROUND(L54*0.3,2)-0.01</f>
        <v>486633.18</v>
      </c>
      <c r="O54" s="9">
        <f t="shared" ref="O54" si="724">ROUND(L54*0.1285,2)</f>
        <v>208441.22</v>
      </c>
      <c r="P54" s="9">
        <f t="shared" ref="P54" si="725">ROUND((L54*0.07)*0.9,2)</f>
        <v>102192.97</v>
      </c>
      <c r="Q54" s="9">
        <f t="shared" ref="Q54" si="726">ROUND(L54*0.01,2)</f>
        <v>16221.11</v>
      </c>
      <c r="R54" s="9">
        <f t="shared" ref="R54" si="727">ROUND((L54*0.0075)*0.9,2)</f>
        <v>10949.25</v>
      </c>
      <c r="S54" s="9">
        <f t="shared" ref="S54" si="728">ROUND((L54*0.0075)*0.9,2)</f>
        <v>10949.25</v>
      </c>
      <c r="T54" s="9">
        <f t="shared" ref="T54" si="729">ROUND(L54*0.01,2)</f>
        <v>16221.11</v>
      </c>
      <c r="U54" s="9">
        <f t="shared" ref="U54" si="730">ROUND(L54*0.01,2)</f>
        <v>16221.11</v>
      </c>
      <c r="V54" s="18">
        <f t="shared" ref="V54" si="731">E54/W54</f>
        <v>1724.1822346938748</v>
      </c>
      <c r="W54" s="10">
        <v>980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45451</v>
      </c>
      <c r="B55" s="9">
        <v>18490057.760000002</v>
      </c>
      <c r="C55" s="26">
        <v>16565131.920000002</v>
      </c>
      <c r="D55" s="9">
        <v>321227.7</v>
      </c>
      <c r="E55" s="9">
        <f t="shared" ref="E55" si="732">B55-C55-D55</f>
        <v>1603698.14</v>
      </c>
      <c r="F55" s="9">
        <f>ROUND(E55*0.04,2)-0.02</f>
        <v>64147.91</v>
      </c>
      <c r="G55" s="9">
        <f t="shared" ref="G55" si="733">ROUND(E55*0,2)</f>
        <v>0</v>
      </c>
      <c r="H55" s="9">
        <f t="shared" ref="H55" si="734">E55-F55-G55</f>
        <v>1539550.23</v>
      </c>
      <c r="I55" s="9">
        <f t="shared" ref="I55" si="735">ROUND(H55*0,2)</f>
        <v>0</v>
      </c>
      <c r="J55" s="9">
        <f t="shared" ref="J55" si="736">ROUND((I55*0.58)+((I55*0.42)*0.1),2)</f>
        <v>0</v>
      </c>
      <c r="K55" s="9">
        <f t="shared" ref="K55" si="737">ROUND((I55*0.42)*0.9,2)</f>
        <v>0</v>
      </c>
      <c r="L55" s="23">
        <f t="shared" ref="L55" si="738">IF(J55+K55=I55,H55-I55,"ERROR")</f>
        <v>1539550.23</v>
      </c>
      <c r="M55" s="9">
        <f t="shared" ref="M55" si="739">ROUND(L55*0.465,2)</f>
        <v>715890.86</v>
      </c>
      <c r="N55" s="9">
        <f>ROUND(L55*0.3,2)+0.02</f>
        <v>461865.09</v>
      </c>
      <c r="O55" s="9">
        <f t="shared" ref="O55" si="740">ROUND(L55*0.1285,2)</f>
        <v>197832.2</v>
      </c>
      <c r="P55" s="9">
        <f t="shared" ref="P55" si="741">ROUND((L55*0.07)*0.9,2)</f>
        <v>96991.66</v>
      </c>
      <c r="Q55" s="9">
        <f t="shared" ref="Q55" si="742">ROUND(L55*0.01,2)</f>
        <v>15395.5</v>
      </c>
      <c r="R55" s="9">
        <f t="shared" ref="R55" si="743">ROUND((L55*0.0075)*0.9,2)</f>
        <v>10391.959999999999</v>
      </c>
      <c r="S55" s="9">
        <f t="shared" ref="S55" si="744">ROUND((L55*0.0075)*0.9,2)</f>
        <v>10391.959999999999</v>
      </c>
      <c r="T55" s="9">
        <f t="shared" ref="T55" si="745">ROUND(L55*0.01,2)</f>
        <v>15395.5</v>
      </c>
      <c r="U55" s="9">
        <f t="shared" ref="U55" si="746">ROUND(L55*0.01,2)</f>
        <v>15395.5</v>
      </c>
      <c r="V55" s="18">
        <f t="shared" ref="V55" si="747">E55/W55</f>
        <v>1634.7585524974515</v>
      </c>
      <c r="W55" s="10">
        <v>981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45458</v>
      </c>
      <c r="B56" s="9">
        <v>16950907.080000002</v>
      </c>
      <c r="C56" s="26">
        <v>15274985.59</v>
      </c>
      <c r="D56" s="9">
        <v>302314.48</v>
      </c>
      <c r="E56" s="9">
        <f t="shared" ref="E56" si="748">B56-C56-D56</f>
        <v>1373607.0100000021</v>
      </c>
      <c r="F56" s="9">
        <f>ROUND(E56*0.04,2)+0.01</f>
        <v>54944.29</v>
      </c>
      <c r="G56" s="9">
        <f t="shared" ref="G56" si="749">ROUND(E56*0,2)</f>
        <v>0</v>
      </c>
      <c r="H56" s="9">
        <f t="shared" ref="H56" si="750">E56-F56-G56</f>
        <v>1318662.7200000021</v>
      </c>
      <c r="I56" s="9">
        <f t="shared" ref="I56" si="751">ROUND(H56*0,2)</f>
        <v>0</v>
      </c>
      <c r="J56" s="9">
        <f t="shared" ref="J56" si="752">ROUND((I56*0.58)+((I56*0.42)*0.1),2)</f>
        <v>0</v>
      </c>
      <c r="K56" s="9">
        <f t="shared" ref="K56" si="753">ROUND((I56*0.42)*0.9,2)</f>
        <v>0</v>
      </c>
      <c r="L56" s="23">
        <f t="shared" ref="L56" si="754">IF(J56+K56=I56,H56-I56,"ERROR")</f>
        <v>1318662.7200000021</v>
      </c>
      <c r="M56" s="9">
        <f t="shared" ref="M56" si="755">ROUND(L56*0.465,2)</f>
        <v>613178.16</v>
      </c>
      <c r="N56" s="9">
        <f>ROUND(L56*0.3,2)</f>
        <v>395598.82</v>
      </c>
      <c r="O56" s="9">
        <f t="shared" ref="O56" si="756">ROUND(L56*0.1285,2)</f>
        <v>169448.16</v>
      </c>
      <c r="P56" s="9">
        <f t="shared" ref="P56" si="757">ROUND((L56*0.07)*0.9,2)</f>
        <v>83075.75</v>
      </c>
      <c r="Q56" s="9">
        <f t="shared" ref="Q56" si="758">ROUND(L56*0.01,2)</f>
        <v>13186.63</v>
      </c>
      <c r="R56" s="9">
        <f t="shared" ref="R56" si="759">ROUND((L56*0.0075)*0.9,2)</f>
        <v>8900.9699999999993</v>
      </c>
      <c r="S56" s="9">
        <f t="shared" ref="S56" si="760">ROUND((L56*0.0075)*0.9,2)</f>
        <v>8900.9699999999993</v>
      </c>
      <c r="T56" s="9">
        <f t="shared" ref="T56" si="761">ROUND(L56*0.01,2)</f>
        <v>13186.63</v>
      </c>
      <c r="U56" s="9">
        <f t="shared" ref="U56" si="762">ROUND(L56*0.01,2)</f>
        <v>13186.63</v>
      </c>
      <c r="V56" s="18">
        <f t="shared" ref="V56" si="763">E56/W56</f>
        <v>1391.699098277611</v>
      </c>
      <c r="W56" s="10">
        <v>987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45465</v>
      </c>
      <c r="B57" s="9">
        <v>18323656.050000001</v>
      </c>
      <c r="C57" s="26">
        <v>16458533.810000002</v>
      </c>
      <c r="D57" s="9">
        <v>317071.19</v>
      </c>
      <c r="E57" s="9">
        <f t="shared" ref="E57" si="764">B57-C57-D57</f>
        <v>1548051.0499999984</v>
      </c>
      <c r="F57" s="9">
        <f>ROUND(E57*0.04,2)</f>
        <v>61922.04</v>
      </c>
      <c r="G57" s="9">
        <f t="shared" ref="G57" si="765">ROUND(E57*0,2)</f>
        <v>0</v>
      </c>
      <c r="H57" s="9">
        <f t="shared" ref="H57" si="766">E57-F57-G57</f>
        <v>1486129.0099999984</v>
      </c>
      <c r="I57" s="9">
        <f t="shared" ref="I57" si="767">ROUND(H57*0,2)</f>
        <v>0</v>
      </c>
      <c r="J57" s="9">
        <f t="shared" ref="J57" si="768">ROUND((I57*0.58)+((I57*0.42)*0.1),2)</f>
        <v>0</v>
      </c>
      <c r="K57" s="9">
        <f t="shared" ref="K57" si="769">ROUND((I57*0.42)*0.9,2)</f>
        <v>0</v>
      </c>
      <c r="L57" s="23">
        <f t="shared" ref="L57" si="770">IF(J57+K57=I57,H57-I57,"ERROR")</f>
        <v>1486129.0099999984</v>
      </c>
      <c r="M57" s="9">
        <f t="shared" ref="M57" si="771">ROUND(L57*0.465,2)</f>
        <v>691049.99</v>
      </c>
      <c r="N57" s="9">
        <f>ROUND(L57*0.3,2)</f>
        <v>445838.7</v>
      </c>
      <c r="O57" s="9">
        <f t="shared" ref="O57" si="772">ROUND(L57*0.1285,2)</f>
        <v>190967.58</v>
      </c>
      <c r="P57" s="9">
        <f t="shared" ref="P57" si="773">ROUND((L57*0.07)*0.9,2)</f>
        <v>93626.13</v>
      </c>
      <c r="Q57" s="9">
        <f t="shared" ref="Q57" si="774">ROUND(L57*0.01,2)</f>
        <v>14861.29</v>
      </c>
      <c r="R57" s="9">
        <f t="shared" ref="R57" si="775">ROUND((L57*0.0075)*0.9,2)</f>
        <v>10031.370000000001</v>
      </c>
      <c r="S57" s="9">
        <f t="shared" ref="S57" si="776">ROUND((L57*0.0075)*0.9,2)</f>
        <v>10031.370000000001</v>
      </c>
      <c r="T57" s="9">
        <f t="shared" ref="T57" si="777">ROUND(L57*0.01,2)</f>
        <v>14861.29</v>
      </c>
      <c r="U57" s="9">
        <f t="shared" ref="U57" si="778">ROUND(L57*0.01,2)</f>
        <v>14861.29</v>
      </c>
      <c r="V57" s="18">
        <f t="shared" ref="V57" si="779">E57/W57</f>
        <v>1560.5353326612887</v>
      </c>
      <c r="W57" s="10">
        <v>992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>Mountaineer!A58</f>
        <v>45472</v>
      </c>
      <c r="B58" s="9">
        <v>19543355.23</v>
      </c>
      <c r="C58" s="26">
        <v>17702328.23</v>
      </c>
      <c r="D58" s="9">
        <v>336756.92</v>
      </c>
      <c r="E58" s="9">
        <f t="shared" ref="E58" si="780">B58-C58-D58</f>
        <v>1504270.08</v>
      </c>
      <c r="F58" s="9">
        <f>ROUND(E58*0.04,2)+0.01</f>
        <v>60170.810000000005</v>
      </c>
      <c r="G58" s="9">
        <f t="shared" ref="G58" si="781">ROUND(E58*0,2)</f>
        <v>0</v>
      </c>
      <c r="H58" s="9">
        <f t="shared" ref="H58" si="782">E58-F58-G58</f>
        <v>1444099.27</v>
      </c>
      <c r="I58" s="9">
        <f t="shared" ref="I58" si="783">ROUND(H58*0,2)</f>
        <v>0</v>
      </c>
      <c r="J58" s="9">
        <f t="shared" ref="J58" si="784">ROUND((I58*0.58)+((I58*0.42)*0.1),2)</f>
        <v>0</v>
      </c>
      <c r="K58" s="9">
        <f t="shared" ref="K58" si="785">ROUND((I58*0.42)*0.9,2)</f>
        <v>0</v>
      </c>
      <c r="L58" s="23">
        <f t="shared" ref="L58" si="786">IF(J58+K58=I58,H58-I58,"ERROR")</f>
        <v>1444099.27</v>
      </c>
      <c r="M58" s="9">
        <f t="shared" ref="M58" si="787">ROUND(L58*0.465,2)</f>
        <v>671506.16</v>
      </c>
      <c r="N58" s="9">
        <f>ROUND(L58*0.3,2)+0.01</f>
        <v>433229.79000000004</v>
      </c>
      <c r="O58" s="9">
        <f t="shared" ref="O58" si="788">ROUND(L58*0.1285,2)</f>
        <v>185566.76</v>
      </c>
      <c r="P58" s="9">
        <f t="shared" ref="P58" si="789">ROUND((L58*0.07)*0.9,2)</f>
        <v>90978.25</v>
      </c>
      <c r="Q58" s="9">
        <f t="shared" ref="Q58" si="790">ROUND(L58*0.01,2)</f>
        <v>14440.99</v>
      </c>
      <c r="R58" s="9">
        <f t="shared" ref="R58" si="791">ROUND((L58*0.0075)*0.9,2)</f>
        <v>9747.67</v>
      </c>
      <c r="S58" s="9">
        <f t="shared" ref="S58" si="792">ROUND((L58*0.0075)*0.9,2)</f>
        <v>9747.67</v>
      </c>
      <c r="T58" s="9">
        <f t="shared" ref="T58" si="793">ROUND(L58*0.01,2)</f>
        <v>14440.99</v>
      </c>
      <c r="U58" s="9">
        <f t="shared" ref="U58" si="794">ROUND(L58*0.01,2)</f>
        <v>14440.99</v>
      </c>
      <c r="V58" s="18">
        <f t="shared" ref="V58" si="795">E58/W58</f>
        <v>1519.4647272727273</v>
      </c>
      <c r="W58" s="10">
        <v>990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 t="str">
        <f>Mountaineer!A59</f>
        <v>6/30/2024 ***</v>
      </c>
      <c r="B59" s="9">
        <v>2588850.88</v>
      </c>
      <c r="C59" s="26">
        <v>2298793.2599999998</v>
      </c>
      <c r="D59" s="9">
        <v>46762.080000000002</v>
      </c>
      <c r="E59" s="9">
        <f t="shared" ref="E59" si="796">B59-C59-D59</f>
        <v>243295.5400000001</v>
      </c>
      <c r="F59" s="9">
        <f>ROUND(E59*0.04,2)</f>
        <v>9731.82</v>
      </c>
      <c r="G59" s="9">
        <f t="shared" ref="G59" si="797">ROUND(E59*0,2)</f>
        <v>0</v>
      </c>
      <c r="H59" s="9">
        <f t="shared" ref="H59" si="798">E59-F59-G59</f>
        <v>233563.72000000009</v>
      </c>
      <c r="I59" s="9">
        <f t="shared" ref="I59" si="799">ROUND(H59*0,2)</f>
        <v>0</v>
      </c>
      <c r="J59" s="9">
        <f t="shared" ref="J59" si="800">ROUND((I59*0.58)+((I59*0.42)*0.1),2)</f>
        <v>0</v>
      </c>
      <c r="K59" s="9">
        <f t="shared" ref="K59" si="801">ROUND((I59*0.42)*0.9,2)</f>
        <v>0</v>
      </c>
      <c r="L59" s="23">
        <f t="shared" ref="L59" si="802">IF(J59+K59=I59,H59-I59,"ERROR")</f>
        <v>233563.72000000009</v>
      </c>
      <c r="M59" s="9">
        <f t="shared" ref="M59" si="803">ROUND(L59*0.465,2)</f>
        <v>108607.13</v>
      </c>
      <c r="N59" s="9">
        <f>ROUND(L59*0.3,2)-0.02</f>
        <v>70069.099999999991</v>
      </c>
      <c r="O59" s="9">
        <f t="shared" ref="O59" si="804">ROUND(L59*0.1285,2)</f>
        <v>30012.94</v>
      </c>
      <c r="P59" s="9">
        <f t="shared" ref="P59" si="805">ROUND((L59*0.07)*0.9,2)</f>
        <v>14714.51</v>
      </c>
      <c r="Q59" s="9">
        <f t="shared" ref="Q59" si="806">ROUND(L59*0.01,2)</f>
        <v>2335.64</v>
      </c>
      <c r="R59" s="9">
        <f t="shared" ref="R59" si="807">ROUND((L59*0.0075)*0.9,2)</f>
        <v>1576.56</v>
      </c>
      <c r="S59" s="9">
        <f t="shared" ref="S59" si="808">ROUND((L59*0.0075)*0.9,2)</f>
        <v>1576.56</v>
      </c>
      <c r="T59" s="9">
        <f t="shared" ref="T59" si="809">ROUND(L59*0.01,2)</f>
        <v>2335.64</v>
      </c>
      <c r="U59" s="9">
        <f t="shared" ref="U59" si="810">ROUND(L59*0.01,2)</f>
        <v>2335.64</v>
      </c>
      <c r="V59" s="18">
        <f t="shared" ref="V59" si="811">E59/W59</f>
        <v>244.76412474849104</v>
      </c>
      <c r="W59" s="10">
        <v>994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4.25" customHeight="1" x14ac:dyDescent="0.25">
      <c r="B60" s="11"/>
      <c r="V60" s="12"/>
    </row>
    <row r="61" spans="1:96" ht="15" customHeight="1" thickBot="1" x14ac:dyDescent="0.3">
      <c r="B61" s="13">
        <f t="shared" ref="B61:U61" si="812">SUM(B6:B60)</f>
        <v>938567099.40000045</v>
      </c>
      <c r="C61" s="13">
        <f t="shared" si="812"/>
        <v>841347383.17199993</v>
      </c>
      <c r="D61" s="13">
        <f t="shared" si="812"/>
        <v>16216211.32</v>
      </c>
      <c r="E61" s="13">
        <f t="shared" si="812"/>
        <v>81003504.908000022</v>
      </c>
      <c r="F61" s="13">
        <f t="shared" si="812"/>
        <v>3240140.15</v>
      </c>
      <c r="G61" s="13">
        <f t="shared" si="812"/>
        <v>0</v>
      </c>
      <c r="H61" s="13">
        <f t="shared" si="812"/>
        <v>77763364.758000001</v>
      </c>
      <c r="I61" s="13">
        <f t="shared" si="812"/>
        <v>0</v>
      </c>
      <c r="J61" s="13">
        <f t="shared" si="812"/>
        <v>0</v>
      </c>
      <c r="K61" s="13">
        <f t="shared" si="812"/>
        <v>0</v>
      </c>
      <c r="L61" s="13">
        <f t="shared" si="812"/>
        <v>77763364.758000001</v>
      </c>
      <c r="M61" s="13">
        <f t="shared" si="812"/>
        <v>36159964.580000006</v>
      </c>
      <c r="N61" s="13">
        <f t="shared" si="812"/>
        <v>23329009.440000001</v>
      </c>
      <c r="O61" s="13">
        <f t="shared" si="812"/>
        <v>9992592.3899999969</v>
      </c>
      <c r="P61" s="13">
        <f t="shared" si="812"/>
        <v>4899091.950000002</v>
      </c>
      <c r="Q61" s="13">
        <f t="shared" si="812"/>
        <v>777633.63999999978</v>
      </c>
      <c r="R61" s="13">
        <f t="shared" si="812"/>
        <v>524902.74</v>
      </c>
      <c r="S61" s="13">
        <f t="shared" si="812"/>
        <v>524902.74</v>
      </c>
      <c r="T61" s="13">
        <f t="shared" si="812"/>
        <v>1162290.5799999998</v>
      </c>
      <c r="U61" s="13">
        <f t="shared" si="812"/>
        <v>392976.6999999999</v>
      </c>
      <c r="V61" s="14">
        <f>AVERAGE(V6:V60)</f>
        <v>1589.1301134039443</v>
      </c>
      <c r="W61" s="15">
        <f>AVERAGE(W6:W60)</f>
        <v>939.88888888888891</v>
      </c>
    </row>
    <row r="62" spans="1:96" ht="15" customHeight="1" thickTop="1" x14ac:dyDescent="0.25"/>
    <row r="63" spans="1:96" ht="15" customHeight="1" x14ac:dyDescent="0.25">
      <c r="A63" s="1" t="s">
        <v>35</v>
      </c>
    </row>
    <row r="64" spans="1:96" ht="15" customHeight="1" x14ac:dyDescent="0.25">
      <c r="A64" s="1" t="s">
        <v>4</v>
      </c>
    </row>
    <row r="65" spans="1:3" ht="15" customHeight="1" x14ac:dyDescent="0.25">
      <c r="A65" s="1" t="s">
        <v>40</v>
      </c>
    </row>
    <row r="68" spans="1:3" ht="15" customHeight="1" x14ac:dyDescent="0.25">
      <c r="C68" s="2" t="s">
        <v>32</v>
      </c>
    </row>
  </sheetData>
  <mergeCells count="1">
    <mergeCell ref="A4:W4"/>
  </mergeCells>
  <pageMargins left="0.25" right="0.25" top="0.5" bottom="0.25" header="0" footer="0"/>
  <pageSetup paperSize="5" scale="52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5"/>
  <sheetViews>
    <sheetView zoomScaleNormal="100" workbookViewId="0">
      <pane ySplit="3" topLeftCell="A33" activePane="bottomLeft" state="frozen"/>
      <selection pane="bottomLeft" activeCell="A61" sqref="A61"/>
    </sheetView>
  </sheetViews>
  <sheetFormatPr defaultRowHeight="15" customHeight="1" x14ac:dyDescent="0.25"/>
  <cols>
    <col min="1" max="1" width="13.42578125" style="2" customWidth="1"/>
    <col min="2" max="2" width="16.42578125" style="2" customWidth="1"/>
    <col min="3" max="3" width="16.28515625" style="2" customWidth="1"/>
    <col min="4" max="4" width="14.7109375" style="2" customWidth="1"/>
    <col min="5" max="5" width="15.5703125" style="2" customWidth="1"/>
    <col min="6" max="6" width="14.7109375" style="2" customWidth="1"/>
    <col min="7" max="7" width="12.7109375" style="2" customWidth="1"/>
    <col min="8" max="8" width="15.42578125" style="2" customWidth="1"/>
    <col min="9" max="9" width="12.7109375" style="2" hidden="1" customWidth="1"/>
    <col min="10" max="11" width="12.7109375" style="2" customWidth="1"/>
    <col min="12" max="12" width="15.140625" style="2" customWidth="1"/>
    <col min="13" max="13" width="15.85546875" style="2" customWidth="1"/>
    <col min="14" max="14" width="16.85546875" style="2" customWidth="1"/>
    <col min="15" max="15" width="15.28515625" style="2" customWidth="1"/>
    <col min="16" max="16" width="15.140625" style="2" customWidth="1"/>
    <col min="17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24</v>
      </c>
      <c r="U1" s="3" t="s">
        <v>25</v>
      </c>
      <c r="V1" s="3" t="s">
        <v>20</v>
      </c>
      <c r="W1" s="3" t="s">
        <v>21</v>
      </c>
    </row>
    <row r="2" spans="1:96" s="24" customFormat="1" ht="15" customHeight="1" x14ac:dyDescent="0.25">
      <c r="A2" s="24" t="s">
        <v>34</v>
      </c>
      <c r="B2" s="5">
        <v>645281730.85000002</v>
      </c>
      <c r="C2" s="5">
        <v>584246338.31000006</v>
      </c>
      <c r="D2" s="5">
        <v>7423857.5099999998</v>
      </c>
      <c r="E2" s="5">
        <v>53611535.030000009</v>
      </c>
      <c r="F2" s="5">
        <v>1791316.33</v>
      </c>
      <c r="G2" s="5">
        <v>353144.95999999996</v>
      </c>
      <c r="H2" s="5">
        <v>51467073.74000001</v>
      </c>
      <c r="I2" s="5">
        <v>713097.20000000007</v>
      </c>
      <c r="J2" s="5">
        <v>443546.46</v>
      </c>
      <c r="K2" s="5">
        <v>269550.74000000005</v>
      </c>
      <c r="L2" s="5">
        <v>50753976.540000014</v>
      </c>
      <c r="M2" s="5">
        <v>23311794.699999996</v>
      </c>
      <c r="N2" s="5">
        <v>13300830.619999995</v>
      </c>
      <c r="O2" s="5">
        <v>8941424.6500000004</v>
      </c>
      <c r="P2" s="5">
        <v>3024217.93</v>
      </c>
      <c r="Q2" s="5">
        <v>475450.40000000008</v>
      </c>
      <c r="R2" s="5">
        <v>342589.35</v>
      </c>
      <c r="S2" s="5">
        <v>342589.35</v>
      </c>
      <c r="T2" s="5">
        <v>737731.27749999973</v>
      </c>
      <c r="U2" s="6">
        <v>277348.25750000001</v>
      </c>
      <c r="V2" s="6">
        <v>1522.35</v>
      </c>
      <c r="W2" s="10">
        <v>666</v>
      </c>
      <c r="X2" s="10"/>
    </row>
    <row r="3" spans="1:96" s="20" customFormat="1" ht="15" customHeight="1" x14ac:dyDescent="0.25"/>
    <row r="4" spans="1:96" s="20" customFormat="1" ht="15" customHeight="1" x14ac:dyDescent="0.25">
      <c r="A4" s="29" t="s">
        <v>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20" customFormat="1" ht="15" customHeight="1" x14ac:dyDescent="0.25"/>
    <row r="6" spans="1:96" ht="15" customHeight="1" x14ac:dyDescent="0.25">
      <c r="A6" s="8" t="str">
        <f>Mountaineer!A6</f>
        <v>7/1/2023 *</v>
      </c>
      <c r="B6" s="9">
        <v>2894478.38</v>
      </c>
      <c r="C6" s="9">
        <v>2607044.66</v>
      </c>
      <c r="D6" s="9">
        <v>26612.79</v>
      </c>
      <c r="E6" s="9">
        <f t="shared" ref="E6" si="0">B6-C6-D6</f>
        <v>260820.92999999973</v>
      </c>
      <c r="F6" s="9">
        <f>ROUND(E6*0.04,2)</f>
        <v>10432.84</v>
      </c>
      <c r="G6" s="9">
        <f t="shared" ref="G6" si="1">ROUND(E6*0,2)</f>
        <v>0</v>
      </c>
      <c r="H6" s="9">
        <f t="shared" ref="H6" si="2">E6-F6-G6</f>
        <v>250388.08999999973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3">
        <f t="shared" ref="L6" si="6">IF(J6+K6=I6,H6-I6,"ERROR")</f>
        <v>250388.08999999973</v>
      </c>
      <c r="M6" s="9">
        <f t="shared" ref="M6" si="7">ROUND(L6*0.465,2)</f>
        <v>116430.46</v>
      </c>
      <c r="N6" s="9">
        <f>ROUND(L6*0.3,2)</f>
        <v>75116.429999999993</v>
      </c>
      <c r="O6" s="9">
        <f t="shared" ref="O6:O11" si="8">ROUND(L6*0.1285,2)</f>
        <v>32174.87</v>
      </c>
      <c r="P6" s="9">
        <f t="shared" ref="P6" si="9">ROUND((L6*0.07)*0.9,2)</f>
        <v>15774.45</v>
      </c>
      <c r="Q6" s="9">
        <f t="shared" ref="Q6:Q11" si="10">ROUND(L6*0.01,2)</f>
        <v>2503.88</v>
      </c>
      <c r="R6" s="9">
        <f t="shared" ref="R6" si="11">ROUND((L6*0.0075)*0.9,2)</f>
        <v>1690.12</v>
      </c>
      <c r="S6" s="9">
        <f t="shared" ref="S6" si="12">ROUND((L6*0.0075)*0.9,2)</f>
        <v>1690.12</v>
      </c>
      <c r="T6" s="9">
        <f>ROUND(L6*0.02,2)</f>
        <v>5007.76</v>
      </c>
      <c r="U6" s="9">
        <f t="shared" ref="U6" si="13">ROUND(M6*0,2)</f>
        <v>0</v>
      </c>
      <c r="V6" s="18">
        <f t="shared" ref="V6" si="14">E6/W6</f>
        <v>396.38439209726403</v>
      </c>
      <c r="W6" s="10">
        <v>658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45115</v>
      </c>
      <c r="B7" s="9">
        <v>14514745.84</v>
      </c>
      <c r="C7" s="9">
        <v>13105956.109999999</v>
      </c>
      <c r="D7" s="9">
        <v>168966.09</v>
      </c>
      <c r="E7" s="9">
        <f t="shared" ref="E7" si="15">B7-C7-D7</f>
        <v>1239823.6400000004</v>
      </c>
      <c r="F7" s="9">
        <f>ROUND(E7*0.04,2)-0.01</f>
        <v>49592.939999999995</v>
      </c>
      <c r="G7" s="9">
        <f t="shared" ref="G7" si="16">ROUND(E7*0,2)</f>
        <v>0</v>
      </c>
      <c r="H7" s="9">
        <f t="shared" ref="H7" si="17">E7-F7-G7</f>
        <v>1190230.7000000004</v>
      </c>
      <c r="I7" s="9">
        <f t="shared" ref="I7" si="18">ROUND(H7*0,2)</f>
        <v>0</v>
      </c>
      <c r="J7" s="9">
        <f t="shared" ref="J7" si="19">ROUND((I7*0.58)+((I7*0.42)*0.1),2)</f>
        <v>0</v>
      </c>
      <c r="K7" s="9">
        <f t="shared" ref="K7" si="20">ROUND((I7*0.42)*0.9,2)</f>
        <v>0</v>
      </c>
      <c r="L7" s="23">
        <f t="shared" ref="L7" si="21">IF(J7+K7=I7,H7-I7,"ERROR")</f>
        <v>1190230.7000000004</v>
      </c>
      <c r="M7" s="9">
        <f t="shared" ref="M7" si="22">ROUND(L7*0.465,2)</f>
        <v>553457.28</v>
      </c>
      <c r="N7" s="9">
        <f>ROUND(L7*0.3,2)-0.01</f>
        <v>357069.2</v>
      </c>
      <c r="O7" s="9">
        <f t="shared" si="8"/>
        <v>152944.64000000001</v>
      </c>
      <c r="P7" s="9">
        <f t="shared" ref="P7" si="23">ROUND((L7*0.07)*0.9,2)</f>
        <v>74984.53</v>
      </c>
      <c r="Q7" s="9">
        <f t="shared" si="10"/>
        <v>11902.31</v>
      </c>
      <c r="R7" s="9">
        <f t="shared" ref="R7" si="24">ROUND((L7*0.0075)*0.9,2)</f>
        <v>8034.06</v>
      </c>
      <c r="S7" s="9">
        <f t="shared" ref="S7" si="25">ROUND((L7*0.0075)*0.9,2)</f>
        <v>8034.06</v>
      </c>
      <c r="T7" s="9">
        <f>ROUND(L7*0.02,2)+0.01</f>
        <v>23804.62</v>
      </c>
      <c r="U7" s="9">
        <f t="shared" ref="U7" si="26">ROUND(M7*0,2)</f>
        <v>0</v>
      </c>
      <c r="V7" s="18">
        <f t="shared" ref="V7" si="27">E7/W7</f>
        <v>1875.678729198185</v>
      </c>
      <c r="W7" s="10">
        <v>661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45122</v>
      </c>
      <c r="B8" s="9">
        <v>12200136.309999999</v>
      </c>
      <c r="C8" s="9">
        <v>11073526.420000002</v>
      </c>
      <c r="D8" s="9">
        <v>142638.86000000002</v>
      </c>
      <c r="E8" s="9">
        <f t="shared" ref="E8" si="28">B8-C8-D8</f>
        <v>983971.02999999688</v>
      </c>
      <c r="F8" s="9">
        <f>ROUND(E8*0.04,2)</f>
        <v>39358.839999999997</v>
      </c>
      <c r="G8" s="9">
        <f t="shared" ref="G8" si="29">ROUND(E8*0,2)</f>
        <v>0</v>
      </c>
      <c r="H8" s="9">
        <f t="shared" ref="H8:H13" si="30">E8-F8-G8</f>
        <v>944612.18999999692</v>
      </c>
      <c r="I8" s="9">
        <f t="shared" ref="I8" si="31">ROUND(H8*0,2)</f>
        <v>0</v>
      </c>
      <c r="J8" s="9">
        <f t="shared" ref="J8" si="32">ROUND((I8*0.58)+((I8*0.42)*0.1),2)</f>
        <v>0</v>
      </c>
      <c r="K8" s="9">
        <f t="shared" ref="K8" si="33">ROUND((I8*0.42)*0.9,2)</f>
        <v>0</v>
      </c>
      <c r="L8" s="23">
        <f t="shared" ref="L8" si="34">IF(J8+K8=I8,H8-I8,"ERROR")</f>
        <v>944612.18999999692</v>
      </c>
      <c r="M8" s="9">
        <f t="shared" ref="M8" si="35">ROUND(L8*0.465,2)</f>
        <v>439244.67</v>
      </c>
      <c r="N8" s="9">
        <f>ROUND(L8*0.3,2)</f>
        <v>283383.65999999997</v>
      </c>
      <c r="O8" s="9">
        <f t="shared" si="8"/>
        <v>121382.67</v>
      </c>
      <c r="P8" s="9">
        <f t="shared" ref="P8" si="36">ROUND((L8*0.07)*0.9,2)</f>
        <v>59510.57</v>
      </c>
      <c r="Q8" s="9">
        <f t="shared" si="10"/>
        <v>9446.1200000000008</v>
      </c>
      <c r="R8" s="9">
        <f t="shared" ref="R8" si="37">ROUND((L8*0.0075)*0.9,2)</f>
        <v>6376.13</v>
      </c>
      <c r="S8" s="9">
        <f t="shared" ref="S8" si="38">ROUND((L8*0.0075)*0.9,2)</f>
        <v>6376.13</v>
      </c>
      <c r="T8" s="9">
        <f>ROUND(L8*0.02,2)</f>
        <v>18892.240000000002</v>
      </c>
      <c r="U8" s="9">
        <f t="shared" ref="U8" si="39">ROUND(M8*0,2)</f>
        <v>0</v>
      </c>
      <c r="V8" s="18">
        <f t="shared" ref="V8" si="40">E8/W8</f>
        <v>1499.9558384146294</v>
      </c>
      <c r="W8" s="10">
        <v>656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45129</v>
      </c>
      <c r="B9" s="9">
        <v>12335182.470000001</v>
      </c>
      <c r="C9" s="9">
        <v>11100151</v>
      </c>
      <c r="D9" s="9">
        <v>149537.28</v>
      </c>
      <c r="E9" s="9">
        <f t="shared" ref="E9" si="41">B9-C9-D9</f>
        <v>1085494.1900000006</v>
      </c>
      <c r="F9" s="9">
        <f>ROUND(E9*0.04,2)-0.01</f>
        <v>43419.759999999995</v>
      </c>
      <c r="G9" s="9">
        <f t="shared" ref="G9" si="42">ROUND(E9*0,2)</f>
        <v>0</v>
      </c>
      <c r="H9" s="9">
        <f t="shared" si="30"/>
        <v>1042074.4300000006</v>
      </c>
      <c r="I9" s="9">
        <f t="shared" ref="I9" si="43">ROUND(H9*0,2)</f>
        <v>0</v>
      </c>
      <c r="J9" s="9">
        <f t="shared" ref="J9" si="44">ROUND((I9*0.58)+((I9*0.42)*0.1),2)</f>
        <v>0</v>
      </c>
      <c r="K9" s="9">
        <f t="shared" ref="K9" si="45">ROUND((I9*0.42)*0.9,2)</f>
        <v>0</v>
      </c>
      <c r="L9" s="23">
        <f t="shared" ref="L9" si="46">IF(J9+K9=I9,H9-I9,"ERROR")</f>
        <v>1042074.4300000006</v>
      </c>
      <c r="M9" s="9">
        <f t="shared" ref="M9" si="47">ROUND(L9*0.465,2)</f>
        <v>484564.61</v>
      </c>
      <c r="N9" s="9">
        <f>ROUND(L9*0.3,2)+0.02</f>
        <v>312622.35000000003</v>
      </c>
      <c r="O9" s="9">
        <f t="shared" si="8"/>
        <v>133906.56</v>
      </c>
      <c r="P9" s="9">
        <f t="shared" ref="P9" si="48">ROUND((L9*0.07)*0.9,2)</f>
        <v>65650.69</v>
      </c>
      <c r="Q9" s="9">
        <f t="shared" si="10"/>
        <v>10420.74</v>
      </c>
      <c r="R9" s="9">
        <f t="shared" ref="R9" si="49">ROUND((L9*0.0075)*0.9,2)</f>
        <v>7034</v>
      </c>
      <c r="S9" s="9">
        <f t="shared" ref="S9" si="50">ROUND((L9*0.0075)*0.9,2)</f>
        <v>7034</v>
      </c>
      <c r="T9" s="9">
        <f>ROUND(L9*0.02,2)-0.01</f>
        <v>20841.480000000003</v>
      </c>
      <c r="U9" s="9">
        <f t="shared" ref="U9" si="51">ROUND(M9*0,2)</f>
        <v>0</v>
      </c>
      <c r="V9" s="18">
        <f t="shared" ref="V9" si="52">E9/W9</f>
        <v>1649.6872188449859</v>
      </c>
      <c r="W9" s="10">
        <v>658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45136</v>
      </c>
      <c r="B10" s="9">
        <v>14554815.029999997</v>
      </c>
      <c r="C10" s="9">
        <v>13303582.190000001</v>
      </c>
      <c r="D10" s="9">
        <v>161521.67000000001</v>
      </c>
      <c r="E10" s="9">
        <f t="shared" ref="E10" si="53">B10-C10-D10</f>
        <v>1089711.1699999962</v>
      </c>
      <c r="F10" s="9">
        <f>ROUND(E10*0.04,2)+0.01</f>
        <v>43588.46</v>
      </c>
      <c r="G10" s="9">
        <f t="shared" ref="G10" si="54">ROUND(E10*0,2)</f>
        <v>0</v>
      </c>
      <c r="H10" s="9">
        <f t="shared" si="30"/>
        <v>1046122.7099999962</v>
      </c>
      <c r="I10" s="9">
        <f t="shared" ref="I10" si="55">ROUND(H10*0,2)</f>
        <v>0</v>
      </c>
      <c r="J10" s="9">
        <f t="shared" ref="J10" si="56">ROUND((I10*0.58)+((I10*0.42)*0.1),2)</f>
        <v>0</v>
      </c>
      <c r="K10" s="9">
        <f t="shared" ref="K10" si="57">ROUND((I10*0.42)*0.9,2)</f>
        <v>0</v>
      </c>
      <c r="L10" s="23">
        <f t="shared" ref="L10" si="58">IF(J10+K10=I10,H10-I10,"ERROR")</f>
        <v>1046122.7099999962</v>
      </c>
      <c r="M10" s="9">
        <f t="shared" ref="M10" si="59">ROUND(L10*0.465,2)</f>
        <v>486447.06</v>
      </c>
      <c r="N10" s="9">
        <f>ROUND(L10*0.3,2)-0.01</f>
        <v>313836.79999999999</v>
      </c>
      <c r="O10" s="9">
        <f t="shared" si="8"/>
        <v>134426.76999999999</v>
      </c>
      <c r="P10" s="9">
        <f t="shared" ref="P10" si="60">ROUND((L10*0.07)*0.9,2)</f>
        <v>65905.73</v>
      </c>
      <c r="Q10" s="9">
        <f t="shared" si="10"/>
        <v>10461.23</v>
      </c>
      <c r="R10" s="9">
        <f t="shared" ref="R10" si="61">ROUND((L10*0.0075)*0.9,2)</f>
        <v>7061.33</v>
      </c>
      <c r="S10" s="9">
        <f t="shared" ref="S10" si="62">ROUND((L10*0.0075)*0.9,2)</f>
        <v>7061.33</v>
      </c>
      <c r="T10" s="9">
        <f>ROUND(L10*0.02,2)+0.01</f>
        <v>20922.46</v>
      </c>
      <c r="U10" s="9">
        <f t="shared" ref="U10" si="63">ROUND(M10*0,2)</f>
        <v>0</v>
      </c>
      <c r="V10" s="18">
        <f t="shared" ref="V10" si="64">E10/W10</f>
        <v>1646.0893806646468</v>
      </c>
      <c r="W10" s="10">
        <v>662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45143</v>
      </c>
      <c r="B11" s="9">
        <v>12752766.700000001</v>
      </c>
      <c r="C11" s="9">
        <v>11450818.1</v>
      </c>
      <c r="D11" s="9">
        <v>156451.69</v>
      </c>
      <c r="E11" s="9">
        <f t="shared" ref="E11" si="65">B11-C11-D11</f>
        <v>1145496.9100000015</v>
      </c>
      <c r="F11" s="9">
        <f>ROUND(E11*0.04,2)-0.01</f>
        <v>45819.869999999995</v>
      </c>
      <c r="G11" s="9">
        <f t="shared" ref="G11" si="66">ROUND(E11*0,2)</f>
        <v>0</v>
      </c>
      <c r="H11" s="9">
        <f t="shared" si="30"/>
        <v>1099677.0400000014</v>
      </c>
      <c r="I11" s="9">
        <f t="shared" ref="I11" si="67">ROUND(H11*0,2)</f>
        <v>0</v>
      </c>
      <c r="J11" s="9">
        <f t="shared" ref="J11" si="68">ROUND((I11*0.58)+((I11*0.42)*0.1),2)</f>
        <v>0</v>
      </c>
      <c r="K11" s="9">
        <f t="shared" ref="K11" si="69">ROUND((I11*0.42)*0.9,2)</f>
        <v>0</v>
      </c>
      <c r="L11" s="23">
        <f t="shared" ref="L11" si="70">IF(J11+K11=I11,H11-I11,"ERROR")</f>
        <v>1099677.0400000014</v>
      </c>
      <c r="M11" s="9">
        <f t="shared" ref="M11" si="71">ROUND(L11*0.465,2)</f>
        <v>511349.82</v>
      </c>
      <c r="N11" s="9">
        <f>ROUND(L11*0.3,2)+0.01</f>
        <v>329903.12</v>
      </c>
      <c r="O11" s="9">
        <f t="shared" si="8"/>
        <v>141308.5</v>
      </c>
      <c r="P11" s="9">
        <f t="shared" ref="P11" si="72">ROUND((L11*0.07)*0.9,2)</f>
        <v>69279.649999999994</v>
      </c>
      <c r="Q11" s="9">
        <f t="shared" si="10"/>
        <v>10996.77</v>
      </c>
      <c r="R11" s="9">
        <f t="shared" ref="R11" si="73">ROUND((L11*0.0075)*0.9,2)</f>
        <v>7422.82</v>
      </c>
      <c r="S11" s="9">
        <f t="shared" ref="S11" si="74">ROUND((L11*0.0075)*0.9,2)</f>
        <v>7422.82</v>
      </c>
      <c r="T11" s="9">
        <f>ROUND(L11*0.02,2)</f>
        <v>21993.54</v>
      </c>
      <c r="U11" s="9">
        <f t="shared" ref="U11" si="75">ROUND(M11*0,2)</f>
        <v>0</v>
      </c>
      <c r="V11" s="18">
        <f t="shared" ref="V11" si="76">E11/W11</f>
        <v>1746.1843140243925</v>
      </c>
      <c r="W11" s="10">
        <v>656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45150</v>
      </c>
      <c r="B12" s="9">
        <v>12760022.290000001</v>
      </c>
      <c r="C12" s="9">
        <v>11616207.24</v>
      </c>
      <c r="D12" s="9">
        <v>153215.85</v>
      </c>
      <c r="E12" s="9">
        <f t="shared" ref="E12" si="77">B12-C12-D12</f>
        <v>990599.20000000077</v>
      </c>
      <c r="F12" s="9">
        <f>ROUND(E12*0.04,2)-0.02</f>
        <v>39623.950000000004</v>
      </c>
      <c r="G12" s="9">
        <f t="shared" ref="G12" si="78">ROUND(E12*0,2)</f>
        <v>0</v>
      </c>
      <c r="H12" s="9">
        <f t="shared" si="30"/>
        <v>950975.25000000081</v>
      </c>
      <c r="I12" s="9">
        <f t="shared" ref="I12" si="79">ROUND(H12*0,2)</f>
        <v>0</v>
      </c>
      <c r="J12" s="9">
        <f t="shared" ref="J12" si="80">ROUND((I12*0.58)+((I12*0.42)*0.1),2)</f>
        <v>0</v>
      </c>
      <c r="K12" s="9">
        <f t="shared" ref="K12" si="81">ROUND((I12*0.42)*0.9,2)</f>
        <v>0</v>
      </c>
      <c r="L12" s="23">
        <f t="shared" ref="L12" si="82">IF(J12+K12=I12,H12-I12,"ERROR")</f>
        <v>950975.25000000081</v>
      </c>
      <c r="M12" s="9">
        <f t="shared" ref="M12" si="83">ROUND(L12*0.465,2)</f>
        <v>442203.49</v>
      </c>
      <c r="N12" s="9">
        <f>ROUND(L12*0.3,2)+0.01</f>
        <v>285292.59000000003</v>
      </c>
      <c r="O12" s="9">
        <f t="shared" ref="O12" si="84">ROUND(L12*0.1285,2)</f>
        <v>122200.32000000001</v>
      </c>
      <c r="P12" s="9">
        <f t="shared" ref="P12" si="85">ROUND((L12*0.07)*0.9,2)</f>
        <v>59911.44</v>
      </c>
      <c r="Q12" s="9">
        <f t="shared" ref="Q12" si="86">ROUND(L12*0.01,2)</f>
        <v>9509.75</v>
      </c>
      <c r="R12" s="9">
        <f t="shared" ref="R12" si="87">ROUND((L12*0.0075)*0.9,2)</f>
        <v>6419.08</v>
      </c>
      <c r="S12" s="9">
        <f t="shared" ref="S12" si="88">ROUND((L12*0.0075)*0.9,2)</f>
        <v>6419.08</v>
      </c>
      <c r="T12" s="9">
        <f>ROUND(L12*0.02,2)-0.01</f>
        <v>19019.5</v>
      </c>
      <c r="U12" s="9">
        <f t="shared" ref="U12" si="89">ROUND(M12*0,2)</f>
        <v>0</v>
      </c>
      <c r="V12" s="18">
        <f t="shared" ref="V12" si="90">E12/W12</f>
        <v>1500.90787878788</v>
      </c>
      <c r="W12" s="10">
        <v>660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45157</v>
      </c>
      <c r="B13" s="9">
        <v>13360530.890000001</v>
      </c>
      <c r="C13" s="9">
        <v>12212090.309999999</v>
      </c>
      <c r="D13" s="9">
        <v>163448.49</v>
      </c>
      <c r="E13" s="9">
        <f t="shared" ref="E13" si="91">B13-C13-D13</f>
        <v>984992.09000000195</v>
      </c>
      <c r="F13" s="9">
        <f>ROUND(E13*0.04,2)+0.01</f>
        <v>39399.69</v>
      </c>
      <c r="G13" s="9">
        <f t="shared" ref="G13" si="92">ROUND(E13*0,2)</f>
        <v>0</v>
      </c>
      <c r="H13" s="9">
        <f t="shared" si="30"/>
        <v>945592.400000002</v>
      </c>
      <c r="I13" s="9">
        <f t="shared" ref="I13" si="93">ROUND(H13*0,2)</f>
        <v>0</v>
      </c>
      <c r="J13" s="9">
        <f t="shared" ref="J13" si="94">ROUND((I13*0.58)+((I13*0.42)*0.1),2)</f>
        <v>0</v>
      </c>
      <c r="K13" s="9">
        <f t="shared" ref="K13" si="95">ROUND((I13*0.42)*0.9,2)</f>
        <v>0</v>
      </c>
      <c r="L13" s="23">
        <f t="shared" ref="L13" si="96">IF(J13+K13=I13,H13-I13,"ERROR")</f>
        <v>945592.400000002</v>
      </c>
      <c r="M13" s="9">
        <f t="shared" ref="M13" si="97">ROUND(L13*0.465,2)</f>
        <v>439700.47</v>
      </c>
      <c r="N13" s="9">
        <f>ROUND(L13*0.3,2)+0.01</f>
        <v>283677.73</v>
      </c>
      <c r="O13" s="9">
        <f t="shared" ref="O13" si="98">ROUND(L13*0.1285,2)</f>
        <v>121508.62</v>
      </c>
      <c r="P13" s="9">
        <f t="shared" ref="P13" si="99">ROUND((L13*0.07)*0.9,2)</f>
        <v>59572.32</v>
      </c>
      <c r="Q13" s="9">
        <f t="shared" ref="Q13" si="100">ROUND(L13*0.01,2)</f>
        <v>9455.92</v>
      </c>
      <c r="R13" s="9">
        <f t="shared" ref="R13" si="101">ROUND((L13*0.0075)*0.9,2)</f>
        <v>6382.75</v>
      </c>
      <c r="S13" s="9">
        <f t="shared" ref="S13" si="102">ROUND((L13*0.0075)*0.9,2)</f>
        <v>6382.75</v>
      </c>
      <c r="T13" s="9">
        <f>ROUND(L13*0.02,2)-0.01</f>
        <v>18911.84</v>
      </c>
      <c r="U13" s="9">
        <f t="shared" ref="U13" si="103">ROUND(M13*0,2)</f>
        <v>0</v>
      </c>
      <c r="V13" s="18">
        <f t="shared" ref="V13" si="104">E13/W13</f>
        <v>1524.7555572755448</v>
      </c>
      <c r="W13" s="10">
        <v>646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45164</v>
      </c>
      <c r="B14" s="9">
        <v>12515224.09</v>
      </c>
      <c r="C14" s="9">
        <v>11305736.77</v>
      </c>
      <c r="D14" s="9">
        <v>179652.08000000002</v>
      </c>
      <c r="E14" s="9">
        <f t="shared" ref="E14" si="105">B14-C14-D14</f>
        <v>1029835.2400000002</v>
      </c>
      <c r="F14" s="9">
        <f>ROUND(E14*0.04,2)-0.01</f>
        <v>41193.4</v>
      </c>
      <c r="G14" s="9">
        <f t="shared" ref="G14" si="106">ROUND(E14*0,2)</f>
        <v>0</v>
      </c>
      <c r="H14" s="9">
        <f t="shared" ref="H14" si="107">E14-F14-G14</f>
        <v>988641.8400000002</v>
      </c>
      <c r="I14" s="9">
        <f t="shared" ref="I14" si="108">ROUND(H14*0,2)</f>
        <v>0</v>
      </c>
      <c r="J14" s="9">
        <f t="shared" ref="J14" si="109">ROUND((I14*0.58)+((I14*0.42)*0.1),2)</f>
        <v>0</v>
      </c>
      <c r="K14" s="9">
        <f t="shared" ref="K14" si="110">ROUND((I14*0.42)*0.9,2)</f>
        <v>0</v>
      </c>
      <c r="L14" s="23">
        <f t="shared" ref="L14" si="111">IF(J14+K14=I14,H14-I14,"ERROR")</f>
        <v>988641.8400000002</v>
      </c>
      <c r="M14" s="9">
        <f t="shared" ref="M14" si="112">ROUND(L14*0.465,2)</f>
        <v>459718.46</v>
      </c>
      <c r="N14" s="9">
        <f>ROUND(L14*0.3,2)-0.01</f>
        <v>296592.53999999998</v>
      </c>
      <c r="O14" s="9">
        <f t="shared" ref="O14" si="113">ROUND(L14*0.1285,2)</f>
        <v>127040.48</v>
      </c>
      <c r="P14" s="9">
        <f t="shared" ref="P14" si="114">ROUND((L14*0.07)*0.9,2)</f>
        <v>62284.44</v>
      </c>
      <c r="Q14" s="9">
        <f t="shared" ref="Q14" si="115">ROUND(L14*0.01,2)</f>
        <v>9886.42</v>
      </c>
      <c r="R14" s="9">
        <f t="shared" ref="R14" si="116">ROUND((L14*0.0075)*0.9,2)</f>
        <v>6673.33</v>
      </c>
      <c r="S14" s="9">
        <f t="shared" ref="S14" si="117">ROUND((L14*0.0075)*0.9,2)</f>
        <v>6673.33</v>
      </c>
      <c r="T14" s="9">
        <f>ROUND(L14*0.02,2)</f>
        <v>19772.84</v>
      </c>
      <c r="U14" s="9">
        <f t="shared" ref="U14" si="118">ROUND(M14*0,2)</f>
        <v>0</v>
      </c>
      <c r="V14" s="18">
        <f t="shared" ref="V14" si="119">E14/W14</f>
        <v>1614.1618181818185</v>
      </c>
      <c r="W14" s="10">
        <v>638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45171</v>
      </c>
      <c r="B15" s="9">
        <v>13113638.219999999</v>
      </c>
      <c r="C15" s="9">
        <v>11765679.710000001</v>
      </c>
      <c r="D15" s="9">
        <v>176175.93</v>
      </c>
      <c r="E15" s="9">
        <f t="shared" ref="E15:E16" si="120">B15-C15-D15</f>
        <v>1171782.579999998</v>
      </c>
      <c r="F15" s="9">
        <f t="shared" ref="F15:F20" si="121">ROUND(E15*0.04,2)</f>
        <v>46871.3</v>
      </c>
      <c r="G15" s="9">
        <f t="shared" ref="G15" si="122">ROUND(E15*0,2)</f>
        <v>0</v>
      </c>
      <c r="H15" s="9">
        <f t="shared" ref="H15" si="123">E15-F15-G15</f>
        <v>1124911.2799999979</v>
      </c>
      <c r="I15" s="9">
        <f t="shared" ref="I15" si="124">ROUND(H15*0,2)</f>
        <v>0</v>
      </c>
      <c r="J15" s="9">
        <f t="shared" ref="J15" si="125">ROUND((I15*0.58)+((I15*0.42)*0.1),2)</f>
        <v>0</v>
      </c>
      <c r="K15" s="9">
        <f t="shared" ref="K15" si="126">ROUND((I15*0.42)*0.9,2)</f>
        <v>0</v>
      </c>
      <c r="L15" s="23">
        <f t="shared" ref="L15" si="127">IF(J15+K15=I15,H15-I15,"ERROR")</f>
        <v>1124911.2799999979</v>
      </c>
      <c r="M15" s="9">
        <f t="shared" ref="M15" si="128">ROUND(L15*0.465,2)</f>
        <v>523083.75</v>
      </c>
      <c r="N15" s="9">
        <f>ROUND(L15*0.3,2)+0.01</f>
        <v>337473.39</v>
      </c>
      <c r="O15" s="9">
        <f t="shared" ref="O15" si="129">ROUND(L15*0.1285,2)</f>
        <v>144551.1</v>
      </c>
      <c r="P15" s="9">
        <f t="shared" ref="P15" si="130">ROUND((L15*0.07)*0.9,2)</f>
        <v>70869.41</v>
      </c>
      <c r="Q15" s="9">
        <f t="shared" ref="Q15" si="131">ROUND(L15*0.01,2)</f>
        <v>11249.11</v>
      </c>
      <c r="R15" s="9">
        <f t="shared" ref="R15" si="132">ROUND((L15*0.0075)*0.9,2)</f>
        <v>7593.15</v>
      </c>
      <c r="S15" s="9">
        <f t="shared" ref="S15" si="133">ROUND((L15*0.0075)*0.9,2)</f>
        <v>7593.15</v>
      </c>
      <c r="T15" s="9">
        <f>ROUND(L15*0.02,2)-0.01</f>
        <v>22498.22</v>
      </c>
      <c r="U15" s="9">
        <f t="shared" ref="U15" si="134">ROUND(M15*0,2)</f>
        <v>0</v>
      </c>
      <c r="V15" s="18">
        <f t="shared" ref="V15" si="135">E15/W15</f>
        <v>1819.5381677018602</v>
      </c>
      <c r="W15" s="10">
        <v>644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45178</v>
      </c>
      <c r="B16" s="9">
        <v>12867196.210000001</v>
      </c>
      <c r="C16" s="9">
        <v>11669045.219999999</v>
      </c>
      <c r="D16" s="9">
        <v>153375.44</v>
      </c>
      <c r="E16" s="9">
        <f t="shared" si="120"/>
        <v>1044775.5500000021</v>
      </c>
      <c r="F16" s="9">
        <f t="shared" si="121"/>
        <v>41791.019999999997</v>
      </c>
      <c r="G16" s="9">
        <f t="shared" ref="G16" si="136">ROUND(E16*0,2)</f>
        <v>0</v>
      </c>
      <c r="H16" s="9">
        <f t="shared" ref="H16" si="137">E16-F16-G16</f>
        <v>1002984.5300000021</v>
      </c>
      <c r="I16" s="9">
        <f t="shared" ref="I16" si="138">ROUND(H16*0,2)</f>
        <v>0</v>
      </c>
      <c r="J16" s="9">
        <f t="shared" ref="J16" si="139">ROUND((I16*0.58)+((I16*0.42)*0.1),2)</f>
        <v>0</v>
      </c>
      <c r="K16" s="9">
        <f t="shared" ref="K16" si="140">ROUND((I16*0.42)*0.9,2)</f>
        <v>0</v>
      </c>
      <c r="L16" s="23">
        <f t="shared" ref="L16" si="141">IF(J16+K16=I16,H16-I16,"ERROR")</f>
        <v>1002984.5300000021</v>
      </c>
      <c r="M16" s="9">
        <f t="shared" ref="M16" si="142">ROUND(L16*0.465,2)</f>
        <v>466387.81</v>
      </c>
      <c r="N16" s="9">
        <f>ROUND(L16*0.3,2)-0.03</f>
        <v>300895.32999999996</v>
      </c>
      <c r="O16" s="9">
        <f t="shared" ref="O16:O21" si="143">ROUND(L16*0.1285,2)</f>
        <v>128883.51</v>
      </c>
      <c r="P16" s="9">
        <f t="shared" ref="P16" si="144">ROUND((L16*0.07)*0.9,2)</f>
        <v>63188.03</v>
      </c>
      <c r="Q16" s="9">
        <f t="shared" ref="Q16" si="145">ROUND(L16*0.01,2)</f>
        <v>10029.85</v>
      </c>
      <c r="R16" s="9">
        <f t="shared" ref="R16" si="146">ROUND((L16*0.0075)*0.9,2)</f>
        <v>6770.15</v>
      </c>
      <c r="S16" s="9">
        <f t="shared" ref="S16" si="147">ROUND((L16*0.0075)*0.9,2)</f>
        <v>6770.15</v>
      </c>
      <c r="T16" s="9">
        <f>ROUND(L16*0.02,2)+0.01</f>
        <v>20059.699999999997</v>
      </c>
      <c r="U16" s="9">
        <f t="shared" ref="U16" si="148">ROUND(M16*0,2)</f>
        <v>0</v>
      </c>
      <c r="V16" s="18">
        <f t="shared" ref="V16" si="149">E16/W16</f>
        <v>1619.8070542635692</v>
      </c>
      <c r="W16" s="10">
        <v>645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45185</v>
      </c>
      <c r="B17" s="9">
        <v>11397380.710000001</v>
      </c>
      <c r="C17" s="9">
        <v>10303600.699999999</v>
      </c>
      <c r="D17" s="9">
        <v>150004.24000000002</v>
      </c>
      <c r="E17" s="9">
        <f t="shared" ref="E17:E18" si="150">B17-C17-D17</f>
        <v>943775.77000000165</v>
      </c>
      <c r="F17" s="9">
        <f t="shared" si="121"/>
        <v>37751.03</v>
      </c>
      <c r="G17" s="9">
        <f t="shared" ref="G17" si="151">ROUND(E17*0,2)</f>
        <v>0</v>
      </c>
      <c r="H17" s="9">
        <f t="shared" ref="H17" si="152">E17-F17-G17</f>
        <v>906024.74000000162</v>
      </c>
      <c r="I17" s="9">
        <f t="shared" ref="I17" si="153">ROUND(H17*0,2)</f>
        <v>0</v>
      </c>
      <c r="J17" s="9">
        <f t="shared" ref="J17" si="154">ROUND((I17*0.58)+((I17*0.42)*0.1),2)</f>
        <v>0</v>
      </c>
      <c r="K17" s="9">
        <f t="shared" ref="K17" si="155">ROUND((I17*0.42)*0.9,2)</f>
        <v>0</v>
      </c>
      <c r="L17" s="23">
        <f t="shared" ref="L17" si="156">IF(J17+K17=I17,H17-I17,"ERROR")</f>
        <v>906024.74000000162</v>
      </c>
      <c r="M17" s="9">
        <f t="shared" ref="M17" si="157">ROUND(L17*0.465,2)</f>
        <v>421301.5</v>
      </c>
      <c r="N17" s="9">
        <f>ROUND(L17*0.3,2)-0.01</f>
        <v>271807.40999999997</v>
      </c>
      <c r="O17" s="9">
        <f t="shared" si="143"/>
        <v>116424.18</v>
      </c>
      <c r="P17" s="9">
        <f t="shared" ref="P17" si="158">ROUND((L17*0.07)*0.9,2)</f>
        <v>57079.56</v>
      </c>
      <c r="Q17" s="9">
        <f t="shared" ref="Q17" si="159">ROUND(L17*0.01,2)</f>
        <v>9060.25</v>
      </c>
      <c r="R17" s="9">
        <f t="shared" ref="R17" si="160">ROUND((L17*0.0075)*0.9,2)</f>
        <v>6115.67</v>
      </c>
      <c r="S17" s="9">
        <f t="shared" ref="S17" si="161">ROUND((L17*0.0075)*0.9,2)</f>
        <v>6115.67</v>
      </c>
      <c r="T17" s="9">
        <f>ROUND(L17*0.02,2)+0.01</f>
        <v>18120.5</v>
      </c>
      <c r="U17" s="9">
        <f t="shared" ref="U17" si="162">ROUND(M17*0,2)</f>
        <v>0</v>
      </c>
      <c r="V17" s="18">
        <f t="shared" ref="V17" si="163">E17/W17</f>
        <v>1502.8276592356715</v>
      </c>
      <c r="W17" s="10">
        <v>628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45192</v>
      </c>
      <c r="B18" s="9">
        <v>11043477.810000001</v>
      </c>
      <c r="C18" s="9">
        <v>9949777.4399999995</v>
      </c>
      <c r="D18" s="9">
        <v>142421.54000000004</v>
      </c>
      <c r="E18" s="9">
        <f t="shared" si="150"/>
        <v>951278.83000000101</v>
      </c>
      <c r="F18" s="9">
        <f t="shared" si="121"/>
        <v>38051.15</v>
      </c>
      <c r="G18" s="9">
        <f t="shared" ref="G18" si="164">ROUND(E18*0,2)</f>
        <v>0</v>
      </c>
      <c r="H18" s="9">
        <f t="shared" ref="H18" si="165">E18-F18-G18</f>
        <v>913227.68000000098</v>
      </c>
      <c r="I18" s="9">
        <f t="shared" ref="I18" si="166">ROUND(H18*0,2)</f>
        <v>0</v>
      </c>
      <c r="J18" s="9">
        <f t="shared" ref="J18" si="167">ROUND((I18*0.58)+((I18*0.42)*0.1),2)</f>
        <v>0</v>
      </c>
      <c r="K18" s="9">
        <f t="shared" ref="K18" si="168">ROUND((I18*0.42)*0.9,2)</f>
        <v>0</v>
      </c>
      <c r="L18" s="23">
        <f t="shared" ref="L18" si="169">IF(J18+K18=I18,H18-I18,"ERROR")</f>
        <v>913227.68000000098</v>
      </c>
      <c r="M18" s="9">
        <f t="shared" ref="M18" si="170">ROUND(L18*0.465,2)</f>
        <v>424650.87</v>
      </c>
      <c r="N18" s="9">
        <f>ROUND(L18*0.3,2)-0.01</f>
        <v>273968.28999999998</v>
      </c>
      <c r="O18" s="9">
        <f t="shared" si="143"/>
        <v>117349.75999999999</v>
      </c>
      <c r="P18" s="9">
        <f t="shared" ref="P18" si="171">ROUND((L18*0.07)*0.9,2)</f>
        <v>57533.34</v>
      </c>
      <c r="Q18" s="9">
        <f t="shared" ref="Q18" si="172">ROUND(L18*0.01,2)</f>
        <v>9132.2800000000007</v>
      </c>
      <c r="R18" s="9">
        <f t="shared" ref="R18" si="173">ROUND((L18*0.0075)*0.9,2)</f>
        <v>6164.29</v>
      </c>
      <c r="S18" s="9">
        <f t="shared" ref="S18" si="174">ROUND((L18*0.0075)*0.9,2)</f>
        <v>6164.29</v>
      </c>
      <c r="T18" s="9">
        <f>ROUND(L18*0.02,2)+0.01</f>
        <v>18264.559999999998</v>
      </c>
      <c r="U18" s="9">
        <f t="shared" ref="U18" si="175">ROUND(M18*0,2)</f>
        <v>0</v>
      </c>
      <c r="V18" s="18">
        <f t="shared" ref="V18" si="176">E18/W18</f>
        <v>1502.8101579778847</v>
      </c>
      <c r="W18" s="10">
        <v>633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45199</v>
      </c>
      <c r="B19" s="9">
        <v>12473519.76</v>
      </c>
      <c r="C19" s="9">
        <v>11258583.57</v>
      </c>
      <c r="D19" s="9">
        <v>159034.57</v>
      </c>
      <c r="E19" s="9">
        <f t="shared" ref="E19" si="177">B19-C19-D19</f>
        <v>1055901.6199999994</v>
      </c>
      <c r="F19" s="9">
        <f t="shared" si="121"/>
        <v>42236.06</v>
      </c>
      <c r="G19" s="9">
        <f t="shared" ref="G19" si="178">ROUND(E19*0,2)</f>
        <v>0</v>
      </c>
      <c r="H19" s="9">
        <f t="shared" ref="H19" si="179">E19-F19-G19</f>
        <v>1013665.5599999994</v>
      </c>
      <c r="I19" s="9">
        <f t="shared" ref="I19" si="180">ROUND(H19*0,2)</f>
        <v>0</v>
      </c>
      <c r="J19" s="9">
        <f t="shared" ref="J19" si="181">ROUND((I19*0.58)+((I19*0.42)*0.1),2)</f>
        <v>0</v>
      </c>
      <c r="K19" s="9">
        <f t="shared" ref="K19" si="182">ROUND((I19*0.42)*0.9,2)</f>
        <v>0</v>
      </c>
      <c r="L19" s="23">
        <f t="shared" ref="L19" si="183">IF(J19+K19=I19,H19-I19,"ERROR")</f>
        <v>1013665.5599999994</v>
      </c>
      <c r="M19" s="9">
        <f t="shared" ref="M19" si="184">ROUND(L19*0.465,2)</f>
        <v>471354.49</v>
      </c>
      <c r="N19" s="9">
        <f>ROUND(L19*0.3,2)-0.01</f>
        <v>304099.65999999997</v>
      </c>
      <c r="O19" s="9">
        <f t="shared" si="143"/>
        <v>130256.02</v>
      </c>
      <c r="P19" s="9">
        <f t="shared" ref="P19" si="185">ROUND((L19*0.07)*0.9,2)</f>
        <v>63860.93</v>
      </c>
      <c r="Q19" s="9">
        <f t="shared" ref="Q19" si="186">ROUND(L19*0.01,2)</f>
        <v>10136.66</v>
      </c>
      <c r="R19" s="9">
        <f t="shared" ref="R19" si="187">ROUND((L19*0.0075)*0.9,2)</f>
        <v>6842.24</v>
      </c>
      <c r="S19" s="9">
        <f t="shared" ref="S19" si="188">ROUND((L19*0.0075)*0.9,2)</f>
        <v>6842.24</v>
      </c>
      <c r="T19" s="9">
        <f>ROUND(L19*0.02,2)+0.01</f>
        <v>20273.32</v>
      </c>
      <c r="U19" s="9">
        <f t="shared" ref="U19" si="189">ROUND(M19*0,2)</f>
        <v>0</v>
      </c>
      <c r="V19" s="18">
        <f t="shared" ref="V19" si="190">E19/W19</f>
        <v>1649.846281249999</v>
      </c>
      <c r="W19" s="10">
        <v>640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45206</v>
      </c>
      <c r="B20" s="9">
        <v>12134188.390000001</v>
      </c>
      <c r="C20" s="9">
        <v>10957207.01</v>
      </c>
      <c r="D20" s="9">
        <v>151295.78</v>
      </c>
      <c r="E20" s="9">
        <f t="shared" ref="E20" si="191">B20-C20-D20</f>
        <v>1025685.6000000008</v>
      </c>
      <c r="F20" s="9">
        <f t="shared" si="121"/>
        <v>41027.42</v>
      </c>
      <c r="G20" s="9">
        <f t="shared" ref="G20" si="192">ROUND(E20*0,2)</f>
        <v>0</v>
      </c>
      <c r="H20" s="9">
        <f t="shared" ref="H20" si="193">E20-F20-G20</f>
        <v>984658.18000000075</v>
      </c>
      <c r="I20" s="9">
        <f t="shared" ref="I20" si="194">ROUND(H20*0,2)</f>
        <v>0</v>
      </c>
      <c r="J20" s="9">
        <f t="shared" ref="J20" si="195">ROUND((I20*0.58)+((I20*0.42)*0.1),2)</f>
        <v>0</v>
      </c>
      <c r="K20" s="9">
        <f t="shared" ref="K20" si="196">ROUND((I20*0.42)*0.9,2)</f>
        <v>0</v>
      </c>
      <c r="L20" s="23">
        <f t="shared" ref="L20" si="197">IF(J20+K20=I20,H20-I20,"ERROR")</f>
        <v>984658.18000000075</v>
      </c>
      <c r="M20" s="9">
        <f t="shared" ref="M20" si="198">ROUND(L20*0.465,2)</f>
        <v>457866.05</v>
      </c>
      <c r="N20" s="9">
        <f>ROUND(L20*0.3,2)+0.01</f>
        <v>295397.46000000002</v>
      </c>
      <c r="O20" s="9">
        <f t="shared" si="143"/>
        <v>126528.58</v>
      </c>
      <c r="P20" s="9">
        <f t="shared" ref="P20" si="199">ROUND((L20*0.07)*0.9,2)</f>
        <v>62033.47</v>
      </c>
      <c r="Q20" s="9">
        <f t="shared" ref="Q20" si="200">ROUND(L20*0.01,2)</f>
        <v>9846.58</v>
      </c>
      <c r="R20" s="9">
        <f t="shared" ref="R20" si="201">ROUND((L20*0.0075)*0.9,2)</f>
        <v>6646.44</v>
      </c>
      <c r="S20" s="9">
        <f t="shared" ref="S20" si="202">ROUND((L20*0.0075)*0.9,2)</f>
        <v>6646.44</v>
      </c>
      <c r="T20" s="9">
        <f>ROUND(L20*0.02,2)</f>
        <v>19693.16</v>
      </c>
      <c r="U20" s="9">
        <f t="shared" ref="U20" si="203">ROUND(M20*0,2)</f>
        <v>0</v>
      </c>
      <c r="V20" s="18">
        <f t="shared" ref="V20" si="204">E20/W20</f>
        <v>1633.2573248407657</v>
      </c>
      <c r="W20" s="10">
        <v>628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45213</v>
      </c>
      <c r="B21" s="9">
        <v>12637831.91</v>
      </c>
      <c r="C21" s="9">
        <v>11367005.35</v>
      </c>
      <c r="D21" s="9">
        <v>153893.9</v>
      </c>
      <c r="E21" s="9">
        <f t="shared" ref="E21" si="205">B21-C21-D21</f>
        <v>1116932.6600000006</v>
      </c>
      <c r="F21" s="9">
        <f>ROUND(E21*0.04,2)+0.01</f>
        <v>44677.32</v>
      </c>
      <c r="G21" s="9">
        <f t="shared" ref="G21" si="206">ROUND(E21*0,2)</f>
        <v>0</v>
      </c>
      <c r="H21" s="9">
        <f t="shared" ref="H21" si="207">E21-F21-G21</f>
        <v>1072255.3400000005</v>
      </c>
      <c r="I21" s="9">
        <f t="shared" ref="I21" si="208">ROUND(H21*0,2)</f>
        <v>0</v>
      </c>
      <c r="J21" s="9">
        <f t="shared" ref="J21" si="209">ROUND((I21*0.58)+((I21*0.42)*0.1),2)</f>
        <v>0</v>
      </c>
      <c r="K21" s="9">
        <f t="shared" ref="K21" si="210">ROUND((I21*0.42)*0.9,2)</f>
        <v>0</v>
      </c>
      <c r="L21" s="23">
        <f t="shared" ref="L21" si="211">IF(J21+K21=I21,H21-I21,"ERROR")</f>
        <v>1072255.3400000005</v>
      </c>
      <c r="M21" s="9">
        <f t="shared" ref="M21" si="212">ROUND(L21*0.465,2)</f>
        <v>498598.73</v>
      </c>
      <c r="N21" s="9">
        <f>ROUND(L21*0.3,2)+0.02</f>
        <v>321676.62</v>
      </c>
      <c r="O21" s="9">
        <f t="shared" si="143"/>
        <v>137784.81</v>
      </c>
      <c r="P21" s="9">
        <f t="shared" ref="P21" si="213">ROUND((L21*0.07)*0.9,2)</f>
        <v>67552.09</v>
      </c>
      <c r="Q21" s="9">
        <f t="shared" ref="Q21" si="214">ROUND(L21*0.01,2)</f>
        <v>10722.55</v>
      </c>
      <c r="R21" s="9">
        <f t="shared" ref="R21" si="215">ROUND((L21*0.0075)*0.9,2)</f>
        <v>7237.72</v>
      </c>
      <c r="S21" s="9">
        <f t="shared" ref="S21" si="216">ROUND((L21*0.0075)*0.9,2)</f>
        <v>7237.72</v>
      </c>
      <c r="T21" s="9">
        <f>ROUND(L21*0.02,2)-0.01</f>
        <v>21445.100000000002</v>
      </c>
      <c r="U21" s="9">
        <f t="shared" ref="U21" si="217">ROUND(M21*0,2)</f>
        <v>0</v>
      </c>
      <c r="V21" s="18">
        <f t="shared" ref="V21" si="218">E21/W21</f>
        <v>1775.727599364071</v>
      </c>
      <c r="W21" s="10">
        <v>629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45220</v>
      </c>
      <c r="B22" s="9">
        <v>12254142.140000001</v>
      </c>
      <c r="C22" s="9">
        <v>11080970.27</v>
      </c>
      <c r="D22" s="9">
        <v>148767.20000000001</v>
      </c>
      <c r="E22" s="9">
        <f t="shared" ref="E22" si="219">B22-C22-D22</f>
        <v>1024404.6700000011</v>
      </c>
      <c r="F22" s="9">
        <f>ROUND(E22*0.04,2)</f>
        <v>40976.19</v>
      </c>
      <c r="G22" s="9">
        <f t="shared" ref="G22" si="220">ROUND(E22*0,2)</f>
        <v>0</v>
      </c>
      <c r="H22" s="9">
        <f t="shared" ref="H22:H27" si="221">E22-F22-G22</f>
        <v>983428.48000000115</v>
      </c>
      <c r="I22" s="9">
        <f t="shared" ref="I22" si="222">ROUND(H22*0,2)</f>
        <v>0</v>
      </c>
      <c r="J22" s="9">
        <f t="shared" ref="J22" si="223">ROUND((I22*0.58)+((I22*0.42)*0.1),2)</f>
        <v>0</v>
      </c>
      <c r="K22" s="9">
        <f t="shared" ref="K22" si="224">ROUND((I22*0.42)*0.9,2)</f>
        <v>0</v>
      </c>
      <c r="L22" s="23">
        <f t="shared" ref="L22" si="225">IF(J22+K22=I22,H22-I22,"ERROR")</f>
        <v>983428.48000000115</v>
      </c>
      <c r="M22" s="9">
        <f t="shared" ref="M22" si="226">ROUND(L22*0.465,2)</f>
        <v>457294.24</v>
      </c>
      <c r="N22" s="9">
        <f>ROUND(L22*0.3,2)+0.03</f>
        <v>295028.57</v>
      </c>
      <c r="O22" s="9">
        <f t="shared" ref="O22" si="227">ROUND(L22*0.1285,2)</f>
        <v>126370.56</v>
      </c>
      <c r="P22" s="9">
        <f t="shared" ref="P22" si="228">ROUND((L22*0.07)*0.9,2)</f>
        <v>61955.99</v>
      </c>
      <c r="Q22" s="9">
        <f t="shared" ref="Q22" si="229">ROUND(L22*0.01,2)</f>
        <v>9834.2800000000007</v>
      </c>
      <c r="R22" s="9">
        <f t="shared" ref="R22" si="230">ROUND((L22*0.0075)*0.9,2)</f>
        <v>6638.14</v>
      </c>
      <c r="S22" s="9">
        <f t="shared" ref="S22" si="231">ROUND((L22*0.0075)*0.9,2)</f>
        <v>6638.14</v>
      </c>
      <c r="T22" s="9">
        <f>ROUND(L22*0.02,2)-0.01</f>
        <v>19668.560000000001</v>
      </c>
      <c r="U22" s="9">
        <f t="shared" ref="U22" si="232">ROUND(M22*0,2)</f>
        <v>0</v>
      </c>
      <c r="V22" s="18">
        <f t="shared" ref="V22" si="233">E22/W22</f>
        <v>1654.9348465266576</v>
      </c>
      <c r="W22" s="10">
        <v>619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45227</v>
      </c>
      <c r="B23" s="9">
        <v>11195967.490000002</v>
      </c>
      <c r="C23" s="9">
        <v>10032736.68</v>
      </c>
      <c r="D23" s="9">
        <v>151401.48000000001</v>
      </c>
      <c r="E23" s="9">
        <f t="shared" ref="E23" si="234">B23-C23-D23</f>
        <v>1011829.3300000024</v>
      </c>
      <c r="F23" s="9">
        <f>ROUND(E23*0.04,2)+0.01</f>
        <v>40473.18</v>
      </c>
      <c r="G23" s="9">
        <f t="shared" ref="G23" si="235">ROUND(E23*0,2)</f>
        <v>0</v>
      </c>
      <c r="H23" s="9">
        <f t="shared" si="221"/>
        <v>971356.15000000235</v>
      </c>
      <c r="I23" s="9">
        <f t="shared" ref="I23" si="236">ROUND(H23*0,2)</f>
        <v>0</v>
      </c>
      <c r="J23" s="9">
        <f t="shared" ref="J23" si="237">ROUND((I23*0.58)+((I23*0.42)*0.1),2)</f>
        <v>0</v>
      </c>
      <c r="K23" s="9">
        <f t="shared" ref="K23" si="238">ROUND((I23*0.42)*0.9,2)</f>
        <v>0</v>
      </c>
      <c r="L23" s="23">
        <f t="shared" ref="L23" si="239">IF(J23+K23=I23,H23-I23,"ERROR")</f>
        <v>971356.15000000235</v>
      </c>
      <c r="M23" s="9">
        <f t="shared" ref="M23" si="240">ROUND(L23*0.465,2)</f>
        <v>451680.61</v>
      </c>
      <c r="N23" s="9">
        <f>ROUND(L23*0.3,2)</f>
        <v>291406.84999999998</v>
      </c>
      <c r="O23" s="9">
        <f t="shared" ref="O23" si="241">ROUND(L23*0.1285,2)</f>
        <v>124819.27</v>
      </c>
      <c r="P23" s="9">
        <f t="shared" ref="P23" si="242">ROUND((L23*0.07)*0.9,2)</f>
        <v>61195.44</v>
      </c>
      <c r="Q23" s="9">
        <f t="shared" ref="Q23" si="243">ROUND(L23*0.01,2)</f>
        <v>9713.56</v>
      </c>
      <c r="R23" s="9">
        <f t="shared" ref="R23" si="244">ROUND((L23*0.0075)*0.9,2)</f>
        <v>6556.65</v>
      </c>
      <c r="S23" s="9">
        <f t="shared" ref="S23" si="245">ROUND((L23*0.0075)*0.9,2)</f>
        <v>6556.65</v>
      </c>
      <c r="T23" s="9">
        <f>ROUND(L23*0.02,2)</f>
        <v>19427.12</v>
      </c>
      <c r="U23" s="9">
        <f t="shared" ref="U23" si="246">ROUND(M23*0,2)</f>
        <v>0</v>
      </c>
      <c r="V23" s="18">
        <f t="shared" ref="V23" si="247">E23/W23</f>
        <v>1626.7352572347306</v>
      </c>
      <c r="W23" s="10">
        <v>622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45234</v>
      </c>
      <c r="B24" s="9">
        <v>11589966.780000001</v>
      </c>
      <c r="C24" s="9">
        <v>10526030.029999999</v>
      </c>
      <c r="D24" s="9">
        <v>156765.60999999999</v>
      </c>
      <c r="E24" s="9">
        <f t="shared" ref="E24" si="248">B24-C24-D24</f>
        <v>907171.14000000188</v>
      </c>
      <c r="F24" s="9">
        <f>ROUND(E24*0.04,2)</f>
        <v>36286.85</v>
      </c>
      <c r="G24" s="9">
        <f t="shared" ref="G24" si="249">ROUND(E24*0,2)</f>
        <v>0</v>
      </c>
      <c r="H24" s="9">
        <f t="shared" si="221"/>
        <v>870884.2900000019</v>
      </c>
      <c r="I24" s="9">
        <f t="shared" ref="I24" si="250">ROUND(H24*0,2)</f>
        <v>0</v>
      </c>
      <c r="J24" s="9">
        <f t="shared" ref="J24" si="251">ROUND((I24*0.58)+((I24*0.42)*0.1),2)</f>
        <v>0</v>
      </c>
      <c r="K24" s="9">
        <f t="shared" ref="K24" si="252">ROUND((I24*0.42)*0.9,2)</f>
        <v>0</v>
      </c>
      <c r="L24" s="23">
        <f t="shared" ref="L24" si="253">IF(J24+K24=I24,H24-I24,"ERROR")</f>
        <v>870884.2900000019</v>
      </c>
      <c r="M24" s="9">
        <f t="shared" ref="M24" si="254">ROUND(L24*0.465,2)</f>
        <v>404961.19</v>
      </c>
      <c r="N24" s="9">
        <f>ROUND(L24*0.3,2)+0.01</f>
        <v>261265.30000000002</v>
      </c>
      <c r="O24" s="9">
        <f t="shared" ref="O24" si="255">ROUND(L24*0.1285,2)</f>
        <v>111908.63</v>
      </c>
      <c r="P24" s="9">
        <f t="shared" ref="P24" si="256">ROUND((L24*0.07)*0.9,2)</f>
        <v>54865.71</v>
      </c>
      <c r="Q24" s="9">
        <f t="shared" ref="Q24" si="257">ROUND(L24*0.01,2)</f>
        <v>8708.84</v>
      </c>
      <c r="R24" s="9">
        <f t="shared" ref="R24" si="258">ROUND((L24*0.0075)*0.9,2)</f>
        <v>5878.47</v>
      </c>
      <c r="S24" s="9">
        <f t="shared" ref="S24" si="259">ROUND((L24*0.0075)*0.9,2)</f>
        <v>5878.47</v>
      </c>
      <c r="T24" s="9">
        <f>ROUND(L24*0.02,2)-0.01</f>
        <v>17417.68</v>
      </c>
      <c r="U24" s="9">
        <f t="shared" ref="U24" si="260">ROUND(M24*0,2)</f>
        <v>0</v>
      </c>
      <c r="V24" s="18">
        <f t="shared" ref="V24" si="261">E24/W24</f>
        <v>1458.47450160772</v>
      </c>
      <c r="W24" s="10">
        <v>622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45241</v>
      </c>
      <c r="B25" s="9">
        <v>11697472.35</v>
      </c>
      <c r="C25" s="9">
        <v>10657120.66</v>
      </c>
      <c r="D25" s="9">
        <v>167443.18</v>
      </c>
      <c r="E25" s="9">
        <f t="shared" ref="E25" si="262">B25-C25-D25</f>
        <v>872908.50999999954</v>
      </c>
      <c r="F25" s="9">
        <f>ROUND(E25*0.04,2)-0.01</f>
        <v>34916.329999999994</v>
      </c>
      <c r="G25" s="9">
        <f t="shared" ref="G25" si="263">ROUND(E25*0,2)</f>
        <v>0</v>
      </c>
      <c r="H25" s="9">
        <f t="shared" si="221"/>
        <v>837992.17999999959</v>
      </c>
      <c r="I25" s="9">
        <f t="shared" ref="I25" si="264">ROUND(H25*0,2)</f>
        <v>0</v>
      </c>
      <c r="J25" s="9">
        <f t="shared" ref="J25" si="265">ROUND((I25*0.58)+((I25*0.42)*0.1),2)</f>
        <v>0</v>
      </c>
      <c r="K25" s="9">
        <f t="shared" ref="K25" si="266">ROUND((I25*0.42)*0.9,2)</f>
        <v>0</v>
      </c>
      <c r="L25" s="23">
        <f t="shared" ref="L25" si="267">IF(J25+K25=I25,H25-I25,"ERROR")</f>
        <v>837992.17999999959</v>
      </c>
      <c r="M25" s="9">
        <f t="shared" ref="M25" si="268">ROUND(L25*0.465,2)</f>
        <v>389666.36</v>
      </c>
      <c r="N25" s="9">
        <f>ROUND(L25*0.3,2)</f>
        <v>251397.65</v>
      </c>
      <c r="O25" s="9">
        <f t="shared" ref="O25" si="269">ROUND(L25*0.1285,2)</f>
        <v>107682</v>
      </c>
      <c r="P25" s="9">
        <f t="shared" ref="P25" si="270">ROUND((L25*0.07)*0.9,2)</f>
        <v>52793.51</v>
      </c>
      <c r="Q25" s="9">
        <f t="shared" ref="Q25" si="271">ROUND(L25*0.01,2)</f>
        <v>8379.92</v>
      </c>
      <c r="R25" s="9">
        <f t="shared" ref="R25" si="272">ROUND((L25*0.0075)*0.9,2)</f>
        <v>5656.45</v>
      </c>
      <c r="S25" s="9">
        <f t="shared" ref="S25" si="273">ROUND((L25*0.0075)*0.9,2)</f>
        <v>5656.45</v>
      </c>
      <c r="T25" s="9">
        <f>ROUND(L25*0.02,2)</f>
        <v>16759.84</v>
      </c>
      <c r="U25" s="9">
        <f t="shared" ref="U25" si="274">ROUND(M25*0,2)</f>
        <v>0</v>
      </c>
      <c r="V25" s="18">
        <f t="shared" ref="V25" si="275">E25/W25</f>
        <v>1396.6536159999994</v>
      </c>
      <c r="W25" s="10">
        <v>625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45248</v>
      </c>
      <c r="B26" s="9">
        <v>11031111.810000001</v>
      </c>
      <c r="C26" s="9">
        <v>9935277.6799999997</v>
      </c>
      <c r="D26" s="9">
        <v>151923.12</v>
      </c>
      <c r="E26" s="9">
        <f t="shared" ref="E26" si="276">B26-C26-D26</f>
        <v>943911.01000000082</v>
      </c>
      <c r="F26" s="9">
        <f>ROUND(E26*0.04,2)</f>
        <v>37756.44</v>
      </c>
      <c r="G26" s="9">
        <f t="shared" ref="G26" si="277">ROUND(E26*0,2)</f>
        <v>0</v>
      </c>
      <c r="H26" s="9">
        <f t="shared" si="221"/>
        <v>906154.57000000076</v>
      </c>
      <c r="I26" s="9">
        <f t="shared" ref="I26" si="278">ROUND(H26*0,2)</f>
        <v>0</v>
      </c>
      <c r="J26" s="9">
        <f t="shared" ref="J26" si="279">ROUND((I26*0.58)+((I26*0.42)*0.1),2)</f>
        <v>0</v>
      </c>
      <c r="K26" s="9">
        <f t="shared" ref="K26" si="280">ROUND((I26*0.42)*0.9,2)</f>
        <v>0</v>
      </c>
      <c r="L26" s="23">
        <f t="shared" ref="L26" si="281">IF(J26+K26=I26,H26-I26,"ERROR")</f>
        <v>906154.57000000076</v>
      </c>
      <c r="M26" s="9">
        <f t="shared" ref="M26" si="282">ROUND(L26*0.465,2)</f>
        <v>421361.88</v>
      </c>
      <c r="N26" s="9">
        <f>ROUND(L26*0.3,2)-0.01</f>
        <v>271846.36</v>
      </c>
      <c r="O26" s="9">
        <f t="shared" ref="O26" si="283">ROUND(L26*0.1285,2)</f>
        <v>116440.86</v>
      </c>
      <c r="P26" s="9">
        <f t="shared" ref="P26" si="284">ROUND((L26*0.07)*0.9,2)</f>
        <v>57087.74</v>
      </c>
      <c r="Q26" s="9">
        <f t="shared" ref="Q26" si="285">ROUND(L26*0.01,2)</f>
        <v>9061.5499999999993</v>
      </c>
      <c r="R26" s="9">
        <f t="shared" ref="R26" si="286">ROUND((L26*0.0075)*0.9,2)</f>
        <v>6116.54</v>
      </c>
      <c r="S26" s="9">
        <f t="shared" ref="S26" si="287">ROUND((L26*0.0075)*0.9,2)</f>
        <v>6116.54</v>
      </c>
      <c r="T26" s="9">
        <f>ROUND(L26*0.02,2)+0.01</f>
        <v>18123.099999999999</v>
      </c>
      <c r="U26" s="9">
        <f t="shared" ref="U26" si="288">ROUND(M26*0,2)</f>
        <v>0</v>
      </c>
      <c r="V26" s="18">
        <f t="shared" ref="V26" si="289">E26/W26</f>
        <v>1495.8970047543594</v>
      </c>
      <c r="W26" s="10">
        <v>631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45255</v>
      </c>
      <c r="B27" s="9">
        <v>12462905.879999999</v>
      </c>
      <c r="C27" s="9">
        <v>11290313.559999999</v>
      </c>
      <c r="D27" s="9">
        <v>158969.5</v>
      </c>
      <c r="E27" s="9">
        <f t="shared" ref="E27" si="290">B27-C27-D27</f>
        <v>1013622.8200000003</v>
      </c>
      <c r="F27" s="9">
        <f>ROUND(E27*0.04,2)</f>
        <v>40544.910000000003</v>
      </c>
      <c r="G27" s="9">
        <f t="shared" ref="G27" si="291">ROUND(E27*0,2)</f>
        <v>0</v>
      </c>
      <c r="H27" s="9">
        <f t="shared" si="221"/>
        <v>973077.91000000027</v>
      </c>
      <c r="I27" s="9">
        <f t="shared" ref="I27" si="292">ROUND(H27*0,2)</f>
        <v>0</v>
      </c>
      <c r="J27" s="9">
        <f t="shared" ref="J27" si="293">ROUND((I27*0.58)+((I27*0.42)*0.1),2)</f>
        <v>0</v>
      </c>
      <c r="K27" s="9">
        <f t="shared" ref="K27" si="294">ROUND((I27*0.42)*0.9,2)</f>
        <v>0</v>
      </c>
      <c r="L27" s="23">
        <f t="shared" ref="L27" si="295">IF(J27+K27=I27,H27-I27,"ERROR")</f>
        <v>973077.91000000027</v>
      </c>
      <c r="M27" s="9">
        <f t="shared" ref="M27" si="296">ROUND(L27*0.465,2)</f>
        <v>452481.23</v>
      </c>
      <c r="N27" s="9">
        <f>ROUND(L27*0.3,2)-0.01</f>
        <v>291923.36</v>
      </c>
      <c r="O27" s="9">
        <f t="shared" ref="O27" si="297">ROUND(L27*0.1285,2)</f>
        <v>125040.51</v>
      </c>
      <c r="P27" s="9">
        <f t="shared" ref="P27" si="298">ROUND((L27*0.07)*0.9,2)</f>
        <v>61303.91</v>
      </c>
      <c r="Q27" s="9">
        <f t="shared" ref="Q27" si="299">ROUND(L27*0.01,2)</f>
        <v>9730.7800000000007</v>
      </c>
      <c r="R27" s="9">
        <f t="shared" ref="R27" si="300">ROUND((L27*0.0075)*0.9,2)</f>
        <v>6568.28</v>
      </c>
      <c r="S27" s="9">
        <f t="shared" ref="S27" si="301">ROUND((L27*0.0075)*0.9,2)</f>
        <v>6568.28</v>
      </c>
      <c r="T27" s="9">
        <f>ROUND(L27*0.02,2)</f>
        <v>19461.560000000001</v>
      </c>
      <c r="U27" s="9">
        <f t="shared" ref="U27" si="302">ROUND(M27*0,2)</f>
        <v>0</v>
      </c>
      <c r="V27" s="18">
        <f t="shared" ref="V27" si="303">E27/W27</f>
        <v>1583.7856562500006</v>
      </c>
      <c r="W27" s="10">
        <v>640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45262</v>
      </c>
      <c r="B28" s="9">
        <v>10254365.58</v>
      </c>
      <c r="C28" s="9">
        <v>9347865.5599999987</v>
      </c>
      <c r="D28" s="9">
        <v>144834.66999999998</v>
      </c>
      <c r="E28" s="9">
        <f t="shared" ref="E28" si="304">B28-C28-D28</f>
        <v>761665.35000000149</v>
      </c>
      <c r="F28" s="9">
        <f>ROUND(E28*0.04,2)+0.01</f>
        <v>30466.62</v>
      </c>
      <c r="G28" s="9">
        <f t="shared" ref="G28" si="305">ROUND(E28*0,2)</f>
        <v>0</v>
      </c>
      <c r="H28" s="9">
        <f t="shared" ref="H28" si="306">E28-F28-G28</f>
        <v>731198.73000000149</v>
      </c>
      <c r="I28" s="9">
        <f t="shared" ref="I28" si="307">ROUND(H28*0,2)</f>
        <v>0</v>
      </c>
      <c r="J28" s="9">
        <f t="shared" ref="J28" si="308">ROUND((I28*0.58)+((I28*0.42)*0.1),2)</f>
        <v>0</v>
      </c>
      <c r="K28" s="9">
        <f t="shared" ref="K28" si="309">ROUND((I28*0.42)*0.9,2)</f>
        <v>0</v>
      </c>
      <c r="L28" s="23">
        <f t="shared" ref="L28" si="310">IF(J28+K28=I28,H28-I28,"ERROR")</f>
        <v>731198.73000000149</v>
      </c>
      <c r="M28" s="9">
        <f t="shared" ref="M28" si="311">ROUND(L28*0.465,2)</f>
        <v>340007.41</v>
      </c>
      <c r="N28" s="9">
        <f>ROUND(L28*0.3,2)-0.01</f>
        <v>219359.61</v>
      </c>
      <c r="O28" s="9">
        <f t="shared" ref="O28" si="312">ROUND(L28*0.1285,2)</f>
        <v>93959.039999999994</v>
      </c>
      <c r="P28" s="9">
        <f t="shared" ref="P28" si="313">ROUND((L28*0.07)*0.9,2)</f>
        <v>46065.52</v>
      </c>
      <c r="Q28" s="9">
        <f t="shared" ref="Q28" si="314">ROUND(L28*0.01,2)</f>
        <v>7311.99</v>
      </c>
      <c r="R28" s="9">
        <f t="shared" ref="R28" si="315">ROUND((L28*0.0075)*0.9,2)</f>
        <v>4935.59</v>
      </c>
      <c r="S28" s="9">
        <f t="shared" ref="S28" si="316">ROUND((L28*0.0075)*0.9,2)</f>
        <v>4935.59</v>
      </c>
      <c r="T28" s="9">
        <f>ROUND(L28*0.02,2)+0.01</f>
        <v>14623.98</v>
      </c>
      <c r="U28" s="9">
        <f t="shared" ref="U28" si="317">ROUND(M28*0,2)</f>
        <v>0</v>
      </c>
      <c r="V28" s="18">
        <f t="shared" ref="V28" si="318">E28/W28</f>
        <v>1168.1983895705544</v>
      </c>
      <c r="W28" s="10">
        <v>652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45269</v>
      </c>
      <c r="B29" s="9">
        <v>10115014.5</v>
      </c>
      <c r="C29" s="9">
        <v>9234024.959999999</v>
      </c>
      <c r="D29" s="9">
        <v>143036.57</v>
      </c>
      <c r="E29" s="9">
        <f t="shared" ref="E29" si="319">B29-C29-D29</f>
        <v>737952.9700000009</v>
      </c>
      <c r="F29" s="9">
        <f>ROUND(E29*0.04,2)</f>
        <v>29518.12</v>
      </c>
      <c r="G29" s="9">
        <f t="shared" ref="G29" si="320">ROUND(E29*0,2)</f>
        <v>0</v>
      </c>
      <c r="H29" s="9">
        <f t="shared" ref="H29" si="321">E29-F29-G29</f>
        <v>708434.85000000091</v>
      </c>
      <c r="I29" s="9">
        <f t="shared" ref="I29" si="322">ROUND(H29*0,2)</f>
        <v>0</v>
      </c>
      <c r="J29" s="9">
        <f t="shared" ref="J29" si="323">ROUND((I29*0.58)+((I29*0.42)*0.1),2)</f>
        <v>0</v>
      </c>
      <c r="K29" s="9">
        <f t="shared" ref="K29" si="324">ROUND((I29*0.42)*0.9,2)</f>
        <v>0</v>
      </c>
      <c r="L29" s="23">
        <f t="shared" ref="L29" si="325">IF(J29+K29=I29,H29-I29,"ERROR")</f>
        <v>708434.85000000091</v>
      </c>
      <c r="M29" s="9">
        <f t="shared" ref="M29" si="326">ROUND(L29*0.465,2)</f>
        <v>329422.21000000002</v>
      </c>
      <c r="N29" s="9">
        <f>ROUND(L29*0.3,2)-0.03</f>
        <v>212530.43</v>
      </c>
      <c r="O29" s="9">
        <f t="shared" ref="O29" si="327">ROUND(L29*0.1285,2)</f>
        <v>91033.88</v>
      </c>
      <c r="P29" s="9">
        <f t="shared" ref="P29" si="328">ROUND((L29*0.07)*0.9,2)</f>
        <v>44631.4</v>
      </c>
      <c r="Q29" s="9">
        <f t="shared" ref="Q29" si="329">ROUND(L29*0.01,2)</f>
        <v>7084.35</v>
      </c>
      <c r="R29" s="9">
        <f t="shared" ref="R29" si="330">ROUND((L29*0.0075)*0.9,2)</f>
        <v>4781.9399999999996</v>
      </c>
      <c r="S29" s="9">
        <f t="shared" ref="S29" si="331">ROUND((L29*0.0075)*0.9,2)</f>
        <v>4781.9399999999996</v>
      </c>
      <c r="T29" s="9">
        <f>ROUND(L29*0.02,2)</f>
        <v>14168.7</v>
      </c>
      <c r="U29" s="9">
        <f t="shared" ref="U29" si="332">ROUND(M29*0,2)</f>
        <v>0</v>
      </c>
      <c r="V29" s="18">
        <f t="shared" ref="V29" si="333">E29/W29</f>
        <v>1145.8897049689456</v>
      </c>
      <c r="W29" s="10">
        <v>644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45276</v>
      </c>
      <c r="B30" s="9">
        <v>9949036.7799999993</v>
      </c>
      <c r="C30" s="9">
        <v>9005625.3200000003</v>
      </c>
      <c r="D30" s="9">
        <v>133367.32999999999</v>
      </c>
      <c r="E30" s="9">
        <f t="shared" ref="E30" si="334">B30-C30-D30</f>
        <v>810044.12999999907</v>
      </c>
      <c r="F30" s="9">
        <f>ROUND(E30*0.04,2)-0.01</f>
        <v>32401.760000000002</v>
      </c>
      <c r="G30" s="9">
        <f t="shared" ref="G30" si="335">ROUND(E30*0,2)</f>
        <v>0</v>
      </c>
      <c r="H30" s="9">
        <f t="shared" ref="H30" si="336">E30-F30-G30</f>
        <v>777642.36999999906</v>
      </c>
      <c r="I30" s="9">
        <f t="shared" ref="I30" si="337">ROUND(H30*0,2)</f>
        <v>0</v>
      </c>
      <c r="J30" s="9">
        <f t="shared" ref="J30" si="338">ROUND((I30*0.58)+((I30*0.42)*0.1),2)</f>
        <v>0</v>
      </c>
      <c r="K30" s="9">
        <f t="shared" ref="K30" si="339">ROUND((I30*0.42)*0.9,2)</f>
        <v>0</v>
      </c>
      <c r="L30" s="23">
        <f t="shared" ref="L30" si="340">IF(J30+K30=I30,H30-I30,"ERROR")</f>
        <v>777642.36999999906</v>
      </c>
      <c r="M30" s="9">
        <f t="shared" ref="M30" si="341">ROUND(L30*0.465,2)</f>
        <v>361603.7</v>
      </c>
      <c r="N30" s="9">
        <f>ROUND(L30*0.3,2)+0.01</f>
        <v>233292.72</v>
      </c>
      <c r="O30" s="9">
        <f t="shared" ref="O30" si="342">ROUND(L30*0.1285,2)</f>
        <v>99927.039999999994</v>
      </c>
      <c r="P30" s="9">
        <f t="shared" ref="P30" si="343">ROUND((L30*0.07)*0.9,2)</f>
        <v>48991.47</v>
      </c>
      <c r="Q30" s="9">
        <f t="shared" ref="Q30" si="344">ROUND(L30*0.01,2)</f>
        <v>7776.42</v>
      </c>
      <c r="R30" s="9">
        <f t="shared" ref="R30" si="345">ROUND((L30*0.0075)*0.9,2)</f>
        <v>5249.09</v>
      </c>
      <c r="S30" s="9">
        <f t="shared" ref="S30" si="346">ROUND((L30*0.0075)*0.9,2)</f>
        <v>5249.09</v>
      </c>
      <c r="T30" s="9">
        <v>13382.24</v>
      </c>
      <c r="U30" s="9">
        <v>2170.6</v>
      </c>
      <c r="V30" s="18">
        <f t="shared" ref="V30" si="347">E30/W30</f>
        <v>1244.3074193548373</v>
      </c>
      <c r="W30" s="10">
        <v>651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45283</v>
      </c>
      <c r="B31" s="9">
        <v>10156761.92</v>
      </c>
      <c r="C31" s="9">
        <v>9168063.9799999986</v>
      </c>
      <c r="D31" s="9">
        <v>127617.22999999998</v>
      </c>
      <c r="E31" s="9">
        <f t="shared" ref="E31" si="348">B31-C31-D31</f>
        <v>861080.71000000136</v>
      </c>
      <c r="F31" s="9">
        <f>ROUND(E31*0.04,2)+0.01</f>
        <v>34443.240000000005</v>
      </c>
      <c r="G31" s="9">
        <f t="shared" ref="G31" si="349">ROUND(E31*0,2)</f>
        <v>0</v>
      </c>
      <c r="H31" s="9">
        <f t="shared" ref="H31" si="350">E31-F31-G31</f>
        <v>826637.47000000137</v>
      </c>
      <c r="I31" s="9">
        <f t="shared" ref="I31" si="351">ROUND(H31*0,2)</f>
        <v>0</v>
      </c>
      <c r="J31" s="9">
        <f t="shared" ref="J31" si="352">ROUND((I31*0.58)+((I31*0.42)*0.1),2)</f>
        <v>0</v>
      </c>
      <c r="K31" s="9">
        <f t="shared" ref="K31" si="353">ROUND((I31*0.42)*0.9,2)</f>
        <v>0</v>
      </c>
      <c r="L31" s="23">
        <f t="shared" ref="L31" si="354">IF(J31+K31=I31,H31-I31,"ERROR")</f>
        <v>826637.47000000137</v>
      </c>
      <c r="M31" s="9">
        <f t="shared" ref="M31" si="355">ROUND(L31*0.465,2)</f>
        <v>384386.42</v>
      </c>
      <c r="N31" s="9">
        <f>ROUND(L31*0.3,2)+0.03</f>
        <v>247991.27</v>
      </c>
      <c r="O31" s="9">
        <f t="shared" ref="O31" si="356">ROUND(L31*0.1285,2)</f>
        <v>106222.91</v>
      </c>
      <c r="P31" s="9">
        <f t="shared" ref="P31" si="357">ROUND((L31*0.07)*0.9,2)</f>
        <v>52078.16</v>
      </c>
      <c r="Q31" s="9">
        <f t="shared" ref="Q31" si="358">ROUND(L31*0.01,2)</f>
        <v>8266.3700000000008</v>
      </c>
      <c r="R31" s="9">
        <f t="shared" ref="R31" si="359">ROUND((L31*0.0075)*0.9,2)</f>
        <v>5579.8</v>
      </c>
      <c r="S31" s="9">
        <f t="shared" ref="S31" si="360">ROUND((L31*0.0075)*0.9,2)</f>
        <v>5579.8</v>
      </c>
      <c r="T31" s="9">
        <f t="shared" ref="T31:U52" si="361">ROUND($L31*0.02/2,2)</f>
        <v>8266.3700000000008</v>
      </c>
      <c r="U31" s="9">
        <f t="shared" si="361"/>
        <v>8266.3700000000008</v>
      </c>
      <c r="V31" s="18">
        <f t="shared" ref="V31" si="362">E31/W31</f>
        <v>1314.627038167941</v>
      </c>
      <c r="W31" s="10">
        <v>655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45290</v>
      </c>
      <c r="B32" s="9">
        <v>14122545.280000001</v>
      </c>
      <c r="C32" s="9">
        <v>12689395.189999999</v>
      </c>
      <c r="D32" s="9">
        <v>160064.10999999999</v>
      </c>
      <c r="E32" s="9">
        <f t="shared" ref="E32" si="363">B32-C32-D32</f>
        <v>1273085.9800000018</v>
      </c>
      <c r="F32" s="9">
        <f>ROUND(E32*0.04,2)-0.01</f>
        <v>50923.43</v>
      </c>
      <c r="G32" s="9">
        <f t="shared" ref="G32" si="364">ROUND(E32*0,2)</f>
        <v>0</v>
      </c>
      <c r="H32" s="9">
        <f t="shared" ref="H32" si="365">E32-F32-G32</f>
        <v>1222162.5500000019</v>
      </c>
      <c r="I32" s="9">
        <f t="shared" ref="I32" si="366">ROUND(H32*0,2)</f>
        <v>0</v>
      </c>
      <c r="J32" s="9">
        <f t="shared" ref="J32" si="367">ROUND((I32*0.58)+((I32*0.42)*0.1),2)</f>
        <v>0</v>
      </c>
      <c r="K32" s="9">
        <f t="shared" ref="K32" si="368">ROUND((I32*0.42)*0.9,2)</f>
        <v>0</v>
      </c>
      <c r="L32" s="23">
        <f t="shared" ref="L32" si="369">IF(J32+K32=I32,H32-I32,"ERROR")</f>
        <v>1222162.5500000019</v>
      </c>
      <c r="M32" s="9">
        <f t="shared" ref="M32" si="370">ROUND(L32*0.465,2)</f>
        <v>568305.59</v>
      </c>
      <c r="N32" s="9">
        <f>ROUND(L32*0.3,2)-0.03</f>
        <v>366648.74</v>
      </c>
      <c r="O32" s="9">
        <f t="shared" ref="O32" si="371">ROUND(L32*0.1285,2)</f>
        <v>157047.89000000001</v>
      </c>
      <c r="P32" s="9">
        <f t="shared" ref="P32" si="372">ROUND((L32*0.07)*0.9,2)</f>
        <v>76996.240000000005</v>
      </c>
      <c r="Q32" s="9">
        <f t="shared" ref="Q32" si="373">ROUND(L32*0.01,2)</f>
        <v>12221.63</v>
      </c>
      <c r="R32" s="9">
        <f t="shared" ref="R32" si="374">ROUND((L32*0.0075)*0.9,2)</f>
        <v>8249.6</v>
      </c>
      <c r="S32" s="9">
        <f t="shared" ref="S32" si="375">ROUND((L32*0.0075)*0.9,2)</f>
        <v>8249.6</v>
      </c>
      <c r="T32" s="9">
        <f t="shared" si="361"/>
        <v>12221.63</v>
      </c>
      <c r="U32" s="9">
        <f t="shared" si="361"/>
        <v>12221.63</v>
      </c>
      <c r="V32" s="18">
        <f t="shared" ref="V32" si="376">E32/W32</f>
        <v>1920.190015082959</v>
      </c>
      <c r="W32" s="10">
        <v>663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45297</v>
      </c>
      <c r="B33" s="9">
        <v>13698546.489999998</v>
      </c>
      <c r="C33" s="9">
        <v>12520016.170000002</v>
      </c>
      <c r="D33" s="9">
        <v>168683.11000000002</v>
      </c>
      <c r="E33" s="9">
        <f t="shared" ref="E33" si="377">B33-C33-D33</f>
        <v>1009847.2099999966</v>
      </c>
      <c r="F33" s="9">
        <f>ROUND(E33*0.04,2)-0.01</f>
        <v>40393.879999999997</v>
      </c>
      <c r="G33" s="9">
        <f t="shared" ref="G33" si="378">ROUND(E33*0,2)</f>
        <v>0</v>
      </c>
      <c r="H33" s="9">
        <f t="shared" ref="H33" si="379">E33-F33-G33</f>
        <v>969453.32999999658</v>
      </c>
      <c r="I33" s="9">
        <f t="shared" ref="I33" si="380">ROUND(H33*0,2)</f>
        <v>0</v>
      </c>
      <c r="J33" s="9">
        <f t="shared" ref="J33" si="381">ROUND((I33*0.58)+((I33*0.42)*0.1),2)</f>
        <v>0</v>
      </c>
      <c r="K33" s="9">
        <f t="shared" ref="K33" si="382">ROUND((I33*0.42)*0.9,2)</f>
        <v>0</v>
      </c>
      <c r="L33" s="23">
        <f t="shared" ref="L33" si="383">IF(J33+K33=I33,H33-I33,"ERROR")</f>
        <v>969453.32999999658</v>
      </c>
      <c r="M33" s="9">
        <f t="shared" ref="M33" si="384">ROUND(L33*0.465,2)</f>
        <v>450795.8</v>
      </c>
      <c r="N33" s="9">
        <f>ROUND(L33*0.3,2)+0.01</f>
        <v>290836.01</v>
      </c>
      <c r="O33" s="9">
        <f t="shared" ref="O33" si="385">ROUND(L33*0.1285,2)</f>
        <v>124574.75</v>
      </c>
      <c r="P33" s="9">
        <f t="shared" ref="P33" si="386">ROUND((L33*0.07)*0.9,2)</f>
        <v>61075.56</v>
      </c>
      <c r="Q33" s="9">
        <f t="shared" ref="Q33" si="387">ROUND(L33*0.01,2)</f>
        <v>9694.5300000000007</v>
      </c>
      <c r="R33" s="9">
        <f t="shared" ref="R33" si="388">ROUND((L33*0.0075)*0.9,2)</f>
        <v>6543.81</v>
      </c>
      <c r="S33" s="9">
        <f t="shared" ref="S33" si="389">ROUND((L33*0.0075)*0.9,2)</f>
        <v>6543.81</v>
      </c>
      <c r="T33" s="9">
        <f t="shared" si="361"/>
        <v>9694.5300000000007</v>
      </c>
      <c r="U33" s="9">
        <f t="shared" si="361"/>
        <v>9694.5300000000007</v>
      </c>
      <c r="V33" s="18">
        <f t="shared" ref="V33" si="390">E33/W33</f>
        <v>1548.8454141104241</v>
      </c>
      <c r="W33" s="10">
        <v>652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45304</v>
      </c>
      <c r="B34" s="9">
        <v>9993524.4699999988</v>
      </c>
      <c r="C34" s="9">
        <v>9042878.2799999993</v>
      </c>
      <c r="D34" s="9">
        <v>133983.21</v>
      </c>
      <c r="E34" s="9">
        <f t="shared" ref="E34" si="391">B34-C34-D34</f>
        <v>816662.97999999952</v>
      </c>
      <c r="F34" s="9">
        <f>ROUND(E34*0.04,2)-0.01</f>
        <v>32666.510000000002</v>
      </c>
      <c r="G34" s="9">
        <f t="shared" ref="G34" si="392">ROUND(E34*0,2)</f>
        <v>0</v>
      </c>
      <c r="H34" s="9">
        <f t="shared" ref="H34" si="393">E34-F34-G34</f>
        <v>783996.46999999951</v>
      </c>
      <c r="I34" s="9">
        <f t="shared" ref="I34" si="394">ROUND(H34*0,2)</f>
        <v>0</v>
      </c>
      <c r="J34" s="9">
        <f t="shared" ref="J34" si="395">ROUND((I34*0.58)+((I34*0.42)*0.1),2)</f>
        <v>0</v>
      </c>
      <c r="K34" s="9">
        <f t="shared" ref="K34" si="396">ROUND((I34*0.42)*0.9,2)</f>
        <v>0</v>
      </c>
      <c r="L34" s="23">
        <f t="shared" ref="L34" si="397">IF(J34+K34=I34,H34-I34,"ERROR")</f>
        <v>783996.46999999951</v>
      </c>
      <c r="M34" s="9">
        <f t="shared" ref="M34" si="398">ROUND(L34*0.465,2)</f>
        <v>364558.36</v>
      </c>
      <c r="N34" s="9">
        <f>ROUND(L34*0.3,2)</f>
        <v>235198.94</v>
      </c>
      <c r="O34" s="9">
        <f t="shared" ref="O34" si="399">ROUND(L34*0.1285,2)</f>
        <v>100743.55</v>
      </c>
      <c r="P34" s="9">
        <f t="shared" ref="P34" si="400">ROUND((L34*0.07)*0.9,2)</f>
        <v>49391.78</v>
      </c>
      <c r="Q34" s="9">
        <f t="shared" ref="Q34" si="401">ROUND(L34*0.01,2)</f>
        <v>7839.96</v>
      </c>
      <c r="R34" s="9">
        <f t="shared" ref="R34" si="402">ROUND((L34*0.0075)*0.9,2)</f>
        <v>5291.98</v>
      </c>
      <c r="S34" s="9">
        <f t="shared" ref="S34" si="403">ROUND((L34*0.0075)*0.9,2)</f>
        <v>5291.98</v>
      </c>
      <c r="T34" s="9">
        <f t="shared" si="361"/>
        <v>7839.96</v>
      </c>
      <c r="U34" s="9">
        <f t="shared" si="361"/>
        <v>7839.96</v>
      </c>
      <c r="V34" s="18">
        <f t="shared" ref="V34" si="404">E34/W34</f>
        <v>1266.144155038759</v>
      </c>
      <c r="W34" s="10">
        <v>645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45311</v>
      </c>
      <c r="B35" s="9">
        <v>7252968.4900000002</v>
      </c>
      <c r="C35" s="9">
        <v>6568763.6599999992</v>
      </c>
      <c r="D35" s="9">
        <v>104795.99</v>
      </c>
      <c r="E35" s="9">
        <f t="shared" ref="E35" si="405">B35-C35-D35</f>
        <v>579408.84000000102</v>
      </c>
      <c r="F35" s="9">
        <f>ROUND(E35*0.04,2)</f>
        <v>23176.35</v>
      </c>
      <c r="G35" s="9">
        <f t="shared" ref="G35" si="406">ROUND(E35*0,2)</f>
        <v>0</v>
      </c>
      <c r="H35" s="9">
        <f t="shared" ref="H35" si="407">E35-F35-G35</f>
        <v>556232.49000000104</v>
      </c>
      <c r="I35" s="9">
        <f t="shared" ref="I35" si="408">ROUND(H35*0,2)</f>
        <v>0</v>
      </c>
      <c r="J35" s="9">
        <f t="shared" ref="J35" si="409">ROUND((I35*0.58)+((I35*0.42)*0.1),2)</f>
        <v>0</v>
      </c>
      <c r="K35" s="9">
        <f t="shared" ref="K35" si="410">ROUND((I35*0.42)*0.9,2)</f>
        <v>0</v>
      </c>
      <c r="L35" s="23">
        <f t="shared" ref="L35" si="411">IF(J35+K35=I35,H35-I35,"ERROR")</f>
        <v>556232.49000000104</v>
      </c>
      <c r="M35" s="9">
        <f t="shared" ref="M35" si="412">ROUND(L35*0.465,2)</f>
        <v>258648.11</v>
      </c>
      <c r="N35" s="9">
        <f>ROUND(L35*0.3,2)+0.01</f>
        <v>166869.76000000001</v>
      </c>
      <c r="O35" s="9">
        <f t="shared" ref="O35" si="413">ROUND(L35*0.1285,2)</f>
        <v>71475.87</v>
      </c>
      <c r="P35" s="9">
        <f t="shared" ref="P35" si="414">ROUND((L35*0.07)*0.9,2)</f>
        <v>35042.65</v>
      </c>
      <c r="Q35" s="9">
        <f t="shared" ref="Q35" si="415">ROUND(L35*0.01,2)</f>
        <v>5562.32</v>
      </c>
      <c r="R35" s="9">
        <f t="shared" ref="R35" si="416">ROUND((L35*0.0075)*0.9,2)</f>
        <v>3754.57</v>
      </c>
      <c r="S35" s="9">
        <f t="shared" ref="S35" si="417">ROUND((L35*0.0075)*0.9,2)</f>
        <v>3754.57</v>
      </c>
      <c r="T35" s="9">
        <f t="shared" si="361"/>
        <v>5562.32</v>
      </c>
      <c r="U35" s="9">
        <f t="shared" si="361"/>
        <v>5562.32</v>
      </c>
      <c r="V35" s="18">
        <f t="shared" ref="V35" si="418">E35/W35</f>
        <v>925.57322683706229</v>
      </c>
      <c r="W35" s="10">
        <v>626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45318</v>
      </c>
      <c r="B36" s="9">
        <v>10424530.369999999</v>
      </c>
      <c r="C36" s="9">
        <v>9330944.5199999996</v>
      </c>
      <c r="D36" s="9">
        <v>134887.69</v>
      </c>
      <c r="E36" s="9">
        <f t="shared" ref="E36" si="419">B36-C36-D36</f>
        <v>958698.15999999968</v>
      </c>
      <c r="F36" s="9">
        <f>ROUND(E36*0.04,2)-0.01</f>
        <v>38347.919999999998</v>
      </c>
      <c r="G36" s="9">
        <f t="shared" ref="G36" si="420">ROUND(E36*0,2)</f>
        <v>0</v>
      </c>
      <c r="H36" s="9">
        <f t="shared" ref="H36" si="421">E36-F36-G36</f>
        <v>920350.23999999964</v>
      </c>
      <c r="I36" s="9">
        <f t="shared" ref="I36" si="422">ROUND(H36*0,2)</f>
        <v>0</v>
      </c>
      <c r="J36" s="9">
        <f t="shared" ref="J36" si="423">ROUND((I36*0.58)+((I36*0.42)*0.1),2)</f>
        <v>0</v>
      </c>
      <c r="K36" s="9">
        <f t="shared" ref="K36" si="424">ROUND((I36*0.42)*0.9,2)</f>
        <v>0</v>
      </c>
      <c r="L36" s="23">
        <f t="shared" ref="L36" si="425">IF(J36+K36=I36,H36-I36,"ERROR")</f>
        <v>920350.23999999964</v>
      </c>
      <c r="M36" s="9">
        <f t="shared" ref="M36" si="426">ROUND(L36*0.465,2)</f>
        <v>427962.86</v>
      </c>
      <c r="N36" s="9">
        <f>ROUND(L36*0.3,2)+0.01</f>
        <v>276105.08</v>
      </c>
      <c r="O36" s="9">
        <f t="shared" ref="O36" si="427">ROUND(L36*0.1285,2)</f>
        <v>118265.01</v>
      </c>
      <c r="P36" s="9">
        <f t="shared" ref="P36" si="428">ROUND((L36*0.07)*0.9,2)</f>
        <v>57982.07</v>
      </c>
      <c r="Q36" s="9">
        <f t="shared" ref="Q36" si="429">ROUND(L36*0.01,2)</f>
        <v>9203.5</v>
      </c>
      <c r="R36" s="9">
        <f t="shared" ref="R36" si="430">ROUND((L36*0.0075)*0.9,2)</f>
        <v>6212.36</v>
      </c>
      <c r="S36" s="9">
        <f t="shared" ref="S36" si="431">ROUND((L36*0.0075)*0.9,2)</f>
        <v>6212.36</v>
      </c>
      <c r="T36" s="9">
        <f t="shared" si="361"/>
        <v>9203.5</v>
      </c>
      <c r="U36" s="9">
        <f t="shared" si="361"/>
        <v>9203.5</v>
      </c>
      <c r="V36" s="18">
        <f t="shared" ref="V36" si="432">E36/W36</f>
        <v>1472.6546236559134</v>
      </c>
      <c r="W36" s="10">
        <v>651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45325</v>
      </c>
      <c r="B37" s="9">
        <v>10591328.93</v>
      </c>
      <c r="C37" s="9">
        <v>9515219.8100000005</v>
      </c>
      <c r="D37" s="9">
        <v>133756.13</v>
      </c>
      <c r="E37" s="9">
        <f t="shared" ref="E37" si="433">B37-C37-D37</f>
        <v>942352.98999999918</v>
      </c>
      <c r="F37" s="9">
        <f>ROUND(E37*0.04,2)-0.01</f>
        <v>37694.11</v>
      </c>
      <c r="G37" s="9">
        <f t="shared" ref="G37" si="434">ROUND(E37*0,2)</f>
        <v>0</v>
      </c>
      <c r="H37" s="9">
        <f t="shared" ref="H37" si="435">E37-F37-G37</f>
        <v>904658.87999999919</v>
      </c>
      <c r="I37" s="9">
        <f t="shared" ref="I37" si="436">ROUND(H37*0,2)</f>
        <v>0</v>
      </c>
      <c r="J37" s="9">
        <f t="shared" ref="J37" si="437">ROUND((I37*0.58)+((I37*0.42)*0.1),2)</f>
        <v>0</v>
      </c>
      <c r="K37" s="9">
        <f t="shared" ref="K37" si="438">ROUND((I37*0.42)*0.9,2)</f>
        <v>0</v>
      </c>
      <c r="L37" s="23">
        <f t="shared" ref="L37" si="439">IF(J37+K37=I37,H37-I37,"ERROR")</f>
        <v>904658.87999999919</v>
      </c>
      <c r="M37" s="9">
        <f t="shared" ref="M37" si="440">ROUND(L37*0.465,2)</f>
        <v>420666.38</v>
      </c>
      <c r="N37" s="9">
        <f>ROUND(L37*0.3,2)-0.01</f>
        <v>271397.64999999997</v>
      </c>
      <c r="O37" s="9">
        <f t="shared" ref="O37" si="441">ROUND(L37*0.1285,2)</f>
        <v>116248.67</v>
      </c>
      <c r="P37" s="9">
        <f t="shared" ref="P37" si="442">ROUND((L37*0.07)*0.9,2)</f>
        <v>56993.51</v>
      </c>
      <c r="Q37" s="9">
        <f t="shared" ref="Q37" si="443">ROUND(L37*0.01,2)</f>
        <v>9046.59</v>
      </c>
      <c r="R37" s="9">
        <f t="shared" ref="R37" si="444">ROUND((L37*0.0075)*0.9,2)</f>
        <v>6106.45</v>
      </c>
      <c r="S37" s="9">
        <f t="shared" ref="S37" si="445">ROUND((L37*0.0075)*0.9,2)</f>
        <v>6106.45</v>
      </c>
      <c r="T37" s="9">
        <f t="shared" si="361"/>
        <v>9046.59</v>
      </c>
      <c r="U37" s="9">
        <f t="shared" si="361"/>
        <v>9046.59</v>
      </c>
      <c r="V37" s="18">
        <f t="shared" ref="V37" si="446">E37/W37</f>
        <v>1447.5468356374795</v>
      </c>
      <c r="W37" s="10">
        <v>651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45332</v>
      </c>
      <c r="B38" s="9">
        <v>11093874.74</v>
      </c>
      <c r="C38" s="9">
        <v>9930111.5999999996</v>
      </c>
      <c r="D38" s="9">
        <v>140781.95000000001</v>
      </c>
      <c r="E38" s="9">
        <f t="shared" ref="E38" si="447">B38-C38-D38</f>
        <v>1022981.1900000006</v>
      </c>
      <c r="F38" s="9">
        <f>ROUND(E38*0.04,2)</f>
        <v>40919.25</v>
      </c>
      <c r="G38" s="9">
        <f t="shared" ref="G38" si="448">ROUND(E38*0,2)</f>
        <v>0</v>
      </c>
      <c r="H38" s="9">
        <f t="shared" ref="H38" si="449">E38-F38-G38</f>
        <v>982061.94000000064</v>
      </c>
      <c r="I38" s="9">
        <f t="shared" ref="I38" si="450">ROUND(H38*0,2)</f>
        <v>0</v>
      </c>
      <c r="J38" s="9">
        <f t="shared" ref="J38" si="451">ROUND((I38*0.58)+((I38*0.42)*0.1),2)</f>
        <v>0</v>
      </c>
      <c r="K38" s="9">
        <f t="shared" ref="K38" si="452">ROUND((I38*0.42)*0.9,2)</f>
        <v>0</v>
      </c>
      <c r="L38" s="23">
        <f t="shared" ref="L38" si="453">IF(J38+K38=I38,H38-I38,"ERROR")</f>
        <v>982061.94000000064</v>
      </c>
      <c r="M38" s="9">
        <f t="shared" ref="M38" si="454">ROUND(L38*0.465,2)</f>
        <v>456658.8</v>
      </c>
      <c r="N38" s="9">
        <f>ROUND(L38*0.3,2)</f>
        <v>294618.58</v>
      </c>
      <c r="O38" s="9">
        <f t="shared" ref="O38" si="455">ROUND(L38*0.1285,2)</f>
        <v>126194.96</v>
      </c>
      <c r="P38" s="9">
        <f t="shared" ref="P38" si="456">ROUND((L38*0.07)*0.9,2)</f>
        <v>61869.9</v>
      </c>
      <c r="Q38" s="9">
        <f t="shared" ref="Q38" si="457">ROUND(L38*0.01,2)</f>
        <v>9820.6200000000008</v>
      </c>
      <c r="R38" s="9">
        <f t="shared" ref="R38" si="458">ROUND((L38*0.0075)*0.9,2)</f>
        <v>6628.92</v>
      </c>
      <c r="S38" s="9">
        <f t="shared" ref="S38" si="459">ROUND((L38*0.0075)*0.9,2)</f>
        <v>6628.92</v>
      </c>
      <c r="T38" s="9">
        <f t="shared" si="361"/>
        <v>9820.6200000000008</v>
      </c>
      <c r="U38" s="9">
        <f t="shared" si="361"/>
        <v>9820.6200000000008</v>
      </c>
      <c r="V38" s="18">
        <f t="shared" ref="V38" si="460">E38/W38</f>
        <v>1568.989555214725</v>
      </c>
      <c r="W38" s="10">
        <v>652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45339</v>
      </c>
      <c r="B39" s="9">
        <v>11382317.439999999</v>
      </c>
      <c r="C39" s="9">
        <v>10455094.01</v>
      </c>
      <c r="D39" s="9">
        <v>140548.70000000001</v>
      </c>
      <c r="E39" s="9">
        <f t="shared" ref="E39" si="461">B39-C39-D39</f>
        <v>786674.72999999975</v>
      </c>
      <c r="F39" s="9">
        <f>ROUND(E39*0.04,2)</f>
        <v>31466.99</v>
      </c>
      <c r="G39" s="9">
        <f t="shared" ref="G39" si="462">ROUND(E39*0,2)</f>
        <v>0</v>
      </c>
      <c r="H39" s="9">
        <f t="shared" ref="H39" si="463">E39-F39-G39</f>
        <v>755207.73999999976</v>
      </c>
      <c r="I39" s="9">
        <f t="shared" ref="I39" si="464">ROUND(H39*0,2)</f>
        <v>0</v>
      </c>
      <c r="J39" s="9">
        <f t="shared" ref="J39" si="465">ROUND((I39*0.58)+((I39*0.42)*0.1),2)</f>
        <v>0</v>
      </c>
      <c r="K39" s="9">
        <f t="shared" ref="K39" si="466">ROUND((I39*0.42)*0.9,2)</f>
        <v>0</v>
      </c>
      <c r="L39" s="23">
        <f t="shared" ref="L39" si="467">IF(J39+K39=I39,H39-I39,"ERROR")</f>
        <v>755207.73999999976</v>
      </c>
      <c r="M39" s="9">
        <f t="shared" ref="M39" si="468">ROUND(L39*0.465,2)</f>
        <v>351171.6</v>
      </c>
      <c r="N39" s="9">
        <f>ROUND(L39*0.3,2)</f>
        <v>226562.32</v>
      </c>
      <c r="O39" s="9">
        <f t="shared" ref="O39" si="469">ROUND(L39*0.1285,2)</f>
        <v>97044.19</v>
      </c>
      <c r="P39" s="9">
        <f t="shared" ref="P39" si="470">ROUND((L39*0.07)*0.9,2)</f>
        <v>47578.09</v>
      </c>
      <c r="Q39" s="9">
        <f t="shared" ref="Q39" si="471">ROUND(L39*0.01,2)</f>
        <v>7552.08</v>
      </c>
      <c r="R39" s="9">
        <f t="shared" ref="R39" si="472">ROUND((L39*0.0075)*0.9,2)</f>
        <v>5097.6499999999996</v>
      </c>
      <c r="S39" s="9">
        <f t="shared" ref="S39" si="473">ROUND((L39*0.0075)*0.9,2)</f>
        <v>5097.6499999999996</v>
      </c>
      <c r="T39" s="9">
        <f t="shared" si="361"/>
        <v>7552.08</v>
      </c>
      <c r="U39" s="9">
        <f t="shared" si="361"/>
        <v>7552.08</v>
      </c>
      <c r="V39" s="18">
        <f t="shared" ref="V39" si="474">E39/W39</f>
        <v>1225.3500467289716</v>
      </c>
      <c r="W39" s="10">
        <v>642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45346</v>
      </c>
      <c r="B40" s="9">
        <v>12785730.85</v>
      </c>
      <c r="C40" s="9">
        <v>11659953.289999999</v>
      </c>
      <c r="D40" s="9">
        <v>149138.82</v>
      </c>
      <c r="E40" s="9">
        <f t="shared" ref="E40" si="475">B40-C40-D40</f>
        <v>976638.74000000046</v>
      </c>
      <c r="F40" s="9">
        <f>ROUND(E40*0.04,2)</f>
        <v>39065.550000000003</v>
      </c>
      <c r="G40" s="9">
        <f t="shared" ref="G40" si="476">ROUND(E40*0,2)</f>
        <v>0</v>
      </c>
      <c r="H40" s="9">
        <f t="shared" ref="H40" si="477">E40-F40-G40</f>
        <v>937573.19000000041</v>
      </c>
      <c r="I40" s="9">
        <f t="shared" ref="I40" si="478">ROUND(H40*0,2)</f>
        <v>0</v>
      </c>
      <c r="J40" s="9">
        <f t="shared" ref="J40" si="479">ROUND((I40*0.58)+((I40*0.42)*0.1),2)</f>
        <v>0</v>
      </c>
      <c r="K40" s="9">
        <f t="shared" ref="K40" si="480">ROUND((I40*0.42)*0.9,2)</f>
        <v>0</v>
      </c>
      <c r="L40" s="23">
        <f t="shared" ref="L40" si="481">IF(J40+K40=I40,H40-I40,"ERROR")</f>
        <v>937573.19000000041</v>
      </c>
      <c r="M40" s="9">
        <f t="shared" ref="M40" si="482">ROUND(L40*0.465,2)</f>
        <v>435971.53</v>
      </c>
      <c r="N40" s="9">
        <f>ROUND(L40*0.3,2)+0.01</f>
        <v>281271.97000000003</v>
      </c>
      <c r="O40" s="9">
        <f t="shared" ref="O40" si="483">ROUND(L40*0.1285,2)</f>
        <v>120478.15</v>
      </c>
      <c r="P40" s="9">
        <f t="shared" ref="P40" si="484">ROUND((L40*0.07)*0.9,2)</f>
        <v>59067.11</v>
      </c>
      <c r="Q40" s="9">
        <f t="shared" ref="Q40" si="485">ROUND(L40*0.01,2)</f>
        <v>9375.73</v>
      </c>
      <c r="R40" s="9">
        <f t="shared" ref="R40" si="486">ROUND((L40*0.0075)*0.9,2)</f>
        <v>6328.62</v>
      </c>
      <c r="S40" s="9">
        <f t="shared" ref="S40" si="487">ROUND((L40*0.0075)*0.9,2)</f>
        <v>6328.62</v>
      </c>
      <c r="T40" s="9">
        <f t="shared" si="361"/>
        <v>9375.73</v>
      </c>
      <c r="U40" s="9">
        <f t="shared" si="361"/>
        <v>9375.73</v>
      </c>
      <c r="V40" s="18">
        <f t="shared" ref="V40" si="488">E40/W40</f>
        <v>1514.1685891472875</v>
      </c>
      <c r="W40" s="10">
        <v>645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45353</v>
      </c>
      <c r="B41" s="9">
        <v>12588283.290000001</v>
      </c>
      <c r="C41" s="9">
        <v>11372765.35</v>
      </c>
      <c r="D41" s="9">
        <v>135744.52999999997</v>
      </c>
      <c r="E41" s="9">
        <f t="shared" ref="E41" si="489">B41-C41-D41</f>
        <v>1079773.4100000013</v>
      </c>
      <c r="F41" s="9">
        <f>ROUND(E41*0.04,2)</f>
        <v>43190.94</v>
      </c>
      <c r="G41" s="9">
        <f t="shared" ref="G41" si="490">ROUND(E41*0,2)</f>
        <v>0</v>
      </c>
      <c r="H41" s="9">
        <f t="shared" ref="H41" si="491">E41-F41-G41</f>
        <v>1036582.4700000014</v>
      </c>
      <c r="I41" s="9">
        <f t="shared" ref="I41" si="492">ROUND(H41*0,2)</f>
        <v>0</v>
      </c>
      <c r="J41" s="9">
        <f t="shared" ref="J41" si="493">ROUND((I41*0.58)+((I41*0.42)*0.1),2)</f>
        <v>0</v>
      </c>
      <c r="K41" s="9">
        <f t="shared" ref="K41" si="494">ROUND((I41*0.42)*0.9,2)</f>
        <v>0</v>
      </c>
      <c r="L41" s="23">
        <f t="shared" ref="L41" si="495">IF(J41+K41=I41,H41-I41,"ERROR")</f>
        <v>1036582.4700000014</v>
      </c>
      <c r="M41" s="9">
        <f t="shared" ref="M41" si="496">ROUND(L41*0.465,2)</f>
        <v>482010.85</v>
      </c>
      <c r="N41" s="9">
        <f>ROUND(L41*0.3,2)+0.01</f>
        <v>310974.75</v>
      </c>
      <c r="O41" s="9">
        <f t="shared" ref="O41" si="497">ROUND(L41*0.1285,2)</f>
        <v>133200.85</v>
      </c>
      <c r="P41" s="9">
        <f t="shared" ref="P41" si="498">ROUND((L41*0.07)*0.9,2)</f>
        <v>65304.7</v>
      </c>
      <c r="Q41" s="9">
        <f t="shared" ref="Q41" si="499">ROUND(L41*0.01,2)</f>
        <v>10365.82</v>
      </c>
      <c r="R41" s="9">
        <f t="shared" ref="R41" si="500">ROUND((L41*0.0075)*0.9,2)</f>
        <v>6996.93</v>
      </c>
      <c r="S41" s="9">
        <f t="shared" ref="S41" si="501">ROUND((L41*0.0075)*0.9,2)</f>
        <v>6996.93</v>
      </c>
      <c r="T41" s="9">
        <f t="shared" si="361"/>
        <v>10365.82</v>
      </c>
      <c r="U41" s="9">
        <f t="shared" si="361"/>
        <v>10365.82</v>
      </c>
      <c r="V41" s="18">
        <f t="shared" ref="V41" si="502">E41/W41</f>
        <v>1711.2098415213966</v>
      </c>
      <c r="W41" s="10">
        <v>631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45360</v>
      </c>
      <c r="B42" s="9">
        <v>11594830.709999999</v>
      </c>
      <c r="C42" s="9">
        <v>10445682.370000001</v>
      </c>
      <c r="D42" s="9">
        <v>131389.04</v>
      </c>
      <c r="E42" s="9">
        <f t="shared" ref="E42" si="503">B42-C42-D42</f>
        <v>1017759.299999998</v>
      </c>
      <c r="F42" s="9">
        <f>ROUND(E42*0.04,2)+0.01</f>
        <v>40710.380000000005</v>
      </c>
      <c r="G42" s="9">
        <f t="shared" ref="G42" si="504">ROUND(E42*0,2)</f>
        <v>0</v>
      </c>
      <c r="H42" s="9">
        <f t="shared" ref="H42" si="505">E42-F42-G42</f>
        <v>977048.91999999795</v>
      </c>
      <c r="I42" s="9">
        <f t="shared" ref="I42" si="506">ROUND(H42*0,2)</f>
        <v>0</v>
      </c>
      <c r="J42" s="9">
        <f t="shared" ref="J42" si="507">ROUND((I42*0.58)+((I42*0.42)*0.1),2)</f>
        <v>0</v>
      </c>
      <c r="K42" s="9">
        <f t="shared" ref="K42" si="508">ROUND((I42*0.42)*0.9,2)</f>
        <v>0</v>
      </c>
      <c r="L42" s="23">
        <f t="shared" ref="L42" si="509">IF(J42+K42=I42,H42-I42,"ERROR")</f>
        <v>977048.91999999795</v>
      </c>
      <c r="M42" s="9">
        <f t="shared" ref="M42" si="510">ROUND(L42*0.465,2)</f>
        <v>454327.75</v>
      </c>
      <c r="N42" s="9">
        <f>ROUND(L42*0.3,2)-0.01</f>
        <v>293114.67</v>
      </c>
      <c r="O42" s="9">
        <f t="shared" ref="O42" si="511">ROUND(L42*0.1285,2)</f>
        <v>125550.79</v>
      </c>
      <c r="P42" s="9">
        <f t="shared" ref="P42" si="512">ROUND((L42*0.07)*0.9,2)</f>
        <v>61554.080000000002</v>
      </c>
      <c r="Q42" s="9">
        <f t="shared" ref="Q42" si="513">ROUND(L42*0.01,2)</f>
        <v>9770.49</v>
      </c>
      <c r="R42" s="9">
        <f t="shared" ref="R42" si="514">ROUND((L42*0.0075)*0.9,2)</f>
        <v>6595.08</v>
      </c>
      <c r="S42" s="9">
        <f t="shared" ref="S42" si="515">ROUND((L42*0.0075)*0.9,2)</f>
        <v>6595.08</v>
      </c>
      <c r="T42" s="9">
        <f t="shared" si="361"/>
        <v>9770.49</v>
      </c>
      <c r="U42" s="9">
        <f t="shared" si="361"/>
        <v>9770.49</v>
      </c>
      <c r="V42" s="18">
        <f t="shared" ref="V42" si="516">E42/W42</f>
        <v>1739.7594871794836</v>
      </c>
      <c r="W42" s="10">
        <v>585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45367</v>
      </c>
      <c r="B43" s="9">
        <v>12094753.879999999</v>
      </c>
      <c r="C43" s="9">
        <v>10931195.68</v>
      </c>
      <c r="D43" s="9">
        <v>128482.34999999999</v>
      </c>
      <c r="E43" s="9">
        <f t="shared" ref="E43" si="517">B43-C43-D43</f>
        <v>1035075.8499999993</v>
      </c>
      <c r="F43" s="9">
        <f>ROUND(E43*0.04,2)-0.01</f>
        <v>41403.019999999997</v>
      </c>
      <c r="G43" s="9">
        <f t="shared" ref="G43" si="518">ROUND(E43*0,2)</f>
        <v>0</v>
      </c>
      <c r="H43" s="9">
        <f t="shared" ref="H43" si="519">E43-F43-G43</f>
        <v>993672.82999999926</v>
      </c>
      <c r="I43" s="9">
        <f t="shared" ref="I43" si="520">ROUND(H43*0,2)</f>
        <v>0</v>
      </c>
      <c r="J43" s="9">
        <f t="shared" ref="J43" si="521">ROUND((I43*0.58)+((I43*0.42)*0.1),2)</f>
        <v>0</v>
      </c>
      <c r="K43" s="9">
        <f t="shared" ref="K43" si="522">ROUND((I43*0.42)*0.9,2)</f>
        <v>0</v>
      </c>
      <c r="L43" s="23">
        <f t="shared" ref="L43" si="523">IF(J43+K43=I43,H43-I43,"ERROR")</f>
        <v>993672.82999999926</v>
      </c>
      <c r="M43" s="9">
        <f t="shared" ref="M43" si="524">ROUND(L43*0.465,2)</f>
        <v>462057.87</v>
      </c>
      <c r="N43" s="9">
        <f>ROUND(L43*0.3,2)-0.01</f>
        <v>298101.83999999997</v>
      </c>
      <c r="O43" s="9">
        <f t="shared" ref="O43" si="525">ROUND(L43*0.1285,2)</f>
        <v>127686.96</v>
      </c>
      <c r="P43" s="9">
        <f t="shared" ref="P43" si="526">ROUND((L43*0.07)*0.9,2)</f>
        <v>62601.39</v>
      </c>
      <c r="Q43" s="9">
        <f t="shared" ref="Q43" si="527">ROUND(L43*0.01,2)</f>
        <v>9936.73</v>
      </c>
      <c r="R43" s="9">
        <f t="shared" ref="R43" si="528">ROUND((L43*0.0075)*0.9,2)</f>
        <v>6707.29</v>
      </c>
      <c r="S43" s="9">
        <f t="shared" ref="S43" si="529">ROUND((L43*0.0075)*0.9,2)</f>
        <v>6707.29</v>
      </c>
      <c r="T43" s="9">
        <f t="shared" si="361"/>
        <v>9936.73</v>
      </c>
      <c r="U43" s="9">
        <f t="shared" si="361"/>
        <v>9936.73</v>
      </c>
      <c r="V43" s="18">
        <f t="shared" ref="V43" si="530">E43/W43</f>
        <v>1806.4150959860372</v>
      </c>
      <c r="W43" s="10">
        <v>573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45374</v>
      </c>
      <c r="B44" s="9">
        <v>12083363.259999998</v>
      </c>
      <c r="C44" s="9">
        <v>10899101.260000002</v>
      </c>
      <c r="D44" s="9">
        <v>133309.93</v>
      </c>
      <c r="E44" s="9">
        <f t="shared" ref="E44" si="531">B44-C44-D44</f>
        <v>1050952.0699999963</v>
      </c>
      <c r="F44" s="9">
        <f>ROUND(E44*0.04,2)-0.01</f>
        <v>42038.07</v>
      </c>
      <c r="G44" s="9">
        <f t="shared" ref="G44" si="532">ROUND(E44*0,2)</f>
        <v>0</v>
      </c>
      <c r="H44" s="9">
        <f t="shared" ref="H44" si="533">E44-F44-G44</f>
        <v>1008913.9999999964</v>
      </c>
      <c r="I44" s="9">
        <f t="shared" ref="I44" si="534">ROUND(H44*0,2)</f>
        <v>0</v>
      </c>
      <c r="J44" s="9">
        <f t="shared" ref="J44" si="535">ROUND((I44*0.58)+((I44*0.42)*0.1),2)</f>
        <v>0</v>
      </c>
      <c r="K44" s="9">
        <f t="shared" ref="K44" si="536">ROUND((I44*0.42)*0.9,2)</f>
        <v>0</v>
      </c>
      <c r="L44" s="23">
        <f t="shared" ref="L44" si="537">IF(J44+K44=I44,H44-I44,"ERROR")</f>
        <v>1008913.9999999964</v>
      </c>
      <c r="M44" s="9">
        <f t="shared" ref="M44" si="538">ROUND(L44*0.465,2)</f>
        <v>469145.01</v>
      </c>
      <c r="N44" s="9">
        <f>ROUND(L44*0.3,2)</f>
        <v>302674.2</v>
      </c>
      <c r="O44" s="9">
        <f t="shared" ref="O44" si="539">ROUND(L44*0.1285,2)</f>
        <v>129645.45</v>
      </c>
      <c r="P44" s="9">
        <f t="shared" ref="P44" si="540">ROUND((L44*0.07)*0.9,2)</f>
        <v>63561.58</v>
      </c>
      <c r="Q44" s="9">
        <f t="shared" ref="Q44" si="541">ROUND(L44*0.01,2)</f>
        <v>10089.14</v>
      </c>
      <c r="R44" s="9">
        <f t="shared" ref="R44" si="542">ROUND((L44*0.0075)*0.9,2)</f>
        <v>6810.17</v>
      </c>
      <c r="S44" s="9">
        <f t="shared" ref="S44" si="543">ROUND((L44*0.0075)*0.9,2)</f>
        <v>6810.17</v>
      </c>
      <c r="T44" s="9">
        <f t="shared" si="361"/>
        <v>10089.14</v>
      </c>
      <c r="U44" s="9">
        <f t="shared" si="361"/>
        <v>10089.14</v>
      </c>
      <c r="V44" s="18">
        <f t="shared" ref="V44" si="544">E44/W44</f>
        <v>1769.279579124573</v>
      </c>
      <c r="W44" s="10">
        <v>594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45381</v>
      </c>
      <c r="B45" s="9">
        <v>12615488.890000001</v>
      </c>
      <c r="C45" s="9">
        <v>11490297.76</v>
      </c>
      <c r="D45" s="9">
        <v>138194.88999999998</v>
      </c>
      <c r="E45" s="9">
        <f t="shared" ref="E45" si="545">B45-C45-D45</f>
        <v>986996.24000000081</v>
      </c>
      <c r="F45" s="9">
        <f>ROUND(E45*0.04,2)-0.02</f>
        <v>39479.83</v>
      </c>
      <c r="G45" s="9">
        <f t="shared" ref="G45" si="546">ROUND(E45*0,2)</f>
        <v>0</v>
      </c>
      <c r="H45" s="9">
        <f t="shared" ref="H45" si="547">E45-F45-G45</f>
        <v>947516.41000000085</v>
      </c>
      <c r="I45" s="9">
        <f t="shared" ref="I45" si="548">ROUND(H45*0,2)</f>
        <v>0</v>
      </c>
      <c r="J45" s="9">
        <f t="shared" ref="J45" si="549">ROUND((I45*0.58)+((I45*0.42)*0.1),2)</f>
        <v>0</v>
      </c>
      <c r="K45" s="9">
        <f t="shared" ref="K45" si="550">ROUND((I45*0.42)*0.9,2)</f>
        <v>0</v>
      </c>
      <c r="L45" s="23">
        <f t="shared" ref="L45" si="551">IF(J45+K45=I45,H45-I45,"ERROR")</f>
        <v>947516.41000000085</v>
      </c>
      <c r="M45" s="9">
        <f t="shared" ref="M45" si="552">ROUND(L45*0.465,2)</f>
        <v>440595.13</v>
      </c>
      <c r="N45" s="9">
        <f>ROUND(L45*0.3,2)+0.01</f>
        <v>284254.93</v>
      </c>
      <c r="O45" s="9">
        <f t="shared" ref="O45" si="553">ROUND(L45*0.1285,2)</f>
        <v>121755.86</v>
      </c>
      <c r="P45" s="9">
        <f t="shared" ref="P45" si="554">ROUND((L45*0.07)*0.9,2)</f>
        <v>59693.53</v>
      </c>
      <c r="Q45" s="9">
        <f t="shared" ref="Q45" si="555">ROUND(L45*0.01,2)</f>
        <v>9475.16</v>
      </c>
      <c r="R45" s="9">
        <f t="shared" ref="R45" si="556">ROUND((L45*0.0075)*0.9,2)</f>
        <v>6395.74</v>
      </c>
      <c r="S45" s="9">
        <f t="shared" ref="S45" si="557">ROUND((L45*0.0075)*0.9,2)</f>
        <v>6395.74</v>
      </c>
      <c r="T45" s="9">
        <f t="shared" si="361"/>
        <v>9475.16</v>
      </c>
      <c r="U45" s="9">
        <f t="shared" si="361"/>
        <v>9475.16</v>
      </c>
      <c r="V45" s="18">
        <f t="shared" ref="V45" si="558">E45/W45</f>
        <v>1571.6500636942687</v>
      </c>
      <c r="W45" s="10">
        <v>628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45388</v>
      </c>
      <c r="B46" s="9">
        <v>12329995.1</v>
      </c>
      <c r="C46" s="9">
        <v>11397954.879999999</v>
      </c>
      <c r="D46" s="9">
        <v>140617.75</v>
      </c>
      <c r="E46" s="9">
        <f t="shared" ref="E46" si="559">B46-C46-D46</f>
        <v>791422.47000000067</v>
      </c>
      <c r="F46" s="9">
        <f>ROUND(E46*0.04,2)-0.01</f>
        <v>31656.890000000003</v>
      </c>
      <c r="G46" s="9">
        <f t="shared" ref="G46" si="560">ROUND(E46*0,2)</f>
        <v>0</v>
      </c>
      <c r="H46" s="9">
        <f t="shared" ref="H46" si="561">E46-F46-G46</f>
        <v>759765.58000000066</v>
      </c>
      <c r="I46" s="9">
        <f t="shared" ref="I46" si="562">ROUND(H46*0,2)</f>
        <v>0</v>
      </c>
      <c r="J46" s="9">
        <f t="shared" ref="J46" si="563">ROUND((I46*0.58)+((I46*0.42)*0.1),2)</f>
        <v>0</v>
      </c>
      <c r="K46" s="9">
        <f t="shared" ref="K46" si="564">ROUND((I46*0.42)*0.9,2)</f>
        <v>0</v>
      </c>
      <c r="L46" s="23">
        <f t="shared" ref="L46" si="565">IF(J46+K46=I46,H46-I46,"ERROR")</f>
        <v>759765.58000000066</v>
      </c>
      <c r="M46" s="9">
        <f t="shared" ref="M46" si="566">ROUND(L46*0.465,2)</f>
        <v>353290.99</v>
      </c>
      <c r="N46" s="9">
        <f>ROUND(L46*0.3,2)-0.01</f>
        <v>227929.66</v>
      </c>
      <c r="O46" s="9">
        <f t="shared" ref="O46" si="567">ROUND(L46*0.1285,2)</f>
        <v>97629.88</v>
      </c>
      <c r="P46" s="9">
        <f t="shared" ref="P46" si="568">ROUND((L46*0.07)*0.9,2)</f>
        <v>47865.23</v>
      </c>
      <c r="Q46" s="9">
        <f t="shared" ref="Q46" si="569">ROUND(L46*0.01,2)</f>
        <v>7597.66</v>
      </c>
      <c r="R46" s="9">
        <f t="shared" ref="R46" si="570">ROUND((L46*0.0075)*0.9,2)</f>
        <v>5128.42</v>
      </c>
      <c r="S46" s="9">
        <f t="shared" ref="S46" si="571">ROUND((L46*0.0075)*0.9,2)</f>
        <v>5128.42</v>
      </c>
      <c r="T46" s="9">
        <f t="shared" si="361"/>
        <v>7597.66</v>
      </c>
      <c r="U46" s="9">
        <f t="shared" si="361"/>
        <v>7597.66</v>
      </c>
      <c r="V46" s="18">
        <f t="shared" ref="V46" si="572">E46/W46</f>
        <v>1262.2367942583742</v>
      </c>
      <c r="W46" s="10">
        <v>627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45395</v>
      </c>
      <c r="B47" s="9">
        <v>12199031.369999999</v>
      </c>
      <c r="C47" s="9">
        <v>11132641.470000001</v>
      </c>
      <c r="D47" s="9">
        <v>134388.97</v>
      </c>
      <c r="E47" s="9">
        <f t="shared" ref="E47" si="573">B47-C47-D47</f>
        <v>932000.92999999854</v>
      </c>
      <c r="F47" s="9">
        <f>ROUND(E47*0.04,2)</f>
        <v>37280.04</v>
      </c>
      <c r="G47" s="9">
        <f t="shared" ref="G47" si="574">ROUND(E47*0,2)</f>
        <v>0</v>
      </c>
      <c r="H47" s="9">
        <f t="shared" ref="H47" si="575">E47-F47-G47</f>
        <v>894720.8899999985</v>
      </c>
      <c r="I47" s="9">
        <f t="shared" ref="I47" si="576">ROUND(H47*0,2)</f>
        <v>0</v>
      </c>
      <c r="J47" s="9">
        <f t="shared" ref="J47" si="577">ROUND((I47*0.58)+((I47*0.42)*0.1),2)</f>
        <v>0</v>
      </c>
      <c r="K47" s="9">
        <f t="shared" ref="K47" si="578">ROUND((I47*0.42)*0.9,2)</f>
        <v>0</v>
      </c>
      <c r="L47" s="23">
        <f t="shared" ref="L47" si="579">IF(J47+K47=I47,H47-I47,"ERROR")</f>
        <v>894720.8899999985</v>
      </c>
      <c r="M47" s="9">
        <f t="shared" ref="M47" si="580">ROUND(L47*0.465,2)</f>
        <v>416045.21</v>
      </c>
      <c r="N47" s="9">
        <f>ROUND(L47*0.3,2)-0.01</f>
        <v>268416.26</v>
      </c>
      <c r="O47" s="9">
        <f t="shared" ref="O47" si="581">ROUND(L47*0.1285,2)</f>
        <v>114971.63</v>
      </c>
      <c r="P47" s="9">
        <f t="shared" ref="P47" si="582">ROUND((L47*0.07)*0.9,2)</f>
        <v>56367.42</v>
      </c>
      <c r="Q47" s="9">
        <f t="shared" ref="Q47" si="583">ROUND(L47*0.01,2)</f>
        <v>8947.2099999999991</v>
      </c>
      <c r="R47" s="9">
        <f t="shared" ref="R47" si="584">ROUND((L47*0.0075)*0.9,2)</f>
        <v>6039.37</v>
      </c>
      <c r="S47" s="9">
        <f t="shared" ref="S47" si="585">ROUND((L47*0.0075)*0.9,2)</f>
        <v>6039.37</v>
      </c>
      <c r="T47" s="9">
        <f t="shared" si="361"/>
        <v>8947.2099999999991</v>
      </c>
      <c r="U47" s="9">
        <f t="shared" si="361"/>
        <v>8947.2099999999991</v>
      </c>
      <c r="V47" s="18">
        <f t="shared" ref="V47" si="586">E47/W47</f>
        <v>1465.4102672955951</v>
      </c>
      <c r="W47" s="10">
        <v>636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45402</v>
      </c>
      <c r="B48" s="9">
        <v>13040192.449999999</v>
      </c>
      <c r="C48" s="9">
        <v>11892018.909999998</v>
      </c>
      <c r="D48" s="9">
        <v>137564.99</v>
      </c>
      <c r="E48" s="9">
        <f t="shared" ref="E48" si="587">B48-C48-D48</f>
        <v>1010608.550000001</v>
      </c>
      <c r="F48" s="9">
        <f>ROUND(E48*0.04,2)-0.01</f>
        <v>40424.329999999994</v>
      </c>
      <c r="G48" s="9">
        <f t="shared" ref="G48" si="588">ROUND(E48*0,2)</f>
        <v>0</v>
      </c>
      <c r="H48" s="9">
        <f t="shared" ref="H48" si="589">E48-F48-G48</f>
        <v>970184.22000000102</v>
      </c>
      <c r="I48" s="9">
        <f t="shared" ref="I48" si="590">ROUND(H48*0,2)</f>
        <v>0</v>
      </c>
      <c r="J48" s="9">
        <f t="shared" ref="J48" si="591">ROUND((I48*0.58)+((I48*0.42)*0.1),2)</f>
        <v>0</v>
      </c>
      <c r="K48" s="9">
        <f t="shared" ref="K48" si="592">ROUND((I48*0.42)*0.9,2)</f>
        <v>0</v>
      </c>
      <c r="L48" s="23">
        <f t="shared" ref="L48" si="593">IF(J48+K48=I48,H48-I48,"ERROR")</f>
        <v>970184.22000000102</v>
      </c>
      <c r="M48" s="9">
        <f t="shared" ref="M48" si="594">ROUND(L48*0.465,2)</f>
        <v>451135.66</v>
      </c>
      <c r="N48" s="9">
        <f>ROUND(L48*0.3,2)+0.01</f>
        <v>291055.28000000003</v>
      </c>
      <c r="O48" s="9">
        <f t="shared" ref="O48" si="595">ROUND(L48*0.1285,2)</f>
        <v>124668.67</v>
      </c>
      <c r="P48" s="9">
        <f t="shared" ref="P48" si="596">ROUND((L48*0.07)*0.9,2)</f>
        <v>61121.61</v>
      </c>
      <c r="Q48" s="9">
        <f t="shared" ref="Q48" si="597">ROUND(L48*0.01,2)</f>
        <v>9701.84</v>
      </c>
      <c r="R48" s="9">
        <f t="shared" ref="R48" si="598">ROUND((L48*0.0075)*0.9,2)</f>
        <v>6548.74</v>
      </c>
      <c r="S48" s="9">
        <f t="shared" ref="S48" si="599">ROUND((L48*0.0075)*0.9,2)</f>
        <v>6548.74</v>
      </c>
      <c r="T48" s="9">
        <f t="shared" si="361"/>
        <v>9701.84</v>
      </c>
      <c r="U48" s="9">
        <f t="shared" si="361"/>
        <v>9701.84</v>
      </c>
      <c r="V48" s="18">
        <f t="shared" ref="V48" si="600">E48/W48</f>
        <v>1579.0758593750015</v>
      </c>
      <c r="W48" s="10">
        <v>640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45409</v>
      </c>
      <c r="B49" s="9">
        <v>11224010.18</v>
      </c>
      <c r="C49" s="9">
        <v>10120607.67</v>
      </c>
      <c r="D49" s="9">
        <v>139550.9</v>
      </c>
      <c r="E49" s="9">
        <f t="shared" ref="E49" si="601">B49-C49-D49</f>
        <v>963851.60999999975</v>
      </c>
      <c r="F49" s="9">
        <f>ROUND(E49*0.04,2)+0.01</f>
        <v>38554.07</v>
      </c>
      <c r="G49" s="9">
        <f t="shared" ref="G49" si="602">ROUND(E49*0,2)</f>
        <v>0</v>
      </c>
      <c r="H49" s="9">
        <f t="shared" ref="H49" si="603">E49-F49-G49</f>
        <v>925297.5399999998</v>
      </c>
      <c r="I49" s="9">
        <f t="shared" ref="I49" si="604">ROUND(H49*0,2)</f>
        <v>0</v>
      </c>
      <c r="J49" s="9">
        <f t="shared" ref="J49" si="605">ROUND((I49*0.58)+((I49*0.42)*0.1),2)</f>
        <v>0</v>
      </c>
      <c r="K49" s="9">
        <f t="shared" ref="K49" si="606">ROUND((I49*0.42)*0.9,2)</f>
        <v>0</v>
      </c>
      <c r="L49" s="23">
        <f t="shared" ref="L49" si="607">IF(J49+K49=I49,H49-I49,"ERROR")</f>
        <v>925297.5399999998</v>
      </c>
      <c r="M49" s="9">
        <f t="shared" ref="M49" si="608">ROUND(L49*0.465,2)</f>
        <v>430263.36</v>
      </c>
      <c r="N49" s="9">
        <f>ROUND(L49*0.3,2)-0.02</f>
        <v>277589.24</v>
      </c>
      <c r="O49" s="9">
        <f t="shared" ref="O49" si="609">ROUND(L49*0.1285,2)</f>
        <v>118900.73</v>
      </c>
      <c r="P49" s="9">
        <f t="shared" ref="P49" si="610">ROUND((L49*0.07)*0.9,2)</f>
        <v>58293.75</v>
      </c>
      <c r="Q49" s="9">
        <f t="shared" ref="Q49" si="611">ROUND(L49*0.01,2)</f>
        <v>9252.98</v>
      </c>
      <c r="R49" s="9">
        <f t="shared" ref="R49" si="612">ROUND((L49*0.0075)*0.9,2)</f>
        <v>6245.76</v>
      </c>
      <c r="S49" s="9">
        <f t="shared" ref="S49" si="613">ROUND((L49*0.0075)*0.9,2)</f>
        <v>6245.76</v>
      </c>
      <c r="T49" s="9">
        <f t="shared" si="361"/>
        <v>9252.98</v>
      </c>
      <c r="U49" s="9">
        <f t="shared" si="361"/>
        <v>9252.98</v>
      </c>
      <c r="V49" s="18">
        <f t="shared" ref="V49" si="614">E49/W49</f>
        <v>1510.7392006269588</v>
      </c>
      <c r="W49" s="10">
        <v>638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45416</v>
      </c>
      <c r="B50" s="9">
        <v>12291442.639999999</v>
      </c>
      <c r="C50" s="9">
        <v>11042484.9</v>
      </c>
      <c r="D50" s="9">
        <v>139327.09</v>
      </c>
      <c r="E50" s="9">
        <f t="shared" ref="E50" si="615">B50-C50-D50</f>
        <v>1109630.6499999983</v>
      </c>
      <c r="F50" s="9">
        <f>ROUND(E50*0.04,2)-0.01</f>
        <v>44385.22</v>
      </c>
      <c r="G50" s="9">
        <f t="shared" ref="G50" si="616">ROUND(E50*0,2)</f>
        <v>0</v>
      </c>
      <c r="H50" s="9">
        <f t="shared" ref="H50" si="617">E50-F50-G50</f>
        <v>1065245.4299999983</v>
      </c>
      <c r="I50" s="9">
        <f t="shared" ref="I50" si="618">ROUND(H50*0,2)</f>
        <v>0</v>
      </c>
      <c r="J50" s="9">
        <f t="shared" ref="J50" si="619">ROUND((I50*0.58)+((I50*0.42)*0.1),2)</f>
        <v>0</v>
      </c>
      <c r="K50" s="9">
        <f t="shared" ref="K50" si="620">ROUND((I50*0.42)*0.9,2)</f>
        <v>0</v>
      </c>
      <c r="L50" s="23">
        <f t="shared" ref="L50" si="621">IF(J50+K50=I50,H50-I50,"ERROR")</f>
        <v>1065245.4299999983</v>
      </c>
      <c r="M50" s="9">
        <f t="shared" ref="M50" si="622">ROUND(L50*0.465,2)</f>
        <v>495339.12</v>
      </c>
      <c r="N50" s="9">
        <f>ROUND(L50*0.3,2)+0.01</f>
        <v>319573.64</v>
      </c>
      <c r="O50" s="9">
        <f t="shared" ref="O50" si="623">ROUND(L50*0.1285,2)</f>
        <v>136884.04</v>
      </c>
      <c r="P50" s="9">
        <f t="shared" ref="P50" si="624">ROUND((L50*0.07)*0.9,2)</f>
        <v>67110.460000000006</v>
      </c>
      <c r="Q50" s="9">
        <f t="shared" ref="Q50" si="625">ROUND(L50*0.01,2)</f>
        <v>10652.45</v>
      </c>
      <c r="R50" s="9">
        <f t="shared" ref="R50" si="626">ROUND((L50*0.0075)*0.9,2)</f>
        <v>7190.41</v>
      </c>
      <c r="S50" s="9">
        <f t="shared" ref="S50" si="627">ROUND((L50*0.0075)*0.9,2)</f>
        <v>7190.41</v>
      </c>
      <c r="T50" s="9">
        <f t="shared" si="361"/>
        <v>10652.45</v>
      </c>
      <c r="U50" s="9">
        <f t="shared" si="361"/>
        <v>10652.45</v>
      </c>
      <c r="V50" s="18">
        <f t="shared" ref="V50" si="628">E50/W50</f>
        <v>1758.5271790808213</v>
      </c>
      <c r="W50" s="10">
        <v>631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45423</v>
      </c>
      <c r="B51" s="25">
        <v>12341833.129999999</v>
      </c>
      <c r="C51" s="9">
        <v>11129561.42</v>
      </c>
      <c r="D51" s="9">
        <v>127766.02</v>
      </c>
      <c r="E51" s="9">
        <f t="shared" ref="E51" si="629">B51-C51-D51</f>
        <v>1084505.689999999</v>
      </c>
      <c r="F51" s="9">
        <f>ROUND(E51*0.04,2)</f>
        <v>43380.23</v>
      </c>
      <c r="G51" s="9">
        <f t="shared" ref="G51" si="630">ROUND(E51*0,2)</f>
        <v>0</v>
      </c>
      <c r="H51" s="9">
        <f t="shared" ref="H51" si="631">E51-F51-G51</f>
        <v>1041125.459999999</v>
      </c>
      <c r="I51" s="9">
        <f t="shared" ref="I51" si="632">ROUND(H51*0,2)</f>
        <v>0</v>
      </c>
      <c r="J51" s="9">
        <f t="shared" ref="J51" si="633">ROUND((I51*0.58)+((I51*0.42)*0.1),2)</f>
        <v>0</v>
      </c>
      <c r="K51" s="9">
        <f t="shared" ref="K51" si="634">ROUND((I51*0.42)*0.9,2)</f>
        <v>0</v>
      </c>
      <c r="L51" s="23">
        <f t="shared" ref="L51" si="635">IF(J51+K51=I51,H51-I51,"ERROR")</f>
        <v>1041125.459999999</v>
      </c>
      <c r="M51" s="9">
        <f t="shared" ref="M51" si="636">ROUND(L51*0.465,2)</f>
        <v>484123.34</v>
      </c>
      <c r="N51" s="9">
        <f>ROUND(L51*0.3,2)+0.01</f>
        <v>312337.65000000002</v>
      </c>
      <c r="O51" s="9">
        <f t="shared" ref="O51" si="637">ROUND(L51*0.1285,2)</f>
        <v>133784.62</v>
      </c>
      <c r="P51" s="9">
        <f t="shared" ref="P51" si="638">ROUND((L51*0.07)*0.9,2)</f>
        <v>65590.899999999994</v>
      </c>
      <c r="Q51" s="9">
        <f t="shared" ref="Q51" si="639">ROUND(L51*0.01,2)</f>
        <v>10411.25</v>
      </c>
      <c r="R51" s="9">
        <f t="shared" ref="R51" si="640">ROUND((L51*0.0075)*0.9,2)</f>
        <v>7027.6</v>
      </c>
      <c r="S51" s="9">
        <f t="shared" ref="S51" si="641">ROUND((L51*0.0075)*0.9,2)</f>
        <v>7027.6</v>
      </c>
      <c r="T51" s="9">
        <f t="shared" si="361"/>
        <v>10411.25</v>
      </c>
      <c r="U51" s="9">
        <f t="shared" si="361"/>
        <v>10411.25</v>
      </c>
      <c r="V51" s="18">
        <f t="shared" ref="V51" si="642">E51/W51</f>
        <v>1697.1920031298889</v>
      </c>
      <c r="W51" s="10">
        <v>639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45430</v>
      </c>
      <c r="B52" s="25">
        <v>12818359.960000001</v>
      </c>
      <c r="C52" s="9">
        <v>11699422.460000001</v>
      </c>
      <c r="D52" s="9">
        <v>141037.66999999998</v>
      </c>
      <c r="E52" s="9">
        <f t="shared" ref="E52" si="643">B52-C52-D52</f>
        <v>977899.83000000007</v>
      </c>
      <c r="F52" s="9">
        <v>11540.6</v>
      </c>
      <c r="G52" s="9">
        <v>27575.4</v>
      </c>
      <c r="H52" s="9">
        <f t="shared" ref="H52" si="644">E52-F52-G52</f>
        <v>938783.83000000007</v>
      </c>
      <c r="I52" s="9">
        <f t="shared" ref="I52" si="645">ROUND(H52*0,2)</f>
        <v>0</v>
      </c>
      <c r="J52" s="9">
        <f t="shared" ref="J52" si="646">ROUND((I52*0.58)+((I52*0.42)*0.1),2)</f>
        <v>0</v>
      </c>
      <c r="K52" s="9">
        <f t="shared" ref="K52" si="647">ROUND((I52*0.42)*0.9,2)</f>
        <v>0</v>
      </c>
      <c r="L52" s="23">
        <f t="shared" ref="L52" si="648">IF(J52+K52=I52,H52-I52,"ERROR")</f>
        <v>938783.83000000007</v>
      </c>
      <c r="M52" s="9">
        <f t="shared" ref="M52" si="649">ROUND(L52*0.465,2)</f>
        <v>436534.48</v>
      </c>
      <c r="N52" s="9">
        <f>ROUND(L52*0.3,2)</f>
        <v>281635.15000000002</v>
      </c>
      <c r="O52" s="9">
        <f t="shared" ref="O52" si="650">ROUND(L52*0.1285,2)</f>
        <v>120633.72</v>
      </c>
      <c r="P52" s="9">
        <f t="shared" ref="P52" si="651">ROUND((L52*0.07)*0.9,2)</f>
        <v>59143.38</v>
      </c>
      <c r="Q52" s="9">
        <f t="shared" ref="Q52" si="652">ROUND(L52*0.01,2)</f>
        <v>9387.84</v>
      </c>
      <c r="R52" s="9">
        <f t="shared" ref="R52" si="653">ROUND((L52*0.0075)*0.9,2)</f>
        <v>6336.79</v>
      </c>
      <c r="S52" s="9">
        <f t="shared" ref="S52" si="654">ROUND((L52*0.0075)*0.9,2)</f>
        <v>6336.79</v>
      </c>
      <c r="T52" s="9">
        <f t="shared" si="361"/>
        <v>9387.84</v>
      </c>
      <c r="U52" s="9">
        <f t="shared" si="361"/>
        <v>9387.84</v>
      </c>
      <c r="V52" s="18">
        <f t="shared" ref="V52" si="655">E52/W52</f>
        <v>1532.7583542319751</v>
      </c>
      <c r="W52" s="10">
        <v>638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45437</v>
      </c>
      <c r="B53" s="25">
        <v>11727536.800000001</v>
      </c>
      <c r="C53" s="9">
        <v>10682354.489999998</v>
      </c>
      <c r="D53" s="9">
        <v>126703.13</v>
      </c>
      <c r="E53" s="9">
        <f t="shared" ref="E53" si="656">B53-C53-D53</f>
        <v>918479.18000000238</v>
      </c>
      <c r="F53" s="9">
        <v>0</v>
      </c>
      <c r="G53" s="9">
        <f>ROUND(E53*0.04,2)</f>
        <v>36739.17</v>
      </c>
      <c r="H53" s="9">
        <f t="shared" ref="H53" si="657">E53-F53-G53</f>
        <v>881740.01000000234</v>
      </c>
      <c r="I53" s="9">
        <v>19904.14</v>
      </c>
      <c r="J53" s="9">
        <f>ROUND((I53*0.58)+((I53*0.42)*0.1),2)-0.01</f>
        <v>12380.369999999999</v>
      </c>
      <c r="K53" s="9">
        <f>ROUND((I53*0.42)*0.9,2)+0.01</f>
        <v>7523.77</v>
      </c>
      <c r="L53" s="23">
        <f t="shared" ref="L53" si="658">IF(J53+K53=I53,H53-I53,"ERROR")</f>
        <v>861835.87000000232</v>
      </c>
      <c r="M53" s="9">
        <v>392692.5</v>
      </c>
      <c r="N53" s="9">
        <v>204809.58</v>
      </c>
      <c r="O53" s="9">
        <v>178280.62</v>
      </c>
      <c r="P53" s="9">
        <v>49458.95</v>
      </c>
      <c r="Q53" s="9">
        <v>7722.68</v>
      </c>
      <c r="R53" s="9">
        <f>ROUND((L53*0.0075)*0.9,2)+0.01</f>
        <v>5817.4000000000005</v>
      </c>
      <c r="S53" s="9">
        <f>ROUND((L53*0.0075)*0.9,2)+0.01</f>
        <v>5817.4000000000005</v>
      </c>
      <c r="T53" s="9">
        <f>ROUND($L53*0.02/2,2)+0.01</f>
        <v>8618.3700000000008</v>
      </c>
      <c r="U53" s="9">
        <f>ROUND($L53*0.02/2,2)+0.01</f>
        <v>8618.3700000000008</v>
      </c>
      <c r="V53" s="18">
        <f t="shared" ref="V53" si="659">E53/W53</f>
        <v>1450.9939652448695</v>
      </c>
      <c r="W53" s="10">
        <v>633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45444</v>
      </c>
      <c r="B54" s="25">
        <v>12354348.449999999</v>
      </c>
      <c r="C54" s="9">
        <v>11149723.580000002</v>
      </c>
      <c r="D54" s="9">
        <v>141121.29999999999</v>
      </c>
      <c r="E54" s="9">
        <f t="shared" ref="E54" si="660">B54-C54-D54</f>
        <v>1063503.5699999973</v>
      </c>
      <c r="F54" s="9">
        <v>0</v>
      </c>
      <c r="G54" s="9">
        <f>ROUND(E54*0.04,2)</f>
        <v>42540.14</v>
      </c>
      <c r="H54" s="9">
        <f t="shared" ref="H54" si="661">E54-F54-G54</f>
        <v>1020963.4299999973</v>
      </c>
      <c r="I54" s="9">
        <f>ROUND(H54*0.1,2)+0.02</f>
        <v>102096.36</v>
      </c>
      <c r="J54" s="9">
        <f t="shared" ref="J54:J59" si="662">ROUND((I54*0.58)+((I54*0.42)*0.1),2)</f>
        <v>63503.94</v>
      </c>
      <c r="K54" s="9">
        <f t="shared" ref="K54:K59" si="663">ROUND((I54*0.42)*0.9,2)</f>
        <v>38592.42</v>
      </c>
      <c r="L54" s="23">
        <f t="shared" ref="L54" si="664">IF(J54+K54=I54,H54-I54,"ERROR")</f>
        <v>918867.06999999727</v>
      </c>
      <c r="M54" s="9">
        <f t="shared" ref="M54" si="665">ROUND(L54*0.42,2)</f>
        <v>385924.17</v>
      </c>
      <c r="N54" s="9">
        <f t="shared" ref="N54" si="666">ROUND(L54*0,2)</f>
        <v>0</v>
      </c>
      <c r="O54" s="9">
        <f>ROUND((L54*0.0955)+(L54*0.41),2+0.01)-0.01</f>
        <v>464487.29</v>
      </c>
      <c r="P54" s="9">
        <f t="shared" ref="P54" si="667">ROUND((L54*0.04)*0.9,2)</f>
        <v>33079.21</v>
      </c>
      <c r="Q54" s="9">
        <f t="shared" ref="Q54" si="668">ROUND(L54*0.005,2)</f>
        <v>4594.34</v>
      </c>
      <c r="R54" s="9">
        <f t="shared" ref="R54" si="669">ROUND((L54*0.0075)*0.9,2)</f>
        <v>6202.35</v>
      </c>
      <c r="S54" s="9">
        <f t="shared" ref="S54" si="670">ROUND((L54*0.0075)*0.9,2)</f>
        <v>6202.35</v>
      </c>
      <c r="T54" s="9">
        <f>ROUND($L54*0.02/2,2)+0.01</f>
        <v>9188.68</v>
      </c>
      <c r="U54" s="9">
        <f>ROUND($L54*0.02/2,2)+0.01</f>
        <v>9188.68</v>
      </c>
      <c r="V54" s="18">
        <f t="shared" ref="V54" si="671">E54/W54</f>
        <v>1685.4256259904869</v>
      </c>
      <c r="W54" s="10">
        <v>631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45451</v>
      </c>
      <c r="B55" s="25">
        <v>12007259.039999999</v>
      </c>
      <c r="C55" s="9">
        <v>10868413.330000002</v>
      </c>
      <c r="D55" s="9">
        <v>127071.45999999999</v>
      </c>
      <c r="E55" s="9">
        <f t="shared" ref="E55" si="672">B55-C55-D55</f>
        <v>1011774.2499999972</v>
      </c>
      <c r="F55" s="9">
        <v>0</v>
      </c>
      <c r="G55" s="9">
        <f>ROUND(E55*0.04,2)</f>
        <v>40470.97</v>
      </c>
      <c r="H55" s="9">
        <f t="shared" ref="H55" si="673">E55-F55-G55</f>
        <v>971303.27999999723</v>
      </c>
      <c r="I55" s="9">
        <f>ROUND(H55*0.1,2)+0.02</f>
        <v>97130.35</v>
      </c>
      <c r="J55" s="9">
        <f t="shared" si="662"/>
        <v>60415.08</v>
      </c>
      <c r="K55" s="9">
        <f t="shared" si="663"/>
        <v>36715.269999999997</v>
      </c>
      <c r="L55" s="23">
        <f t="shared" ref="L55" si="674">IF(J55+K55=I55,H55-I55,"ERROR")</f>
        <v>874172.92999999726</v>
      </c>
      <c r="M55" s="9">
        <f t="shared" ref="M55" si="675">ROUND(L55*0.42,2)</f>
        <v>367152.63</v>
      </c>
      <c r="N55" s="9">
        <f t="shared" ref="N55" si="676">ROUND(L55*0,2)</f>
        <v>0</v>
      </c>
      <c r="O55" s="9">
        <f>ROUND((L55*0.0955)+(L55*0.41),2+0.01)+0.01</f>
        <v>441894.43</v>
      </c>
      <c r="P55" s="9">
        <f t="shared" ref="P55" si="677">ROUND((L55*0.04)*0.9,2)</f>
        <v>31470.23</v>
      </c>
      <c r="Q55" s="9">
        <f t="shared" ref="Q55" si="678">ROUND(L55*0.005,2)</f>
        <v>4370.8599999999997</v>
      </c>
      <c r="R55" s="9">
        <f t="shared" ref="R55" si="679">ROUND((L55*0.0075)*0.9,2)</f>
        <v>5900.67</v>
      </c>
      <c r="S55" s="9">
        <f t="shared" ref="S55" si="680">ROUND((L55*0.0075)*0.9,2)</f>
        <v>5900.67</v>
      </c>
      <c r="T55" s="9">
        <f>ROUND($L55*0.02/2,2)-0.01</f>
        <v>8741.7199999999993</v>
      </c>
      <c r="U55" s="9">
        <f>ROUND($L55*0.02/2,2)-0.01</f>
        <v>8741.7199999999993</v>
      </c>
      <c r="V55" s="18">
        <f t="shared" ref="V55" si="681">E55/W55</f>
        <v>1618.8387999999954</v>
      </c>
      <c r="W55" s="10">
        <v>625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45458</v>
      </c>
      <c r="B56" s="25">
        <v>11098996.960000001</v>
      </c>
      <c r="C56" s="9">
        <v>9943088.1499999985</v>
      </c>
      <c r="D56" s="9">
        <v>126329.68000000001</v>
      </c>
      <c r="E56" s="9">
        <f t="shared" ref="E56" si="682">B56-C56-D56</f>
        <v>1029579.1300000023</v>
      </c>
      <c r="F56" s="9">
        <v>0</v>
      </c>
      <c r="G56" s="9">
        <f>ROUND(E56*0.04,2)</f>
        <v>41183.17</v>
      </c>
      <c r="H56" s="9">
        <f t="shared" ref="H56" si="683">E56-F56-G56</f>
        <v>988395.96000000229</v>
      </c>
      <c r="I56" s="9">
        <f>ROUND(H56*0.1,2)</f>
        <v>98839.6</v>
      </c>
      <c r="J56" s="9">
        <f t="shared" si="662"/>
        <v>61478.23</v>
      </c>
      <c r="K56" s="9">
        <f t="shared" si="663"/>
        <v>37361.370000000003</v>
      </c>
      <c r="L56" s="23">
        <f t="shared" ref="L56" si="684">IF(J56+K56=I56,H56-I56,"ERROR")</f>
        <v>889556.36000000231</v>
      </c>
      <c r="M56" s="9">
        <f t="shared" ref="M56" si="685">ROUND(L56*0.42,2)</f>
        <v>373613.67</v>
      </c>
      <c r="N56" s="9">
        <f t="shared" ref="N56" si="686">ROUND(L56*0,2)</f>
        <v>0</v>
      </c>
      <c r="O56" s="9">
        <f>ROUND((L56*0.0955)+(L56*0.41),2+0.01)</f>
        <v>449670.74</v>
      </c>
      <c r="P56" s="9">
        <f t="shared" ref="P56" si="687">ROUND((L56*0.04)*0.9,2)</f>
        <v>32024.03</v>
      </c>
      <c r="Q56" s="9">
        <f t="shared" ref="Q56" si="688">ROUND(L56*0.005,2)</f>
        <v>4447.78</v>
      </c>
      <c r="R56" s="9">
        <f t="shared" ref="R56" si="689">ROUND((L56*0.0075)*0.9,2)</f>
        <v>6004.51</v>
      </c>
      <c r="S56" s="9">
        <f t="shared" ref="S56" si="690">ROUND((L56*0.0075)*0.9,2)</f>
        <v>6004.51</v>
      </c>
      <c r="T56" s="9">
        <f t="shared" ref="T56:U58" si="691">ROUND($L56*0.02/2,2)</f>
        <v>8895.56</v>
      </c>
      <c r="U56" s="9">
        <f t="shared" si="691"/>
        <v>8895.56</v>
      </c>
      <c r="V56" s="18">
        <f t="shared" ref="V56" si="692">E56/W56</f>
        <v>1631.6626465927136</v>
      </c>
      <c r="W56" s="10">
        <v>631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45465</v>
      </c>
      <c r="B57" s="25">
        <v>12973590.41</v>
      </c>
      <c r="C57" s="9">
        <v>11786803.949999999</v>
      </c>
      <c r="D57" s="9">
        <v>130249</v>
      </c>
      <c r="E57" s="9">
        <f t="shared" ref="E57" si="693">B57-C57-D57</f>
        <v>1056537.4600000009</v>
      </c>
      <c r="F57" s="9">
        <v>0</v>
      </c>
      <c r="G57" s="9">
        <f>ROUND(E57*0.04,2)+0.01</f>
        <v>42261.51</v>
      </c>
      <c r="H57" s="9">
        <f t="shared" ref="H57" si="694">E57-F57-G57</f>
        <v>1014275.9500000009</v>
      </c>
      <c r="I57" s="9">
        <f>ROUND(H57*0.1,2)</f>
        <v>101427.6</v>
      </c>
      <c r="J57" s="9">
        <f t="shared" si="662"/>
        <v>63087.97</v>
      </c>
      <c r="K57" s="9">
        <f t="shared" si="663"/>
        <v>38339.629999999997</v>
      </c>
      <c r="L57" s="23">
        <f t="shared" ref="L57" si="695">IF(J57+K57=I57,H57-I57,"ERROR")</f>
        <v>912848.35000000091</v>
      </c>
      <c r="M57" s="9">
        <f t="shared" ref="M57" si="696">ROUND(L57*0.42,2)</f>
        <v>383396.31</v>
      </c>
      <c r="N57" s="9">
        <f t="shared" ref="N57" si="697">ROUND(L57*0,2)</f>
        <v>0</v>
      </c>
      <c r="O57" s="9">
        <f>ROUND((L57*0.0955)+(L57*0.41),2+0.01)</f>
        <v>461444.84</v>
      </c>
      <c r="P57" s="9">
        <f t="shared" ref="P57" si="698">ROUND((L57*0.04)*0.9,2)</f>
        <v>32862.54</v>
      </c>
      <c r="Q57" s="9">
        <f t="shared" ref="Q57" si="699">ROUND(L57*0.005,2)</f>
        <v>4564.24</v>
      </c>
      <c r="R57" s="9">
        <f t="shared" ref="R57" si="700">ROUND((L57*0.0075)*0.9,2)</f>
        <v>6161.73</v>
      </c>
      <c r="S57" s="9">
        <f t="shared" ref="S57" si="701">ROUND((L57*0.0075)*0.9,2)</f>
        <v>6161.73</v>
      </c>
      <c r="T57" s="9">
        <f t="shared" si="691"/>
        <v>9128.48</v>
      </c>
      <c r="U57" s="9">
        <f t="shared" si="691"/>
        <v>9128.48</v>
      </c>
      <c r="V57" s="18">
        <f t="shared" ref="V57" si="702">E57/W57</f>
        <v>1661.2224213836491</v>
      </c>
      <c r="W57" s="10">
        <v>636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>Mountaineer!A58</f>
        <v>45472</v>
      </c>
      <c r="B58" s="25">
        <v>11665496.690000001</v>
      </c>
      <c r="C58" s="9">
        <v>10496039.939999999</v>
      </c>
      <c r="D58" s="9">
        <v>127148.37</v>
      </c>
      <c r="E58" s="9">
        <f t="shared" ref="E58" si="703">B58-C58-D58</f>
        <v>1042308.3800000019</v>
      </c>
      <c r="F58" s="9">
        <v>0</v>
      </c>
      <c r="G58" s="9">
        <f>ROUND(E58*0.04,2)-0.02</f>
        <v>41692.32</v>
      </c>
      <c r="H58" s="9">
        <f t="shared" ref="H58" si="704">E58-F58-G58</f>
        <v>1000616.0600000019</v>
      </c>
      <c r="I58" s="9">
        <f>ROUND(H58*0.1,2)-0.01</f>
        <v>100061.6</v>
      </c>
      <c r="J58" s="9">
        <f t="shared" si="662"/>
        <v>62238.32</v>
      </c>
      <c r="K58" s="9">
        <f t="shared" si="663"/>
        <v>37823.279999999999</v>
      </c>
      <c r="L58" s="23">
        <f t="shared" ref="L58" si="705">IF(J58+K58=I58,H58-I58,"ERROR")</f>
        <v>900554.46000000194</v>
      </c>
      <c r="M58" s="9">
        <f t="shared" ref="M58" si="706">ROUND(L58*0.42,2)</f>
        <v>378232.87</v>
      </c>
      <c r="N58" s="9">
        <f t="shared" ref="N58" si="707">ROUND(L58*0,2)</f>
        <v>0</v>
      </c>
      <c r="O58" s="9">
        <f>ROUND((L58*0.0955)+(L58*0.41),2+0.01)+0.02</f>
        <v>455230.30000000005</v>
      </c>
      <c r="P58" s="9">
        <f t="shared" ref="P58" si="708">ROUND((L58*0.04)*0.9,2)</f>
        <v>32419.96</v>
      </c>
      <c r="Q58" s="9">
        <f t="shared" ref="Q58" si="709">ROUND(L58*0.005,2)</f>
        <v>4502.7700000000004</v>
      </c>
      <c r="R58" s="9">
        <f t="shared" ref="R58" si="710">ROUND((L58*0.0075)*0.9,2)</f>
        <v>6078.74</v>
      </c>
      <c r="S58" s="9">
        <f t="shared" ref="S58" si="711">ROUND((L58*0.0075)*0.9,2)</f>
        <v>6078.74</v>
      </c>
      <c r="T58" s="9">
        <f t="shared" si="691"/>
        <v>9005.5400000000009</v>
      </c>
      <c r="U58" s="9">
        <f t="shared" si="691"/>
        <v>9005.5400000000009</v>
      </c>
      <c r="V58" s="18">
        <f t="shared" ref="V58" si="712">E58/W58</f>
        <v>1636.2768916797518</v>
      </c>
      <c r="W58" s="10">
        <v>637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 t="str">
        <f>Mountaineer!A59</f>
        <v>6/30/2024 ***</v>
      </c>
      <c r="B59" s="25">
        <v>1400052.96</v>
      </c>
      <c r="C59" s="9">
        <v>1257810.3999999999</v>
      </c>
      <c r="D59" s="9">
        <v>16211.25</v>
      </c>
      <c r="E59" s="9">
        <f t="shared" ref="E59" si="713">B59-C59-D59</f>
        <v>126031.31000000006</v>
      </c>
      <c r="F59" s="9">
        <v>0</v>
      </c>
      <c r="G59" s="9">
        <f>ROUND(E59*0.04,2)</f>
        <v>5041.25</v>
      </c>
      <c r="H59" s="9">
        <f t="shared" ref="H59" si="714">E59-F59-G59</f>
        <v>120990.06000000006</v>
      </c>
      <c r="I59" s="9">
        <f>ROUND(H59*0.1,2)</f>
        <v>12099.01</v>
      </c>
      <c r="J59" s="9">
        <f t="shared" si="662"/>
        <v>7525.58</v>
      </c>
      <c r="K59" s="9">
        <f t="shared" si="663"/>
        <v>4573.43</v>
      </c>
      <c r="L59" s="23">
        <f t="shared" ref="L59" si="715">IF(J59+K59=I59,H59-I59,"ERROR")</f>
        <v>108891.05000000006</v>
      </c>
      <c r="M59" s="9">
        <f t="shared" ref="M59" si="716">ROUND(L59*0.42,2)</f>
        <v>45734.239999999998</v>
      </c>
      <c r="N59" s="9">
        <f t="shared" ref="N59" si="717">ROUND(L59*0,2)</f>
        <v>0</v>
      </c>
      <c r="O59" s="9">
        <f>ROUND((L59*0.0955)+(L59*0.41),2+0.01)-0.02</f>
        <v>55044.41</v>
      </c>
      <c r="P59" s="9">
        <f t="shared" ref="P59" si="718">ROUND((L59*0.04)*0.9,2)</f>
        <v>3920.08</v>
      </c>
      <c r="Q59" s="9">
        <f t="shared" ref="Q59" si="719">ROUND(L59*0.005,2)</f>
        <v>544.46</v>
      </c>
      <c r="R59" s="9">
        <f t="shared" ref="R59" si="720">ROUND((L59*0.0075)*0.9,2)</f>
        <v>735.01</v>
      </c>
      <c r="S59" s="9">
        <f t="shared" ref="S59" si="721">ROUND((L59*0.0075)*0.9,2)</f>
        <v>735.01</v>
      </c>
      <c r="T59" s="9">
        <f>ROUND($L59*0.02/2,2)+0.01</f>
        <v>1088.92</v>
      </c>
      <c r="U59" s="9">
        <f>ROUND($L59*0.02/2,2)+0.01</f>
        <v>1088.92</v>
      </c>
      <c r="V59" s="18">
        <f t="shared" ref="V59" si="722">E59/W59</f>
        <v>197.5412382445142</v>
      </c>
      <c r="W59" s="10">
        <v>638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x14ac:dyDescent="0.25">
      <c r="B60" s="11"/>
      <c r="V60" s="12"/>
    </row>
    <row r="61" spans="1:96" ht="15" customHeight="1" thickBot="1" x14ac:dyDescent="0.3">
      <c r="B61" s="13">
        <f t="shared" ref="B61:U61" si="723">SUM(B6:B60)</f>
        <v>626056113.47000015</v>
      </c>
      <c r="C61" s="13">
        <f t="shared" si="723"/>
        <v>566774385.00000012</v>
      </c>
      <c r="D61" s="13">
        <f t="shared" si="723"/>
        <v>7561220.1200000001</v>
      </c>
      <c r="E61" s="13">
        <f t="shared" si="723"/>
        <v>51720508.350000009</v>
      </c>
      <c r="F61" s="13">
        <f t="shared" si="723"/>
        <v>1791316.3000000003</v>
      </c>
      <c r="G61" s="13">
        <f t="shared" si="723"/>
        <v>277503.93</v>
      </c>
      <c r="H61" s="13">
        <f t="shared" si="723"/>
        <v>49651688.120000012</v>
      </c>
      <c r="I61" s="13">
        <f t="shared" si="723"/>
        <v>531558.66</v>
      </c>
      <c r="J61" s="13">
        <f t="shared" si="723"/>
        <v>330629.49000000005</v>
      </c>
      <c r="K61" s="13">
        <f t="shared" si="723"/>
        <v>200929.16999999998</v>
      </c>
      <c r="L61" s="13">
        <f t="shared" si="723"/>
        <v>49120129.460000008</v>
      </c>
      <c r="M61" s="13">
        <f t="shared" si="723"/>
        <v>22625578.960000001</v>
      </c>
      <c r="N61" s="13">
        <f t="shared" si="723"/>
        <v>13300830.600000001</v>
      </c>
      <c r="O61" s="13">
        <f t="shared" si="723"/>
        <v>8115514.96</v>
      </c>
      <c r="P61" s="13">
        <f t="shared" si="723"/>
        <v>2965399.4399999995</v>
      </c>
      <c r="Q61" s="13">
        <f t="shared" si="723"/>
        <v>467281.14000000013</v>
      </c>
      <c r="R61" s="13">
        <f t="shared" si="723"/>
        <v>331560.89999999991</v>
      </c>
      <c r="S61" s="13">
        <f t="shared" si="723"/>
        <v>331560.89999999991</v>
      </c>
      <c r="T61" s="13">
        <f t="shared" si="723"/>
        <v>721392.78999999992</v>
      </c>
      <c r="U61" s="13">
        <f t="shared" si="723"/>
        <v>261009.77000000002</v>
      </c>
      <c r="V61" s="14">
        <f>AVERAGE(V6:V60)</f>
        <v>1504.1259367157938</v>
      </c>
      <c r="W61" s="15">
        <f>AVERAGE(W6:W60)</f>
        <v>637.42592592592598</v>
      </c>
    </row>
    <row r="62" spans="1:96" ht="15" customHeight="1" thickTop="1" x14ac:dyDescent="0.25"/>
    <row r="63" spans="1:96" ht="15" customHeight="1" x14ac:dyDescent="0.25">
      <c r="A63" s="1" t="s">
        <v>35</v>
      </c>
    </row>
    <row r="64" spans="1:96" ht="15" customHeight="1" x14ac:dyDescent="0.25">
      <c r="A64" s="1" t="s">
        <v>4</v>
      </c>
    </row>
    <row r="65" spans="1:1" ht="15" customHeight="1" x14ac:dyDescent="0.25">
      <c r="A65" s="1" t="s">
        <v>40</v>
      </c>
    </row>
  </sheetData>
  <mergeCells count="1">
    <mergeCell ref="A4:W4"/>
  </mergeCells>
  <pageMargins left="0.25" right="0.25" top="0.5" bottom="0.25" header="0" footer="0"/>
  <pageSetup paperSize="5" scale="53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5"/>
  <sheetViews>
    <sheetView zoomScaleNormal="100" workbookViewId="0">
      <pane ySplit="3" topLeftCell="A33" activePane="bottomLeft" state="frozen"/>
      <selection pane="bottomLeft" activeCell="A61" sqref="A61"/>
    </sheetView>
  </sheetViews>
  <sheetFormatPr defaultRowHeight="15" customHeight="1" x14ac:dyDescent="0.25"/>
  <cols>
    <col min="1" max="1" width="13.5703125" style="2" customWidth="1"/>
    <col min="2" max="3" width="18.85546875" style="2" bestFit="1" customWidth="1"/>
    <col min="4" max="4" width="16.140625" style="2" bestFit="1" customWidth="1"/>
    <col min="5" max="5" width="17.28515625" style="2" bestFit="1" customWidth="1"/>
    <col min="6" max="6" width="14.5703125" style="2" customWidth="1"/>
    <col min="7" max="7" width="15" style="2" customWidth="1"/>
    <col min="8" max="8" width="17.7109375" style="2" customWidth="1"/>
    <col min="9" max="9" width="15.140625" style="2" hidden="1" customWidth="1"/>
    <col min="10" max="10" width="15.140625" style="2" customWidth="1"/>
    <col min="11" max="11" width="15.28515625" style="2" customWidth="1"/>
    <col min="12" max="12" width="17.140625" style="2" customWidth="1"/>
    <col min="13" max="13" width="16.140625" style="2" bestFit="1" customWidth="1"/>
    <col min="14" max="14" width="15.7109375" style="2" customWidth="1"/>
    <col min="15" max="16" width="16" style="2" customWidth="1"/>
    <col min="17" max="18" width="15.42578125" style="2" customWidth="1"/>
    <col min="19" max="19" width="15" style="2" customWidth="1"/>
    <col min="20" max="20" width="14.7109375" style="2" customWidth="1"/>
    <col min="21" max="21" width="13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27</v>
      </c>
      <c r="U1" s="3" t="s">
        <v>26</v>
      </c>
      <c r="V1" s="3" t="s">
        <v>20</v>
      </c>
      <c r="W1" s="3" t="s">
        <v>21</v>
      </c>
    </row>
    <row r="2" spans="1:96" s="24" customFormat="1" ht="15" customHeight="1" x14ac:dyDescent="0.25">
      <c r="A2" s="24" t="s">
        <v>34</v>
      </c>
      <c r="B2" s="5">
        <v>3229225589.2400002</v>
      </c>
      <c r="C2" s="5">
        <v>2909237602.9707994</v>
      </c>
      <c r="D2" s="5">
        <v>45654270.989999987</v>
      </c>
      <c r="E2" s="5">
        <v>274333715.2791999</v>
      </c>
      <c r="F2" s="5">
        <v>5340672.8699999992</v>
      </c>
      <c r="G2" s="5">
        <v>5632675.7800000012</v>
      </c>
      <c r="H2" s="5">
        <v>263360366.62920001</v>
      </c>
      <c r="I2" s="5">
        <v>13117327.610000001</v>
      </c>
      <c r="J2" s="5">
        <v>8158977.7700000005</v>
      </c>
      <c r="K2" s="5">
        <v>4958349.8400000008</v>
      </c>
      <c r="L2" s="5">
        <v>250243039.0192</v>
      </c>
      <c r="M2" s="5">
        <v>111050495.52999999</v>
      </c>
      <c r="N2" s="5">
        <v>39656127.189999998</v>
      </c>
      <c r="O2" s="5">
        <v>76663322.989999995</v>
      </c>
      <c r="P2" s="5">
        <v>12577800.840000002</v>
      </c>
      <c r="Q2" s="5">
        <v>1912150.6699999992</v>
      </c>
      <c r="R2" s="5">
        <v>1689140.5000000005</v>
      </c>
      <c r="S2" s="5">
        <v>1689140.5000000005</v>
      </c>
      <c r="T2" s="5">
        <v>2958462.1399999992</v>
      </c>
      <c r="U2" s="6">
        <v>2046398.66</v>
      </c>
      <c r="V2" s="6">
        <v>2979.99</v>
      </c>
      <c r="W2" s="10">
        <v>1738</v>
      </c>
      <c r="X2" s="10"/>
    </row>
    <row r="3" spans="1:96" s="20" customFormat="1" ht="15" customHeight="1" x14ac:dyDescent="0.25"/>
    <row r="4" spans="1:96" s="20" customFormat="1" ht="15" customHeight="1" x14ac:dyDescent="0.25">
      <c r="A4" s="29" t="s">
        <v>33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96" s="20" customFormat="1" ht="15" customHeight="1" x14ac:dyDescent="0.25"/>
    <row r="6" spans="1:96" ht="15" customHeight="1" x14ac:dyDescent="0.25">
      <c r="A6" s="8" t="str">
        <f>Mountaineer!A6</f>
        <v>7/1/2023 *</v>
      </c>
      <c r="B6" s="9">
        <v>16182684.949999999</v>
      </c>
      <c r="C6" s="9">
        <v>14851966.27</v>
      </c>
      <c r="D6" s="9">
        <v>335213.49</v>
      </c>
      <c r="E6" s="9">
        <f t="shared" ref="E6" si="0">B6-C6-D6</f>
        <v>995505.18999999971</v>
      </c>
      <c r="F6" s="9">
        <f>ROUND(E6*0.04,2)</f>
        <v>39820.21</v>
      </c>
      <c r="G6" s="9">
        <f t="shared" ref="G6" si="1">ROUND(E6*0,2)</f>
        <v>0</v>
      </c>
      <c r="H6" s="9">
        <f t="shared" ref="H6" si="2">E6-F6-G6</f>
        <v>955684.97999999975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3">
        <f t="shared" ref="L6" si="6">IF(J6+K6=I6,H6-I6,"ERROR")</f>
        <v>955684.97999999975</v>
      </c>
      <c r="M6" s="9">
        <f t="shared" ref="M6" si="7">ROUND(L6*0.465,2)</f>
        <v>444393.52</v>
      </c>
      <c r="N6" s="9">
        <f>ROUND(L6*0.3,2)+0.01</f>
        <v>286705.5</v>
      </c>
      <c r="O6" s="9">
        <f t="shared" ref="O6:O11" si="8">ROUND(L6*0.1285,2)</f>
        <v>122805.52</v>
      </c>
      <c r="P6" s="9">
        <f t="shared" ref="P6" si="9">ROUND((L6*0.07)*0.9,2)</f>
        <v>60208.15</v>
      </c>
      <c r="Q6" s="9">
        <f t="shared" ref="Q6:Q11" si="10">ROUND(L6*0.01,2)</f>
        <v>9556.85</v>
      </c>
      <c r="R6" s="9">
        <f t="shared" ref="R6" si="11">ROUND((L6*0.0075)*0.9,2)</f>
        <v>6450.87</v>
      </c>
      <c r="S6" s="9">
        <f t="shared" ref="S6" si="12">ROUND((L6*0.0075)*0.9,2)</f>
        <v>6450.87</v>
      </c>
      <c r="T6" s="9">
        <f>ROUND(L6*0.02,2)</f>
        <v>19113.7</v>
      </c>
      <c r="U6" s="9">
        <f t="shared" ref="U6" si="13">ROUND(M6*0,2)</f>
        <v>0</v>
      </c>
      <c r="V6" s="18">
        <f t="shared" ref="V6" si="14">E6/W6</f>
        <v>553.36586436909374</v>
      </c>
      <c r="W6" s="10">
        <v>1799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45115</v>
      </c>
      <c r="B7" s="9">
        <v>67915676.010000005</v>
      </c>
      <c r="C7" s="9">
        <v>61064101.609999999</v>
      </c>
      <c r="D7" s="9">
        <v>963272.87</v>
      </c>
      <c r="E7" s="9">
        <f t="shared" ref="E7" si="15">B7-C7-D7</f>
        <v>5888301.5300000058</v>
      </c>
      <c r="F7" s="9">
        <f>ROUND(E7*0.04,2)-0.01</f>
        <v>235532.05</v>
      </c>
      <c r="G7" s="9">
        <f t="shared" ref="G7" si="16">ROUND(E7*0,2)</f>
        <v>0</v>
      </c>
      <c r="H7" s="9">
        <f t="shared" ref="H7" si="17">E7-F7-G7</f>
        <v>5652769.480000006</v>
      </c>
      <c r="I7" s="9">
        <f t="shared" ref="I7" si="18">ROUND(H7*0,2)</f>
        <v>0</v>
      </c>
      <c r="J7" s="9">
        <f t="shared" ref="J7" si="19">ROUND((I7*0.58)+((I7*0.42)*0.1),2)</f>
        <v>0</v>
      </c>
      <c r="K7" s="9">
        <f t="shared" ref="K7" si="20">ROUND((I7*0.42)*0.9,2)</f>
        <v>0</v>
      </c>
      <c r="L7" s="23">
        <f t="shared" ref="L7" si="21">IF(J7+K7=I7,H7-I7,"ERROR")</f>
        <v>5652769.480000006</v>
      </c>
      <c r="M7" s="9">
        <f t="shared" ref="M7" si="22">ROUND(L7*0.465,2)</f>
        <v>2628537.81</v>
      </c>
      <c r="N7" s="9">
        <f>ROUND(L7*0.3,2)+0.02</f>
        <v>1695830.86</v>
      </c>
      <c r="O7" s="9">
        <f t="shared" si="8"/>
        <v>726380.88</v>
      </c>
      <c r="P7" s="9">
        <f t="shared" ref="P7" si="23">ROUND((L7*0.07)*0.9,2)</f>
        <v>356124.48</v>
      </c>
      <c r="Q7" s="9">
        <f t="shared" si="10"/>
        <v>56527.69</v>
      </c>
      <c r="R7" s="9">
        <f t="shared" ref="R7" si="24">ROUND((L7*0.0075)*0.9,2)</f>
        <v>38156.19</v>
      </c>
      <c r="S7" s="9">
        <f t="shared" ref="S7" si="25">ROUND((L7*0.0075)*0.9,2)</f>
        <v>38156.19</v>
      </c>
      <c r="T7" s="9">
        <f>ROUND(L7*0.02,2)-0.01</f>
        <v>113055.38</v>
      </c>
      <c r="U7" s="9">
        <f t="shared" ref="U7" si="26">ROUND(M7*0,2)</f>
        <v>0</v>
      </c>
      <c r="V7" s="18">
        <f t="shared" ref="V7" si="27">E7/W7</f>
        <v>3260.4105924695491</v>
      </c>
      <c r="W7" s="10">
        <v>1806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45122</v>
      </c>
      <c r="B8" s="9">
        <v>59518718.319999993</v>
      </c>
      <c r="C8" s="9">
        <v>53541308.18</v>
      </c>
      <c r="D8" s="9">
        <v>869142.17999999993</v>
      </c>
      <c r="E8" s="9">
        <f t="shared" ref="E8" si="28">B8-C8-D8</f>
        <v>5108267.9599999934</v>
      </c>
      <c r="F8" s="9">
        <f>ROUND(E8*0.04,2)+0.01</f>
        <v>204330.73</v>
      </c>
      <c r="G8" s="9">
        <f t="shared" ref="G8" si="29">ROUND(E8*0,2)</f>
        <v>0</v>
      </c>
      <c r="H8" s="9">
        <f t="shared" ref="H8" si="30">E8-F8-G8</f>
        <v>4903937.229999993</v>
      </c>
      <c r="I8" s="9">
        <f t="shared" ref="I8" si="31">ROUND(H8*0,2)</f>
        <v>0</v>
      </c>
      <c r="J8" s="9">
        <f t="shared" ref="J8" si="32">ROUND((I8*0.58)+((I8*0.42)*0.1),2)</f>
        <v>0</v>
      </c>
      <c r="K8" s="9">
        <f t="shared" ref="K8" si="33">ROUND((I8*0.42)*0.9,2)</f>
        <v>0</v>
      </c>
      <c r="L8" s="23">
        <f t="shared" ref="L8" si="34">IF(J8+K8=I8,H8-I8,"ERROR")</f>
        <v>4903937.229999993</v>
      </c>
      <c r="M8" s="9">
        <f t="shared" ref="M8" si="35">ROUND(L8*0.465,2)</f>
        <v>2280330.81</v>
      </c>
      <c r="N8" s="9">
        <f>ROUND(L8*0.3,2)</f>
        <v>1471181.17</v>
      </c>
      <c r="O8" s="9">
        <f t="shared" si="8"/>
        <v>630155.93000000005</v>
      </c>
      <c r="P8" s="9">
        <f t="shared" ref="P8" si="36">ROUND((L8*0.07)*0.9,2)</f>
        <v>308948.05</v>
      </c>
      <c r="Q8" s="9">
        <f t="shared" si="10"/>
        <v>49039.37</v>
      </c>
      <c r="R8" s="9">
        <f t="shared" ref="R8" si="37">ROUND((L8*0.0075)*0.9,2)</f>
        <v>33101.58</v>
      </c>
      <c r="S8" s="9">
        <f t="shared" ref="S8" si="38">ROUND((L8*0.0075)*0.9,2)</f>
        <v>33101.58</v>
      </c>
      <c r="T8" s="9">
        <f>ROUND(L8*0.02,2)</f>
        <v>98078.74</v>
      </c>
      <c r="U8" s="9">
        <f t="shared" ref="U8" si="39">ROUND(M8*0,2)</f>
        <v>0</v>
      </c>
      <c r="V8" s="18">
        <f t="shared" ref="V8" si="40">E8/W8</f>
        <v>2847.4180379041213</v>
      </c>
      <c r="W8" s="10">
        <v>1794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45129</v>
      </c>
      <c r="B9" s="9">
        <v>58079034.599999994</v>
      </c>
      <c r="C9" s="9">
        <v>52539898.690000005</v>
      </c>
      <c r="D9" s="9">
        <v>753398.87999999989</v>
      </c>
      <c r="E9" s="9">
        <f t="shared" ref="E9" si="41">B9-C9-D9</f>
        <v>4785737.0299999891</v>
      </c>
      <c r="F9" s="9">
        <f>ROUND(E9*0.04,2)</f>
        <v>191429.48</v>
      </c>
      <c r="G9" s="9">
        <f t="shared" ref="G9" si="42">ROUND(E9*0,2)</f>
        <v>0</v>
      </c>
      <c r="H9" s="9">
        <f t="shared" ref="H9" si="43">E9-F9-G9</f>
        <v>4594307.5499999886</v>
      </c>
      <c r="I9" s="9">
        <f t="shared" ref="I9" si="44">ROUND(H9*0,2)</f>
        <v>0</v>
      </c>
      <c r="J9" s="9">
        <f t="shared" ref="J9" si="45">ROUND((I9*0.58)+((I9*0.42)*0.1),2)</f>
        <v>0</v>
      </c>
      <c r="K9" s="9">
        <f t="shared" ref="K9" si="46">ROUND((I9*0.42)*0.9,2)</f>
        <v>0</v>
      </c>
      <c r="L9" s="23">
        <f t="shared" ref="L9" si="47">IF(J9+K9=I9,H9-I9,"ERROR")</f>
        <v>4594307.5499999886</v>
      </c>
      <c r="M9" s="9">
        <f t="shared" ref="M9" si="48">ROUND(L9*0.465,2)</f>
        <v>2136353.0099999998</v>
      </c>
      <c r="N9" s="9">
        <f>ROUND(L9*0.3,2)-0.03</f>
        <v>1378292.24</v>
      </c>
      <c r="O9" s="9">
        <f t="shared" si="8"/>
        <v>590368.52</v>
      </c>
      <c r="P9" s="9">
        <f t="shared" ref="P9" si="49">ROUND((L9*0.07)*0.9,2)</f>
        <v>289441.38</v>
      </c>
      <c r="Q9" s="9">
        <f t="shared" si="10"/>
        <v>45943.08</v>
      </c>
      <c r="R9" s="9">
        <f t="shared" ref="R9" si="50">ROUND((L9*0.0075)*0.9,2)</f>
        <v>31011.58</v>
      </c>
      <c r="S9" s="9">
        <f t="shared" ref="S9" si="51">ROUND((L9*0.0075)*0.9,2)</f>
        <v>31011.58</v>
      </c>
      <c r="T9" s="9">
        <f>ROUND(L9*0.02,2)+0.01</f>
        <v>91886.159999999989</v>
      </c>
      <c r="U9" s="9">
        <f t="shared" ref="U9" si="52">ROUND(M9*0,2)</f>
        <v>0</v>
      </c>
      <c r="V9" s="18">
        <f t="shared" ref="V9" si="53">E9/W9</f>
        <v>2723.8116277746094</v>
      </c>
      <c r="W9" s="10">
        <v>1757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45136</v>
      </c>
      <c r="B10" s="9">
        <v>66281460.879999995</v>
      </c>
      <c r="C10" s="9">
        <v>59679995.160000004</v>
      </c>
      <c r="D10" s="9">
        <v>916149.01</v>
      </c>
      <c r="E10" s="9">
        <f t="shared" ref="E10" si="54">B10-C10-D10</f>
        <v>5685316.7099999916</v>
      </c>
      <c r="F10" s="9">
        <f>ROUND(E10*0.04,2)</f>
        <v>227412.67</v>
      </c>
      <c r="G10" s="9">
        <f t="shared" ref="G10" si="55">ROUND(E10*0,2)</f>
        <v>0</v>
      </c>
      <c r="H10" s="9">
        <f t="shared" ref="H10" si="56">E10-F10-G10</f>
        <v>5457904.0399999917</v>
      </c>
      <c r="I10" s="9">
        <f t="shared" ref="I10" si="57">ROUND(H10*0,2)</f>
        <v>0</v>
      </c>
      <c r="J10" s="9">
        <f t="shared" ref="J10" si="58">ROUND((I10*0.58)+((I10*0.42)*0.1),2)</f>
        <v>0</v>
      </c>
      <c r="K10" s="9">
        <f t="shared" ref="K10" si="59">ROUND((I10*0.42)*0.9,2)</f>
        <v>0</v>
      </c>
      <c r="L10" s="23">
        <f t="shared" ref="L10" si="60">IF(J10+K10=I10,H10-I10,"ERROR")</f>
        <v>5457904.0399999917</v>
      </c>
      <c r="M10" s="9">
        <f t="shared" ref="M10" si="61">ROUND(L10*0.465,2)</f>
        <v>2537925.38</v>
      </c>
      <c r="N10" s="9">
        <f>ROUND(L10*0.3,2)+0.01</f>
        <v>1637371.22</v>
      </c>
      <c r="O10" s="9">
        <f t="shared" si="8"/>
        <v>701340.67</v>
      </c>
      <c r="P10" s="9">
        <f t="shared" ref="P10" si="62">ROUND((L10*0.07)*0.9,2)</f>
        <v>343847.95</v>
      </c>
      <c r="Q10" s="9">
        <f t="shared" si="10"/>
        <v>54579.040000000001</v>
      </c>
      <c r="R10" s="9">
        <f t="shared" ref="R10" si="63">ROUND((L10*0.0075)*0.9,2)</f>
        <v>36840.85</v>
      </c>
      <c r="S10" s="9">
        <f t="shared" ref="S10" si="64">ROUND((L10*0.0075)*0.9,2)</f>
        <v>36840.85</v>
      </c>
      <c r="T10" s="9">
        <f>ROUND(L10*0.02,2)</f>
        <v>109158.08</v>
      </c>
      <c r="U10" s="9">
        <f t="shared" ref="U10" si="65">ROUND(M10*0,2)</f>
        <v>0</v>
      </c>
      <c r="V10" s="18">
        <f t="shared" ref="V10" si="66">E10/W10</f>
        <v>3158.5092833333288</v>
      </c>
      <c r="W10" s="10">
        <v>1800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45143</v>
      </c>
      <c r="B11" s="9">
        <v>60315486.579999998</v>
      </c>
      <c r="C11" s="9">
        <v>54549793.290000007</v>
      </c>
      <c r="D11" s="9">
        <v>868680.95</v>
      </c>
      <c r="E11" s="9">
        <f t="shared" ref="E11" si="67">B11-C11-D11</f>
        <v>4897012.3399999915</v>
      </c>
      <c r="F11" s="9">
        <f>ROUND(E11*0.04,2)-0.01</f>
        <v>195880.47999999998</v>
      </c>
      <c r="G11" s="9">
        <f t="shared" ref="G11" si="68">ROUND(E11*0,2)</f>
        <v>0</v>
      </c>
      <c r="H11" s="9">
        <f t="shared" ref="H11" si="69">E11-F11-G11</f>
        <v>4701131.859999992</v>
      </c>
      <c r="I11" s="9">
        <f t="shared" ref="I11" si="70">ROUND(H11*0,2)</f>
        <v>0</v>
      </c>
      <c r="J11" s="9">
        <f t="shared" ref="J11" si="71">ROUND((I11*0.58)+((I11*0.42)*0.1),2)</f>
        <v>0</v>
      </c>
      <c r="K11" s="9">
        <f t="shared" ref="K11" si="72">ROUND((I11*0.42)*0.9,2)</f>
        <v>0</v>
      </c>
      <c r="L11" s="23">
        <f t="shared" ref="L11" si="73">IF(J11+K11=I11,H11-I11,"ERROR")</f>
        <v>4701131.859999992</v>
      </c>
      <c r="M11" s="9">
        <f t="shared" ref="M11" si="74">ROUND(L11*0.465,2)</f>
        <v>2186026.31</v>
      </c>
      <c r="N11" s="9">
        <f>ROUND(L11*0.3,2)</f>
        <v>1410339.56</v>
      </c>
      <c r="O11" s="9">
        <f t="shared" si="8"/>
        <v>604095.43999999994</v>
      </c>
      <c r="P11" s="9">
        <f t="shared" ref="P11" si="75">ROUND((L11*0.07)*0.9,2)</f>
        <v>296171.31</v>
      </c>
      <c r="Q11" s="9">
        <f t="shared" si="10"/>
        <v>47011.32</v>
      </c>
      <c r="R11" s="9">
        <f t="shared" ref="R11" si="76">ROUND((L11*0.0075)*0.9,2)</f>
        <v>31732.639999999999</v>
      </c>
      <c r="S11" s="9">
        <f t="shared" ref="S11" si="77">ROUND((L11*0.0075)*0.9,2)</f>
        <v>31732.639999999999</v>
      </c>
      <c r="T11" s="9">
        <f>ROUND(L11*0.02,2)</f>
        <v>94022.64</v>
      </c>
      <c r="U11" s="9">
        <f t="shared" ref="U11" si="78">ROUND(M11*0,2)</f>
        <v>0</v>
      </c>
      <c r="V11" s="18">
        <f t="shared" ref="V11" si="79">E11/W11</f>
        <v>2761.9922955442703</v>
      </c>
      <c r="W11" s="10">
        <v>1773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45150</v>
      </c>
      <c r="B12" s="9">
        <v>61512514.259999998</v>
      </c>
      <c r="C12" s="9">
        <v>55345525.399999999</v>
      </c>
      <c r="D12" s="9">
        <v>818555.74</v>
      </c>
      <c r="E12" s="9">
        <f t="shared" ref="E12" si="80">B12-C12-D12</f>
        <v>5348433.1199999992</v>
      </c>
      <c r="F12" s="9">
        <f>ROUND(E12*0.04,2)</f>
        <v>213937.32</v>
      </c>
      <c r="G12" s="9">
        <f t="shared" ref="G12" si="81">ROUND(E12*0,2)</f>
        <v>0</v>
      </c>
      <c r="H12" s="9">
        <f t="shared" ref="H12" si="82">E12-F12-G12</f>
        <v>5134495.7999999989</v>
      </c>
      <c r="I12" s="9">
        <f t="shared" ref="I12" si="83">ROUND(H12*0,2)</f>
        <v>0</v>
      </c>
      <c r="J12" s="9">
        <f t="shared" ref="J12" si="84">ROUND((I12*0.58)+((I12*0.42)*0.1),2)</f>
        <v>0</v>
      </c>
      <c r="K12" s="9">
        <f t="shared" ref="K12" si="85">ROUND((I12*0.42)*0.9,2)</f>
        <v>0</v>
      </c>
      <c r="L12" s="23">
        <f t="shared" ref="L12" si="86">IF(J12+K12=I12,H12-I12,"ERROR")</f>
        <v>5134495.7999999989</v>
      </c>
      <c r="M12" s="9">
        <f t="shared" ref="M12" si="87">ROUND(L12*0.465,2)</f>
        <v>2387540.5499999998</v>
      </c>
      <c r="N12" s="9">
        <f>ROUND(L12*0.3,2)-0.02</f>
        <v>1540348.72</v>
      </c>
      <c r="O12" s="9">
        <f t="shared" ref="O12" si="88">ROUND(L12*0.1285,2)</f>
        <v>659782.71</v>
      </c>
      <c r="P12" s="9">
        <f t="shared" ref="P12" si="89">ROUND((L12*0.07)*0.9,2)</f>
        <v>323473.24</v>
      </c>
      <c r="Q12" s="9">
        <f t="shared" ref="Q12" si="90">ROUND(L12*0.01,2)</f>
        <v>51344.959999999999</v>
      </c>
      <c r="R12" s="9">
        <f t="shared" ref="R12" si="91">ROUND((L12*0.0075)*0.9,2)</f>
        <v>34657.85</v>
      </c>
      <c r="S12" s="9">
        <f t="shared" ref="S12" si="92">ROUND((L12*0.0075)*0.9,2)</f>
        <v>34657.85</v>
      </c>
      <c r="T12" s="9">
        <f>ROUND(L12*0.02,2)</f>
        <v>102689.92</v>
      </c>
      <c r="U12" s="9">
        <f t="shared" ref="U12" si="93">ROUND(M12*0,2)</f>
        <v>0</v>
      </c>
      <c r="V12" s="18">
        <f t="shared" ref="V12" si="94">E12/W12</f>
        <v>3066.7621100917427</v>
      </c>
      <c r="W12" s="10">
        <v>1744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45157</v>
      </c>
      <c r="B13" s="9">
        <v>59044807.659999996</v>
      </c>
      <c r="C13" s="9">
        <v>53344710.399999999</v>
      </c>
      <c r="D13" s="9">
        <v>872908.3899999999</v>
      </c>
      <c r="E13" s="9">
        <f t="shared" ref="E13" si="95">B13-C13-D13</f>
        <v>4827188.8699999982</v>
      </c>
      <c r="F13" s="9">
        <f>ROUND(E13*0.04,2)</f>
        <v>193087.55</v>
      </c>
      <c r="G13" s="9">
        <f t="shared" ref="G13" si="96">ROUND(E13*0,2)</f>
        <v>0</v>
      </c>
      <c r="H13" s="9">
        <f t="shared" ref="H13" si="97">E13-F13-G13</f>
        <v>4634101.3199999984</v>
      </c>
      <c r="I13" s="9">
        <f t="shared" ref="I13" si="98">ROUND(H13*0,2)</f>
        <v>0</v>
      </c>
      <c r="J13" s="9">
        <f t="shared" ref="J13" si="99">ROUND((I13*0.58)+((I13*0.42)*0.1),2)</f>
        <v>0</v>
      </c>
      <c r="K13" s="9">
        <f t="shared" ref="K13" si="100">ROUND((I13*0.42)*0.9,2)</f>
        <v>0</v>
      </c>
      <c r="L13" s="23">
        <f t="shared" ref="L13" si="101">IF(J13+K13=I13,H13-I13,"ERROR")</f>
        <v>4634101.3199999984</v>
      </c>
      <c r="M13" s="9">
        <f t="shared" ref="M13" si="102">ROUND(L13*0.465,2)</f>
        <v>2154857.11</v>
      </c>
      <c r="N13" s="9">
        <f>ROUND(L13*0.3,2)+0.02</f>
        <v>1390230.42</v>
      </c>
      <c r="O13" s="9">
        <f t="shared" ref="O13" si="103">ROUND(L13*0.1285,2)</f>
        <v>595482.02</v>
      </c>
      <c r="P13" s="9">
        <f t="shared" ref="P13" si="104">ROUND((L13*0.07)*0.9,2)</f>
        <v>291948.38</v>
      </c>
      <c r="Q13" s="9">
        <f t="shared" ref="Q13" si="105">ROUND(L13*0.01,2)</f>
        <v>46341.01</v>
      </c>
      <c r="R13" s="9">
        <f t="shared" ref="R13" si="106">ROUND((L13*0.0075)*0.9,2)</f>
        <v>31280.18</v>
      </c>
      <c r="S13" s="9">
        <f t="shared" ref="S13" si="107">ROUND((L13*0.0075)*0.9,2)</f>
        <v>31280.18</v>
      </c>
      <c r="T13" s="9">
        <f>ROUND(L13*0.02,2)-0.01</f>
        <v>92682.02</v>
      </c>
      <c r="U13" s="9">
        <f t="shared" ref="U13" si="108">ROUND(M13*0,2)</f>
        <v>0</v>
      </c>
      <c r="V13" s="18">
        <f t="shared" ref="V13" si="109">E13/W13</f>
        <v>2744.2801989766904</v>
      </c>
      <c r="W13" s="10">
        <v>1759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45164</v>
      </c>
      <c r="B14" s="9">
        <v>61510677.059999995</v>
      </c>
      <c r="C14" s="9">
        <v>55788857.440000005</v>
      </c>
      <c r="D14" s="9">
        <v>836956.63000000012</v>
      </c>
      <c r="E14" s="9">
        <f t="shared" ref="E14" si="110">B14-C14-D14</f>
        <v>4884862.98999999</v>
      </c>
      <c r="F14" s="9">
        <f>ROUND(E14*0.04,2)</f>
        <v>195394.52</v>
      </c>
      <c r="G14" s="9">
        <f t="shared" ref="G14" si="111">ROUND(E14*0,2)</f>
        <v>0</v>
      </c>
      <c r="H14" s="9">
        <f t="shared" ref="H14" si="112">E14-F14-G14</f>
        <v>4689468.4699999904</v>
      </c>
      <c r="I14" s="9">
        <f t="shared" ref="I14" si="113">ROUND(H14*0,2)</f>
        <v>0</v>
      </c>
      <c r="J14" s="9">
        <f t="shared" ref="J14" si="114">ROUND((I14*0.58)+((I14*0.42)*0.1),2)</f>
        <v>0</v>
      </c>
      <c r="K14" s="9">
        <f t="shared" ref="K14" si="115">ROUND((I14*0.42)*0.9,2)</f>
        <v>0</v>
      </c>
      <c r="L14" s="23">
        <f t="shared" ref="L14" si="116">IF(J14+K14=I14,H14-I14,"ERROR")</f>
        <v>4689468.4699999904</v>
      </c>
      <c r="M14" s="9">
        <f t="shared" ref="M14" si="117">ROUND(L14*0.465,2)</f>
        <v>2180602.84</v>
      </c>
      <c r="N14" s="9">
        <f>ROUND(L14*0.3,2)+0.02</f>
        <v>1406840.56</v>
      </c>
      <c r="O14" s="9">
        <f t="shared" ref="O14" si="118">ROUND(L14*0.1285,2)</f>
        <v>602596.69999999995</v>
      </c>
      <c r="P14" s="9">
        <f t="shared" ref="P14" si="119">ROUND((L14*0.07)*0.9,2)</f>
        <v>295436.51</v>
      </c>
      <c r="Q14" s="9">
        <f t="shared" ref="Q14" si="120">ROUND(L14*0.01,2)</f>
        <v>46894.68</v>
      </c>
      <c r="R14" s="9">
        <f t="shared" ref="R14" si="121">ROUND((L14*0.0075)*0.9,2)</f>
        <v>31653.91</v>
      </c>
      <c r="S14" s="9">
        <f t="shared" ref="S14" si="122">ROUND((L14*0.0075)*0.9,2)</f>
        <v>31653.91</v>
      </c>
      <c r="T14" s="9">
        <f>ROUND(L14*0.02,2)-0.01</f>
        <v>93789.36</v>
      </c>
      <c r="U14" s="9">
        <f t="shared" ref="U14" si="123">ROUND(M14*0,2)</f>
        <v>0</v>
      </c>
      <c r="V14" s="18">
        <f t="shared" ref="V14" si="124">E14/W14</f>
        <v>2820.3596939953754</v>
      </c>
      <c r="W14" s="10">
        <v>1732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45171</v>
      </c>
      <c r="B15" s="9">
        <v>63923825.370000005</v>
      </c>
      <c r="C15" s="9">
        <v>57591883.530000001</v>
      </c>
      <c r="D15" s="9">
        <v>935547.43</v>
      </c>
      <c r="E15" s="9">
        <f t="shared" ref="E15" si="125">B15-C15-D15</f>
        <v>5396394.4100000039</v>
      </c>
      <c r="F15" s="9">
        <f>ROUND(E15*0.04,2)+0.01</f>
        <v>215855.79</v>
      </c>
      <c r="G15" s="9">
        <f t="shared" ref="G15" si="126">ROUND(E15*0,2)</f>
        <v>0</v>
      </c>
      <c r="H15" s="9">
        <f t="shared" ref="H15" si="127">E15-F15-G15</f>
        <v>5180538.6200000038</v>
      </c>
      <c r="I15" s="9">
        <f t="shared" ref="I15" si="128">ROUND(H15*0,2)</f>
        <v>0</v>
      </c>
      <c r="J15" s="9">
        <f t="shared" ref="J15" si="129">ROUND((I15*0.58)+((I15*0.42)*0.1),2)</f>
        <v>0</v>
      </c>
      <c r="K15" s="9">
        <f t="shared" ref="K15" si="130">ROUND((I15*0.42)*0.9,2)</f>
        <v>0</v>
      </c>
      <c r="L15" s="23">
        <f t="shared" ref="L15" si="131">IF(J15+K15=I15,H15-I15,"ERROR")</f>
        <v>5180538.6200000038</v>
      </c>
      <c r="M15" s="9">
        <f t="shared" ref="M15" si="132">ROUND(L15*0.465,2)</f>
        <v>2408950.46</v>
      </c>
      <c r="N15" s="9">
        <f>ROUND(L15*0.3,2)-0.02</f>
        <v>1554161.57</v>
      </c>
      <c r="O15" s="9">
        <f t="shared" ref="O15" si="133">ROUND(L15*0.1285,2)</f>
        <v>665699.21</v>
      </c>
      <c r="P15" s="9">
        <f t="shared" ref="P15" si="134">ROUND((L15*0.07)*0.9,2)</f>
        <v>326373.93</v>
      </c>
      <c r="Q15" s="9">
        <f t="shared" ref="Q15" si="135">ROUND(L15*0.01,2)</f>
        <v>51805.39</v>
      </c>
      <c r="R15" s="9">
        <f t="shared" ref="R15" si="136">ROUND((L15*0.0075)*0.9,2)</f>
        <v>34968.639999999999</v>
      </c>
      <c r="S15" s="9">
        <f t="shared" ref="S15" si="137">ROUND((L15*0.0075)*0.9,2)</f>
        <v>34968.639999999999</v>
      </c>
      <c r="T15" s="9">
        <v>100599.13</v>
      </c>
      <c r="U15" s="9">
        <v>3011.65</v>
      </c>
      <c r="V15" s="18">
        <f t="shared" ref="V15:V16" si="138">E15/W15</f>
        <v>3094.2628497706446</v>
      </c>
      <c r="W15" s="10">
        <v>1744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45178</v>
      </c>
      <c r="B16" s="9">
        <v>65645056.829999991</v>
      </c>
      <c r="C16" s="9">
        <v>58889952.659999996</v>
      </c>
      <c r="D16" s="9">
        <v>953629.09</v>
      </c>
      <c r="E16" s="9">
        <f t="shared" ref="E16" si="139">B16-C16-D16</f>
        <v>5801475.0799999945</v>
      </c>
      <c r="F16" s="9">
        <f>ROUND(E16*0.04,2)-0.01</f>
        <v>232058.99</v>
      </c>
      <c r="G16" s="9">
        <f t="shared" ref="G16" si="140">ROUND(E16*0,2)</f>
        <v>0</v>
      </c>
      <c r="H16" s="9">
        <f t="shared" ref="H16" si="141">E16-F16-G16</f>
        <v>5569416.0899999943</v>
      </c>
      <c r="I16" s="9">
        <f t="shared" ref="I16" si="142">ROUND(H16*0,2)</f>
        <v>0</v>
      </c>
      <c r="J16" s="9">
        <f t="shared" ref="J16" si="143">ROUND((I16*0.58)+((I16*0.42)*0.1),2)</f>
        <v>0</v>
      </c>
      <c r="K16" s="9">
        <f t="shared" ref="K16" si="144">ROUND((I16*0.42)*0.9,2)</f>
        <v>0</v>
      </c>
      <c r="L16" s="23">
        <f t="shared" ref="L16" si="145">IF(J16+K16=I16,H16-I16,"ERROR")</f>
        <v>5569416.0899999943</v>
      </c>
      <c r="M16" s="9">
        <f t="shared" ref="M16" si="146">ROUND(L16*0.465,2)</f>
        <v>2589778.48</v>
      </c>
      <c r="N16" s="9">
        <f>ROUND(L16*0.3,2)</f>
        <v>1670824.83</v>
      </c>
      <c r="O16" s="9">
        <f t="shared" ref="O16" si="147">ROUND(L16*0.1285,2)</f>
        <v>715669.97</v>
      </c>
      <c r="P16" s="9">
        <f t="shared" ref="P16" si="148">ROUND((L16*0.07)*0.9,2)</f>
        <v>350873.21</v>
      </c>
      <c r="Q16" s="9">
        <f t="shared" ref="Q16" si="149">ROUND(L16*0.01,2)</f>
        <v>55694.16</v>
      </c>
      <c r="R16" s="9">
        <f t="shared" ref="R16" si="150">ROUND((L16*0.0075)*0.9,2)</f>
        <v>37593.56</v>
      </c>
      <c r="S16" s="9">
        <f t="shared" ref="S16" si="151">ROUND((L16*0.0075)*0.9,2)</f>
        <v>37593.56</v>
      </c>
      <c r="T16" s="9">
        <f t="shared" ref="T16:T21" si="152">ROUND(L16*0.02/2,2)</f>
        <v>55694.16</v>
      </c>
      <c r="U16" s="9">
        <f t="shared" ref="U16:U21" si="153">ROUND(L16*0.02/2,2)</f>
        <v>55694.16</v>
      </c>
      <c r="V16" s="18">
        <f t="shared" si="138"/>
        <v>3255.5976879910181</v>
      </c>
      <c r="W16" s="10">
        <v>1782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45185</v>
      </c>
      <c r="B17" s="9">
        <v>56120110.590000004</v>
      </c>
      <c r="C17" s="9">
        <v>50636984.729999997</v>
      </c>
      <c r="D17" s="9">
        <v>848581.75</v>
      </c>
      <c r="E17" s="9">
        <f t="shared" ref="E17" si="154">B17-C17-D17</f>
        <v>4634544.1100000069</v>
      </c>
      <c r="F17" s="9">
        <f>ROUND(E17*0.04,2)+0.01</f>
        <v>185381.77000000002</v>
      </c>
      <c r="G17" s="9">
        <f t="shared" ref="G17" si="155">ROUND(E17*0,2)</f>
        <v>0</v>
      </c>
      <c r="H17" s="9">
        <f t="shared" ref="H17" si="156">E17-F17-G17</f>
        <v>4449162.3400000073</v>
      </c>
      <c r="I17" s="9">
        <f t="shared" ref="I17" si="157">ROUND(H17*0,2)</f>
        <v>0</v>
      </c>
      <c r="J17" s="9">
        <f t="shared" ref="J17" si="158">ROUND((I17*0.58)+((I17*0.42)*0.1),2)</f>
        <v>0</v>
      </c>
      <c r="K17" s="9">
        <f t="shared" ref="K17" si="159">ROUND((I17*0.42)*0.9,2)</f>
        <v>0</v>
      </c>
      <c r="L17" s="23">
        <f t="shared" ref="L17" si="160">IF(J17+K17=I17,H17-I17,"ERROR")</f>
        <v>4449162.3400000073</v>
      </c>
      <c r="M17" s="9">
        <f t="shared" ref="M17" si="161">ROUND(L17*0.465,2)</f>
        <v>2068860.49</v>
      </c>
      <c r="N17" s="9">
        <f>ROUND(L17*0.3,2)</f>
        <v>1334748.7</v>
      </c>
      <c r="O17" s="9">
        <f t="shared" ref="O17" si="162">ROUND(L17*0.1285,2)</f>
        <v>571717.36</v>
      </c>
      <c r="P17" s="9">
        <f t="shared" ref="P17" si="163">ROUND((L17*0.07)*0.9,2)</f>
        <v>280297.23</v>
      </c>
      <c r="Q17" s="9">
        <f t="shared" ref="Q17" si="164">ROUND(L17*0.01,2)</f>
        <v>44491.62</v>
      </c>
      <c r="R17" s="9">
        <f t="shared" ref="R17" si="165">ROUND((L17*0.0075)*0.9,2)</f>
        <v>30031.85</v>
      </c>
      <c r="S17" s="9">
        <f t="shared" ref="S17" si="166">ROUND((L17*0.0075)*0.9,2)</f>
        <v>30031.85</v>
      </c>
      <c r="T17" s="9">
        <f t="shared" si="152"/>
        <v>44491.62</v>
      </c>
      <c r="U17" s="9">
        <f t="shared" si="153"/>
        <v>44491.62</v>
      </c>
      <c r="V17" s="18">
        <f t="shared" ref="V17" si="167">E17/W17</f>
        <v>2688.250643851512</v>
      </c>
      <c r="W17" s="10">
        <v>1724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45192</v>
      </c>
      <c r="B18" s="9">
        <v>53369863.040000007</v>
      </c>
      <c r="C18" s="9">
        <v>48269311.07</v>
      </c>
      <c r="D18" s="9">
        <v>858893.47</v>
      </c>
      <c r="E18" s="9">
        <f t="shared" ref="E18" si="168">B18-C18-D18</f>
        <v>4241658.5000000065</v>
      </c>
      <c r="F18" s="9">
        <f>ROUND(E18*0.04,2)</f>
        <v>169666.34</v>
      </c>
      <c r="G18" s="9">
        <f t="shared" ref="G18" si="169">ROUND(E18*0,2)</f>
        <v>0</v>
      </c>
      <c r="H18" s="9">
        <f t="shared" ref="H18" si="170">E18-F18-G18</f>
        <v>4071992.1600000067</v>
      </c>
      <c r="I18" s="9">
        <f t="shared" ref="I18" si="171">ROUND(H18*0,2)</f>
        <v>0</v>
      </c>
      <c r="J18" s="9">
        <f t="shared" ref="J18" si="172">ROUND((I18*0.58)+((I18*0.42)*0.1),2)</f>
        <v>0</v>
      </c>
      <c r="K18" s="9">
        <f t="shared" ref="K18" si="173">ROUND((I18*0.42)*0.9,2)</f>
        <v>0</v>
      </c>
      <c r="L18" s="23">
        <f t="shared" ref="L18" si="174">IF(J18+K18=I18,H18-I18,"ERROR")</f>
        <v>4071992.1600000067</v>
      </c>
      <c r="M18" s="9">
        <f t="shared" ref="M18" si="175">ROUND(L18*0.465,2)</f>
        <v>1893476.35</v>
      </c>
      <c r="N18" s="9">
        <f>ROUND(L18*0.3,2)</f>
        <v>1221597.6499999999</v>
      </c>
      <c r="O18" s="9">
        <f t="shared" ref="O18" si="176">ROUND(L18*0.1285,2)</f>
        <v>523250.99</v>
      </c>
      <c r="P18" s="9">
        <f t="shared" ref="P18" si="177">ROUND((L18*0.07)*0.9,2)</f>
        <v>256535.51</v>
      </c>
      <c r="Q18" s="9">
        <f t="shared" ref="Q18" si="178">ROUND(L18*0.01,2)</f>
        <v>40719.919999999998</v>
      </c>
      <c r="R18" s="9">
        <f t="shared" ref="R18" si="179">ROUND((L18*0.0075)*0.9,2)</f>
        <v>27485.95</v>
      </c>
      <c r="S18" s="9">
        <f t="shared" ref="S18" si="180">ROUND((L18*0.0075)*0.9,2)</f>
        <v>27485.95</v>
      </c>
      <c r="T18" s="9">
        <f t="shared" si="152"/>
        <v>40719.919999999998</v>
      </c>
      <c r="U18" s="9">
        <f t="shared" si="153"/>
        <v>40719.919999999998</v>
      </c>
      <c r="V18" s="18">
        <f t="shared" ref="V18" si="181">E18/W18</f>
        <v>2388.321227477481</v>
      </c>
      <c r="W18" s="10">
        <v>1776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45199</v>
      </c>
      <c r="B19" s="9">
        <v>57775238.690000005</v>
      </c>
      <c r="C19" s="9">
        <v>51926209.75</v>
      </c>
      <c r="D19" s="9">
        <v>905454.59000000008</v>
      </c>
      <c r="E19" s="9">
        <f t="shared" ref="E19" si="182">B19-C19-D19</f>
        <v>4943574.3500000052</v>
      </c>
      <c r="F19" s="9">
        <f>ROUND(E19*0.04,2)+0.01</f>
        <v>197742.98</v>
      </c>
      <c r="G19" s="9">
        <f t="shared" ref="G19" si="183">ROUND(E19*0,2)</f>
        <v>0</v>
      </c>
      <c r="H19" s="9">
        <f t="shared" ref="H19" si="184">E19-F19-G19</f>
        <v>4745831.3700000048</v>
      </c>
      <c r="I19" s="9">
        <f t="shared" ref="I19" si="185">ROUND(H19*0,2)</f>
        <v>0</v>
      </c>
      <c r="J19" s="9">
        <f t="shared" ref="J19" si="186">ROUND((I19*0.58)+((I19*0.42)*0.1),2)</f>
        <v>0</v>
      </c>
      <c r="K19" s="9">
        <f t="shared" ref="K19" si="187">ROUND((I19*0.42)*0.9,2)</f>
        <v>0</v>
      </c>
      <c r="L19" s="23">
        <f t="shared" ref="L19" si="188">IF(J19+K19=I19,H19-I19,"ERROR")</f>
        <v>4745831.3700000048</v>
      </c>
      <c r="M19" s="9">
        <f t="shared" ref="M19" si="189">ROUND(L19*0.465,2)</f>
        <v>2206811.59</v>
      </c>
      <c r="N19" s="9">
        <f>ROUND(L19*0.3,2)+0.01</f>
        <v>1423749.42</v>
      </c>
      <c r="O19" s="9">
        <f t="shared" ref="O19" si="190">ROUND(L19*0.1285,2)</f>
        <v>609839.32999999996</v>
      </c>
      <c r="P19" s="9">
        <f t="shared" ref="P19" si="191">ROUND((L19*0.07)*0.9,2)</f>
        <v>298987.38</v>
      </c>
      <c r="Q19" s="9">
        <f t="shared" ref="Q19" si="192">ROUND(L19*0.01,2)</f>
        <v>47458.31</v>
      </c>
      <c r="R19" s="9">
        <f t="shared" ref="R19" si="193">ROUND((L19*0.0075)*0.9,2)</f>
        <v>32034.36</v>
      </c>
      <c r="S19" s="9">
        <f t="shared" ref="S19" si="194">ROUND((L19*0.0075)*0.9,2)</f>
        <v>32034.36</v>
      </c>
      <c r="T19" s="9">
        <f t="shared" si="152"/>
        <v>47458.31</v>
      </c>
      <c r="U19" s="9">
        <f t="shared" si="153"/>
        <v>47458.31</v>
      </c>
      <c r="V19" s="18">
        <f t="shared" ref="V19" si="195">E19/W19</f>
        <v>2757.1524539877328</v>
      </c>
      <c r="W19" s="10">
        <v>1793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45206</v>
      </c>
      <c r="B20" s="9">
        <v>54202214.310000002</v>
      </c>
      <c r="C20" s="9">
        <v>48789452.909999996</v>
      </c>
      <c r="D20" s="9">
        <v>975747.59999999986</v>
      </c>
      <c r="E20" s="9">
        <f t="shared" ref="E20" si="196">B20-C20-D20</f>
        <v>4437013.8000000063</v>
      </c>
      <c r="F20" s="9">
        <f>ROUND(E20*0.04,2)-0.01</f>
        <v>177480.53999999998</v>
      </c>
      <c r="G20" s="9">
        <f t="shared" ref="G20" si="197">ROUND(E20*0,2)</f>
        <v>0</v>
      </c>
      <c r="H20" s="9">
        <f t="shared" ref="H20" si="198">E20-F20-G20</f>
        <v>4259533.2600000063</v>
      </c>
      <c r="I20" s="9">
        <f t="shared" ref="I20" si="199">ROUND(H20*0,2)</f>
        <v>0</v>
      </c>
      <c r="J20" s="9">
        <f t="shared" ref="J20" si="200">ROUND((I20*0.58)+((I20*0.42)*0.1),2)</f>
        <v>0</v>
      </c>
      <c r="K20" s="9">
        <f t="shared" ref="K20" si="201">ROUND((I20*0.42)*0.9,2)</f>
        <v>0</v>
      </c>
      <c r="L20" s="23">
        <f t="shared" ref="L20" si="202">IF(J20+K20=I20,H20-I20,"ERROR")</f>
        <v>4259533.2600000063</v>
      </c>
      <c r="M20" s="9">
        <f t="shared" ref="M20" si="203">ROUND(L20*0.465,2)</f>
        <v>1980682.97</v>
      </c>
      <c r="N20" s="9">
        <f>ROUND(L20*0.3,2)</f>
        <v>1277859.98</v>
      </c>
      <c r="O20" s="9">
        <f t="shared" ref="O20" si="204">ROUND(L20*0.1285,2)</f>
        <v>547350.02</v>
      </c>
      <c r="P20" s="9">
        <f t="shared" ref="P20" si="205">ROUND((L20*0.07)*0.9,2)</f>
        <v>268350.59999999998</v>
      </c>
      <c r="Q20" s="9">
        <f t="shared" ref="Q20" si="206">ROUND(L20*0.01,2)</f>
        <v>42595.33</v>
      </c>
      <c r="R20" s="9">
        <f t="shared" ref="R20:R25" si="207">ROUND((L20*0.0075)*0.9,2)</f>
        <v>28751.85</v>
      </c>
      <c r="S20" s="9">
        <f t="shared" ref="S20" si="208">ROUND((L20*0.0075)*0.9,2)</f>
        <v>28751.85</v>
      </c>
      <c r="T20" s="9">
        <f t="shared" si="152"/>
        <v>42595.33</v>
      </c>
      <c r="U20" s="9">
        <f t="shared" si="153"/>
        <v>42595.33</v>
      </c>
      <c r="V20" s="18">
        <f t="shared" ref="V20" si="209">E20/W20</f>
        <v>2541.2450171821342</v>
      </c>
      <c r="W20" s="10">
        <v>1746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45213</v>
      </c>
      <c r="B21" s="9">
        <v>56140592.170000002</v>
      </c>
      <c r="C21" s="9">
        <v>50501315.299999997</v>
      </c>
      <c r="D21" s="9">
        <v>790902.33</v>
      </c>
      <c r="E21" s="9">
        <f t="shared" ref="E21" si="210">B21-C21-D21</f>
        <v>4848374.5400000047</v>
      </c>
      <c r="F21" s="9">
        <f>ROUND(E21*0.04,2)+0.01</f>
        <v>193934.99000000002</v>
      </c>
      <c r="G21" s="9">
        <f t="shared" ref="G21" si="211">ROUND(E21*0,2)</f>
        <v>0</v>
      </c>
      <c r="H21" s="9">
        <f t="shared" ref="H21" si="212">E21-F21-G21</f>
        <v>4654439.5500000045</v>
      </c>
      <c r="I21" s="9">
        <f t="shared" ref="I21" si="213">ROUND(H21*0,2)</f>
        <v>0</v>
      </c>
      <c r="J21" s="9">
        <f t="shared" ref="J21" si="214">ROUND((I21*0.58)+((I21*0.42)*0.1),2)</f>
        <v>0</v>
      </c>
      <c r="K21" s="9">
        <f t="shared" ref="K21" si="215">ROUND((I21*0.42)*0.9,2)</f>
        <v>0</v>
      </c>
      <c r="L21" s="23">
        <f t="shared" ref="L21" si="216">IF(J21+K21=I21,H21-I21,"ERROR")</f>
        <v>4654439.5500000045</v>
      </c>
      <c r="M21" s="9">
        <f t="shared" ref="M21" si="217">ROUND(L21*0.465,2)</f>
        <v>2164314.39</v>
      </c>
      <c r="N21" s="9">
        <f>ROUND(L21*0.3,2)-0.02</f>
        <v>1396331.85</v>
      </c>
      <c r="O21" s="9">
        <f t="shared" ref="O21" si="218">ROUND(L21*0.1285,2)</f>
        <v>598095.48</v>
      </c>
      <c r="P21" s="9">
        <f t="shared" ref="P21" si="219">ROUND((L21*0.07)*0.9,2)</f>
        <v>293229.69</v>
      </c>
      <c r="Q21" s="9">
        <f t="shared" ref="Q21" si="220">ROUND(L21*0.01,2)</f>
        <v>46544.4</v>
      </c>
      <c r="R21" s="9">
        <f t="shared" si="207"/>
        <v>31417.47</v>
      </c>
      <c r="S21" s="9">
        <f t="shared" ref="S21" si="221">ROUND((L21*0.0075)*0.9,2)</f>
        <v>31417.47</v>
      </c>
      <c r="T21" s="9">
        <f t="shared" si="152"/>
        <v>46544.4</v>
      </c>
      <c r="U21" s="9">
        <f t="shared" si="153"/>
        <v>46544.4</v>
      </c>
      <c r="V21" s="18">
        <f t="shared" ref="V21" si="222">E21/W21</f>
        <v>2753.1939466212407</v>
      </c>
      <c r="W21" s="10">
        <v>1761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45220</v>
      </c>
      <c r="B22" s="9">
        <v>53681791.989999995</v>
      </c>
      <c r="C22" s="9">
        <v>48606278.780000001</v>
      </c>
      <c r="D22" s="9">
        <v>827926.23</v>
      </c>
      <c r="E22" s="9">
        <f t="shared" ref="E22" si="223">B22-C22-D22</f>
        <v>4247586.979999993</v>
      </c>
      <c r="F22" s="9">
        <f>ROUND(E22*0.04,2)</f>
        <v>169903.48</v>
      </c>
      <c r="G22" s="9">
        <f t="shared" ref="G22" si="224">ROUND(E22*0,2)</f>
        <v>0</v>
      </c>
      <c r="H22" s="9">
        <f t="shared" ref="H22" si="225">E22-F22-G22</f>
        <v>4077683.499999993</v>
      </c>
      <c r="I22" s="9">
        <f t="shared" ref="I22" si="226">ROUND(H22*0,2)</f>
        <v>0</v>
      </c>
      <c r="J22" s="9">
        <f t="shared" ref="J22" si="227">ROUND((I22*0.58)+((I22*0.42)*0.1),2)</f>
        <v>0</v>
      </c>
      <c r="K22" s="9">
        <f t="shared" ref="K22" si="228">ROUND((I22*0.42)*0.9,2)</f>
        <v>0</v>
      </c>
      <c r="L22" s="23">
        <f t="shared" ref="L22" si="229">IF(J22+K22=I22,H22-I22,"ERROR")</f>
        <v>4077683.499999993</v>
      </c>
      <c r="M22" s="9">
        <f t="shared" ref="M22" si="230">ROUND(L22*0.465,2)</f>
        <v>1896122.83</v>
      </c>
      <c r="N22" s="9">
        <f>ROUND(L22*0.3,2)+0.02</f>
        <v>1223305.07</v>
      </c>
      <c r="O22" s="9">
        <f t="shared" ref="O22" si="231">ROUND(L22*0.1285,2)</f>
        <v>523982.33</v>
      </c>
      <c r="P22" s="9">
        <f t="shared" ref="P22" si="232">ROUND((L22*0.07)*0.9,2)</f>
        <v>256894.06</v>
      </c>
      <c r="Q22" s="9">
        <f t="shared" ref="Q22" si="233">ROUND(L22*0.01,2)</f>
        <v>40776.83</v>
      </c>
      <c r="R22" s="9">
        <f t="shared" si="207"/>
        <v>27524.36</v>
      </c>
      <c r="S22" s="9">
        <f t="shared" ref="S22" si="234">ROUND((L22*0.0075)*0.9,2)</f>
        <v>27524.36</v>
      </c>
      <c r="T22" s="9">
        <f t="shared" ref="T22" si="235">ROUND(L22*0.02/2,2)</f>
        <v>40776.83</v>
      </c>
      <c r="U22" s="9">
        <f t="shared" ref="U22" si="236">ROUND(L22*0.02/2,2)</f>
        <v>40776.83</v>
      </c>
      <c r="V22" s="18">
        <f t="shared" ref="V22" si="237">E22/W22</f>
        <v>2414.7737237066476</v>
      </c>
      <c r="W22" s="10">
        <v>1759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45227</v>
      </c>
      <c r="B23" s="9">
        <v>54177537.780000001</v>
      </c>
      <c r="C23" s="9">
        <v>49160880.109999992</v>
      </c>
      <c r="D23" s="9">
        <v>812670.55</v>
      </c>
      <c r="E23" s="9">
        <f t="shared" ref="E23" si="238">B23-C23-D23</f>
        <v>4203987.1200000094</v>
      </c>
      <c r="F23" s="9">
        <f>ROUND(E23*0.04,2)+0.01</f>
        <v>168159.49000000002</v>
      </c>
      <c r="G23" s="9">
        <f t="shared" ref="G23" si="239">ROUND(E23*0,2)</f>
        <v>0</v>
      </c>
      <c r="H23" s="9">
        <f t="shared" ref="H23" si="240">E23-F23-G23</f>
        <v>4035827.6300000092</v>
      </c>
      <c r="I23" s="9">
        <f t="shared" ref="I23" si="241">ROUND(H23*0,2)</f>
        <v>0</v>
      </c>
      <c r="J23" s="9">
        <f t="shared" ref="J23" si="242">ROUND((I23*0.58)+((I23*0.42)*0.1),2)</f>
        <v>0</v>
      </c>
      <c r="K23" s="9">
        <f t="shared" ref="K23" si="243">ROUND((I23*0.42)*0.9,2)</f>
        <v>0</v>
      </c>
      <c r="L23" s="23">
        <f t="shared" ref="L23" si="244">IF(J23+K23=I23,H23-I23,"ERROR")</f>
        <v>4035827.6300000092</v>
      </c>
      <c r="M23" s="9">
        <f t="shared" ref="M23" si="245">ROUND(L23*0.465,2)</f>
        <v>1876659.85</v>
      </c>
      <c r="N23" s="9">
        <f>ROUND(L23*0.3,2)-0.02</f>
        <v>1210748.27</v>
      </c>
      <c r="O23" s="9">
        <f t="shared" ref="O23" si="246">ROUND(L23*0.1285,2)</f>
        <v>518603.85</v>
      </c>
      <c r="P23" s="9">
        <f t="shared" ref="P23" si="247">ROUND((L23*0.07)*0.9,2)</f>
        <v>254257.14</v>
      </c>
      <c r="Q23" s="9">
        <f t="shared" ref="Q23" si="248">ROUND(L23*0.01,2)</f>
        <v>40358.28</v>
      </c>
      <c r="R23" s="9">
        <f t="shared" si="207"/>
        <v>27241.84</v>
      </c>
      <c r="S23" s="9">
        <f t="shared" ref="S23" si="249">ROUND((L23*0.0075)*0.9,2)</f>
        <v>27241.84</v>
      </c>
      <c r="T23" s="9">
        <f t="shared" ref="T23" si="250">ROUND(L23*0.02/2,2)</f>
        <v>40358.28</v>
      </c>
      <c r="U23" s="9">
        <f t="shared" ref="U23" si="251">ROUND(L23*0.02/2,2)</f>
        <v>40358.28</v>
      </c>
      <c r="V23" s="18">
        <f t="shared" ref="V23" si="252">E23/W23</f>
        <v>2396.7999543899714</v>
      </c>
      <c r="W23" s="10">
        <v>1754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45234</v>
      </c>
      <c r="B24" s="9">
        <v>55557705.799999997</v>
      </c>
      <c r="C24" s="9">
        <v>50381061.350000001</v>
      </c>
      <c r="D24" s="9">
        <v>897817.86</v>
      </c>
      <c r="E24" s="9">
        <f t="shared" ref="E24" si="253">B24-C24-D24</f>
        <v>4278826.5899999952</v>
      </c>
      <c r="F24" s="9">
        <f>ROUND(E24*0.04,2)</f>
        <v>171153.06</v>
      </c>
      <c r="G24" s="9">
        <f t="shared" ref="G24" si="254">ROUND(E24*0,2)</f>
        <v>0</v>
      </c>
      <c r="H24" s="9">
        <f t="shared" ref="H24" si="255">E24-F24-G24</f>
        <v>4107673.5299999951</v>
      </c>
      <c r="I24" s="9">
        <f t="shared" ref="I24" si="256">ROUND(H24*0,2)</f>
        <v>0</v>
      </c>
      <c r="J24" s="9">
        <f t="shared" ref="J24" si="257">ROUND((I24*0.58)+((I24*0.42)*0.1),2)</f>
        <v>0</v>
      </c>
      <c r="K24" s="9">
        <f t="shared" ref="K24" si="258">ROUND((I24*0.42)*0.9,2)</f>
        <v>0</v>
      </c>
      <c r="L24" s="23">
        <f t="shared" ref="L24" si="259">IF(J24+K24=I24,H24-I24,"ERROR")</f>
        <v>4107673.5299999951</v>
      </c>
      <c r="M24" s="9">
        <f t="shared" ref="M24" si="260">ROUND(L24*0.465,2)</f>
        <v>1910068.19</v>
      </c>
      <c r="N24" s="9">
        <f>ROUND(L24*0.3,2)-0.02</f>
        <v>1232302.04</v>
      </c>
      <c r="O24" s="9">
        <f t="shared" ref="O24" si="261">ROUND(L24*0.1285,2)</f>
        <v>527836.05000000005</v>
      </c>
      <c r="P24" s="9">
        <f t="shared" ref="P24" si="262">ROUND((L24*0.07)*0.9,2)</f>
        <v>258783.43</v>
      </c>
      <c r="Q24" s="9">
        <f t="shared" ref="Q24" si="263">ROUND(L24*0.01,2)</f>
        <v>41076.74</v>
      </c>
      <c r="R24" s="9">
        <f t="shared" si="207"/>
        <v>27726.799999999999</v>
      </c>
      <c r="S24" s="9">
        <f t="shared" ref="S24" si="264">ROUND((L24*0.0075)*0.9,2)</f>
        <v>27726.799999999999</v>
      </c>
      <c r="T24" s="9">
        <f t="shared" ref="T24" si="265">ROUND(L24*0.02/2,2)</f>
        <v>41076.74</v>
      </c>
      <c r="U24" s="9">
        <f t="shared" ref="U24" si="266">ROUND(L24*0.02/2,2)</f>
        <v>41076.74</v>
      </c>
      <c r="V24" s="18">
        <f t="shared" ref="V24" si="267">E24/W24</f>
        <v>2459.0957413793076</v>
      </c>
      <c r="W24" s="10">
        <v>1740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45241</v>
      </c>
      <c r="B25" s="9">
        <v>56799725.340000004</v>
      </c>
      <c r="C25" s="9">
        <v>51505825.179999992</v>
      </c>
      <c r="D25" s="9">
        <v>832916.15999999992</v>
      </c>
      <c r="E25" s="9">
        <f t="shared" ref="E25" si="268">B25-C25-D25</f>
        <v>4460984.0000000112</v>
      </c>
      <c r="F25" s="9">
        <f>ROUND(E25*0.04,2)+0.01</f>
        <v>178439.37</v>
      </c>
      <c r="G25" s="9">
        <f t="shared" ref="G25" si="269">ROUND(E25*0,2)</f>
        <v>0</v>
      </c>
      <c r="H25" s="9">
        <f t="shared" ref="H25" si="270">E25-F25-G25</f>
        <v>4282544.6300000111</v>
      </c>
      <c r="I25" s="9">
        <f t="shared" ref="I25" si="271">ROUND(H25*0,2)</f>
        <v>0</v>
      </c>
      <c r="J25" s="9">
        <f t="shared" ref="J25" si="272">ROUND((I25*0.58)+((I25*0.42)*0.1),2)</f>
        <v>0</v>
      </c>
      <c r="K25" s="9">
        <f t="shared" ref="K25" si="273">ROUND((I25*0.42)*0.9,2)</f>
        <v>0</v>
      </c>
      <c r="L25" s="23">
        <f t="shared" ref="L25" si="274">IF(J25+K25=I25,H25-I25,"ERROR")</f>
        <v>4282544.6300000111</v>
      </c>
      <c r="M25" s="9">
        <f t="shared" ref="M25" si="275">ROUND(L25*0.465,2)</f>
        <v>1991383.25</v>
      </c>
      <c r="N25" s="9">
        <f>ROUND(L25*0.3,2)-0.01</f>
        <v>1284763.3799999999</v>
      </c>
      <c r="O25" s="9">
        <f t="shared" ref="O25" si="276">ROUND(L25*0.1285,2)</f>
        <v>550306.98</v>
      </c>
      <c r="P25" s="9">
        <f t="shared" ref="P25" si="277">ROUND((L25*0.07)*0.9,2)</f>
        <v>269800.31</v>
      </c>
      <c r="Q25" s="9">
        <f t="shared" ref="Q25" si="278">ROUND(L25*0.01,2)</f>
        <v>42825.45</v>
      </c>
      <c r="R25" s="9">
        <f t="shared" si="207"/>
        <v>28907.18</v>
      </c>
      <c r="S25" s="9">
        <f t="shared" ref="S25" si="279">ROUND((L25*0.0075)*0.9,2)</f>
        <v>28907.18</v>
      </c>
      <c r="T25" s="9">
        <f t="shared" ref="T25" si="280">ROUND(L25*0.02/2,2)</f>
        <v>42825.45</v>
      </c>
      <c r="U25" s="9">
        <f t="shared" ref="U25" si="281">ROUND(L25*0.02/2,2)</f>
        <v>42825.45</v>
      </c>
      <c r="V25" s="18">
        <f t="shared" ref="V25" si="282">E25/W25</f>
        <v>2716.7990255785694</v>
      </c>
      <c r="W25" s="10">
        <v>1642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45248</v>
      </c>
      <c r="B26" s="9">
        <v>54772480.050000004</v>
      </c>
      <c r="C26" s="9">
        <v>49726848.299999997</v>
      </c>
      <c r="D26" s="9">
        <v>837245.46000000008</v>
      </c>
      <c r="E26" s="9">
        <f t="shared" ref="E26" si="283">B26-C26-D26</f>
        <v>4208386.2900000075</v>
      </c>
      <c r="F26" s="9">
        <f>ROUND(E26*0.04,2)+0.01</f>
        <v>168335.46000000002</v>
      </c>
      <c r="G26" s="9">
        <f t="shared" ref="G26" si="284">ROUND(E26*0,2)</f>
        <v>0</v>
      </c>
      <c r="H26" s="9">
        <f t="shared" ref="H26" si="285">E26-F26-G26</f>
        <v>4040050.8300000075</v>
      </c>
      <c r="I26" s="9">
        <f t="shared" ref="I26" si="286">ROUND(H26*0,2)</f>
        <v>0</v>
      </c>
      <c r="J26" s="9">
        <f t="shared" ref="J26" si="287">ROUND((I26*0.58)+((I26*0.42)*0.1),2)</f>
        <v>0</v>
      </c>
      <c r="K26" s="9">
        <f t="shared" ref="K26" si="288">ROUND((I26*0.42)*0.9,2)</f>
        <v>0</v>
      </c>
      <c r="L26" s="23">
        <f t="shared" ref="L26" si="289">IF(J26+K26=I26,H26-I26,"ERROR")</f>
        <v>4040050.8300000075</v>
      </c>
      <c r="M26" s="9">
        <f t="shared" ref="M26" si="290">ROUND(L26*0.465,2)</f>
        <v>1878623.64</v>
      </c>
      <c r="N26" s="9">
        <f>ROUND(L26*0.3,2)</f>
        <v>1212015.25</v>
      </c>
      <c r="O26" s="9">
        <f t="shared" ref="O26" si="291">ROUND(L26*0.1285,2)</f>
        <v>519146.53</v>
      </c>
      <c r="P26" s="9">
        <f t="shared" ref="P26" si="292">ROUND((L26*0.07)*0.9,2)</f>
        <v>254523.2</v>
      </c>
      <c r="Q26" s="9">
        <f t="shared" ref="Q26" si="293">ROUND(L26*0.01,2)</f>
        <v>40400.51</v>
      </c>
      <c r="R26" s="9">
        <f t="shared" ref="R26" si="294">ROUND((L26*0.0075)*0.9,2)</f>
        <v>27270.34</v>
      </c>
      <c r="S26" s="9">
        <f t="shared" ref="S26" si="295">ROUND((L26*0.0075)*0.9,2)</f>
        <v>27270.34</v>
      </c>
      <c r="T26" s="9">
        <f t="shared" ref="T26" si="296">ROUND(L26*0.02/2,2)</f>
        <v>40400.51</v>
      </c>
      <c r="U26" s="9">
        <f t="shared" ref="U26" si="297">ROUND(L26*0.02/2,2)</f>
        <v>40400.51</v>
      </c>
      <c r="V26" s="18">
        <f t="shared" ref="V26" si="298">E26/W26</f>
        <v>2577.0889712186208</v>
      </c>
      <c r="W26" s="10">
        <v>1633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45255</v>
      </c>
      <c r="B27" s="9">
        <v>65591185.18999999</v>
      </c>
      <c r="C27" s="9">
        <v>58871315.969999999</v>
      </c>
      <c r="D27" s="9">
        <v>856754.98</v>
      </c>
      <c r="E27" s="9">
        <f t="shared" ref="E27" si="299">B27-C27-D27</f>
        <v>5863114.2399999909</v>
      </c>
      <c r="F27" s="9">
        <f>ROUND(E27*0.04,2)</f>
        <v>234524.57</v>
      </c>
      <c r="G27" s="9">
        <f t="shared" ref="G27" si="300">ROUND(E27*0,2)</f>
        <v>0</v>
      </c>
      <c r="H27" s="9">
        <f t="shared" ref="H27" si="301">E27-F27-G27</f>
        <v>5628589.6699999906</v>
      </c>
      <c r="I27" s="9">
        <f t="shared" ref="I27" si="302">ROUND(H27*0,2)</f>
        <v>0</v>
      </c>
      <c r="J27" s="9">
        <f t="shared" ref="J27" si="303">ROUND((I27*0.58)+((I27*0.42)*0.1),2)</f>
        <v>0</v>
      </c>
      <c r="K27" s="9">
        <f t="shared" ref="K27" si="304">ROUND((I27*0.42)*0.9,2)</f>
        <v>0</v>
      </c>
      <c r="L27" s="23">
        <f t="shared" ref="L27" si="305">IF(J27+K27=I27,H27-I27,"ERROR")</f>
        <v>5628589.6699999906</v>
      </c>
      <c r="M27" s="9">
        <f t="shared" ref="M27" si="306">ROUND(L27*0.465,2)</f>
        <v>2617294.2000000002</v>
      </c>
      <c r="N27" s="9">
        <f>ROUND(L27*0.3,2)-0.01</f>
        <v>1688576.89</v>
      </c>
      <c r="O27" s="9">
        <f t="shared" ref="O27" si="307">ROUND(L27*0.1285,2)</f>
        <v>723273.77</v>
      </c>
      <c r="P27" s="9">
        <f t="shared" ref="P27" si="308">ROUND((L27*0.07)*0.9,2)</f>
        <v>354601.15</v>
      </c>
      <c r="Q27" s="9">
        <f t="shared" ref="Q27" si="309">ROUND(L27*0.01,2)</f>
        <v>56285.9</v>
      </c>
      <c r="R27" s="9">
        <f t="shared" ref="R27" si="310">ROUND((L27*0.0075)*0.9,2)</f>
        <v>37992.980000000003</v>
      </c>
      <c r="S27" s="9">
        <f t="shared" ref="S27" si="311">ROUND((L27*0.0075)*0.9,2)</f>
        <v>37992.980000000003</v>
      </c>
      <c r="T27" s="9">
        <f t="shared" ref="T27" si="312">ROUND(L27*0.02/2,2)</f>
        <v>56285.9</v>
      </c>
      <c r="U27" s="9">
        <f t="shared" ref="U27" si="313">ROUND(L27*0.02/2,2)</f>
        <v>56285.9</v>
      </c>
      <c r="V27" s="18">
        <f t="shared" ref="V27" si="314">E27/W27</f>
        <v>3396.9375666280366</v>
      </c>
      <c r="W27" s="10">
        <v>1726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45262</v>
      </c>
      <c r="B28" s="9">
        <v>51593483.630000003</v>
      </c>
      <c r="C28" s="9">
        <v>46646068.200000003</v>
      </c>
      <c r="D28" s="9">
        <v>736852.01</v>
      </c>
      <c r="E28" s="9">
        <f t="shared" ref="E28" si="315">B28-C28-D28</f>
        <v>4210563.42</v>
      </c>
      <c r="F28" s="9">
        <f>ROUND(E28*0.04,2)</f>
        <v>168422.54</v>
      </c>
      <c r="G28" s="9">
        <f t="shared" ref="G28" si="316">ROUND(E28*0,2)</f>
        <v>0</v>
      </c>
      <c r="H28" s="9">
        <f t="shared" ref="H28" si="317">E28-F28-G28</f>
        <v>4042140.88</v>
      </c>
      <c r="I28" s="9">
        <f t="shared" ref="I28" si="318">ROUND(H28*0,2)</f>
        <v>0</v>
      </c>
      <c r="J28" s="9">
        <f t="shared" ref="J28" si="319">ROUND((I28*0.58)+((I28*0.42)*0.1),2)</f>
        <v>0</v>
      </c>
      <c r="K28" s="9">
        <f t="shared" ref="K28" si="320">ROUND((I28*0.42)*0.9,2)</f>
        <v>0</v>
      </c>
      <c r="L28" s="23">
        <f t="shared" ref="L28" si="321">IF(J28+K28=I28,H28-I28,"ERROR")</f>
        <v>4042140.88</v>
      </c>
      <c r="M28" s="9">
        <f t="shared" ref="M28" si="322">ROUND(L28*0.465,2)</f>
        <v>1879595.51</v>
      </c>
      <c r="N28" s="9">
        <f>ROUND(L28*0.3,2)</f>
        <v>1212642.26</v>
      </c>
      <c r="O28" s="9">
        <f t="shared" ref="O28" si="323">ROUND(L28*0.1285,2)</f>
        <v>519415.1</v>
      </c>
      <c r="P28" s="9">
        <f t="shared" ref="P28" si="324">ROUND((L28*0.07)*0.9,2)</f>
        <v>254654.88</v>
      </c>
      <c r="Q28" s="9">
        <f t="shared" ref="Q28" si="325">ROUND(L28*0.01,2)</f>
        <v>40421.410000000003</v>
      </c>
      <c r="R28" s="9">
        <f t="shared" ref="R28" si="326">ROUND((L28*0.0075)*0.9,2)</f>
        <v>27284.45</v>
      </c>
      <c r="S28" s="9">
        <f t="shared" ref="S28" si="327">ROUND((L28*0.0075)*0.9,2)</f>
        <v>27284.45</v>
      </c>
      <c r="T28" s="9">
        <f t="shared" ref="T28" si="328">ROUND(L28*0.02/2,2)</f>
        <v>40421.410000000003</v>
      </c>
      <c r="U28" s="9">
        <f t="shared" ref="U28" si="329">ROUND(L28*0.02/2,2)</f>
        <v>40421.410000000003</v>
      </c>
      <c r="V28" s="18">
        <f t="shared" ref="V28" si="330">E28/W28</f>
        <v>2979.8750318471339</v>
      </c>
      <c r="W28" s="10">
        <v>1413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45269</v>
      </c>
      <c r="B29" s="9">
        <v>52769471.43</v>
      </c>
      <c r="C29" s="9">
        <v>47617914.93</v>
      </c>
      <c r="D29" s="9">
        <v>735860.02</v>
      </c>
      <c r="E29" s="9">
        <f t="shared" ref="E29" si="331">B29-C29-D29</f>
        <v>4415696.4800000004</v>
      </c>
      <c r="F29" s="9">
        <f>ROUND(E29*0.04,2)-0.01</f>
        <v>176627.84999999998</v>
      </c>
      <c r="G29" s="9">
        <f t="shared" ref="G29" si="332">ROUND(E29*0,2)</f>
        <v>0</v>
      </c>
      <c r="H29" s="9">
        <f t="shared" ref="H29" si="333">E29-F29-G29</f>
        <v>4239068.6300000008</v>
      </c>
      <c r="I29" s="9">
        <f t="shared" ref="I29" si="334">ROUND(H29*0,2)</f>
        <v>0</v>
      </c>
      <c r="J29" s="9">
        <f t="shared" ref="J29" si="335">ROUND((I29*0.58)+((I29*0.42)*0.1),2)</f>
        <v>0</v>
      </c>
      <c r="K29" s="9">
        <f t="shared" ref="K29" si="336">ROUND((I29*0.42)*0.9,2)</f>
        <v>0</v>
      </c>
      <c r="L29" s="23">
        <f t="shared" ref="L29" si="337">IF(J29+K29=I29,H29-I29,"ERROR")</f>
        <v>4239068.6300000008</v>
      </c>
      <c r="M29" s="9">
        <f t="shared" ref="M29" si="338">ROUND(L29*0.465,2)</f>
        <v>1971166.91</v>
      </c>
      <c r="N29" s="9">
        <f>ROUND(L29*0.3,2)</f>
        <v>1271720.5900000001</v>
      </c>
      <c r="O29" s="9">
        <f t="shared" ref="O29" si="339">ROUND(L29*0.1285,2)</f>
        <v>544720.31999999995</v>
      </c>
      <c r="P29" s="9">
        <f t="shared" ref="P29" si="340">ROUND((L29*0.07)*0.9,2)</f>
        <v>267061.32</v>
      </c>
      <c r="Q29" s="9">
        <f t="shared" ref="Q29" si="341">ROUND(L29*0.01,2)</f>
        <v>42390.69</v>
      </c>
      <c r="R29" s="9">
        <f t="shared" ref="R29" si="342">ROUND((L29*0.0075)*0.9,2)</f>
        <v>28613.71</v>
      </c>
      <c r="S29" s="9">
        <f t="shared" ref="S29" si="343">ROUND((L29*0.0075)*0.9,2)</f>
        <v>28613.71</v>
      </c>
      <c r="T29" s="9">
        <f t="shared" ref="T29" si="344">ROUND(L29*0.02/2,2)</f>
        <v>42390.69</v>
      </c>
      <c r="U29" s="9">
        <f t="shared" ref="U29" si="345">ROUND(L29*0.02/2,2)</f>
        <v>42390.69</v>
      </c>
      <c r="V29" s="18">
        <f t="shared" ref="V29" si="346">E29/W29</f>
        <v>3085.7417749825299</v>
      </c>
      <c r="W29" s="10">
        <v>1431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45276</v>
      </c>
      <c r="B30" s="9">
        <v>54701206.199999996</v>
      </c>
      <c r="C30" s="9">
        <v>49730117.480000004</v>
      </c>
      <c r="D30" s="9">
        <v>697965.33000000007</v>
      </c>
      <c r="E30" s="9">
        <f t="shared" ref="E30" si="347">B30-C30-D30</f>
        <v>4273123.3899999913</v>
      </c>
      <c r="F30" s="9">
        <f>ROUND(E30*0.04,2)</f>
        <v>170924.94</v>
      </c>
      <c r="G30" s="9">
        <f t="shared" ref="G30" si="348">ROUND(E30*0,2)</f>
        <v>0</v>
      </c>
      <c r="H30" s="9">
        <f t="shared" ref="H30" si="349">E30-F30-G30</f>
        <v>4102198.4499999913</v>
      </c>
      <c r="I30" s="9">
        <f t="shared" ref="I30" si="350">ROUND(H30*0,2)</f>
        <v>0</v>
      </c>
      <c r="J30" s="9">
        <f t="shared" ref="J30" si="351">ROUND((I30*0.58)+((I30*0.42)*0.1),2)</f>
        <v>0</v>
      </c>
      <c r="K30" s="9">
        <f t="shared" ref="K30" si="352">ROUND((I30*0.42)*0.9,2)</f>
        <v>0</v>
      </c>
      <c r="L30" s="23">
        <f t="shared" ref="L30" si="353">IF(J30+K30=I30,H30-I30,"ERROR")</f>
        <v>4102198.4499999913</v>
      </c>
      <c r="M30" s="9">
        <f t="shared" ref="M30" si="354">ROUND(L30*0.465,2)</f>
        <v>1907522.28</v>
      </c>
      <c r="N30" s="9">
        <f>ROUND(L30*0.3,2)+0.01</f>
        <v>1230659.55</v>
      </c>
      <c r="O30" s="9">
        <f t="shared" ref="O30" si="355">ROUND(L30*0.1285,2)</f>
        <v>527132.5</v>
      </c>
      <c r="P30" s="9">
        <f t="shared" ref="P30" si="356">ROUND((L30*0.07)*0.9,2)</f>
        <v>258438.5</v>
      </c>
      <c r="Q30" s="9">
        <f t="shared" ref="Q30" si="357">ROUND(L30*0.01,2)</f>
        <v>41021.980000000003</v>
      </c>
      <c r="R30" s="9">
        <f t="shared" ref="R30" si="358">ROUND((L30*0.0075)*0.9,2)</f>
        <v>27689.84</v>
      </c>
      <c r="S30" s="9">
        <f t="shared" ref="S30" si="359">ROUND((L30*0.0075)*0.9,2)</f>
        <v>27689.84</v>
      </c>
      <c r="T30" s="9">
        <f t="shared" ref="T30" si="360">ROUND(L30*0.02/2,2)</f>
        <v>41021.980000000003</v>
      </c>
      <c r="U30" s="9">
        <f>ROUND(L30*0.02/2,2)</f>
        <v>41021.980000000003</v>
      </c>
      <c r="V30" s="18">
        <f t="shared" ref="V30" si="361">E30/W30</f>
        <v>2953.0914927436015</v>
      </c>
      <c r="W30" s="10">
        <v>1447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45283</v>
      </c>
      <c r="B31" s="9">
        <v>56961304.379999995</v>
      </c>
      <c r="C31" s="9">
        <v>51928872.050000004</v>
      </c>
      <c r="D31" s="9">
        <v>723587.83</v>
      </c>
      <c r="E31" s="9">
        <f t="shared" ref="E31" si="362">B31-C31-D31</f>
        <v>4308844.4999999907</v>
      </c>
      <c r="F31" s="9">
        <f>ROUND(E31*0.04,2)</f>
        <v>172353.78</v>
      </c>
      <c r="G31" s="9">
        <f t="shared" ref="G31" si="363">ROUND(E31*0,2)</f>
        <v>0</v>
      </c>
      <c r="H31" s="9">
        <f t="shared" ref="H31" si="364">E31-F31-G31</f>
        <v>4136490.7199999909</v>
      </c>
      <c r="I31" s="9">
        <f t="shared" ref="I31" si="365">ROUND(H31*0,2)</f>
        <v>0</v>
      </c>
      <c r="J31" s="9">
        <f t="shared" ref="J31" si="366">ROUND((I31*0.58)+((I31*0.42)*0.1),2)</f>
        <v>0</v>
      </c>
      <c r="K31" s="9">
        <f t="shared" ref="K31" si="367">ROUND((I31*0.42)*0.9,2)</f>
        <v>0</v>
      </c>
      <c r="L31" s="23">
        <f t="shared" ref="L31" si="368">IF(J31+K31=I31,H31-I31,"ERROR")</f>
        <v>4136490.7199999909</v>
      </c>
      <c r="M31" s="9">
        <f t="shared" ref="M31" si="369">ROUND(L31*0.465,2)</f>
        <v>1923468.18</v>
      </c>
      <c r="N31" s="9">
        <f>ROUND(L31*0.3,2)-0.01</f>
        <v>1240947.21</v>
      </c>
      <c r="O31" s="9">
        <f t="shared" ref="O31" si="370">ROUND(L31*0.1285,2)</f>
        <v>531539.06000000006</v>
      </c>
      <c r="P31" s="9">
        <f t="shared" ref="P31" si="371">ROUND((L31*0.07)*0.9,2)</f>
        <v>260598.92</v>
      </c>
      <c r="Q31" s="9">
        <f t="shared" ref="Q31" si="372">ROUND(L31*0.01,2)</f>
        <v>41364.910000000003</v>
      </c>
      <c r="R31" s="9">
        <f t="shared" ref="R31" si="373">ROUND((L31*0.0075)*0.9,2)</f>
        <v>27921.31</v>
      </c>
      <c r="S31" s="9">
        <f t="shared" ref="S31" si="374">ROUND((L31*0.0075)*0.9,2)</f>
        <v>27921.31</v>
      </c>
      <c r="T31" s="9">
        <f t="shared" ref="T31" si="375">ROUND(L31*0.02/2,2)</f>
        <v>41364.910000000003</v>
      </c>
      <c r="U31" s="9">
        <f t="shared" ref="U31" si="376">ROUND(L31*0.02/2,2)</f>
        <v>41364.910000000003</v>
      </c>
      <c r="V31" s="18">
        <f t="shared" ref="V31" si="377">E31/W31</f>
        <v>2730.5731939163438</v>
      </c>
      <c r="W31" s="10">
        <v>1578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45290</v>
      </c>
      <c r="B32" s="9">
        <v>79775684.409999996</v>
      </c>
      <c r="C32" s="9">
        <v>72037280.890000001</v>
      </c>
      <c r="D32" s="9">
        <v>870308.2</v>
      </c>
      <c r="E32" s="9">
        <f t="shared" ref="E32" si="378">B32-C32-D32</f>
        <v>6868095.3199999956</v>
      </c>
      <c r="F32" s="9">
        <f>ROUND(E32*0.04,2)</f>
        <v>274723.81</v>
      </c>
      <c r="G32" s="9">
        <f t="shared" ref="G32" si="379">ROUND(E32*0,2)</f>
        <v>0</v>
      </c>
      <c r="H32" s="9">
        <f t="shared" ref="H32" si="380">E32-F32-G32</f>
        <v>6593371.5099999961</v>
      </c>
      <c r="I32" s="9">
        <f t="shared" ref="I32" si="381">ROUND(H32*0,2)</f>
        <v>0</v>
      </c>
      <c r="J32" s="9">
        <f t="shared" ref="J32" si="382">ROUND((I32*0.58)+((I32*0.42)*0.1),2)</f>
        <v>0</v>
      </c>
      <c r="K32" s="9">
        <f t="shared" ref="K32" si="383">ROUND((I32*0.42)*0.9,2)</f>
        <v>0</v>
      </c>
      <c r="L32" s="23">
        <f t="shared" ref="L32" si="384">IF(J32+K32=I32,H32-I32,"ERROR")</f>
        <v>6593371.5099999961</v>
      </c>
      <c r="M32" s="9">
        <f t="shared" ref="M32" si="385">ROUND(L32*0.465,2)</f>
        <v>3065917.75</v>
      </c>
      <c r="N32" s="9">
        <f>ROUND(L32*0.3,2)-0.02</f>
        <v>1978011.43</v>
      </c>
      <c r="O32" s="9">
        <f t="shared" ref="O32" si="386">ROUND(L32*0.1285,2)</f>
        <v>847248.24</v>
      </c>
      <c r="P32" s="9">
        <f t="shared" ref="P32" si="387">ROUND((L32*0.07)*0.9,2)</f>
        <v>415382.41</v>
      </c>
      <c r="Q32" s="9">
        <f t="shared" ref="Q32" si="388">ROUND(L32*0.01,2)</f>
        <v>65933.72</v>
      </c>
      <c r="R32" s="9">
        <f t="shared" ref="R32" si="389">ROUND((L32*0.0075)*0.9,2)</f>
        <v>44505.26</v>
      </c>
      <c r="S32" s="9">
        <f t="shared" ref="S32" si="390">ROUND((L32*0.0075)*0.9,2)</f>
        <v>44505.26</v>
      </c>
      <c r="T32" s="9">
        <f t="shared" ref="T32" si="391">ROUND(L32*0.02/2,2)</f>
        <v>65933.72</v>
      </c>
      <c r="U32" s="9">
        <f t="shared" ref="U32" si="392">ROUND(L32*0.02/2,2)</f>
        <v>65933.72</v>
      </c>
      <c r="V32" s="18">
        <f t="shared" ref="V32" si="393">E32/W32</f>
        <v>4040.0560705882326</v>
      </c>
      <c r="W32" s="10">
        <v>1700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45297</v>
      </c>
      <c r="B33" s="9">
        <v>60615621.239999995</v>
      </c>
      <c r="C33" s="9">
        <v>54809718.349999994</v>
      </c>
      <c r="D33" s="9">
        <v>778363.47</v>
      </c>
      <c r="E33" s="9">
        <f t="shared" ref="E33" si="394">B33-C33-D33</f>
        <v>5027539.4200000009</v>
      </c>
      <c r="F33" s="9">
        <f>ROUND(E33*0.04,2)-0.01</f>
        <v>201101.56999999998</v>
      </c>
      <c r="G33" s="9">
        <f t="shared" ref="G33" si="395">ROUND(E33*0,2)</f>
        <v>0</v>
      </c>
      <c r="H33" s="9">
        <f t="shared" ref="H33" si="396">E33-F33-G33</f>
        <v>4826437.8500000006</v>
      </c>
      <c r="I33" s="9">
        <f t="shared" ref="I33" si="397">ROUND(H33*0,2)</f>
        <v>0</v>
      </c>
      <c r="J33" s="9">
        <f t="shared" ref="J33" si="398">ROUND((I33*0.58)+((I33*0.42)*0.1),2)</f>
        <v>0</v>
      </c>
      <c r="K33" s="9">
        <f t="shared" ref="K33" si="399">ROUND((I33*0.42)*0.9,2)</f>
        <v>0</v>
      </c>
      <c r="L33" s="23">
        <f t="shared" ref="L33" si="400">IF(J33+K33=I33,H33-I33,"ERROR")</f>
        <v>4826437.8500000006</v>
      </c>
      <c r="M33" s="9">
        <f t="shared" ref="M33" si="401">ROUND(L33*0.465,2)</f>
        <v>2244293.6</v>
      </c>
      <c r="N33" s="9">
        <f>ROUND(L33*0.3,2)-0.01</f>
        <v>1447931.35</v>
      </c>
      <c r="O33" s="9">
        <f t="shared" ref="O33" si="402">ROUND(L33*0.1285,2)</f>
        <v>620197.26</v>
      </c>
      <c r="P33" s="9">
        <f t="shared" ref="P33" si="403">ROUND((L33*0.07)*0.9,2)</f>
        <v>304065.58</v>
      </c>
      <c r="Q33" s="9">
        <f t="shared" ref="Q33" si="404">ROUND(L33*0.01,2)</f>
        <v>48264.38</v>
      </c>
      <c r="R33" s="9">
        <f t="shared" ref="R33" si="405">ROUND((L33*0.0075)*0.9,2)</f>
        <v>32578.46</v>
      </c>
      <c r="S33" s="9">
        <f t="shared" ref="S33" si="406">ROUND((L33*0.0075)*0.9,2)</f>
        <v>32578.46</v>
      </c>
      <c r="T33" s="9">
        <f t="shared" ref="T33" si="407">ROUND(L33*0.02/2,2)</f>
        <v>48264.38</v>
      </c>
      <c r="U33" s="9">
        <f t="shared" ref="U33" si="408">ROUND(L33*0.02/2,2)</f>
        <v>48264.38</v>
      </c>
      <c r="V33" s="18">
        <f t="shared" ref="V33" si="409">E33/W33</f>
        <v>2901.0614079630705</v>
      </c>
      <c r="W33" s="10">
        <v>1733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45304</v>
      </c>
      <c r="B34" s="9">
        <v>56558764.689999998</v>
      </c>
      <c r="C34" s="9">
        <v>51333281.940000005</v>
      </c>
      <c r="D34" s="9">
        <v>851294.3</v>
      </c>
      <c r="E34" s="9">
        <f t="shared" ref="E34" si="410">B34-C34-D34</f>
        <v>4374188.4499999927</v>
      </c>
      <c r="F34" s="9">
        <v>17056.509999999998</v>
      </c>
      <c r="G34" s="9">
        <v>157911.04000000001</v>
      </c>
      <c r="H34" s="9">
        <f t="shared" ref="H34" si="411">E34-F34-G34</f>
        <v>4199220.8999999929</v>
      </c>
      <c r="I34" s="9">
        <f t="shared" ref="I34" si="412">ROUND(H34*0,2)</f>
        <v>0</v>
      </c>
      <c r="J34" s="9">
        <f t="shared" ref="J34" si="413">ROUND((I34*0.58)+((I34*0.42)*0.1),2)</f>
        <v>0</v>
      </c>
      <c r="K34" s="9">
        <f t="shared" ref="K34" si="414">ROUND((I34*0.42)*0.9,2)</f>
        <v>0</v>
      </c>
      <c r="L34" s="23">
        <f t="shared" ref="L34" si="415">IF(J34+K34=I34,H34-I34,"ERROR")</f>
        <v>4199220.8999999929</v>
      </c>
      <c r="M34" s="9">
        <f t="shared" ref="M34" si="416">ROUND(L34*0.465,2)</f>
        <v>1952637.72</v>
      </c>
      <c r="N34" s="9">
        <f>ROUND(L34*0.3,2)-0.01</f>
        <v>1259766.26</v>
      </c>
      <c r="O34" s="9">
        <f t="shared" ref="O34" si="417">ROUND(L34*0.1285,2)</f>
        <v>539599.89</v>
      </c>
      <c r="P34" s="9">
        <f t="shared" ref="P34" si="418">ROUND((L34*0.07)*0.9,2)</f>
        <v>264550.92</v>
      </c>
      <c r="Q34" s="9">
        <f t="shared" ref="Q34" si="419">ROUND(L34*0.01,2)</f>
        <v>41992.21</v>
      </c>
      <c r="R34" s="9">
        <f t="shared" ref="R34" si="420">ROUND((L34*0.0075)*0.9,2)</f>
        <v>28344.74</v>
      </c>
      <c r="S34" s="9">
        <f t="shared" ref="S34" si="421">ROUND((L34*0.0075)*0.9,2)</f>
        <v>28344.74</v>
      </c>
      <c r="T34" s="9">
        <f t="shared" ref="T34" si="422">ROUND(L34*0.02/2,2)</f>
        <v>41992.21</v>
      </c>
      <c r="U34" s="9">
        <f t="shared" ref="U34" si="423">ROUND(L34*0.02/2,2)</f>
        <v>41992.21</v>
      </c>
      <c r="V34" s="18">
        <f t="shared" ref="V34" si="424">E34/W34</f>
        <v>2716.8872360248401</v>
      </c>
      <c r="W34" s="10">
        <v>1610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45311</v>
      </c>
      <c r="B35" s="9">
        <v>47715020.93</v>
      </c>
      <c r="C35" s="9">
        <v>42874141.809999995</v>
      </c>
      <c r="D35" s="9">
        <v>755746.52</v>
      </c>
      <c r="E35" s="9">
        <f t="shared" ref="E35:E36" si="425">B35-C35-D35</f>
        <v>4085132.6000000047</v>
      </c>
      <c r="F35" s="9">
        <v>0</v>
      </c>
      <c r="G35" s="9">
        <f>ROUND(E35*0.04,2)+0.01</f>
        <v>163405.31</v>
      </c>
      <c r="H35" s="9">
        <f t="shared" ref="H35:H36" si="426">E35-F35-G35</f>
        <v>3921727.2900000047</v>
      </c>
      <c r="I35" s="9">
        <v>370064.9</v>
      </c>
      <c r="J35" s="9">
        <f t="shared" ref="J35:J40" si="427">ROUND((I35*0.58)+((I35*0.42)*0.1),2)</f>
        <v>230180.37</v>
      </c>
      <c r="K35" s="9">
        <f t="shared" ref="K35" si="428">ROUND((I35*0.42)*0.9,2)</f>
        <v>139884.53</v>
      </c>
      <c r="L35" s="23">
        <f t="shared" ref="L35:L36" si="429">IF(J35+K35=I35,H35-I35,"ERROR")</f>
        <v>3551662.3900000048</v>
      </c>
      <c r="M35" s="9">
        <v>1501646.72</v>
      </c>
      <c r="N35" s="9">
        <v>66323.45</v>
      </c>
      <c r="O35" s="9">
        <v>1712018.89</v>
      </c>
      <c r="P35" s="9">
        <v>133828.95000000001</v>
      </c>
      <c r="Q35" s="9">
        <v>18863.7</v>
      </c>
      <c r="R35" s="9">
        <f t="shared" ref="R35:R36" si="430">ROUND((L35*0.0075)*0.9,2)</f>
        <v>23973.72</v>
      </c>
      <c r="S35" s="9">
        <f t="shared" ref="S35:S36" si="431">ROUND((L35*0.0075)*0.9,2)</f>
        <v>23973.72</v>
      </c>
      <c r="T35" s="9">
        <f t="shared" ref="T35" si="432">ROUND(L35*0.02/2,2)</f>
        <v>35516.620000000003</v>
      </c>
      <c r="U35" s="9">
        <f t="shared" ref="U35" si="433">ROUND(L35*0.02/2,2)</f>
        <v>35516.620000000003</v>
      </c>
      <c r="V35" s="18">
        <f t="shared" ref="V35:V36" si="434">E35/W35</f>
        <v>2603.6536647546236</v>
      </c>
      <c r="W35" s="10">
        <v>1569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45318</v>
      </c>
      <c r="B36" s="25">
        <v>63018206.979999997</v>
      </c>
      <c r="C36" s="9">
        <v>56633973.079999998</v>
      </c>
      <c r="D36" s="9">
        <v>899574.88</v>
      </c>
      <c r="E36" s="9">
        <f t="shared" si="425"/>
        <v>5484659.0199999986</v>
      </c>
      <c r="F36" s="9">
        <v>0</v>
      </c>
      <c r="G36" s="9">
        <f>ROUND(E36*0.04,2)+0.01</f>
        <v>219386.37</v>
      </c>
      <c r="H36" s="23">
        <f t="shared" si="426"/>
        <v>5265272.6499999985</v>
      </c>
      <c r="I36" s="9">
        <f>ROUND(H36*0.1,2)-0.01</f>
        <v>526527.26</v>
      </c>
      <c r="J36" s="9">
        <f t="shared" si="427"/>
        <v>327499.96000000002</v>
      </c>
      <c r="K36" s="9">
        <f t="shared" ref="K36:K41" si="435">ROUND((I36*0.42)*0.9,2)</f>
        <v>199027.3</v>
      </c>
      <c r="L36" s="23">
        <f t="shared" si="429"/>
        <v>4738745.3899999987</v>
      </c>
      <c r="M36" s="9">
        <f t="shared" ref="M36" si="436">ROUND(L36*0.42,2)</f>
        <v>1990273.06</v>
      </c>
      <c r="N36" s="9">
        <f t="shared" ref="N36" si="437">ROUND(L36*0,2)</f>
        <v>0</v>
      </c>
      <c r="O36" s="9">
        <f>ROUND((L36*0.0955)+(L36*0.41),2)</f>
        <v>2395435.79</v>
      </c>
      <c r="P36" s="9">
        <f t="shared" ref="P36" si="438">ROUND((L36*0.04)*0.9,2)</f>
        <v>170594.83</v>
      </c>
      <c r="Q36" s="9">
        <f t="shared" ref="Q36" si="439">ROUND(L36*0.005,2)</f>
        <v>23693.73</v>
      </c>
      <c r="R36" s="9">
        <f t="shared" si="430"/>
        <v>31986.53</v>
      </c>
      <c r="S36" s="9">
        <f t="shared" si="431"/>
        <v>31986.53</v>
      </c>
      <c r="T36" s="9">
        <f>ROUND(L36*0.01,2)+0.01</f>
        <v>47387.46</v>
      </c>
      <c r="U36" s="9">
        <f>ROUND(L36*0.01,2)+0.01</f>
        <v>47387.46</v>
      </c>
      <c r="V36" s="18">
        <f t="shared" si="434"/>
        <v>3556.8476134889743</v>
      </c>
      <c r="W36" s="10">
        <v>1542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45325</v>
      </c>
      <c r="B37" s="25">
        <v>58255194.790000007</v>
      </c>
      <c r="C37" s="9">
        <v>52549814.969999999</v>
      </c>
      <c r="D37" s="9">
        <v>886962.17999999993</v>
      </c>
      <c r="E37" s="9">
        <f t="shared" ref="E37" si="440">B37-C37-D37</f>
        <v>4818417.640000008</v>
      </c>
      <c r="F37" s="9">
        <v>0</v>
      </c>
      <c r="G37" s="9">
        <f>ROUND(E37*0.04,2)</f>
        <v>192736.71</v>
      </c>
      <c r="H37" s="23">
        <f t="shared" ref="H37" si="441">E37-F37-G37</f>
        <v>4625680.9300000081</v>
      </c>
      <c r="I37" s="9">
        <f>ROUND(H37*0.1,2)+0.01</f>
        <v>462568.10000000003</v>
      </c>
      <c r="J37" s="9">
        <f t="shared" si="427"/>
        <v>287717.36</v>
      </c>
      <c r="K37" s="9">
        <f t="shared" si="435"/>
        <v>174850.74</v>
      </c>
      <c r="L37" s="23">
        <f t="shared" ref="L37:L42" si="442">IF(J37+K37=I37,H37-I37,"ERROR")</f>
        <v>4163112.830000008</v>
      </c>
      <c r="M37" s="9">
        <f t="shared" ref="M37" si="443">ROUND(L37*0.42,2)</f>
        <v>1748507.39</v>
      </c>
      <c r="N37" s="9">
        <f t="shared" ref="N37" si="444">ROUND(L37*0,2)</f>
        <v>0</v>
      </c>
      <c r="O37" s="9">
        <f>ROUND((L37*0.0955)+(L37*0.41),2)+0.02</f>
        <v>2104453.56</v>
      </c>
      <c r="P37" s="9">
        <f t="shared" ref="P37" si="445">ROUND((L37*0.04)*0.9,2)</f>
        <v>149872.06</v>
      </c>
      <c r="Q37" s="9">
        <f t="shared" ref="Q37" si="446">ROUND(L37*0.005,2)</f>
        <v>20815.560000000001</v>
      </c>
      <c r="R37" s="9">
        <f t="shared" ref="R37" si="447">ROUND((L37*0.0075)*0.9,2)</f>
        <v>28101.01</v>
      </c>
      <c r="S37" s="9">
        <f t="shared" ref="S37" si="448">ROUND((L37*0.0075)*0.9,2)</f>
        <v>28101.01</v>
      </c>
      <c r="T37" s="9">
        <f>ROUND(L37*0.01,2)-0.01</f>
        <v>41631.119999999995</v>
      </c>
      <c r="U37" s="9">
        <f>ROUND(L37*0.01,2)-0.01</f>
        <v>41631.119999999995</v>
      </c>
      <c r="V37" s="18">
        <f t="shared" ref="V37" si="449">E37/W37</f>
        <v>3059.3127873015924</v>
      </c>
      <c r="W37" s="10">
        <v>1575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45332</v>
      </c>
      <c r="B38" s="25">
        <v>61004074.310000002</v>
      </c>
      <c r="C38" s="9">
        <v>55188333.339999996</v>
      </c>
      <c r="D38" s="9">
        <v>849243.12000000011</v>
      </c>
      <c r="E38" s="9">
        <f t="shared" ref="E38" si="450">B38-C38-D38</f>
        <v>4966497.8500000061</v>
      </c>
      <c r="F38" s="9">
        <v>0</v>
      </c>
      <c r="G38" s="9">
        <f>ROUND(E38*0.04,2)+0.01</f>
        <v>198659.92</v>
      </c>
      <c r="H38" s="23">
        <f t="shared" ref="H38" si="451">E38-F38-G38</f>
        <v>4767837.9300000062</v>
      </c>
      <c r="I38" s="9">
        <f>ROUND(H38*0.1,2)</f>
        <v>476783.79</v>
      </c>
      <c r="J38" s="9">
        <f t="shared" si="427"/>
        <v>296559.52</v>
      </c>
      <c r="K38" s="9">
        <f t="shared" si="435"/>
        <v>180224.27</v>
      </c>
      <c r="L38" s="23">
        <f t="shared" si="442"/>
        <v>4291054.1400000062</v>
      </c>
      <c r="M38" s="9">
        <f t="shared" ref="M38" si="452">ROUND(L38*0.42,2)</f>
        <v>1802242.74</v>
      </c>
      <c r="N38" s="9">
        <f t="shared" ref="N38" si="453">ROUND(L38*0,2)</f>
        <v>0</v>
      </c>
      <c r="O38" s="9">
        <f>ROUND((L38*0.0955)+(L38*0.41),2)-0.01</f>
        <v>2169127.8600000003</v>
      </c>
      <c r="P38" s="9">
        <f t="shared" ref="P38" si="454">ROUND((L38*0.04)*0.9,2)</f>
        <v>154477.95000000001</v>
      </c>
      <c r="Q38" s="9">
        <f t="shared" ref="Q38" si="455">ROUND(L38*0.005,2)</f>
        <v>21455.27</v>
      </c>
      <c r="R38" s="9">
        <f t="shared" ref="R38" si="456">ROUND((L38*0.0075)*0.9,2)</f>
        <v>28964.62</v>
      </c>
      <c r="S38" s="9">
        <f t="shared" ref="S38" si="457">ROUND((L38*0.0075)*0.9,2)</f>
        <v>28964.62</v>
      </c>
      <c r="T38" s="9">
        <f>ROUND(L38*0.01,2)</f>
        <v>42910.54</v>
      </c>
      <c r="U38" s="9">
        <f>ROUND(L38*0.01,2)</f>
        <v>42910.54</v>
      </c>
      <c r="V38" s="18">
        <f t="shared" ref="V38" si="458">E38/W38</f>
        <v>3082.8664494103082</v>
      </c>
      <c r="W38" s="10">
        <v>1611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45339</v>
      </c>
      <c r="B39" s="25">
        <v>58272603.670000002</v>
      </c>
      <c r="C39" s="9">
        <v>52651662.890000001</v>
      </c>
      <c r="D39" s="9">
        <v>826856.22</v>
      </c>
      <c r="E39" s="9">
        <f t="shared" ref="E39" si="459">B39-C39-D39</f>
        <v>4794084.5600000015</v>
      </c>
      <c r="F39" s="9">
        <v>0</v>
      </c>
      <c r="G39" s="9">
        <f>ROUND(E39*0.04,2)-0.01</f>
        <v>191763.37</v>
      </c>
      <c r="H39" s="23">
        <f t="shared" ref="H39" si="460">E39-F39-G39</f>
        <v>4602321.1900000013</v>
      </c>
      <c r="I39" s="9">
        <f>ROUND(H39*0.1,2)-0.01</f>
        <v>460232.11</v>
      </c>
      <c r="J39" s="9">
        <f t="shared" si="427"/>
        <v>286264.37</v>
      </c>
      <c r="K39" s="9">
        <f t="shared" si="435"/>
        <v>173967.74</v>
      </c>
      <c r="L39" s="23">
        <f t="shared" si="442"/>
        <v>4142089.0800000015</v>
      </c>
      <c r="M39" s="9">
        <f t="shared" ref="M39" si="461">ROUND(L39*0.42,2)</f>
        <v>1739677.41</v>
      </c>
      <c r="N39" s="9">
        <f t="shared" ref="N39" si="462">ROUND(L39*0,2)</f>
        <v>0</v>
      </c>
      <c r="O39" s="9">
        <f>ROUND((L39*0.0955)+(L39*0.41),2)-0.02</f>
        <v>2093826.01</v>
      </c>
      <c r="P39" s="9">
        <f t="shared" ref="P39" si="463">ROUND((L39*0.04)*0.9,2)</f>
        <v>149115.21</v>
      </c>
      <c r="Q39" s="9">
        <f t="shared" ref="Q39" si="464">ROUND(L39*0.005,2)</f>
        <v>20710.45</v>
      </c>
      <c r="R39" s="9">
        <f t="shared" ref="R39" si="465">ROUND((L39*0.0075)*0.9,2)</f>
        <v>27959.1</v>
      </c>
      <c r="S39" s="9">
        <f t="shared" ref="S39" si="466">ROUND((L39*0.0075)*0.9,2)</f>
        <v>27959.1</v>
      </c>
      <c r="T39" s="9">
        <f>ROUND(L39*0.01,2)+0.01</f>
        <v>41420.9</v>
      </c>
      <c r="U39" s="9">
        <f>ROUND(L39*0.01,2)+0.01</f>
        <v>41420.9</v>
      </c>
      <c r="V39" s="18">
        <f t="shared" ref="V39" si="467">E39/W39</f>
        <v>3005.6956489028221</v>
      </c>
      <c r="W39" s="10">
        <v>1595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45346</v>
      </c>
      <c r="B40" s="25">
        <v>65794001.359999999</v>
      </c>
      <c r="C40" s="9">
        <v>59259925.069999993</v>
      </c>
      <c r="D40" s="9">
        <v>877023.72</v>
      </c>
      <c r="E40" s="9">
        <f t="shared" ref="E40" si="468">B40-C40-D40</f>
        <v>5657052.5700000068</v>
      </c>
      <c r="F40" s="9">
        <v>0</v>
      </c>
      <c r="G40" s="9">
        <f>ROUND(E40*0.04,2)</f>
        <v>226282.1</v>
      </c>
      <c r="H40" s="23">
        <f t="shared" ref="H40" si="469">E40-F40-G40</f>
        <v>5430770.4700000072</v>
      </c>
      <c r="I40" s="9">
        <f>ROUND(H40*0.1,2)</f>
        <v>543077.05000000005</v>
      </c>
      <c r="J40" s="9">
        <f t="shared" si="427"/>
        <v>337793.93</v>
      </c>
      <c r="K40" s="9">
        <f t="shared" si="435"/>
        <v>205283.12</v>
      </c>
      <c r="L40" s="23">
        <f t="shared" si="442"/>
        <v>4887693.4200000074</v>
      </c>
      <c r="M40" s="9">
        <f t="shared" ref="M40" si="470">ROUND(L40*0.42,2)</f>
        <v>2052831.24</v>
      </c>
      <c r="N40" s="9">
        <f t="shared" ref="N40" si="471">ROUND(L40*0,2)</f>
        <v>0</v>
      </c>
      <c r="O40" s="9">
        <f>ROUND((L40*0.0955)+(L40*0.41),2)-0.01</f>
        <v>2470729.0100000002</v>
      </c>
      <c r="P40" s="9">
        <f t="shared" ref="P40" si="472">ROUND((L40*0.04)*0.9,2)</f>
        <v>175956.96</v>
      </c>
      <c r="Q40" s="9">
        <f t="shared" ref="Q40" si="473">ROUND(L40*0.005,2)</f>
        <v>24438.47</v>
      </c>
      <c r="R40" s="9">
        <f t="shared" ref="R40" si="474">ROUND((L40*0.0075)*0.9,2)</f>
        <v>32991.93</v>
      </c>
      <c r="S40" s="9">
        <f t="shared" ref="S40" si="475">ROUND((L40*0.0075)*0.9,2)</f>
        <v>32991.93</v>
      </c>
      <c r="T40" s="9">
        <f>ROUND(L40*0.01,2)+0.01</f>
        <v>48876.94</v>
      </c>
      <c r="U40" s="9">
        <f>ROUND(L40*0.01,2)+0.01</f>
        <v>48876.94</v>
      </c>
      <c r="V40" s="18">
        <f t="shared" ref="V40" si="476">E40/W40</f>
        <v>3361.2908912656012</v>
      </c>
      <c r="W40" s="10">
        <v>1683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45353</v>
      </c>
      <c r="B41" s="25">
        <v>69007684.829999998</v>
      </c>
      <c r="C41" s="9">
        <v>62358384.300000004</v>
      </c>
      <c r="D41" s="9">
        <v>880480.65</v>
      </c>
      <c r="E41" s="9">
        <f t="shared" ref="E41" si="477">B41-C41-D41</f>
        <v>5768819.8799999934</v>
      </c>
      <c r="F41" s="9">
        <v>0</v>
      </c>
      <c r="G41" s="9">
        <f>ROUND(E41*0.04,2)+0.01</f>
        <v>230752.81</v>
      </c>
      <c r="H41" s="23">
        <f t="shared" ref="H41" si="478">E41-F41-G41</f>
        <v>5538067.0699999938</v>
      </c>
      <c r="I41" s="9">
        <f>ROUND(H41*0.1,2)</f>
        <v>553806.71</v>
      </c>
      <c r="J41" s="9">
        <f t="shared" ref="J41" si="479">ROUND((I41*0.58)+((I41*0.42)*0.1),2)</f>
        <v>344467.77</v>
      </c>
      <c r="K41" s="9">
        <f t="shared" si="435"/>
        <v>209338.94</v>
      </c>
      <c r="L41" s="23">
        <f t="shared" si="442"/>
        <v>4984260.3599999938</v>
      </c>
      <c r="M41" s="9">
        <f t="shared" ref="M41" si="480">ROUND(L41*0.42,2)</f>
        <v>2093389.35</v>
      </c>
      <c r="N41" s="9">
        <f t="shared" ref="N41" si="481">ROUND(L41*0,2)</f>
        <v>0</v>
      </c>
      <c r="O41" s="9">
        <f>ROUND((L41*0.0955)+(L41*0.41),2+0.01)+0.01</f>
        <v>2519543.6199999996</v>
      </c>
      <c r="P41" s="9">
        <f t="shared" ref="P41" si="482">ROUND((L41*0.04)*0.9,2)</f>
        <v>179433.37</v>
      </c>
      <c r="Q41" s="9">
        <f t="shared" ref="Q41" si="483">ROUND(L41*0.005,2)</f>
        <v>24921.3</v>
      </c>
      <c r="R41" s="9">
        <f t="shared" ref="R41" si="484">ROUND((L41*0.0075)*0.9,2)</f>
        <v>33643.760000000002</v>
      </c>
      <c r="S41" s="9">
        <f t="shared" ref="S41" si="485">ROUND((L41*0.0075)*0.9,2)</f>
        <v>33643.760000000002</v>
      </c>
      <c r="T41" s="9">
        <f>ROUND(L41*0.01,2)</f>
        <v>49842.6</v>
      </c>
      <c r="U41" s="9">
        <f>ROUND(L41*0.01,2)</f>
        <v>49842.6</v>
      </c>
      <c r="V41" s="18">
        <f t="shared" ref="V41" si="486">E41/W41</f>
        <v>3363.7433702623866</v>
      </c>
      <c r="W41" s="10">
        <v>1715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45360</v>
      </c>
      <c r="B42" s="25">
        <v>64159686.019999996</v>
      </c>
      <c r="C42" s="9">
        <v>58412913.510000005</v>
      </c>
      <c r="D42" s="9">
        <v>898589.87999999989</v>
      </c>
      <c r="E42" s="9">
        <f t="shared" ref="E42" si="487">B42-C42-D42</f>
        <v>4848182.6299999906</v>
      </c>
      <c r="F42" s="9">
        <v>0</v>
      </c>
      <c r="G42" s="9">
        <f>ROUND(E42*0.04,2)-0.01</f>
        <v>193927.3</v>
      </c>
      <c r="H42" s="23">
        <f t="shared" ref="H42" si="488">E42-F42-G42</f>
        <v>4654255.3299999908</v>
      </c>
      <c r="I42" s="9">
        <f>ROUND(H42*0.1,2)+0.01</f>
        <v>465425.54000000004</v>
      </c>
      <c r="J42" s="9">
        <f t="shared" ref="J42" si="489">ROUND((I42*0.58)+((I42*0.42)*0.1),2)</f>
        <v>289494.69</v>
      </c>
      <c r="K42" s="9">
        <f t="shared" ref="K42" si="490">ROUND((I42*0.42)*0.9,2)</f>
        <v>175930.85</v>
      </c>
      <c r="L42" s="23">
        <f t="shared" si="442"/>
        <v>4188829.7899999907</v>
      </c>
      <c r="M42" s="9">
        <f t="shared" ref="M42" si="491">ROUND(L42*0.42,2)</f>
        <v>1759308.51</v>
      </c>
      <c r="N42" s="9">
        <f t="shared" ref="N42" si="492">ROUND(L42*0,2)</f>
        <v>0</v>
      </c>
      <c r="O42" s="9">
        <f>ROUND((L42*0.0955)+(L42*0.41),2+0.01)</f>
        <v>2117453.46</v>
      </c>
      <c r="P42" s="9">
        <f t="shared" ref="P42" si="493">ROUND((L42*0.04)*0.9,2)</f>
        <v>150797.87</v>
      </c>
      <c r="Q42" s="9">
        <f t="shared" ref="Q42" si="494">ROUND(L42*0.005,2)</f>
        <v>20944.150000000001</v>
      </c>
      <c r="R42" s="9">
        <f t="shared" ref="R42" si="495">ROUND((L42*0.0075)*0.9,2)</f>
        <v>28274.6</v>
      </c>
      <c r="S42" s="9">
        <f t="shared" ref="S42" si="496">ROUND((L42*0.0075)*0.9,2)</f>
        <v>28274.6</v>
      </c>
      <c r="T42" s="9">
        <f>ROUND(L42*0.01,2)</f>
        <v>41888.300000000003</v>
      </c>
      <c r="U42" s="9">
        <f>ROUND(L42*0.01,2)</f>
        <v>41888.300000000003</v>
      </c>
      <c r="V42" s="18">
        <f t="shared" ref="V42" si="497">E42/W42</f>
        <v>2887.54176891006</v>
      </c>
      <c r="W42" s="10">
        <v>1679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45367</v>
      </c>
      <c r="B43" s="25">
        <v>63062055.519999996</v>
      </c>
      <c r="C43" s="9">
        <v>56990998.759999998</v>
      </c>
      <c r="D43" s="9">
        <v>845003.0199999999</v>
      </c>
      <c r="E43" s="9">
        <f t="shared" ref="E43" si="498">B43-C43-D43</f>
        <v>5226053.7399999984</v>
      </c>
      <c r="F43" s="9">
        <v>0</v>
      </c>
      <c r="G43" s="9">
        <f>ROUND(E43*0.04,2)-0.01</f>
        <v>209042.13999999998</v>
      </c>
      <c r="H43" s="23">
        <f t="shared" ref="H43" si="499">E43-F43-G43</f>
        <v>5017011.5999999987</v>
      </c>
      <c r="I43" s="9">
        <f>ROUND(H43*0.1,2)+0.01</f>
        <v>501701.17</v>
      </c>
      <c r="J43" s="9">
        <f t="shared" ref="J43:J48" si="500">ROUND((I43*0.58)+((I43*0.42)*0.1),2)</f>
        <v>312058.13</v>
      </c>
      <c r="K43" s="9">
        <f t="shared" ref="K43" si="501">ROUND((I43*0.42)*0.9,2)</f>
        <v>189643.04</v>
      </c>
      <c r="L43" s="23">
        <f t="shared" ref="L43" si="502">IF(J43+K43=I43,H43-I43,"ERROR")</f>
        <v>4515310.4299999988</v>
      </c>
      <c r="M43" s="9">
        <f t="shared" ref="M43" si="503">ROUND(L43*0.42,2)</f>
        <v>1896430.38</v>
      </c>
      <c r="N43" s="9">
        <f t="shared" ref="N43" si="504">ROUND(L43*0,2)</f>
        <v>0</v>
      </c>
      <c r="O43" s="9">
        <f>ROUND((L43*0.0955)+(L43*0.41),2+0.01)</f>
        <v>2282489.42</v>
      </c>
      <c r="P43" s="9">
        <f t="shared" ref="P43" si="505">ROUND((L43*0.04)*0.9,2)</f>
        <v>162551.18</v>
      </c>
      <c r="Q43" s="9">
        <f t="shared" ref="Q43" si="506">ROUND(L43*0.005,2)</f>
        <v>22576.55</v>
      </c>
      <c r="R43" s="9">
        <f t="shared" ref="R43" si="507">ROUND((L43*0.0075)*0.9,2)</f>
        <v>30478.35</v>
      </c>
      <c r="S43" s="9">
        <f t="shared" ref="S43" si="508">ROUND((L43*0.0075)*0.9,2)</f>
        <v>30478.35</v>
      </c>
      <c r="T43" s="9">
        <f>ROUND(L43*0.01,2)</f>
        <v>45153.1</v>
      </c>
      <c r="U43" s="9">
        <f>ROUND(L43*0.01,2)</f>
        <v>45153.1</v>
      </c>
      <c r="V43" s="18">
        <f t="shared" ref="V43" si="509">E43/W43</f>
        <v>3097.8386129223463</v>
      </c>
      <c r="W43" s="10">
        <v>1687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45374</v>
      </c>
      <c r="B44" s="25">
        <v>63871992.390000008</v>
      </c>
      <c r="C44" s="9">
        <v>57650998.270000003</v>
      </c>
      <c r="D44" s="9">
        <v>886875.19000000006</v>
      </c>
      <c r="E44" s="9">
        <f t="shared" ref="E44" si="510">B44-C44-D44</f>
        <v>5334118.9300000044</v>
      </c>
      <c r="F44" s="9">
        <v>0</v>
      </c>
      <c r="G44" s="9">
        <f>ROUND(E44*0.04,2)+0.01</f>
        <v>213364.77000000002</v>
      </c>
      <c r="H44" s="23">
        <f t="shared" ref="H44" si="511">E44-F44-G44</f>
        <v>5120754.1600000039</v>
      </c>
      <c r="I44" s="9">
        <f>ROUND(H44*0.1,2)</f>
        <v>512075.42</v>
      </c>
      <c r="J44" s="9">
        <f t="shared" si="500"/>
        <v>318510.90999999997</v>
      </c>
      <c r="K44" s="9">
        <f t="shared" ref="K44" si="512">ROUND((I44*0.42)*0.9,2)</f>
        <v>193564.51</v>
      </c>
      <c r="L44" s="23">
        <f t="shared" ref="L44" si="513">IF(J44+K44=I44,H44-I44,"ERROR")</f>
        <v>4608678.7400000039</v>
      </c>
      <c r="M44" s="9">
        <f t="shared" ref="M44" si="514">ROUND(L44*0.42,2)</f>
        <v>1935645.07</v>
      </c>
      <c r="N44" s="9">
        <f t="shared" ref="N44" si="515">ROUND(L44*0,2)</f>
        <v>0</v>
      </c>
      <c r="O44" s="9">
        <f>ROUND((L44*0.0955)+(L44*0.41),2+0.01)+0.03</f>
        <v>2329687.13</v>
      </c>
      <c r="P44" s="9">
        <f t="shared" ref="P44" si="516">ROUND((L44*0.04)*0.9,2)</f>
        <v>165912.43</v>
      </c>
      <c r="Q44" s="9">
        <f t="shared" ref="Q44" si="517">ROUND(L44*0.005,2)</f>
        <v>23043.39</v>
      </c>
      <c r="R44" s="9">
        <f t="shared" ref="R44" si="518">ROUND((L44*0.0075)*0.9,2)</f>
        <v>31108.58</v>
      </c>
      <c r="S44" s="9">
        <f t="shared" ref="S44" si="519">ROUND((L44*0.0075)*0.9,2)</f>
        <v>31108.58</v>
      </c>
      <c r="T44" s="9">
        <f>ROUND(L44*0.01,2)-0.01</f>
        <v>46086.78</v>
      </c>
      <c r="U44" s="9">
        <f>ROUND(L44*0.01,2)-0.01</f>
        <v>46086.78</v>
      </c>
      <c r="V44" s="18">
        <f t="shared" ref="V44" si="520">E44/W44</f>
        <v>3182.6485262529859</v>
      </c>
      <c r="W44" s="10">
        <v>1676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45381</v>
      </c>
      <c r="B45" s="25">
        <v>66716495.109999999</v>
      </c>
      <c r="C45" s="9">
        <v>60391179.289999999</v>
      </c>
      <c r="D45" s="9">
        <v>891347.72</v>
      </c>
      <c r="E45" s="9">
        <f t="shared" ref="E45" si="521">B45-C45-D45</f>
        <v>5433968.1000000006</v>
      </c>
      <c r="F45" s="9">
        <v>0</v>
      </c>
      <c r="G45" s="9">
        <f>ROUND(E45*0.04,2)+0.01</f>
        <v>217358.73</v>
      </c>
      <c r="H45" s="23">
        <f t="shared" ref="H45" si="522">E45-F45-G45</f>
        <v>5216609.37</v>
      </c>
      <c r="I45" s="9">
        <f>ROUND(H45*0.1,2)+0.01</f>
        <v>521660.95</v>
      </c>
      <c r="J45" s="9">
        <f t="shared" si="500"/>
        <v>324473.11</v>
      </c>
      <c r="K45" s="9">
        <f t="shared" ref="K45" si="523">ROUND((I45*0.42)*0.9,2)</f>
        <v>197187.84</v>
      </c>
      <c r="L45" s="23">
        <f t="shared" ref="L45" si="524">IF(J45+K45=I45,H45-I45,"ERROR")</f>
        <v>4694948.42</v>
      </c>
      <c r="M45" s="9">
        <f t="shared" ref="M45" si="525">ROUND(L45*0.42,2)</f>
        <v>1971878.34</v>
      </c>
      <c r="N45" s="9">
        <f t="shared" ref="N45" si="526">ROUND(L45*0,2)</f>
        <v>0</v>
      </c>
      <c r="O45" s="9">
        <f>ROUND((L45*0.0955)+(L45*0.41),2+0.01)+0.01</f>
        <v>2373296.44</v>
      </c>
      <c r="P45" s="9">
        <f t="shared" ref="P45" si="527">ROUND((L45*0.04)*0.9,2)</f>
        <v>169018.14</v>
      </c>
      <c r="Q45" s="9">
        <f t="shared" ref="Q45" si="528">ROUND(L45*0.005,2)</f>
        <v>23474.74</v>
      </c>
      <c r="R45" s="9">
        <f t="shared" ref="R45" si="529">ROUND((L45*0.0075)*0.9,2)</f>
        <v>31690.9</v>
      </c>
      <c r="S45" s="9">
        <f t="shared" ref="S45" si="530">ROUND((L45*0.0075)*0.9,2)</f>
        <v>31690.9</v>
      </c>
      <c r="T45" s="9">
        <f t="shared" ref="T45:T50" si="531">ROUND(L45*0.01,2)</f>
        <v>46949.48</v>
      </c>
      <c r="U45" s="9">
        <f t="shared" ref="U45:U50" si="532">ROUND(L45*0.01,2)</f>
        <v>46949.48</v>
      </c>
      <c r="V45" s="18">
        <f t="shared" ref="V45" si="533">E45/W45</f>
        <v>3335.7692449355436</v>
      </c>
      <c r="W45" s="10">
        <v>1629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45388</v>
      </c>
      <c r="B46" s="25">
        <v>68506109.640000001</v>
      </c>
      <c r="C46" s="9">
        <v>61451304.079999998</v>
      </c>
      <c r="D46" s="9">
        <v>1003687.6699999999</v>
      </c>
      <c r="E46" s="9">
        <f t="shared" ref="E46" si="534">B46-C46-D46</f>
        <v>6051117.8900000025</v>
      </c>
      <c r="F46" s="9">
        <v>0</v>
      </c>
      <c r="G46" s="9">
        <f>ROUND(E46*0.04,2)</f>
        <v>242044.72</v>
      </c>
      <c r="H46" s="23">
        <f t="shared" ref="H46" si="535">E46-F46-G46</f>
        <v>5809073.1700000027</v>
      </c>
      <c r="I46" s="9">
        <f>ROUND(H46*0.1,2)</f>
        <v>580907.31999999995</v>
      </c>
      <c r="J46" s="9">
        <f t="shared" si="500"/>
        <v>361324.35</v>
      </c>
      <c r="K46" s="9">
        <f t="shared" ref="K46" si="536">ROUND((I46*0.42)*0.9,2)</f>
        <v>219582.97</v>
      </c>
      <c r="L46" s="23">
        <f t="shared" ref="L46:L51" si="537">IF(J46+K46=I46,H46-I46,"ERROR")</f>
        <v>5228165.8500000024</v>
      </c>
      <c r="M46" s="9">
        <f t="shared" ref="M46" si="538">ROUND(L46*0.42,2)</f>
        <v>2195829.66</v>
      </c>
      <c r="N46" s="9">
        <f t="shared" ref="N46" si="539">ROUND(L46*0,2)</f>
        <v>0</v>
      </c>
      <c r="O46" s="9">
        <f>ROUND((L46*0.0955)+(L46*0.41),2+0.01)-0.01</f>
        <v>2642837.83</v>
      </c>
      <c r="P46" s="9">
        <f t="shared" ref="P46" si="540">ROUND((L46*0.04)*0.9,2)</f>
        <v>188213.97</v>
      </c>
      <c r="Q46" s="9">
        <f t="shared" ref="Q46" si="541">ROUND(L46*0.005,2)</f>
        <v>26140.83</v>
      </c>
      <c r="R46" s="9">
        <f t="shared" ref="R46" si="542">ROUND((L46*0.0075)*0.9,2)</f>
        <v>35290.120000000003</v>
      </c>
      <c r="S46" s="9">
        <f t="shared" ref="S46" si="543">ROUND((L46*0.0075)*0.9,2)</f>
        <v>35290.120000000003</v>
      </c>
      <c r="T46" s="9">
        <f t="shared" si="531"/>
        <v>52281.66</v>
      </c>
      <c r="U46" s="9">
        <f t="shared" si="532"/>
        <v>52281.66</v>
      </c>
      <c r="V46" s="18">
        <f t="shared" ref="V46" si="544">E46/W46</f>
        <v>3714.6211724984669</v>
      </c>
      <c r="W46" s="10">
        <v>1629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45395</v>
      </c>
      <c r="B47" s="25">
        <v>60869917.079999998</v>
      </c>
      <c r="C47" s="9">
        <v>55219910.689999998</v>
      </c>
      <c r="D47" s="9">
        <v>848902.53</v>
      </c>
      <c r="E47" s="9">
        <f t="shared" ref="E47" si="545">B47-C47-D47</f>
        <v>4801103.8600000003</v>
      </c>
      <c r="F47" s="9">
        <v>0</v>
      </c>
      <c r="G47" s="9">
        <f>ROUND(E47*0.04,2)+0.01</f>
        <v>192044.16</v>
      </c>
      <c r="H47" s="23">
        <f t="shared" ref="H47" si="546">E47-F47-G47</f>
        <v>4609059.7</v>
      </c>
      <c r="I47" s="9">
        <f>ROUND(H47*0.1,2)</f>
        <v>460905.97</v>
      </c>
      <c r="J47" s="9">
        <f t="shared" si="500"/>
        <v>286683.51</v>
      </c>
      <c r="K47" s="9">
        <f t="shared" ref="K47" si="547">ROUND((I47*0.42)*0.9,2)</f>
        <v>174222.46</v>
      </c>
      <c r="L47" s="23">
        <f t="shared" si="537"/>
        <v>4148153.7300000004</v>
      </c>
      <c r="M47" s="9">
        <f t="shared" ref="M47" si="548">ROUND(L47*0.42,2)</f>
        <v>1742224.57</v>
      </c>
      <c r="N47" s="9">
        <f t="shared" ref="N47" si="549">ROUND(L47*0,2)</f>
        <v>0</v>
      </c>
      <c r="O47" s="9">
        <f>ROUND((L47*0.0955)+(L47*0.41),2+0.01)-0.01</f>
        <v>2096891.7</v>
      </c>
      <c r="P47" s="9">
        <f t="shared" ref="P47" si="550">ROUND((L47*0.04)*0.9,2)</f>
        <v>149333.53</v>
      </c>
      <c r="Q47" s="9">
        <f t="shared" ref="Q47" si="551">ROUND(L47*0.005,2)</f>
        <v>20740.77</v>
      </c>
      <c r="R47" s="9">
        <f t="shared" ref="R47" si="552">ROUND((L47*0.0075)*0.9,2)</f>
        <v>28000.04</v>
      </c>
      <c r="S47" s="9">
        <f t="shared" ref="S47" si="553">ROUND((L47*0.0075)*0.9,2)</f>
        <v>28000.04</v>
      </c>
      <c r="T47" s="9">
        <f t="shared" si="531"/>
        <v>41481.54</v>
      </c>
      <c r="U47" s="9">
        <f t="shared" si="532"/>
        <v>41481.54</v>
      </c>
      <c r="V47" s="18">
        <f t="shared" ref="V47" si="554">E47/W47</f>
        <v>2980.2010304158912</v>
      </c>
      <c r="W47" s="10">
        <v>1611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45402</v>
      </c>
      <c r="B48" s="25">
        <v>64599738.100000001</v>
      </c>
      <c r="C48" s="9">
        <v>58218495.850000001</v>
      </c>
      <c r="D48" s="9">
        <v>973474.28</v>
      </c>
      <c r="E48" s="9">
        <f t="shared" ref="E48" si="555">B48-C48-D48</f>
        <v>5407767.9699999997</v>
      </c>
      <c r="F48" s="9">
        <v>0</v>
      </c>
      <c r="G48" s="9">
        <f>ROUND(E48*0.04,2)</f>
        <v>216310.72</v>
      </c>
      <c r="H48" s="23">
        <f t="shared" ref="H48" si="556">E48-F48-G48</f>
        <v>5191457.25</v>
      </c>
      <c r="I48" s="9">
        <f>ROUND(H48*0.1,2)-0.02</f>
        <v>519145.70999999996</v>
      </c>
      <c r="J48" s="9">
        <f t="shared" si="500"/>
        <v>322908.63</v>
      </c>
      <c r="K48" s="9">
        <f t="shared" ref="K48" si="557">ROUND((I48*0.42)*0.9,2)</f>
        <v>196237.08</v>
      </c>
      <c r="L48" s="23">
        <f t="shared" si="537"/>
        <v>4672311.54</v>
      </c>
      <c r="M48" s="9">
        <f t="shared" ref="M48" si="558">ROUND(L48*0.42,2)</f>
        <v>1962370.85</v>
      </c>
      <c r="N48" s="9">
        <f t="shared" ref="N48" si="559">ROUND(L48*0,2)</f>
        <v>0</v>
      </c>
      <c r="O48" s="9">
        <f>ROUND((L48*0.0955)+(L48*0.41),2+0.01)-0.01</f>
        <v>2361853.4700000002</v>
      </c>
      <c r="P48" s="9">
        <f t="shared" ref="P48" si="560">ROUND((L48*0.04)*0.9,2)</f>
        <v>168203.22</v>
      </c>
      <c r="Q48" s="9">
        <f t="shared" ref="Q48" si="561">ROUND(L48*0.005,2)</f>
        <v>23361.56</v>
      </c>
      <c r="R48" s="9">
        <f t="shared" ref="R48" si="562">ROUND((L48*0.0075)*0.9,2)</f>
        <v>31538.1</v>
      </c>
      <c r="S48" s="9">
        <f t="shared" ref="S48" si="563">ROUND((L48*0.0075)*0.9,2)</f>
        <v>31538.1</v>
      </c>
      <c r="T48" s="9">
        <f t="shared" si="531"/>
        <v>46723.12</v>
      </c>
      <c r="U48" s="9">
        <f t="shared" si="532"/>
        <v>46723.12</v>
      </c>
      <c r="V48" s="18">
        <f t="shared" ref="V48" si="564">E48/W48</f>
        <v>3354.6947704714639</v>
      </c>
      <c r="W48" s="10">
        <v>1612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45409</v>
      </c>
      <c r="B49" s="25">
        <v>64095197.380000003</v>
      </c>
      <c r="C49" s="9">
        <v>57781613.210000001</v>
      </c>
      <c r="D49" s="9">
        <v>896151.21</v>
      </c>
      <c r="E49" s="9">
        <f t="shared" ref="E49" si="565">B49-C49-D49</f>
        <v>5417432.9600000018</v>
      </c>
      <c r="F49" s="9">
        <v>0</v>
      </c>
      <c r="G49" s="9">
        <f>ROUND(E49*0.04,2)-0.01</f>
        <v>216697.31</v>
      </c>
      <c r="H49" s="23">
        <f t="shared" ref="H49" si="566">E49-F49-G49</f>
        <v>5200735.6500000022</v>
      </c>
      <c r="I49" s="9">
        <f>ROUND(H49*0.1,2)-0.01</f>
        <v>520073.56</v>
      </c>
      <c r="J49" s="9">
        <f t="shared" ref="J49:J54" si="567">ROUND((I49*0.58)+((I49*0.42)*0.1),2)</f>
        <v>323485.75</v>
      </c>
      <c r="K49" s="9">
        <f t="shared" ref="K49" si="568">ROUND((I49*0.42)*0.9,2)</f>
        <v>196587.81</v>
      </c>
      <c r="L49" s="23">
        <f t="shared" si="537"/>
        <v>4680662.0900000026</v>
      </c>
      <c r="M49" s="9">
        <f t="shared" ref="M49" si="569">ROUND(L49*0.42,2)</f>
        <v>1965878.08</v>
      </c>
      <c r="N49" s="9">
        <f t="shared" ref="N49" si="570">ROUND(L49*0,2)</f>
        <v>0</v>
      </c>
      <c r="O49" s="9">
        <f>ROUND((L49*0.0955)+(L49*0.41),2+0.01)-0.01</f>
        <v>2366074.6800000002</v>
      </c>
      <c r="P49" s="9">
        <f t="shared" ref="P49" si="571">ROUND((L49*0.04)*0.9,2)</f>
        <v>168503.84</v>
      </c>
      <c r="Q49" s="9">
        <f t="shared" ref="Q49" si="572">ROUND(L49*0.005,2)</f>
        <v>23403.31</v>
      </c>
      <c r="R49" s="9">
        <f t="shared" ref="R49" si="573">ROUND((L49*0.0075)*0.9,2)</f>
        <v>31594.47</v>
      </c>
      <c r="S49" s="9">
        <f t="shared" ref="S49" si="574">ROUND((L49*0.0075)*0.9,2)</f>
        <v>31594.47</v>
      </c>
      <c r="T49" s="9">
        <f t="shared" si="531"/>
        <v>46806.62</v>
      </c>
      <c r="U49" s="9">
        <f t="shared" si="532"/>
        <v>46806.62</v>
      </c>
      <c r="V49" s="18">
        <f t="shared" ref="V49" si="575">E49/W49</f>
        <v>3373.2459277708604</v>
      </c>
      <c r="W49" s="10">
        <v>1606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45416</v>
      </c>
      <c r="B50" s="25">
        <v>65865863.300000004</v>
      </c>
      <c r="C50" s="9">
        <v>59686164.769999996</v>
      </c>
      <c r="D50" s="9">
        <v>993144.73</v>
      </c>
      <c r="E50" s="9">
        <f t="shared" ref="E50" si="576">B50-C50-D50</f>
        <v>5186553.8000000082</v>
      </c>
      <c r="F50" s="9">
        <v>0</v>
      </c>
      <c r="G50" s="9">
        <f>ROUND(E50*0.04,2)</f>
        <v>207462.15</v>
      </c>
      <c r="H50" s="23">
        <f t="shared" ref="H50" si="577">E50-F50-G50</f>
        <v>4979091.6500000078</v>
      </c>
      <c r="I50" s="9">
        <f>ROUND(H50*0.1,2)</f>
        <v>497909.17</v>
      </c>
      <c r="J50" s="9">
        <f t="shared" si="567"/>
        <v>309699.5</v>
      </c>
      <c r="K50" s="9">
        <f t="shared" ref="K50" si="578">ROUND((I50*0.42)*0.9,2)</f>
        <v>188209.67</v>
      </c>
      <c r="L50" s="23">
        <f t="shared" si="537"/>
        <v>4481182.4800000079</v>
      </c>
      <c r="M50" s="9">
        <f t="shared" ref="M50" si="579">ROUND(L50*0.42,2)</f>
        <v>1882096.6399999999</v>
      </c>
      <c r="N50" s="9">
        <f t="shared" ref="N50" si="580">ROUND(L50*0,2)</f>
        <v>0</v>
      </c>
      <c r="O50" s="9">
        <f>ROUND((L50*0.0955)+(L50*0.41),2+0.01)+0.02</f>
        <v>2265237.7600000002</v>
      </c>
      <c r="P50" s="9">
        <f t="shared" ref="P50" si="581">ROUND((L50*0.04)*0.9,2)</f>
        <v>161322.57</v>
      </c>
      <c r="Q50" s="9">
        <f t="shared" ref="Q50" si="582">ROUND(L50*0.005,2)</f>
        <v>22405.91</v>
      </c>
      <c r="R50" s="9">
        <f t="shared" ref="R50" si="583">ROUND((L50*0.0075)*0.9,2)</f>
        <v>30247.98</v>
      </c>
      <c r="S50" s="9">
        <f t="shared" ref="S50" si="584">ROUND((L50*0.0075)*0.9,2)</f>
        <v>30247.98</v>
      </c>
      <c r="T50" s="9">
        <f t="shared" si="531"/>
        <v>44811.82</v>
      </c>
      <c r="U50" s="9">
        <f t="shared" si="532"/>
        <v>44811.82</v>
      </c>
      <c r="V50" s="18">
        <f t="shared" ref="V50" si="585">E50/W50</f>
        <v>3229.4855541718607</v>
      </c>
      <c r="W50" s="10">
        <v>1606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45423</v>
      </c>
      <c r="B51" s="25">
        <v>63730457.329999998</v>
      </c>
      <c r="C51" s="9">
        <v>57656168.629999995</v>
      </c>
      <c r="D51" s="9">
        <v>815986.82000000007</v>
      </c>
      <c r="E51" s="9">
        <f t="shared" ref="E51" si="586">B51-C51-D51</f>
        <v>5258301.8800000027</v>
      </c>
      <c r="F51" s="9">
        <v>0</v>
      </c>
      <c r="G51" s="9">
        <f>ROUND(E51*0.04,2)-0.02</f>
        <v>210332.06</v>
      </c>
      <c r="H51" s="23">
        <f t="shared" ref="H51" si="587">E51-F51-G51</f>
        <v>5047969.8200000031</v>
      </c>
      <c r="I51" s="9">
        <f>ROUND(H51*0.1,2)</f>
        <v>504796.98</v>
      </c>
      <c r="J51" s="9">
        <f t="shared" si="567"/>
        <v>313983.71999999997</v>
      </c>
      <c r="K51" s="9">
        <f t="shared" ref="K51" si="588">ROUND((I51*0.42)*0.9,2)</f>
        <v>190813.26</v>
      </c>
      <c r="L51" s="23">
        <f t="shared" si="537"/>
        <v>4543172.8400000036</v>
      </c>
      <c r="M51" s="9">
        <f t="shared" ref="M51" si="589">ROUND(L51*0.42,2)</f>
        <v>1908132.59</v>
      </c>
      <c r="N51" s="9">
        <f t="shared" ref="N51" si="590">ROUND(L51*0,2)</f>
        <v>0</v>
      </c>
      <c r="O51" s="9">
        <f>ROUND((L51*0.0955)+(L51*0.41),2+0.01)+0.02</f>
        <v>2296573.89</v>
      </c>
      <c r="P51" s="9">
        <f t="shared" ref="P51" si="591">ROUND((L51*0.04)*0.9,2)</f>
        <v>163554.22</v>
      </c>
      <c r="Q51" s="9">
        <f t="shared" ref="Q51" si="592">ROUND(L51*0.005,2)</f>
        <v>22715.86</v>
      </c>
      <c r="R51" s="9">
        <f t="shared" ref="R51" si="593">ROUND((L51*0.0075)*0.9,2)</f>
        <v>30666.42</v>
      </c>
      <c r="S51" s="9">
        <f t="shared" ref="S51" si="594">ROUND((L51*0.0075)*0.9,2)</f>
        <v>30666.42</v>
      </c>
      <c r="T51" s="9">
        <f>ROUND(L51*0.01,2)-0.01</f>
        <v>45431.72</v>
      </c>
      <c r="U51" s="9">
        <f>ROUND(L51*0.01,2)-0.01</f>
        <v>45431.72</v>
      </c>
      <c r="V51" s="18">
        <f t="shared" ref="V51" si="595">E51/W51</f>
        <v>3208.23787675412</v>
      </c>
      <c r="W51" s="10">
        <v>1639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45430</v>
      </c>
      <c r="B52" s="25">
        <v>66110767.419999994</v>
      </c>
      <c r="C52" s="9">
        <v>59576172.07</v>
      </c>
      <c r="D52" s="9">
        <v>898942.05999999994</v>
      </c>
      <c r="E52" s="9">
        <f t="shared" ref="E52" si="596">B52-C52-D52</f>
        <v>5635653.2899999944</v>
      </c>
      <c r="F52" s="9">
        <v>0</v>
      </c>
      <c r="G52" s="9">
        <f>ROUND(E52*0.04,2)-0.01</f>
        <v>225426.12</v>
      </c>
      <c r="H52" s="23">
        <f t="shared" ref="H52" si="597">E52-F52-G52</f>
        <v>5410227.1699999943</v>
      </c>
      <c r="I52" s="9">
        <f>ROUND(H52*0.1,2)</f>
        <v>541022.71999999997</v>
      </c>
      <c r="J52" s="9">
        <f t="shared" si="567"/>
        <v>336516.13</v>
      </c>
      <c r="K52" s="9">
        <f t="shared" ref="K52" si="598">ROUND((I52*0.42)*0.9,2)</f>
        <v>204506.59</v>
      </c>
      <c r="L52" s="23">
        <f t="shared" ref="L52" si="599">IF(J52+K52=I52,H52-I52,"ERROR")</f>
        <v>4869204.4499999946</v>
      </c>
      <c r="M52" s="9">
        <f t="shared" ref="M52" si="600">ROUND(L52*0.42,2)</f>
        <v>2045065.87</v>
      </c>
      <c r="N52" s="9">
        <f t="shared" ref="N52" si="601">ROUND(L52*0,2)</f>
        <v>0</v>
      </c>
      <c r="O52" s="9">
        <f>ROUND((L52*0.0955)+(L52*0.41),2+0.01)+0.01</f>
        <v>2461382.86</v>
      </c>
      <c r="P52" s="9">
        <f t="shared" ref="P52" si="602">ROUND((L52*0.04)*0.9,2)</f>
        <v>175291.36</v>
      </c>
      <c r="Q52" s="9">
        <f t="shared" ref="Q52" si="603">ROUND(L52*0.005,2)</f>
        <v>24346.02</v>
      </c>
      <c r="R52" s="9">
        <f t="shared" ref="R52" si="604">ROUND((L52*0.0075)*0.9,2)</f>
        <v>32867.129999999997</v>
      </c>
      <c r="S52" s="9">
        <f t="shared" ref="S52" si="605">ROUND((L52*0.0075)*0.9,2)</f>
        <v>32867.129999999997</v>
      </c>
      <c r="T52" s="9">
        <f>ROUND(L52*0.01,2)</f>
        <v>48692.04</v>
      </c>
      <c r="U52" s="9">
        <f>ROUND(L52*0.01,2)</f>
        <v>48692.04</v>
      </c>
      <c r="V52" s="18">
        <f t="shared" ref="V52" si="606">E52/W52</f>
        <v>3364.5691283582055</v>
      </c>
      <c r="W52" s="10">
        <v>1675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45437</v>
      </c>
      <c r="B53" s="25">
        <v>61684503.339999996</v>
      </c>
      <c r="C53" s="9">
        <v>55782846.57</v>
      </c>
      <c r="D53" s="9">
        <v>837337.81</v>
      </c>
      <c r="E53" s="9">
        <f t="shared" ref="E53" si="607">B53-C53-D53</f>
        <v>5064318.9599999953</v>
      </c>
      <c r="F53" s="9">
        <v>0</v>
      </c>
      <c r="G53" s="9">
        <f>ROUND(E53*0.04,2)</f>
        <v>202572.76</v>
      </c>
      <c r="H53" s="23">
        <f t="shared" ref="H53" si="608">E53-F53-G53</f>
        <v>4861746.1999999955</v>
      </c>
      <c r="I53" s="9">
        <f>ROUND(H53*0.1,2)</f>
        <v>486174.62</v>
      </c>
      <c r="J53" s="9">
        <f t="shared" si="567"/>
        <v>302400.61</v>
      </c>
      <c r="K53" s="9">
        <f t="shared" ref="K53" si="609">ROUND((I53*0.42)*0.9,2)</f>
        <v>183774.01</v>
      </c>
      <c r="L53" s="23">
        <f t="shared" ref="L53" si="610">IF(J53+K53=I53,H53-I53,"ERROR")</f>
        <v>4375571.5799999954</v>
      </c>
      <c r="M53" s="9">
        <f t="shared" ref="M53" si="611">ROUND(L53*0.42,2)</f>
        <v>1837740.06</v>
      </c>
      <c r="N53" s="9">
        <f t="shared" ref="N53" si="612">ROUND(L53*0,2)</f>
        <v>0</v>
      </c>
      <c r="O53" s="9">
        <f>ROUND((L53*0.0955)+(L53*0.41),2+0.01)-0.01</f>
        <v>2211851.4200000004</v>
      </c>
      <c r="P53" s="9">
        <f t="shared" ref="P53" si="613">ROUND((L53*0.04)*0.9,2)</f>
        <v>157520.57999999999</v>
      </c>
      <c r="Q53" s="9">
        <f t="shared" ref="Q53" si="614">ROUND(L53*0.005,2)</f>
        <v>21877.86</v>
      </c>
      <c r="R53" s="9">
        <f t="shared" ref="R53" si="615">ROUND((L53*0.0075)*0.9,2)</f>
        <v>29535.11</v>
      </c>
      <c r="S53" s="9">
        <f t="shared" ref="S53" si="616">ROUND((L53*0.0075)*0.9,2)</f>
        <v>29535.11</v>
      </c>
      <c r="T53" s="9">
        <f>ROUND(L53*0.01,2)</f>
        <v>43755.72</v>
      </c>
      <c r="U53" s="9">
        <f>ROUND(L53*0.01,2)</f>
        <v>43755.72</v>
      </c>
      <c r="V53" s="18">
        <f t="shared" ref="V53" si="617">E53/W53</f>
        <v>2973.763335290661</v>
      </c>
      <c r="W53" s="10">
        <v>1703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45444</v>
      </c>
      <c r="B54" s="25">
        <v>70252227.620000005</v>
      </c>
      <c r="C54" s="9">
        <v>63384559.369999997</v>
      </c>
      <c r="D54" s="9">
        <v>975235.63</v>
      </c>
      <c r="E54" s="9">
        <f t="shared" ref="E54" si="618">B54-C54-D54</f>
        <v>5892432.6200000076</v>
      </c>
      <c r="F54" s="9">
        <v>0</v>
      </c>
      <c r="G54" s="9">
        <f>ROUND(E54*0.04,2)</f>
        <v>235697.3</v>
      </c>
      <c r="H54" s="23">
        <f t="shared" ref="H54" si="619">E54-F54-G54</f>
        <v>5656735.3200000077</v>
      </c>
      <c r="I54" s="9">
        <f>ROUND(H54*0.1,2)</f>
        <v>565673.53</v>
      </c>
      <c r="J54" s="9">
        <f t="shared" si="567"/>
        <v>351848.94</v>
      </c>
      <c r="K54" s="9">
        <f t="shared" ref="K54" si="620">ROUND((I54*0.42)*0.9,2)</f>
        <v>213824.59</v>
      </c>
      <c r="L54" s="23">
        <f t="shared" ref="L54" si="621">IF(J54+K54=I54,H54-I54,"ERROR")</f>
        <v>5091061.7900000075</v>
      </c>
      <c r="M54" s="9">
        <f t="shared" ref="M54" si="622">ROUND(L54*0.42,2)</f>
        <v>2138245.9500000002</v>
      </c>
      <c r="N54" s="9">
        <f t="shared" ref="N54" si="623">ROUND(L54*0,2)</f>
        <v>0</v>
      </c>
      <c r="O54" s="9">
        <f>ROUND((L54*0.0955)+(L54*0.41),2+0.01)</f>
        <v>2573531.73</v>
      </c>
      <c r="P54" s="9">
        <f t="shared" ref="P54" si="624">ROUND((L54*0.04)*0.9,2)</f>
        <v>183278.22</v>
      </c>
      <c r="Q54" s="9">
        <f t="shared" ref="Q54" si="625">ROUND(L54*0.005,2)</f>
        <v>25455.31</v>
      </c>
      <c r="R54" s="9">
        <f t="shared" ref="R54" si="626">ROUND((L54*0.0075)*0.9,2)</f>
        <v>34364.67</v>
      </c>
      <c r="S54" s="9">
        <f t="shared" ref="S54" si="627">ROUND((L54*0.0075)*0.9,2)</f>
        <v>34364.67</v>
      </c>
      <c r="T54" s="9">
        <f>ROUND(L54*0.01,2)</f>
        <v>50910.62</v>
      </c>
      <c r="U54" s="9">
        <f>ROUND(L54*0.01,2)</f>
        <v>50910.62</v>
      </c>
      <c r="V54" s="18">
        <f t="shared" ref="V54" si="628">E54/W54</f>
        <v>3445.8670292397705</v>
      </c>
      <c r="W54" s="10">
        <v>1710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45451</v>
      </c>
      <c r="B55" s="25">
        <v>59348291.269999996</v>
      </c>
      <c r="C55" s="9">
        <v>53317073.409999996</v>
      </c>
      <c r="D55" s="9">
        <v>909373.35000000009</v>
      </c>
      <c r="E55" s="9">
        <f t="shared" ref="E55" si="629">B55-C55-D55</f>
        <v>5121844.51</v>
      </c>
      <c r="F55" s="9">
        <v>0</v>
      </c>
      <c r="G55" s="9">
        <f>ROUND(E55*0.04,2)-0.01</f>
        <v>204873.77</v>
      </c>
      <c r="H55" s="23">
        <f t="shared" ref="H55" si="630">E55-F55-G55</f>
        <v>4916970.74</v>
      </c>
      <c r="I55" s="9">
        <f>ROUND(H55*0.1,2)+0.01</f>
        <v>491697.08</v>
      </c>
      <c r="J55" s="9">
        <f t="shared" ref="J55" si="631">ROUND((I55*0.58)+((I55*0.42)*0.1),2)</f>
        <v>305835.58</v>
      </c>
      <c r="K55" s="9">
        <f t="shared" ref="K55" si="632">ROUND((I55*0.42)*0.9,2)</f>
        <v>185861.5</v>
      </c>
      <c r="L55" s="23">
        <f t="shared" ref="L55" si="633">IF(J55+K55=I55,H55-I55,"ERROR")</f>
        <v>4425273.66</v>
      </c>
      <c r="M55" s="9">
        <f t="shared" ref="M55" si="634">ROUND(L55*0.42,2)</f>
        <v>1858614.94</v>
      </c>
      <c r="N55" s="9">
        <f t="shared" ref="N55" si="635">ROUND(L55*0,2)</f>
        <v>0</v>
      </c>
      <c r="O55" s="9">
        <f>ROUND((L55*0.0955)+(L55*0.41),2+0.01)-0.02</f>
        <v>2236975.8199999998</v>
      </c>
      <c r="P55" s="9">
        <f t="shared" ref="P55" si="636">ROUND((L55*0.04)*0.9,2)</f>
        <v>159309.85</v>
      </c>
      <c r="Q55" s="9">
        <f t="shared" ref="Q55" si="637">ROUND(L55*0.005,2)</f>
        <v>22126.37</v>
      </c>
      <c r="R55" s="9">
        <f t="shared" ref="R55" si="638">ROUND((L55*0.0075)*0.9,2)</f>
        <v>29870.6</v>
      </c>
      <c r="S55" s="9">
        <f t="shared" ref="S55" si="639">ROUND((L55*0.0075)*0.9,2)</f>
        <v>29870.6</v>
      </c>
      <c r="T55" s="9">
        <f>ROUND(L55*0.01,2)</f>
        <v>44252.74</v>
      </c>
      <c r="U55" s="9">
        <f>ROUND(L55*0.01,2)</f>
        <v>44252.74</v>
      </c>
      <c r="V55" s="18">
        <f t="shared" ref="V55" si="640">E55/W55</f>
        <v>3005.7772946009391</v>
      </c>
      <c r="W55" s="10">
        <v>1704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45458</v>
      </c>
      <c r="B56" s="25">
        <v>60388569.629999995</v>
      </c>
      <c r="C56" s="9">
        <v>54512339.789999992</v>
      </c>
      <c r="D56" s="9">
        <v>907288.19</v>
      </c>
      <c r="E56" s="9">
        <f t="shared" ref="E56" si="641">B56-C56-D56</f>
        <v>4968941.6500000041</v>
      </c>
      <c r="F56" s="9">
        <v>0</v>
      </c>
      <c r="G56" s="9">
        <f>ROUND(E56*0.04,2)-0.01</f>
        <v>198757.66</v>
      </c>
      <c r="H56" s="23">
        <f t="shared" ref="H56" si="642">E56-F56-G56</f>
        <v>4770183.9900000039</v>
      </c>
      <c r="I56" s="9">
        <f>ROUND(H56*0.1,2)+0.01</f>
        <v>477018.41000000003</v>
      </c>
      <c r="J56" s="9">
        <f t="shared" ref="J56" si="643">ROUND((I56*0.58)+((I56*0.42)*0.1),2)</f>
        <v>296705.45</v>
      </c>
      <c r="K56" s="9">
        <f t="shared" ref="K56" si="644">ROUND((I56*0.42)*0.9,2)</f>
        <v>180312.95999999999</v>
      </c>
      <c r="L56" s="23">
        <f t="shared" ref="L56" si="645">IF(J56+K56=I56,H56-I56,"ERROR")</f>
        <v>4293165.5800000038</v>
      </c>
      <c r="M56" s="9">
        <f t="shared" ref="M56" si="646">ROUND(L56*0.42,2)</f>
        <v>1803129.54</v>
      </c>
      <c r="N56" s="9">
        <f t="shared" ref="N56" si="647">ROUND(L56*0,2)</f>
        <v>0</v>
      </c>
      <c r="O56" s="9">
        <f>ROUND((L56*0.0955)+(L56*0.41),2+0.01)-0.01</f>
        <v>2170195.1900000004</v>
      </c>
      <c r="P56" s="9">
        <f t="shared" ref="P56" si="648">ROUND((L56*0.04)*0.9,2)</f>
        <v>154553.96</v>
      </c>
      <c r="Q56" s="9">
        <f t="shared" ref="Q56" si="649">ROUND(L56*0.005,2)</f>
        <v>21465.83</v>
      </c>
      <c r="R56" s="9">
        <f t="shared" ref="R56" si="650">ROUND((L56*0.0075)*0.9,2)</f>
        <v>28978.87</v>
      </c>
      <c r="S56" s="9">
        <f t="shared" ref="S56" si="651">ROUND((L56*0.0075)*0.9,2)</f>
        <v>28978.87</v>
      </c>
      <c r="T56" s="9">
        <f>ROUND(L56*0.01,2)</f>
        <v>42931.66</v>
      </c>
      <c r="U56" s="9">
        <f>ROUND(L56*0.01,2)</f>
        <v>42931.66</v>
      </c>
      <c r="V56" s="18">
        <f t="shared" ref="V56" si="652">E56/W56</f>
        <v>2910.9207088459311</v>
      </c>
      <c r="W56" s="10">
        <v>1707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45465</v>
      </c>
      <c r="B57" s="25">
        <v>64795141.340000004</v>
      </c>
      <c r="C57" s="9">
        <v>58454950.579999998</v>
      </c>
      <c r="D57" s="9">
        <v>1052458.1499999999</v>
      </c>
      <c r="E57" s="9">
        <f t="shared" ref="E57" si="653">B57-C57-D57</f>
        <v>5287732.610000005</v>
      </c>
      <c r="F57" s="9">
        <v>0</v>
      </c>
      <c r="G57" s="9">
        <f>ROUND(E57*0.04,2)</f>
        <v>211509.3</v>
      </c>
      <c r="H57" s="23">
        <f t="shared" ref="H57" si="654">E57-F57-G57</f>
        <v>5076223.3100000052</v>
      </c>
      <c r="I57" s="9">
        <f>ROUND(H57*0.1,2)</f>
        <v>507622.33</v>
      </c>
      <c r="J57" s="9">
        <f t="shared" ref="J57" si="655">ROUND((I57*0.58)+((I57*0.42)*0.1),2)</f>
        <v>315741.09000000003</v>
      </c>
      <c r="K57" s="9">
        <f t="shared" ref="K57" si="656">ROUND((I57*0.42)*0.9,2)</f>
        <v>191881.24</v>
      </c>
      <c r="L57" s="23">
        <f t="shared" ref="L57" si="657">IF(J57+K57=I57,H57-I57,"ERROR")</f>
        <v>4568600.9800000051</v>
      </c>
      <c r="M57" s="9">
        <f t="shared" ref="M57" si="658">ROUND(L57*0.42,2)</f>
        <v>1918812.41</v>
      </c>
      <c r="N57" s="9">
        <f t="shared" ref="N57" si="659">ROUND(L57*0,2)</f>
        <v>0</v>
      </c>
      <c r="O57" s="9">
        <f>ROUND((L57*0.0955)+(L57*0.41),2+0.01)+0.01</f>
        <v>2309427.8099999996</v>
      </c>
      <c r="P57" s="9">
        <f t="shared" ref="P57" si="660">ROUND((L57*0.04)*0.9,2)</f>
        <v>164469.64000000001</v>
      </c>
      <c r="Q57" s="9">
        <f t="shared" ref="Q57" si="661">ROUND(L57*0.005,2)</f>
        <v>22843</v>
      </c>
      <c r="R57" s="9">
        <f t="shared" ref="R57" si="662">ROUND((L57*0.0075)*0.9,2)</f>
        <v>30838.06</v>
      </c>
      <c r="S57" s="9">
        <f t="shared" ref="S57" si="663">ROUND((L57*0.0075)*0.9,2)</f>
        <v>30838.06</v>
      </c>
      <c r="T57" s="9">
        <f>ROUND(L57*0.01,2)-0.01</f>
        <v>45686</v>
      </c>
      <c r="U57" s="9">
        <f>ROUND(L57*0.01,2)-0.01</f>
        <v>45686</v>
      </c>
      <c r="V57" s="18">
        <f t="shared" ref="V57" si="664">E57/W57</f>
        <v>3054.7270999422326</v>
      </c>
      <c r="W57" s="10">
        <v>1731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>Mountaineer!A58</f>
        <v>45472</v>
      </c>
      <c r="B58" s="25">
        <v>63407727.450000003</v>
      </c>
      <c r="C58" s="9">
        <v>57438034.020000003</v>
      </c>
      <c r="D58" s="9">
        <v>963819.81</v>
      </c>
      <c r="E58" s="9">
        <f t="shared" ref="E58" si="665">B58-C58-D58</f>
        <v>5005873.6199999992</v>
      </c>
      <c r="F58" s="9">
        <v>0</v>
      </c>
      <c r="G58" s="9">
        <f>ROUND(E58*0.04,2)-0.01</f>
        <v>200234.93</v>
      </c>
      <c r="H58" s="23">
        <f t="shared" ref="H58" si="666">E58-F58-G58</f>
        <v>4805638.6899999995</v>
      </c>
      <c r="I58" s="9">
        <f>ROUND(H58*0.1,2)+0.01</f>
        <v>480563.88</v>
      </c>
      <c r="J58" s="9">
        <f t="shared" ref="J58" si="667">ROUND((I58*0.58)+((I58*0.42)*0.1),2)</f>
        <v>298910.73</v>
      </c>
      <c r="K58" s="9">
        <f t="shared" ref="K58" si="668">ROUND((I58*0.42)*0.9,2)</f>
        <v>181653.15</v>
      </c>
      <c r="L58" s="23">
        <f t="shared" ref="L58" si="669">IF(J58+K58=I58,H58-I58,"ERROR")</f>
        <v>4325074.8099999996</v>
      </c>
      <c r="M58" s="9">
        <f t="shared" ref="M58" si="670">ROUND(L58*0.42,2)</f>
        <v>1816531.42</v>
      </c>
      <c r="N58" s="9">
        <f t="shared" ref="N58" si="671">ROUND(L58*0,2)</f>
        <v>0</v>
      </c>
      <c r="O58" s="9">
        <f>ROUND((L58*0.0955)+(L58*0.41),2+0.01)+0.03</f>
        <v>2186325.3499999996</v>
      </c>
      <c r="P58" s="9">
        <f t="shared" ref="P58" si="672">ROUND((L58*0.04)*0.9,2)</f>
        <v>155702.69</v>
      </c>
      <c r="Q58" s="9">
        <f t="shared" ref="Q58" si="673">ROUND(L58*0.005,2)</f>
        <v>21625.37</v>
      </c>
      <c r="R58" s="9">
        <f t="shared" ref="R58" si="674">ROUND((L58*0.0075)*0.9,2)</f>
        <v>29194.25</v>
      </c>
      <c r="S58" s="9">
        <f t="shared" ref="S58" si="675">ROUND((L58*0.0075)*0.9,2)</f>
        <v>29194.25</v>
      </c>
      <c r="T58" s="9">
        <f>ROUND(L58*0.01,2)-0.01</f>
        <v>43250.74</v>
      </c>
      <c r="U58" s="9">
        <f>ROUND(L58*0.01,2)-0.01</f>
        <v>43250.74</v>
      </c>
      <c r="V58" s="18">
        <f t="shared" ref="V58" si="676">E58/W58</f>
        <v>2918.8767463556846</v>
      </c>
      <c r="W58" s="10">
        <v>1715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 t="str">
        <f>Mountaineer!A59</f>
        <v>6/30/2024 ***</v>
      </c>
      <c r="B59" s="25">
        <v>10651749.6</v>
      </c>
      <c r="C59" s="9">
        <v>9464557.8300000001</v>
      </c>
      <c r="D59" s="9">
        <v>148231.01999999999</v>
      </c>
      <c r="E59" s="9">
        <f t="shared" ref="E59" si="677">B59-C59-D59</f>
        <v>1038960.7499999995</v>
      </c>
      <c r="F59" s="9">
        <v>0</v>
      </c>
      <c r="G59" s="9">
        <f>ROUND(E59*0.04,2)</f>
        <v>41558.43</v>
      </c>
      <c r="H59" s="23">
        <f t="shared" ref="H59" si="678">E59-F59-G59</f>
        <v>997402.31999999948</v>
      </c>
      <c r="I59" s="9">
        <f>ROUND(H59*0.1,2)</f>
        <v>99740.23</v>
      </c>
      <c r="J59" s="9">
        <f>ROUND((I59*0.58)+((I59*0.42)*0.1),2)</f>
        <v>62038.42</v>
      </c>
      <c r="K59" s="9">
        <f t="shared" ref="K59" si="679">ROUND((I59*0.42)*0.9,2)</f>
        <v>37701.81</v>
      </c>
      <c r="L59" s="23">
        <f t="shared" ref="L59" si="680">IF(J59+K59=I59,H59-I59,"ERROR")</f>
        <v>897662.0899999995</v>
      </c>
      <c r="M59" s="9">
        <f t="shared" ref="M59" si="681">ROUND(L59*0.42,2)</f>
        <v>377018.08</v>
      </c>
      <c r="N59" s="9">
        <f t="shared" ref="N59" si="682">ROUND(L59*0,2)</f>
        <v>0</v>
      </c>
      <c r="O59" s="9">
        <f>ROUND((L59*0.0955)+(L59*0.41),2+0.01)-0.01</f>
        <v>453768.18</v>
      </c>
      <c r="P59" s="9">
        <f t="shared" ref="P59" si="683">ROUND((L59*0.04)*0.9,2)</f>
        <v>32315.84</v>
      </c>
      <c r="Q59" s="9">
        <f t="shared" ref="Q59" si="684">ROUND(L59*0.005,2)</f>
        <v>4488.3100000000004</v>
      </c>
      <c r="R59" s="9">
        <f t="shared" ref="R59" si="685">ROUND((L59*0.0075)*0.9,2)</f>
        <v>6059.22</v>
      </c>
      <c r="S59" s="9">
        <f t="shared" ref="S59" si="686">ROUND((L59*0.0075)*0.9,2)</f>
        <v>6059.22</v>
      </c>
      <c r="T59" s="9">
        <f>ROUND(L59*0.01,2)</f>
        <v>8976.6200000000008</v>
      </c>
      <c r="U59" s="9">
        <f>ROUND(L59*0.01,2)</f>
        <v>8976.6200000000008</v>
      </c>
      <c r="V59" s="18">
        <f t="shared" ref="V59" si="687">E59/W59</f>
        <v>599.51572417772627</v>
      </c>
      <c r="W59" s="10">
        <v>1733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x14ac:dyDescent="0.25">
      <c r="B60" s="11"/>
      <c r="V60" s="12"/>
    </row>
    <row r="61" spans="1:96" ht="15" customHeight="1" thickBot="1" x14ac:dyDescent="0.3">
      <c r="B61" s="13">
        <f t="shared" ref="B61:U61" si="688">SUM(B6:B60)</f>
        <v>3196277199.8600001</v>
      </c>
      <c r="C61" s="13">
        <f t="shared" si="688"/>
        <v>2886573246.0799999</v>
      </c>
      <c r="D61" s="13">
        <f t="shared" si="688"/>
        <v>45684333.160000004</v>
      </c>
      <c r="E61" s="13">
        <f t="shared" si="688"/>
        <v>264019620.62000003</v>
      </c>
      <c r="F61" s="13">
        <f t="shared" si="688"/>
        <v>5340672.84</v>
      </c>
      <c r="G61" s="13">
        <f t="shared" si="688"/>
        <v>5220111.959999999</v>
      </c>
      <c r="H61" s="13">
        <f t="shared" si="688"/>
        <v>253458835.81999993</v>
      </c>
      <c r="I61" s="13">
        <f t="shared" si="688"/>
        <v>12127174.51</v>
      </c>
      <c r="J61" s="13">
        <f t="shared" si="688"/>
        <v>7543102.5300000012</v>
      </c>
      <c r="K61" s="13">
        <f t="shared" si="688"/>
        <v>4584071.9799999995</v>
      </c>
      <c r="L61" s="13">
        <f t="shared" si="688"/>
        <v>241331661.31000003</v>
      </c>
      <c r="M61" s="13">
        <f t="shared" si="688"/>
        <v>107307716.84999998</v>
      </c>
      <c r="N61" s="13">
        <f t="shared" si="688"/>
        <v>39656127.250000007</v>
      </c>
      <c r="O61" s="13">
        <f t="shared" si="688"/>
        <v>72158621.510000005</v>
      </c>
      <c r="P61" s="13">
        <f t="shared" si="688"/>
        <v>12256991.260000002</v>
      </c>
      <c r="Q61" s="13">
        <f t="shared" si="688"/>
        <v>1867593.7600000005</v>
      </c>
      <c r="R61" s="13">
        <f t="shared" si="688"/>
        <v>1628988.7400000002</v>
      </c>
      <c r="S61" s="13">
        <f t="shared" si="688"/>
        <v>1628988.7400000002</v>
      </c>
      <c r="T61" s="13">
        <f t="shared" si="688"/>
        <v>2869348.3400000008</v>
      </c>
      <c r="U61" s="13">
        <f t="shared" si="688"/>
        <v>1957284.8600000003</v>
      </c>
      <c r="V61" s="14">
        <f>AVERAGE(V6:V60)</f>
        <v>2915.8412351779348</v>
      </c>
      <c r="W61" s="15">
        <f>AVERAGE(W6:W60)</f>
        <v>1681.4444444444443</v>
      </c>
    </row>
    <row r="62" spans="1:96" ht="15" customHeight="1" thickTop="1" x14ac:dyDescent="0.25"/>
    <row r="63" spans="1:96" ht="15" customHeight="1" x14ac:dyDescent="0.25">
      <c r="A63" s="1" t="s">
        <v>35</v>
      </c>
    </row>
    <row r="64" spans="1:96" ht="15" customHeight="1" x14ac:dyDescent="0.25">
      <c r="A64" s="1" t="s">
        <v>4</v>
      </c>
    </row>
    <row r="65" spans="1:1" ht="15" customHeight="1" x14ac:dyDescent="0.25">
      <c r="A65" s="1" t="s">
        <v>40</v>
      </c>
    </row>
  </sheetData>
  <mergeCells count="1">
    <mergeCell ref="A4:W4"/>
  </mergeCells>
  <pageMargins left="0.25" right="0.25" top="0.5" bottom="0.25" header="0" footer="0"/>
  <pageSetup paperSize="5" scale="49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2024-07-11T13:42:02Z</cp:lastPrinted>
  <dcterms:created xsi:type="dcterms:W3CDTF">2017-06-07T17:06:12Z</dcterms:created>
  <dcterms:modified xsi:type="dcterms:W3CDTF">2024-07-11T14:58:16Z</dcterms:modified>
</cp:coreProperties>
</file>