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8_{9A85325D-07A1-4630-95C3-F82FE1F9358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otal" sheetId="3" r:id="rId1"/>
    <sheet name="Mountaineer" sheetId="4" r:id="rId2"/>
    <sheet name="Wheeling" sheetId="7" r:id="rId3"/>
    <sheet name="Mardi Gras" sheetId="8" r:id="rId4"/>
    <sheet name="Charles Town" sheetId="1" r:id="rId5"/>
    <sheet name="Greenbrier" sheetId="9" r:id="rId6"/>
  </sheets>
  <definedNames>
    <definedName name="_xlnm.Print_Area" localSheetId="4">'Charles Town'!$A$1:$S$159</definedName>
    <definedName name="_xlnm.Print_Area" localSheetId="5">Greenbrier!$A$1:$S$115</definedName>
    <definedName name="_xlnm.Print_Area" localSheetId="3">'Mardi Gras'!$A$1:$S$159</definedName>
    <definedName name="_xlnm.Print_Area" localSheetId="1">Mountaineer!$A$1:$S$66</definedName>
    <definedName name="_xlnm.Print_Area" localSheetId="0">Total!$A$1:$S$22</definedName>
    <definedName name="_xlnm.Print_Area" localSheetId="2">Wheeling!$A$1:$S$111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3" l="1"/>
  <c r="H17" i="3"/>
  <c r="G17" i="3"/>
  <c r="D17" i="3"/>
  <c r="C17" i="3"/>
  <c r="B17" i="3"/>
  <c r="A17" i="3"/>
  <c r="N17" i="4"/>
  <c r="M17" i="4"/>
  <c r="L17" i="4"/>
  <c r="J17" i="4"/>
  <c r="E17" i="4"/>
  <c r="N17" i="7"/>
  <c r="M17" i="7"/>
  <c r="L17" i="7"/>
  <c r="J17" i="7"/>
  <c r="E17" i="7"/>
  <c r="O17" i="7" s="1"/>
  <c r="Q17" i="7" s="1"/>
  <c r="N17" i="8"/>
  <c r="M17" i="8"/>
  <c r="L17" i="8"/>
  <c r="J17" i="8"/>
  <c r="E17" i="8"/>
  <c r="N17" i="1"/>
  <c r="M17" i="1"/>
  <c r="L17" i="1"/>
  <c r="J17" i="1"/>
  <c r="E17" i="1"/>
  <c r="N17" i="9"/>
  <c r="M17" i="9"/>
  <c r="L17" i="9"/>
  <c r="J17" i="9"/>
  <c r="E17" i="9"/>
  <c r="I16" i="3"/>
  <c r="H16" i="3"/>
  <c r="G16" i="3"/>
  <c r="D16" i="3"/>
  <c r="C16" i="3"/>
  <c r="B16" i="3"/>
  <c r="N16" i="4"/>
  <c r="M16" i="4"/>
  <c r="L16" i="4"/>
  <c r="J16" i="4"/>
  <c r="E16" i="4"/>
  <c r="N16" i="7"/>
  <c r="M16" i="7"/>
  <c r="L16" i="7"/>
  <c r="J16" i="7"/>
  <c r="E16" i="7"/>
  <c r="O16" i="7" s="1"/>
  <c r="Q16" i="7" s="1"/>
  <c r="N16" i="8"/>
  <c r="M16" i="8"/>
  <c r="L16" i="8"/>
  <c r="J16" i="8"/>
  <c r="E16" i="8"/>
  <c r="N16" i="1"/>
  <c r="M16" i="1"/>
  <c r="L16" i="1"/>
  <c r="J16" i="1"/>
  <c r="E16" i="1"/>
  <c r="N16" i="9"/>
  <c r="M16" i="9"/>
  <c r="L16" i="9"/>
  <c r="J16" i="9"/>
  <c r="E16" i="9"/>
  <c r="I15" i="3"/>
  <c r="H15" i="3"/>
  <c r="G15" i="3"/>
  <c r="D15" i="3"/>
  <c r="C15" i="3"/>
  <c r="B15" i="3"/>
  <c r="N15" i="4"/>
  <c r="M15" i="4"/>
  <c r="L15" i="4"/>
  <c r="J15" i="4"/>
  <c r="E15" i="4"/>
  <c r="N15" i="7"/>
  <c r="M15" i="7"/>
  <c r="L15" i="7"/>
  <c r="J15" i="7"/>
  <c r="E15" i="7"/>
  <c r="O15" i="7" s="1"/>
  <c r="Q15" i="7" s="1"/>
  <c r="N15" i="8"/>
  <c r="M15" i="8"/>
  <c r="L15" i="8"/>
  <c r="J15" i="8"/>
  <c r="E15" i="8"/>
  <c r="N15" i="1"/>
  <c r="M15" i="1"/>
  <c r="L15" i="1"/>
  <c r="J15" i="1"/>
  <c r="E15" i="1"/>
  <c r="N15" i="9"/>
  <c r="M15" i="9"/>
  <c r="L15" i="9"/>
  <c r="J15" i="9"/>
  <c r="E15" i="9"/>
  <c r="O17" i="4" l="1"/>
  <c r="Q17" i="4" s="1"/>
  <c r="R17" i="4" s="1"/>
  <c r="J17" i="3"/>
  <c r="O17" i="8"/>
  <c r="Q17" i="8" s="1"/>
  <c r="L17" i="3"/>
  <c r="N17" i="3"/>
  <c r="O17" i="1"/>
  <c r="Q17" i="1" s="1"/>
  <c r="M17" i="3"/>
  <c r="O17" i="9"/>
  <c r="Q17" i="9" s="1"/>
  <c r="E17" i="3"/>
  <c r="R17" i="7"/>
  <c r="S17" i="7"/>
  <c r="S17" i="8"/>
  <c r="R17" i="8"/>
  <c r="S17" i="1"/>
  <c r="R17" i="1"/>
  <c r="J16" i="3"/>
  <c r="O16" i="8"/>
  <c r="E16" i="3"/>
  <c r="L16" i="3"/>
  <c r="M16" i="3"/>
  <c r="N16" i="3"/>
  <c r="O16" i="4"/>
  <c r="S16" i="7"/>
  <c r="R16" i="7"/>
  <c r="O15" i="8"/>
  <c r="Q15" i="8" s="1"/>
  <c r="S15" i="8" s="1"/>
  <c r="O16" i="1"/>
  <c r="Q16" i="1" s="1"/>
  <c r="R16" i="1" s="1"/>
  <c r="O16" i="9"/>
  <c r="Q16" i="9" s="1"/>
  <c r="O15" i="4"/>
  <c r="Q15" i="4" s="1"/>
  <c r="S15" i="4" s="1"/>
  <c r="J15" i="3"/>
  <c r="L15" i="3"/>
  <c r="N15" i="3"/>
  <c r="M15" i="3"/>
  <c r="E15" i="3"/>
  <c r="S15" i="7"/>
  <c r="R15" i="7"/>
  <c r="R15" i="8"/>
  <c r="O15" i="1"/>
  <c r="Q15" i="1" s="1"/>
  <c r="R15" i="1" s="1"/>
  <c r="O15" i="9"/>
  <c r="Q15" i="9" s="1"/>
  <c r="S15" i="9" s="1"/>
  <c r="S17" i="4" l="1"/>
  <c r="Q17" i="3"/>
  <c r="R17" i="9"/>
  <c r="R17" i="3" s="1"/>
  <c r="S17" i="9"/>
  <c r="O17" i="3"/>
  <c r="S16" i="4"/>
  <c r="Q16" i="4"/>
  <c r="Q16" i="8"/>
  <c r="S16" i="8" s="1"/>
  <c r="R16" i="8"/>
  <c r="S16" i="1"/>
  <c r="R16" i="9"/>
  <c r="O16" i="3"/>
  <c r="R16" i="4"/>
  <c r="R15" i="4"/>
  <c r="R15" i="9"/>
  <c r="O15" i="3"/>
  <c r="S15" i="1"/>
  <c r="S15" i="3" s="1"/>
  <c r="Q15" i="3"/>
  <c r="I14" i="3"/>
  <c r="H14" i="3"/>
  <c r="G14" i="3"/>
  <c r="D14" i="3"/>
  <c r="C14" i="3"/>
  <c r="B14" i="3"/>
  <c r="N14" i="4"/>
  <c r="M14" i="4"/>
  <c r="L14" i="4"/>
  <c r="J14" i="4"/>
  <c r="E14" i="4"/>
  <c r="N14" i="7"/>
  <c r="M14" i="7"/>
  <c r="L14" i="7"/>
  <c r="J14" i="7"/>
  <c r="E14" i="7"/>
  <c r="N14" i="8"/>
  <c r="M14" i="8"/>
  <c r="L14" i="8"/>
  <c r="J14" i="8"/>
  <c r="E14" i="8"/>
  <c r="O14" i="8" s="1"/>
  <c r="N14" i="1"/>
  <c r="M14" i="1"/>
  <c r="L14" i="1"/>
  <c r="J14" i="1"/>
  <c r="E14" i="1"/>
  <c r="O14" i="1" s="1"/>
  <c r="Q14" i="1" s="1"/>
  <c r="N14" i="9"/>
  <c r="M14" i="9"/>
  <c r="L14" i="9"/>
  <c r="J14" i="9"/>
  <c r="E14" i="9"/>
  <c r="S17" i="3" l="1"/>
  <c r="R16" i="3"/>
  <c r="S16" i="9"/>
  <c r="S16" i="3" s="1"/>
  <c r="Q16" i="3"/>
  <c r="R15" i="3"/>
  <c r="L14" i="3"/>
  <c r="O14" i="7"/>
  <c r="Q14" i="7" s="1"/>
  <c r="S14" i="7" s="1"/>
  <c r="M14" i="3"/>
  <c r="Q14" i="8"/>
  <c r="R14" i="8" s="1"/>
  <c r="J14" i="3"/>
  <c r="E14" i="3"/>
  <c r="N14" i="3"/>
  <c r="O14" i="4"/>
  <c r="Q14" i="4" s="1"/>
  <c r="R14" i="4" s="1"/>
  <c r="S14" i="8"/>
  <c r="S14" i="1"/>
  <c r="R14" i="1"/>
  <c r="O14" i="9"/>
  <c r="R14" i="7" l="1"/>
  <c r="O14" i="3"/>
  <c r="Q14" i="9"/>
  <c r="S14" i="4"/>
  <c r="I13" i="3"/>
  <c r="H13" i="3"/>
  <c r="G13" i="3"/>
  <c r="D13" i="3"/>
  <c r="C13" i="3"/>
  <c r="B13" i="3"/>
  <c r="N13" i="4"/>
  <c r="M13" i="4"/>
  <c r="L13" i="4"/>
  <c r="J13" i="4"/>
  <c r="E13" i="4"/>
  <c r="N13" i="7"/>
  <c r="M13" i="7"/>
  <c r="L13" i="7"/>
  <c r="J13" i="7"/>
  <c r="E13" i="7"/>
  <c r="O13" i="7" s="1"/>
  <c r="Q13" i="7" s="1"/>
  <c r="N13" i="8"/>
  <c r="M13" i="8"/>
  <c r="L13" i="8"/>
  <c r="J13" i="8"/>
  <c r="E13" i="8"/>
  <c r="N13" i="1"/>
  <c r="M13" i="1"/>
  <c r="L13" i="1"/>
  <c r="J13" i="1"/>
  <c r="E13" i="1"/>
  <c r="N13" i="9"/>
  <c r="M13" i="9"/>
  <c r="L13" i="9"/>
  <c r="J13" i="9"/>
  <c r="E13" i="9"/>
  <c r="Q14" i="3" l="1"/>
  <c r="S14" i="9"/>
  <c r="S14" i="3" s="1"/>
  <c r="R14" i="9"/>
  <c r="R14" i="3" s="1"/>
  <c r="J13" i="3"/>
  <c r="N13" i="3"/>
  <c r="L13" i="3"/>
  <c r="M13" i="3"/>
  <c r="E13" i="3"/>
  <c r="O13" i="4"/>
  <c r="Q13" i="4" s="1"/>
  <c r="S13" i="4" s="1"/>
  <c r="S13" i="7"/>
  <c r="R13" i="7"/>
  <c r="O13" i="8"/>
  <c r="O13" i="1"/>
  <c r="Q13" i="1" s="1"/>
  <c r="S13" i="1" s="1"/>
  <c r="O13" i="9"/>
  <c r="Q13" i="9" s="1"/>
  <c r="Q13" i="8" l="1"/>
  <c r="O13" i="3"/>
  <c r="R13" i="4"/>
  <c r="R13" i="1"/>
  <c r="I12" i="3"/>
  <c r="H12" i="3"/>
  <c r="G12" i="3"/>
  <c r="D12" i="3"/>
  <c r="C12" i="3"/>
  <c r="B12" i="3"/>
  <c r="N12" i="4"/>
  <c r="M12" i="4"/>
  <c r="L12" i="4"/>
  <c r="J12" i="4"/>
  <c r="E12" i="4"/>
  <c r="N12" i="7"/>
  <c r="M12" i="7"/>
  <c r="L12" i="7"/>
  <c r="J12" i="7"/>
  <c r="E12" i="7"/>
  <c r="N12" i="8"/>
  <c r="M12" i="8"/>
  <c r="L12" i="8"/>
  <c r="J12" i="8"/>
  <c r="E12" i="8"/>
  <c r="N12" i="1"/>
  <c r="M12" i="1"/>
  <c r="L12" i="1"/>
  <c r="J12" i="1"/>
  <c r="E12" i="1"/>
  <c r="N12" i="9"/>
  <c r="M12" i="9"/>
  <c r="L12" i="9"/>
  <c r="J12" i="9"/>
  <c r="E12" i="9"/>
  <c r="O12" i="7" l="1"/>
  <c r="Q12" i="7" s="1"/>
  <c r="S12" i="7" s="1"/>
  <c r="E12" i="3"/>
  <c r="S13" i="8"/>
  <c r="R13" i="8"/>
  <c r="Q13" i="3"/>
  <c r="R13" i="9"/>
  <c r="S13" i="9"/>
  <c r="N12" i="3"/>
  <c r="J12" i="3"/>
  <c r="M12" i="3"/>
  <c r="L12" i="3"/>
  <c r="O12" i="9"/>
  <c r="Q12" i="9" s="1"/>
  <c r="R12" i="9" s="1"/>
  <c r="O12" i="4"/>
  <c r="O12" i="8"/>
  <c r="O12" i="1"/>
  <c r="R12" i="7" l="1"/>
  <c r="S13" i="3"/>
  <c r="S12" i="9"/>
  <c r="Q12" i="8"/>
  <c r="S12" i="8" s="1"/>
  <c r="R13" i="3"/>
  <c r="Q12" i="4"/>
  <c r="S12" i="4" s="1"/>
  <c r="Q12" i="1"/>
  <c r="O12" i="3"/>
  <c r="I11" i="3"/>
  <c r="H11" i="3"/>
  <c r="G11" i="3"/>
  <c r="D11" i="3"/>
  <c r="C11" i="3"/>
  <c r="B11" i="3"/>
  <c r="A11" i="4"/>
  <c r="A12" i="4" s="1"/>
  <c r="N11" i="4"/>
  <c r="M11" i="4"/>
  <c r="L11" i="4"/>
  <c r="J11" i="4"/>
  <c r="E11" i="4"/>
  <c r="A11" i="7"/>
  <c r="A12" i="7" s="1"/>
  <c r="A13" i="7" s="1"/>
  <c r="A14" i="7" s="1"/>
  <c r="A15" i="7" s="1"/>
  <c r="A16" i="7" s="1"/>
  <c r="A17" i="7" s="1"/>
  <c r="N11" i="7"/>
  <c r="M11" i="7"/>
  <c r="L11" i="7"/>
  <c r="J11" i="7"/>
  <c r="E11" i="7"/>
  <c r="A11" i="8"/>
  <c r="A12" i="8" s="1"/>
  <c r="A13" i="8" s="1"/>
  <c r="A14" i="8" s="1"/>
  <c r="A15" i="8" s="1"/>
  <c r="A16" i="8" s="1"/>
  <c r="A17" i="8" s="1"/>
  <c r="N11" i="8"/>
  <c r="M11" i="8"/>
  <c r="L11" i="8"/>
  <c r="J11" i="8"/>
  <c r="E11" i="8"/>
  <c r="A11" i="1"/>
  <c r="A12" i="1" s="1"/>
  <c r="A13" i="1" s="1"/>
  <c r="A14" i="1" s="1"/>
  <c r="A15" i="1" s="1"/>
  <c r="A16" i="1" s="1"/>
  <c r="A17" i="1" s="1"/>
  <c r="N11" i="1"/>
  <c r="M11" i="1"/>
  <c r="L11" i="1"/>
  <c r="J11" i="1"/>
  <c r="E11" i="1"/>
  <c r="A11" i="9"/>
  <c r="A12" i="9" s="1"/>
  <c r="A13" i="9" s="1"/>
  <c r="A14" i="9" s="1"/>
  <c r="A15" i="9" s="1"/>
  <c r="A16" i="9" s="1"/>
  <c r="A17" i="9" s="1"/>
  <c r="N11" i="9"/>
  <c r="M11" i="9"/>
  <c r="L11" i="9"/>
  <c r="J11" i="9"/>
  <c r="E11" i="9"/>
  <c r="O11" i="7" l="1"/>
  <c r="Q11" i="7" s="1"/>
  <c r="S11" i="7" s="1"/>
  <c r="R12" i="8"/>
  <c r="A11" i="3"/>
  <c r="O11" i="9"/>
  <c r="Q11" i="9" s="1"/>
  <c r="R11" i="9" s="1"/>
  <c r="A13" i="4"/>
  <c r="A12" i="3"/>
  <c r="Q12" i="3"/>
  <c r="R12" i="4"/>
  <c r="R12" i="1"/>
  <c r="S12" i="1"/>
  <c r="S12" i="3" s="1"/>
  <c r="J11" i="3"/>
  <c r="E11" i="3"/>
  <c r="L11" i="3"/>
  <c r="M11" i="3"/>
  <c r="N11" i="3"/>
  <c r="O11" i="4"/>
  <c r="O11" i="8"/>
  <c r="Q11" i="8" s="1"/>
  <c r="R11" i="8" s="1"/>
  <c r="S11" i="8"/>
  <c r="O11" i="1"/>
  <c r="I10" i="3"/>
  <c r="H10" i="3"/>
  <c r="G10" i="3"/>
  <c r="D10" i="3"/>
  <c r="C10" i="3"/>
  <c r="B10" i="3"/>
  <c r="A10" i="3"/>
  <c r="N10" i="4"/>
  <c r="M10" i="4"/>
  <c r="L10" i="4"/>
  <c r="J10" i="4"/>
  <c r="E10" i="4"/>
  <c r="N10" i="7"/>
  <c r="M10" i="7"/>
  <c r="L10" i="7"/>
  <c r="J10" i="7"/>
  <c r="E10" i="7"/>
  <c r="N10" i="8"/>
  <c r="M10" i="8"/>
  <c r="L10" i="8"/>
  <c r="J10" i="8"/>
  <c r="E10" i="8"/>
  <c r="N10" i="1"/>
  <c r="M10" i="1"/>
  <c r="L10" i="1"/>
  <c r="J10" i="1"/>
  <c r="E10" i="1"/>
  <c r="O10" i="1" s="1"/>
  <c r="Q10" i="1" s="1"/>
  <c r="N10" i="9"/>
  <c r="M10" i="9"/>
  <c r="L10" i="9"/>
  <c r="J10" i="9"/>
  <c r="E10" i="9"/>
  <c r="R11" i="7" l="1"/>
  <c r="S11" i="9"/>
  <c r="Q11" i="4"/>
  <c r="S11" i="4" s="1"/>
  <c r="Q11" i="1"/>
  <c r="S11" i="1" s="1"/>
  <c r="A14" i="4"/>
  <c r="A13" i="3"/>
  <c r="R12" i="3"/>
  <c r="O11" i="3"/>
  <c r="R11" i="4"/>
  <c r="O10" i="4"/>
  <c r="Q10" i="4" s="1"/>
  <c r="S10" i="4" s="1"/>
  <c r="J10" i="3"/>
  <c r="L10" i="3"/>
  <c r="M10" i="3"/>
  <c r="N10" i="3"/>
  <c r="E10" i="3"/>
  <c r="O10" i="7"/>
  <c r="Q10" i="7" s="1"/>
  <c r="R10" i="7" s="1"/>
  <c r="O10" i="8"/>
  <c r="S10" i="1"/>
  <c r="R10" i="1"/>
  <c r="O10" i="9"/>
  <c r="Q10" i="9" s="1"/>
  <c r="Q11" i="3" l="1"/>
  <c r="R11" i="1"/>
  <c r="S11" i="3"/>
  <c r="A15" i="4"/>
  <c r="A14" i="3"/>
  <c r="R11" i="3"/>
  <c r="R10" i="4"/>
  <c r="Q10" i="8"/>
  <c r="R10" i="8" s="1"/>
  <c r="S10" i="9"/>
  <c r="O10" i="3"/>
  <c r="S10" i="7"/>
  <c r="A9" i="3"/>
  <c r="A9" i="7"/>
  <c r="A9" i="8"/>
  <c r="A9" i="1"/>
  <c r="A9" i="9"/>
  <c r="I19" i="9"/>
  <c r="H19" i="9"/>
  <c r="G19" i="9"/>
  <c r="D19" i="9"/>
  <c r="C19" i="9"/>
  <c r="B19" i="9"/>
  <c r="N9" i="9"/>
  <c r="N19" i="9" s="1"/>
  <c r="M9" i="9"/>
  <c r="M19" i="9" s="1"/>
  <c r="L9" i="9"/>
  <c r="L19" i="9" s="1"/>
  <c r="J9" i="9"/>
  <c r="J19" i="9" s="1"/>
  <c r="E9" i="9"/>
  <c r="I19" i="1"/>
  <c r="H19" i="1"/>
  <c r="G19" i="1"/>
  <c r="D19" i="1"/>
  <c r="C19" i="1"/>
  <c r="B19" i="1"/>
  <c r="N9" i="1"/>
  <c r="N19" i="1" s="1"/>
  <c r="M9" i="1"/>
  <c r="M19" i="1" s="1"/>
  <c r="L9" i="1"/>
  <c r="L19" i="1" s="1"/>
  <c r="J9" i="1"/>
  <c r="J19" i="1" s="1"/>
  <c r="E9" i="1"/>
  <c r="E19" i="1" s="1"/>
  <c r="I19" i="8"/>
  <c r="H19" i="8"/>
  <c r="G19" i="8"/>
  <c r="D19" i="8"/>
  <c r="C19" i="8"/>
  <c r="B19" i="8"/>
  <c r="N9" i="8"/>
  <c r="N19" i="8" s="1"/>
  <c r="M9" i="8"/>
  <c r="M19" i="8" s="1"/>
  <c r="L9" i="8"/>
  <c r="L19" i="8" s="1"/>
  <c r="J9" i="8"/>
  <c r="J19" i="8" s="1"/>
  <c r="E9" i="8"/>
  <c r="I19" i="7"/>
  <c r="H19" i="7"/>
  <c r="G19" i="7"/>
  <c r="D19" i="7"/>
  <c r="C19" i="7"/>
  <c r="B19" i="7"/>
  <c r="N9" i="7"/>
  <c r="N19" i="7" s="1"/>
  <c r="M9" i="7"/>
  <c r="M19" i="7" s="1"/>
  <c r="L9" i="7"/>
  <c r="L19" i="7" s="1"/>
  <c r="J9" i="7"/>
  <c r="J19" i="7" s="1"/>
  <c r="E9" i="7"/>
  <c r="O9" i="7" s="1"/>
  <c r="A15" i="3" l="1"/>
  <c r="A16" i="4"/>
  <c r="O9" i="8"/>
  <c r="Q9" i="8" s="1"/>
  <c r="S10" i="8"/>
  <c r="S10" i="3" s="1"/>
  <c r="R10" i="9"/>
  <c r="R10" i="3" s="1"/>
  <c r="Q10" i="3"/>
  <c r="O9" i="9"/>
  <c r="O19" i="9"/>
  <c r="Q9" i="9"/>
  <c r="E19" i="9"/>
  <c r="O9" i="1"/>
  <c r="Q9" i="1" s="1"/>
  <c r="O19" i="8"/>
  <c r="E19" i="8"/>
  <c r="O19" i="7"/>
  <c r="Q9" i="7"/>
  <c r="E19" i="7"/>
  <c r="A16" i="3" l="1"/>
  <c r="A17" i="4"/>
  <c r="S9" i="9"/>
  <c r="S19" i="9" s="1"/>
  <c r="R9" i="9"/>
  <c r="R19" i="9" s="1"/>
  <c r="Q19" i="9"/>
  <c r="O19" i="1"/>
  <c r="Q19" i="8"/>
  <c r="S9" i="8"/>
  <c r="S19" i="8" s="1"/>
  <c r="R9" i="8"/>
  <c r="R19" i="8" s="1"/>
  <c r="Q19" i="7"/>
  <c r="S9" i="7"/>
  <c r="S19" i="7" s="1"/>
  <c r="R9" i="7"/>
  <c r="R19" i="7" s="1"/>
  <c r="R9" i="1" l="1"/>
  <c r="R19" i="1" s="1"/>
  <c r="Q19" i="1"/>
  <c r="S9" i="1"/>
  <c r="S19" i="1" s="1"/>
  <c r="B19" i="4" l="1"/>
  <c r="I9" i="3" l="1"/>
  <c r="H9" i="3"/>
  <c r="G9" i="3"/>
  <c r="D9" i="3"/>
  <c r="C9" i="3"/>
  <c r="B9" i="3"/>
  <c r="I19" i="4" l="1"/>
  <c r="H19" i="4"/>
  <c r="G19" i="4"/>
  <c r="D19" i="4"/>
  <c r="C19" i="4"/>
  <c r="N9" i="4" l="1"/>
  <c r="M9" i="4"/>
  <c r="L9" i="4"/>
  <c r="J9" i="4"/>
  <c r="E9" i="4"/>
  <c r="J19" i="4" l="1"/>
  <c r="J9" i="3"/>
  <c r="N19" i="4"/>
  <c r="N9" i="3"/>
  <c r="L19" i="4"/>
  <c r="L9" i="3"/>
  <c r="E19" i="4"/>
  <c r="E9" i="3"/>
  <c r="M19" i="4"/>
  <c r="M9" i="3"/>
  <c r="O9" i="4"/>
  <c r="Q9" i="4" s="1"/>
  <c r="Q9" i="3" l="1"/>
  <c r="O9" i="3"/>
  <c r="O19" i="4"/>
  <c r="Q19" i="4" l="1"/>
  <c r="R9" i="4"/>
  <c r="S9" i="4"/>
  <c r="S19" i="4" l="1"/>
  <c r="S9" i="3"/>
  <c r="R19" i="4"/>
  <c r="R9" i="3"/>
  <c r="I19" i="3"/>
  <c r="H19" i="3"/>
  <c r="G19" i="3"/>
  <c r="N19" i="3" l="1"/>
  <c r="M19" i="3"/>
  <c r="D19" i="3" l="1"/>
  <c r="C19" i="3"/>
  <c r="B19" i="3"/>
  <c r="J19" i="3" l="1"/>
  <c r="E19" i="3"/>
  <c r="L19" i="3" l="1"/>
  <c r="O19" i="3" l="1"/>
  <c r="Q19" i="3" l="1"/>
  <c r="R19" i="3" l="1"/>
  <c r="S19" i="3"/>
</calcChain>
</file>

<file path=xl/sharedStrings.xml><?xml version="1.0" encoding="utf-8"?>
<sst xmlns="http://schemas.openxmlformats.org/spreadsheetml/2006/main" count="122" uniqueCount="28">
  <si>
    <t>GREENBRIER HISTORIC RESORT SPORTS WAGERING</t>
  </si>
  <si>
    <t>WEST VIRGINIA LOTTERY</t>
  </si>
  <si>
    <t>MOUNTAINEER CASINO SPORTS WAGERING</t>
  </si>
  <si>
    <t>MARDI GRAS CASINO SPORTS WAGERING</t>
  </si>
  <si>
    <t>Total Taxable Receipts</t>
  </si>
  <si>
    <t>Privilege Tax
(10%) **</t>
  </si>
  <si>
    <t>Admin Share **</t>
  </si>
  <si>
    <t>State Share **</t>
  </si>
  <si>
    <t>** Based on Total Taxable Receipts</t>
  </si>
  <si>
    <t>WHEELING ISLAND CASINO SPORTS WAGERING</t>
  </si>
  <si>
    <t>HOLLYWOOD CASINO AT CHARLES TOWN SPORTS WAGERING</t>
  </si>
  <si>
    <t>WEEKLY SPORTS WAGERING REVENUE SUMMARY</t>
  </si>
  <si>
    <t>Retail Gross Tickets Written</t>
  </si>
  <si>
    <t>Retail Voids</t>
  </si>
  <si>
    <t>Retail Tickets Cashed</t>
  </si>
  <si>
    <t>Retail Taxable Receipts</t>
  </si>
  <si>
    <t>Mobile Gross Tickets Written</t>
  </si>
  <si>
    <t>Mobile Voids</t>
  </si>
  <si>
    <t>Mobile Tickets Cashed</t>
  </si>
  <si>
    <t>Mobile Taxable Receipts</t>
  </si>
  <si>
    <t>Total Gross Tickets Written</t>
  </si>
  <si>
    <t>Total Voids</t>
  </si>
  <si>
    <t>Total Tickets Cashed</t>
  </si>
  <si>
    <t>* 6 days to start fiscal year</t>
  </si>
  <si>
    <t>7/6/2024 *</t>
  </si>
  <si>
    <t>FISCAL YEAR 2025</t>
  </si>
  <si>
    <t>FY 2024</t>
  </si>
  <si>
    <t>FISCAL YEAR TO DATE AS OF AUGUST 31,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</si>
</sst>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7">
    <xf numFmtId="0" fontId="0" fillId="0" borderId="0" xfId="0"/>
    <xf numFmtId="0" fontId="7" fillId="0" borderId="0" xfId="0" applyFont="1"/>
    <xf numFmtId="14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4" fontId="7" fillId="0" borderId="0" xfId="1" applyFont="1"/>
    <xf numFmtId="44" fontId="7" fillId="0" borderId="2" xfId="1" applyFont="1" applyBorder="1"/>
    <xf numFmtId="0" fontId="9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44" fontId="7" fillId="0" borderId="0" xfId="1" applyFont="1" applyBorder="1"/>
    <xf numFmtId="0" fontId="0" fillId="0" borderId="0" xfId="0" applyAlignment="1">
      <alignment horizontal="center" wrapText="1"/>
    </xf>
    <xf numFmtId="43" fontId="7" fillId="0" borderId="0" xfId="1" applyNumberFormat="1" applyFont="1" applyBorder="1"/>
    <xf numFmtId="0" fontId="7" fillId="0" borderId="0" xfId="0" applyFont="1" applyAlignment="1">
      <alignment horizontal="center"/>
    </xf>
    <xf numFmtId="44" fontId="7" fillId="0" borderId="0" xfId="1" applyFont="1" applyFill="1"/>
    <xf numFmtId="14" fontId="4" fillId="0" borderId="0" xfId="0" applyNumberFormat="1" applyFont="1" applyAlignment="1">
      <alignment horizontal="left"/>
    </xf>
    <xf numFmtId="44" fontId="3" fillId="0" borderId="0" xfId="1" applyFont="1"/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22"/>
  <sheetViews>
    <sheetView tabSelected="1" zoomScaleNormal="100" workbookViewId="0">
      <pane ySplit="7" topLeftCell="A8" activePane="bottomLeft" state="frozen"/>
      <selection pane="bottomLeft" activeCell="A18" sqref="A18"/>
    </sheetView>
  </sheetViews>
  <sheetFormatPr defaultColWidth="10.7109375" defaultRowHeight="15" customHeight="1" x14ac:dyDescent="0.25"/>
  <cols>
    <col min="1" max="1" width="10.85546875" style="2" bestFit="1" customWidth="1"/>
    <col min="2" max="2" width="16.28515625" style="1" bestFit="1" customWidth="1"/>
    <col min="3" max="3" width="13.7109375" style="1" customWidth="1"/>
    <col min="4" max="4" width="16.7109375" style="1" customWidth="1"/>
    <col min="5" max="5" width="15.28515625" style="1" bestFit="1" customWidth="1"/>
    <col min="6" max="6" width="4.7109375" style="1" customWidth="1"/>
    <col min="7" max="7" width="16.7109375" style="1" customWidth="1"/>
    <col min="8" max="8" width="13.7109375" style="1" customWidth="1"/>
    <col min="9" max="9" width="17.7109375" style="1" customWidth="1"/>
    <col min="10" max="10" width="15.28515625" style="1" customWidth="1"/>
    <col min="11" max="11" width="4.7109375" style="1" customWidth="1"/>
    <col min="12" max="12" width="16.7109375" style="1" customWidth="1"/>
    <col min="13" max="13" width="1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31" ht="18.75" x14ac:dyDescent="0.3">
      <c r="A1" s="21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</row>
    <row r="2" spans="1:31" s="8" customFormat="1" ht="15.75" x14ac:dyDescent="0.25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31" s="8" customFormat="1" ht="15.75" x14ac:dyDescent="0.25">
      <c r="A3" s="22" t="s">
        <v>27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31" s="8" customFormat="1" ht="15.75" x14ac:dyDescent="0.25">
      <c r="A4" s="22" t="s">
        <v>25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31" s="8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31" s="8" customFormat="1" ht="15" customHeight="1" x14ac:dyDescent="0.25">
      <c r="A6" s="10"/>
      <c r="B6" s="10"/>
      <c r="C6" s="10"/>
      <c r="D6" s="10"/>
      <c r="E6" s="10"/>
      <c r="F6" s="6"/>
      <c r="G6" s="10"/>
      <c r="H6" s="10"/>
      <c r="I6" s="6"/>
      <c r="J6" s="10"/>
      <c r="K6" s="10"/>
      <c r="L6" s="10"/>
    </row>
    <row r="7" spans="1:31" customFormat="1" ht="25.5" x14ac:dyDescent="0.2">
      <c r="A7" s="3"/>
      <c r="B7" s="5" t="s">
        <v>12</v>
      </c>
      <c r="C7" s="4" t="s">
        <v>13</v>
      </c>
      <c r="D7" s="5" t="s">
        <v>14</v>
      </c>
      <c r="E7" s="5" t="s">
        <v>15</v>
      </c>
      <c r="F7" s="13"/>
      <c r="G7" s="5" t="s">
        <v>16</v>
      </c>
      <c r="H7" s="4" t="s">
        <v>17</v>
      </c>
      <c r="I7" s="5" t="s">
        <v>18</v>
      </c>
      <c r="J7" s="5" t="s">
        <v>19</v>
      </c>
      <c r="K7" s="13"/>
      <c r="L7" s="5" t="s">
        <v>20</v>
      </c>
      <c r="M7" s="4" t="s">
        <v>21</v>
      </c>
      <c r="N7" s="5" t="s">
        <v>22</v>
      </c>
      <c r="O7" s="5" t="s">
        <v>4</v>
      </c>
      <c r="P7" s="13"/>
      <c r="Q7" s="5" t="s">
        <v>5</v>
      </c>
      <c r="R7" s="5" t="s">
        <v>6</v>
      </c>
      <c r="S7" s="5" t="s">
        <v>7</v>
      </c>
    </row>
    <row r="8" spans="1:31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12"/>
      <c r="Q8" s="6"/>
      <c r="R8" s="6"/>
      <c r="S8" s="6"/>
      <c r="T8" s="14"/>
    </row>
    <row r="9" spans="1:31" ht="15" customHeight="1" x14ac:dyDescent="0.25">
      <c r="A9" s="19" t="str">
        <f>Mountaineer!A9</f>
        <v>7/6/2024 *</v>
      </c>
      <c r="B9" s="6">
        <f>SUM(Mountaineer:Greenbrier!B9)</f>
        <v>577140.19999999995</v>
      </c>
      <c r="C9" s="6">
        <f>SUM(Mountaineer:Greenbrier!C9)</f>
        <v>-5945</v>
      </c>
      <c r="D9" s="6">
        <f>SUM(Mountaineer:Greenbrier!D9)</f>
        <v>-467835.59000000008</v>
      </c>
      <c r="E9" s="6">
        <f>SUM(Mountaineer:Greenbrier!E9)</f>
        <v>103359.6099999999</v>
      </c>
      <c r="F9" s="12"/>
      <c r="G9" s="6">
        <f>SUM(Mountaineer:Greenbrier!G9)</f>
        <v>4301734.1300000008</v>
      </c>
      <c r="H9" s="6">
        <f>SUM(Mountaineer:Greenbrier!H9)</f>
        <v>-11425.43</v>
      </c>
      <c r="I9" s="6">
        <f>SUM(Mountaineer:Greenbrier!I9)</f>
        <v>-3754156.02</v>
      </c>
      <c r="J9" s="6">
        <f>SUM(Mountaineer:Greenbrier!J9)</f>
        <v>536152.68000000052</v>
      </c>
      <c r="K9" s="12"/>
      <c r="L9" s="6">
        <f>SUM(Mountaineer:Greenbrier!L9)</f>
        <v>4878874.33</v>
      </c>
      <c r="M9" s="6">
        <f>SUM(Mountaineer:Greenbrier!M9)</f>
        <v>-17370.43</v>
      </c>
      <c r="N9" s="6">
        <f>SUM(Mountaineer:Greenbrier!N9)</f>
        <v>-4221991.6099999994</v>
      </c>
      <c r="O9" s="6">
        <f>SUM(Mountaineer:Greenbrier!O9)</f>
        <v>639512.2900000005</v>
      </c>
      <c r="P9" s="12"/>
      <c r="Q9" s="6">
        <f>SUM(Mountaineer:Greenbrier!Q9)</f>
        <v>63951.22</v>
      </c>
      <c r="R9" s="6">
        <f>SUM(Mountaineer:Greenbrier!R9)</f>
        <v>9592.68</v>
      </c>
      <c r="S9" s="6">
        <f>SUM(Mountaineer:Greenbrier!S9)</f>
        <v>54358.54</v>
      </c>
      <c r="T9" s="14"/>
    </row>
    <row r="10" spans="1:31" ht="15" customHeight="1" x14ac:dyDescent="0.25">
      <c r="A10" s="19">
        <f>Mountaineer!A10</f>
        <v>45486</v>
      </c>
      <c r="B10" s="6">
        <f>SUM(Mountaineer:Greenbrier!B10)</f>
        <v>505075.9</v>
      </c>
      <c r="C10" s="6">
        <f>SUM(Mountaineer:Greenbrier!C10)</f>
        <v>-4503</v>
      </c>
      <c r="D10" s="6">
        <f>SUM(Mountaineer:Greenbrier!D10)</f>
        <v>-509117.88</v>
      </c>
      <c r="E10" s="6">
        <f>SUM(Mountaineer:Greenbrier!E10)</f>
        <v>-8544.9799999999668</v>
      </c>
      <c r="F10" s="12"/>
      <c r="G10" s="6">
        <f>SUM(Mountaineer:Greenbrier!G10)</f>
        <v>5036023.8599999994</v>
      </c>
      <c r="H10" s="6">
        <f>SUM(Mountaineer:Greenbrier!H10)</f>
        <v>-23694.14</v>
      </c>
      <c r="I10" s="6">
        <f>SUM(Mountaineer:Greenbrier!I10)</f>
        <v>-4405745.2200000007</v>
      </c>
      <c r="J10" s="6">
        <f>SUM(Mountaineer:Greenbrier!J10)</f>
        <v>606584.4999999993</v>
      </c>
      <c r="K10" s="12"/>
      <c r="L10" s="6">
        <f>SUM(Mountaineer:Greenbrier!L10)</f>
        <v>5541099.7599999998</v>
      </c>
      <c r="M10" s="6">
        <f>SUM(Mountaineer:Greenbrier!M10)</f>
        <v>-28197.14</v>
      </c>
      <c r="N10" s="6">
        <f>SUM(Mountaineer:Greenbrier!N10)</f>
        <v>-4914863.1000000006</v>
      </c>
      <c r="O10" s="6">
        <f>SUM(Mountaineer:Greenbrier!O10)</f>
        <v>598039.51999999944</v>
      </c>
      <c r="P10" s="12"/>
      <c r="Q10" s="6">
        <f>SUM(Mountaineer:Greenbrier!Q10)</f>
        <v>59803.95</v>
      </c>
      <c r="R10" s="6">
        <f>SUM(Mountaineer:Greenbrier!R10)</f>
        <v>8970.5999999999985</v>
      </c>
      <c r="S10" s="6">
        <f>SUM(Mountaineer:Greenbrier!S10)</f>
        <v>50833.35</v>
      </c>
      <c r="T10" s="14"/>
    </row>
    <row r="11" spans="1:31" ht="15" customHeight="1" x14ac:dyDescent="0.25">
      <c r="A11" s="19">
        <f>Mountaineer!A11</f>
        <v>45493</v>
      </c>
      <c r="B11" s="6">
        <f>SUM(Mountaineer:Greenbrier!B11)</f>
        <v>459737.21</v>
      </c>
      <c r="C11" s="6">
        <f>SUM(Mountaineer:Greenbrier!C11)</f>
        <v>-890</v>
      </c>
      <c r="D11" s="6">
        <f>SUM(Mountaineer:Greenbrier!D11)</f>
        <v>-356178.01</v>
      </c>
      <c r="E11" s="6">
        <f>SUM(Mountaineer:Greenbrier!E11)</f>
        <v>102669.20000000001</v>
      </c>
      <c r="F11" s="12"/>
      <c r="G11" s="6">
        <f>SUM(Mountaineer:Greenbrier!G11)</f>
        <v>4474827.91</v>
      </c>
      <c r="H11" s="6">
        <f>SUM(Mountaineer:Greenbrier!H11)</f>
        <v>-6420.49</v>
      </c>
      <c r="I11" s="6">
        <f>SUM(Mountaineer:Greenbrier!I11)</f>
        <v>-3950151.6399999997</v>
      </c>
      <c r="J11" s="6">
        <f>SUM(Mountaineer:Greenbrier!J11)</f>
        <v>518255.78000000026</v>
      </c>
      <c r="K11" s="12"/>
      <c r="L11" s="6">
        <f>SUM(Mountaineer:Greenbrier!L11)</f>
        <v>4934565.12</v>
      </c>
      <c r="M11" s="6">
        <f>SUM(Mountaineer:Greenbrier!M11)</f>
        <v>-7310.49</v>
      </c>
      <c r="N11" s="6">
        <f>SUM(Mountaineer:Greenbrier!N11)</f>
        <v>-4306329.6499999994</v>
      </c>
      <c r="O11" s="6">
        <f>SUM(Mountaineer:Greenbrier!O11)</f>
        <v>620924.98000000021</v>
      </c>
      <c r="P11" s="12"/>
      <c r="Q11" s="6">
        <f>SUM(Mountaineer:Greenbrier!Q11)</f>
        <v>62092.5</v>
      </c>
      <c r="R11" s="6">
        <f>SUM(Mountaineer:Greenbrier!R11)</f>
        <v>9313.869999999999</v>
      </c>
      <c r="S11" s="6">
        <f>SUM(Mountaineer:Greenbrier!S11)</f>
        <v>52778.630000000005</v>
      </c>
      <c r="T11" s="14"/>
    </row>
    <row r="12" spans="1:31" ht="15" customHeight="1" x14ac:dyDescent="0.25">
      <c r="A12" s="19">
        <f>Mountaineer!A12</f>
        <v>45500</v>
      </c>
      <c r="B12" s="6">
        <f>SUM(Mountaineer:Greenbrier!B12)</f>
        <v>540009.1100000001</v>
      </c>
      <c r="C12" s="6">
        <f>SUM(Mountaineer:Greenbrier!C12)</f>
        <v>-120</v>
      </c>
      <c r="D12" s="6">
        <f>SUM(Mountaineer:Greenbrier!D12)</f>
        <v>-336854.23</v>
      </c>
      <c r="E12" s="6">
        <f>SUM(Mountaineer:Greenbrier!E12)</f>
        <v>203034.88000000006</v>
      </c>
      <c r="F12" s="12"/>
      <c r="G12" s="6">
        <f>SUM(Mountaineer:Greenbrier!G12)</f>
        <v>4987415.3000000007</v>
      </c>
      <c r="H12" s="6">
        <f>SUM(Mountaineer:Greenbrier!H12)</f>
        <v>-10912.59</v>
      </c>
      <c r="I12" s="6">
        <f>SUM(Mountaineer:Greenbrier!I12)</f>
        <v>-4276350.95</v>
      </c>
      <c r="J12" s="6">
        <f>SUM(Mountaineer:Greenbrier!J12)</f>
        <v>700151.76000000047</v>
      </c>
      <c r="K12" s="12"/>
      <c r="L12" s="6">
        <f>SUM(Mountaineer:Greenbrier!L12)</f>
        <v>5527424.4100000001</v>
      </c>
      <c r="M12" s="6">
        <f>SUM(Mountaineer:Greenbrier!M12)</f>
        <v>-11032.59</v>
      </c>
      <c r="N12" s="6">
        <f>SUM(Mountaineer:Greenbrier!N12)</f>
        <v>-4613205.18</v>
      </c>
      <c r="O12" s="6">
        <f>SUM(Mountaineer:Greenbrier!O12)</f>
        <v>903186.64000000048</v>
      </c>
      <c r="P12" s="12"/>
      <c r="Q12" s="6">
        <f>SUM(Mountaineer:Greenbrier!Q12)</f>
        <v>90318.69</v>
      </c>
      <c r="R12" s="6">
        <f>SUM(Mountaineer:Greenbrier!R12)</f>
        <v>13547.789999999999</v>
      </c>
      <c r="S12" s="6">
        <f>SUM(Mountaineer:Greenbrier!S12)</f>
        <v>76770.899999999994</v>
      </c>
      <c r="T12" s="14"/>
    </row>
    <row r="13" spans="1:31" ht="15" customHeight="1" x14ac:dyDescent="0.25">
      <c r="A13" s="19">
        <f>Mountaineer!A13</f>
        <v>45507</v>
      </c>
      <c r="B13" s="6">
        <f>SUM(Mountaineer:Greenbrier!B13)</f>
        <v>570781.92999999993</v>
      </c>
      <c r="C13" s="6">
        <f>SUM(Mountaineer:Greenbrier!C13)</f>
        <v>-1419</v>
      </c>
      <c r="D13" s="6">
        <f>SUM(Mountaineer:Greenbrier!D13)</f>
        <v>-527573.26</v>
      </c>
      <c r="E13" s="6">
        <f>SUM(Mountaineer:Greenbrier!E13)</f>
        <v>41789.669999999991</v>
      </c>
      <c r="F13" s="12"/>
      <c r="G13" s="6">
        <f>SUM(Mountaineer:Greenbrier!G13)</f>
        <v>4730747.9700000007</v>
      </c>
      <c r="H13" s="6">
        <f>SUM(Mountaineer:Greenbrier!H13)</f>
        <v>-15505.909999999998</v>
      </c>
      <c r="I13" s="6">
        <f>SUM(Mountaineer:Greenbrier!I13)</f>
        <v>-4293475.43</v>
      </c>
      <c r="J13" s="6">
        <f>SUM(Mountaineer:Greenbrier!J13)</f>
        <v>421766.63000000041</v>
      </c>
      <c r="K13" s="12"/>
      <c r="L13" s="6">
        <f>SUM(Mountaineer:Greenbrier!L13)</f>
        <v>5301529.9000000004</v>
      </c>
      <c r="M13" s="6">
        <f>SUM(Mountaineer:Greenbrier!M13)</f>
        <v>-16924.909999999996</v>
      </c>
      <c r="N13" s="6">
        <f>SUM(Mountaineer:Greenbrier!N13)</f>
        <v>-4821048.6899999995</v>
      </c>
      <c r="O13" s="6">
        <f>SUM(Mountaineer:Greenbrier!O13)</f>
        <v>463556.3000000004</v>
      </c>
      <c r="P13" s="12"/>
      <c r="Q13" s="6">
        <f>SUM(Mountaineer:Greenbrier!Q13)</f>
        <v>46355.62</v>
      </c>
      <c r="R13" s="6">
        <f>SUM(Mountaineer:Greenbrier!R13)</f>
        <v>6953.34</v>
      </c>
      <c r="S13" s="6">
        <f>SUM(Mountaineer:Greenbrier!S13)</f>
        <v>39402.28</v>
      </c>
      <c r="T13" s="14"/>
    </row>
    <row r="14" spans="1:31" ht="15" customHeight="1" x14ac:dyDescent="0.25">
      <c r="A14" s="19">
        <f>Mountaineer!A14</f>
        <v>45514</v>
      </c>
      <c r="B14" s="6">
        <f>SUM(Mountaineer:Greenbrier!B14)</f>
        <v>680647.36999999988</v>
      </c>
      <c r="C14" s="6">
        <f>SUM(Mountaineer:Greenbrier!C14)</f>
        <v>-2583</v>
      </c>
      <c r="D14" s="6">
        <f>SUM(Mountaineer:Greenbrier!D14)</f>
        <v>-553564.02</v>
      </c>
      <c r="E14" s="6">
        <f>SUM(Mountaineer:Greenbrier!E14)</f>
        <v>124500.34999999996</v>
      </c>
      <c r="F14" s="12"/>
      <c r="G14" s="6">
        <f>SUM(Mountaineer:Greenbrier!G14)</f>
        <v>5092497.8900000006</v>
      </c>
      <c r="H14" s="6">
        <f>SUM(Mountaineer:Greenbrier!H14)</f>
        <v>-12718.640000000001</v>
      </c>
      <c r="I14" s="6">
        <f>SUM(Mountaineer:Greenbrier!I14)</f>
        <v>-4386798.2399999993</v>
      </c>
      <c r="J14" s="6">
        <f>SUM(Mountaineer:Greenbrier!J14)</f>
        <v>692981.01000000013</v>
      </c>
      <c r="K14" s="12"/>
      <c r="L14" s="6">
        <f>SUM(Mountaineer:Greenbrier!L14)</f>
        <v>5773145.2599999998</v>
      </c>
      <c r="M14" s="6">
        <f>SUM(Mountaineer:Greenbrier!M14)</f>
        <v>-15301.640000000001</v>
      </c>
      <c r="N14" s="6">
        <f>SUM(Mountaineer:Greenbrier!N14)</f>
        <v>-4940362.26</v>
      </c>
      <c r="O14" s="6">
        <f>SUM(Mountaineer:Greenbrier!O14)</f>
        <v>817481.3600000001</v>
      </c>
      <c r="P14" s="12"/>
      <c r="Q14" s="6">
        <f>SUM(Mountaineer:Greenbrier!Q14)</f>
        <v>81748.160000000003</v>
      </c>
      <c r="R14" s="6">
        <f>SUM(Mountaineer:Greenbrier!R14)</f>
        <v>12262.21</v>
      </c>
      <c r="S14" s="6">
        <f>SUM(Mountaineer:Greenbrier!S14)</f>
        <v>69485.95</v>
      </c>
      <c r="T14" s="14"/>
    </row>
    <row r="15" spans="1:31" ht="15" customHeight="1" x14ac:dyDescent="0.25">
      <c r="A15" s="19">
        <f>Mountaineer!A15</f>
        <v>45521</v>
      </c>
      <c r="B15" s="6">
        <f>SUM(Mountaineer:Greenbrier!B15)</f>
        <v>647371.65999999992</v>
      </c>
      <c r="C15" s="6">
        <f>SUM(Mountaineer:Greenbrier!C15)</f>
        <v>-652</v>
      </c>
      <c r="D15" s="6">
        <f>SUM(Mountaineer:Greenbrier!D15)</f>
        <v>-598374.69999999995</v>
      </c>
      <c r="E15" s="6">
        <f>SUM(Mountaineer:Greenbrier!E15)</f>
        <v>48344.959999999948</v>
      </c>
      <c r="F15" s="12"/>
      <c r="G15" s="6">
        <f>SUM(Mountaineer:Greenbrier!G15)</f>
        <v>4911582.4700000007</v>
      </c>
      <c r="H15" s="6">
        <f>SUM(Mountaineer:Greenbrier!H15)</f>
        <v>-8178.4</v>
      </c>
      <c r="I15" s="6">
        <f>SUM(Mountaineer:Greenbrier!I15)</f>
        <v>-4100832.08</v>
      </c>
      <c r="J15" s="6">
        <f>SUM(Mountaineer:Greenbrier!J15)</f>
        <v>802571.99000000022</v>
      </c>
      <c r="K15" s="12"/>
      <c r="L15" s="6">
        <f>SUM(Mountaineer:Greenbrier!L15)</f>
        <v>5558954.1299999999</v>
      </c>
      <c r="M15" s="6">
        <f>SUM(Mountaineer:Greenbrier!M15)</f>
        <v>-8830.4</v>
      </c>
      <c r="N15" s="6">
        <f>SUM(Mountaineer:Greenbrier!N15)</f>
        <v>-4699206.7799999993</v>
      </c>
      <c r="O15" s="6">
        <f>SUM(Mountaineer:Greenbrier!O15)</f>
        <v>850916.95000000019</v>
      </c>
      <c r="P15" s="12"/>
      <c r="Q15" s="6">
        <f>SUM(Mountaineer:Greenbrier!Q15)</f>
        <v>85091.7</v>
      </c>
      <c r="R15" s="6">
        <f>SUM(Mountaineer:Greenbrier!R15)</f>
        <v>12763.75</v>
      </c>
      <c r="S15" s="6">
        <f>SUM(Mountaineer:Greenbrier!S15)</f>
        <v>72327.95</v>
      </c>
      <c r="T15" s="14"/>
    </row>
    <row r="16" spans="1:31" ht="15" customHeight="1" x14ac:dyDescent="0.25">
      <c r="A16" s="19">
        <f>Mountaineer!A16</f>
        <v>45528</v>
      </c>
      <c r="B16" s="6">
        <f>SUM(Mountaineer:Greenbrier!B16)</f>
        <v>617863.12</v>
      </c>
      <c r="C16" s="6">
        <f>SUM(Mountaineer:Greenbrier!C16)</f>
        <v>-2257</v>
      </c>
      <c r="D16" s="6">
        <f>SUM(Mountaineer:Greenbrier!D16)</f>
        <v>-510235.41000000003</v>
      </c>
      <c r="E16" s="6">
        <f>SUM(Mountaineer:Greenbrier!E16)</f>
        <v>105370.70999999998</v>
      </c>
      <c r="F16" s="12"/>
      <c r="G16" s="6">
        <f>SUM(Mountaineer:Greenbrier!G16)</f>
        <v>5382397.7200000007</v>
      </c>
      <c r="H16" s="6">
        <f>SUM(Mountaineer:Greenbrier!H16)</f>
        <v>-5957.33</v>
      </c>
      <c r="I16" s="6">
        <f>SUM(Mountaineer:Greenbrier!I16)</f>
        <v>-4565851.4399999995</v>
      </c>
      <c r="J16" s="6">
        <f>SUM(Mountaineer:Greenbrier!J16)</f>
        <v>810588.95000000042</v>
      </c>
      <c r="K16" s="12"/>
      <c r="L16" s="6">
        <f>SUM(Mountaineer:Greenbrier!L16)</f>
        <v>6000260.8399999999</v>
      </c>
      <c r="M16" s="6">
        <f>SUM(Mountaineer:Greenbrier!M16)</f>
        <v>-8214.33</v>
      </c>
      <c r="N16" s="6">
        <f>SUM(Mountaineer:Greenbrier!N16)</f>
        <v>-5076086.8499999996</v>
      </c>
      <c r="O16" s="6">
        <f>SUM(Mountaineer:Greenbrier!O16)</f>
        <v>915959.66000000038</v>
      </c>
      <c r="P16" s="12"/>
      <c r="Q16" s="6">
        <f>SUM(Mountaineer:Greenbrier!Q16)</f>
        <v>91595.98</v>
      </c>
      <c r="R16" s="6">
        <f>SUM(Mountaineer:Greenbrier!R16)</f>
        <v>13739.4</v>
      </c>
      <c r="S16" s="6">
        <f>SUM(Mountaineer:Greenbrier!S16)</f>
        <v>77856.58</v>
      </c>
      <c r="T16" s="14"/>
    </row>
    <row r="17" spans="1:20" ht="15" customHeight="1" x14ac:dyDescent="0.25">
      <c r="A17" s="19">
        <f>Mountaineer!A17</f>
        <v>45535</v>
      </c>
      <c r="B17" s="6">
        <f>SUM(Mountaineer:Greenbrier!B17)</f>
        <v>1085996.5899999999</v>
      </c>
      <c r="C17" s="6">
        <f>SUM(Mountaineer:Greenbrier!C17)</f>
        <v>-3054.3</v>
      </c>
      <c r="D17" s="6">
        <f>SUM(Mountaineer:Greenbrier!D17)</f>
        <v>-634066.82999999996</v>
      </c>
      <c r="E17" s="6">
        <f>SUM(Mountaineer:Greenbrier!E17)</f>
        <v>448875.4599999999</v>
      </c>
      <c r="F17" s="12"/>
      <c r="G17" s="6">
        <f>SUM(Mountaineer:Greenbrier!G17)</f>
        <v>7728539.21</v>
      </c>
      <c r="H17" s="6">
        <f>SUM(Mountaineer:Greenbrier!H17)</f>
        <v>-16821.390000000003</v>
      </c>
      <c r="I17" s="6">
        <f>SUM(Mountaineer:Greenbrier!I17)</f>
        <v>-6803673.4300000006</v>
      </c>
      <c r="J17" s="6">
        <f>SUM(Mountaineer:Greenbrier!J17)</f>
        <v>908044.38999999932</v>
      </c>
      <c r="K17" s="12"/>
      <c r="L17" s="6">
        <f>SUM(Mountaineer:Greenbrier!L17)</f>
        <v>8814535.8000000007</v>
      </c>
      <c r="M17" s="6">
        <f>SUM(Mountaineer:Greenbrier!M17)</f>
        <v>-19875.690000000002</v>
      </c>
      <c r="N17" s="6">
        <f>SUM(Mountaineer:Greenbrier!N17)</f>
        <v>-7437740.2600000007</v>
      </c>
      <c r="O17" s="6">
        <f>SUM(Mountaineer:Greenbrier!O17)</f>
        <v>1356919.8499999992</v>
      </c>
      <c r="P17" s="12"/>
      <c r="Q17" s="6">
        <f>SUM(Mountaineer:Greenbrier!Q17)</f>
        <v>135691.97999999998</v>
      </c>
      <c r="R17" s="6">
        <f>SUM(Mountaineer:Greenbrier!R17)</f>
        <v>20353.800000000003</v>
      </c>
      <c r="S17" s="6">
        <f>SUM(Mountaineer:Greenbrier!S17)</f>
        <v>115338.18000000001</v>
      </c>
      <c r="T17" s="14"/>
    </row>
    <row r="18" spans="1:20" ht="15" customHeight="1" x14ac:dyDescent="0.25">
      <c r="A18" s="17"/>
      <c r="B18" s="6"/>
      <c r="C18" s="6"/>
      <c r="D18" s="6"/>
      <c r="E18" s="6"/>
      <c r="F18" s="12"/>
      <c r="G18" s="6"/>
      <c r="H18" s="6"/>
      <c r="I18" s="6"/>
      <c r="J18" s="6"/>
      <c r="K18" s="12"/>
      <c r="L18" s="6"/>
      <c r="M18" s="6"/>
      <c r="N18" s="6"/>
      <c r="O18" s="6"/>
      <c r="P18" s="12"/>
      <c r="Q18" s="6"/>
      <c r="R18" s="6"/>
      <c r="S18" s="6"/>
      <c r="T18" s="14"/>
    </row>
    <row r="19" spans="1:20" ht="15" customHeight="1" thickBot="1" x14ac:dyDescent="0.3">
      <c r="B19" s="7">
        <f>SUM(B9:B18)</f>
        <v>5684623.0899999999</v>
      </c>
      <c r="C19" s="7">
        <f>SUM(C9:C18)</f>
        <v>-21423.3</v>
      </c>
      <c r="D19" s="7">
        <f>SUM(D9:D18)</f>
        <v>-4493799.93</v>
      </c>
      <c r="E19" s="7">
        <f>SUM(E9:E18)</f>
        <v>1169399.8599999999</v>
      </c>
      <c r="F19" s="12"/>
      <c r="G19" s="7">
        <f>SUM(G9:G18)</f>
        <v>46645766.460000001</v>
      </c>
      <c r="H19" s="7">
        <f>SUM(H9:H18)</f>
        <v>-111634.31999999999</v>
      </c>
      <c r="I19" s="7">
        <f>SUM(I9:I18)</f>
        <v>-40537034.449999996</v>
      </c>
      <c r="J19" s="7">
        <f>SUM(J9:J18)</f>
        <v>5997097.6900000013</v>
      </c>
      <c r="K19" s="12"/>
      <c r="L19" s="7">
        <f>SUM(L9:L18)</f>
        <v>52330389.549999997</v>
      </c>
      <c r="M19" s="7">
        <f>SUM(M9:M18)</f>
        <v>-133057.62</v>
      </c>
      <c r="N19" s="7">
        <f>SUM(N9:N18)</f>
        <v>-45030834.379999995</v>
      </c>
      <c r="O19" s="7">
        <f>SUM(O9:O18)</f>
        <v>7166497.5500000007</v>
      </c>
      <c r="P19" s="12"/>
      <c r="Q19" s="7">
        <f>SUM(Q9:Q18)</f>
        <v>716649.8</v>
      </c>
      <c r="R19" s="7">
        <f>SUM(R9:R18)</f>
        <v>107497.43999999999</v>
      </c>
      <c r="S19" s="7">
        <f>SUM(S9:S18)</f>
        <v>609152.3600000001</v>
      </c>
      <c r="T19" s="12"/>
    </row>
    <row r="20" spans="1:20" ht="15" customHeight="1" thickTop="1" x14ac:dyDescent="0.25"/>
    <row r="21" spans="1:20" ht="15" customHeight="1" x14ac:dyDescent="0.25">
      <c r="A21" s="11" t="s">
        <v>23</v>
      </c>
    </row>
    <row r="22" spans="1:20" ht="15" customHeight="1" x14ac:dyDescent="0.25">
      <c r="A22" s="11" t="s">
        <v>8</v>
      </c>
    </row>
  </sheetData>
  <mergeCells count="4">
    <mergeCell ref="A1:S1"/>
    <mergeCell ref="A2:S2"/>
    <mergeCell ref="A3:S3"/>
    <mergeCell ref="A4:S4"/>
  </mergeCells>
  <pageMargins left="0.25" right="0.5" top="0.25" bottom="0.25" header="0" footer="0"/>
  <pageSetup paperSize="5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2"/>
  <sheetViews>
    <sheetView zoomScaleNormal="100" workbookViewId="0">
      <pane ySplit="6" topLeftCell="A7" activePane="bottomLeft" state="frozen"/>
      <selection activeCell="A4" sqref="A4:S4"/>
      <selection pane="bottomLeft" activeCell="A18" sqref="A18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4.7109375" style="1" customWidth="1"/>
    <col min="6" max="6" width="4.7109375" style="1" customWidth="1"/>
    <col min="7" max="7" width="16.28515625" style="1" bestFit="1" customWidth="1"/>
    <col min="8" max="8" width="15" style="1" bestFit="1" customWidth="1"/>
    <col min="9" max="9" width="16.7109375" style="1" customWidth="1"/>
    <col min="10" max="10" width="15.7109375" style="1" customWidth="1"/>
    <col min="11" max="11" width="4.7109375" style="1" customWidth="1"/>
    <col min="12" max="12" width="16.28515625" style="1" bestFit="1" customWidth="1"/>
    <col min="13" max="13" width="14.7109375" style="1" customWidth="1"/>
    <col min="14" max="14" width="16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5776650.6000000006</v>
      </c>
      <c r="C5" s="6">
        <v>-105057.25</v>
      </c>
      <c r="D5" s="6">
        <v>-4935182.3499999996</v>
      </c>
      <c r="E5" s="6">
        <v>736411.00000000023</v>
      </c>
      <c r="F5" s="12"/>
      <c r="G5" s="16">
        <v>27528175.350000009</v>
      </c>
      <c r="H5" s="16">
        <v>-2289.48</v>
      </c>
      <c r="I5" s="16">
        <v>-25955721.489000004</v>
      </c>
      <c r="J5" s="16">
        <v>1570164.3809999991</v>
      </c>
      <c r="K5" s="12"/>
      <c r="L5" s="6">
        <v>33304825.949999999</v>
      </c>
      <c r="M5" s="6">
        <v>-107346.73000000001</v>
      </c>
      <c r="N5" s="6">
        <v>-30890903.839000005</v>
      </c>
      <c r="O5" s="6">
        <v>2306575.3809999987</v>
      </c>
      <c r="P5" s="12"/>
      <c r="Q5" s="6">
        <v>230657.56</v>
      </c>
      <c r="R5" s="6">
        <v>34598.619999999995</v>
      </c>
      <c r="S5" s="6">
        <v>196058.94000000006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">
        <v>24</v>
      </c>
      <c r="B9" s="6">
        <v>41306.080000000002</v>
      </c>
      <c r="C9" s="6">
        <v>-1120</v>
      </c>
      <c r="D9" s="6">
        <v>-44676.5</v>
      </c>
      <c r="E9" s="6">
        <f t="shared" ref="E9" si="0">SUM(B9:D9)</f>
        <v>-4490.4199999999983</v>
      </c>
      <c r="F9" s="12"/>
      <c r="G9" s="6">
        <v>418847.16000000003</v>
      </c>
      <c r="H9" s="6">
        <v>0</v>
      </c>
      <c r="I9" s="6">
        <v>-380991.93999999994</v>
      </c>
      <c r="J9" s="6">
        <f t="shared" ref="J9" si="1">SUM(G9:I9)</f>
        <v>37855.220000000088</v>
      </c>
      <c r="K9" s="12"/>
      <c r="L9" s="6">
        <f t="shared" ref="L9:O9" si="2">B9+G9</f>
        <v>460153.24000000005</v>
      </c>
      <c r="M9" s="6">
        <f t="shared" si="2"/>
        <v>-1120</v>
      </c>
      <c r="N9" s="6">
        <f t="shared" si="2"/>
        <v>-425668.43999999994</v>
      </c>
      <c r="O9" s="6">
        <f t="shared" si="2"/>
        <v>33364.80000000009</v>
      </c>
      <c r="P9" s="6"/>
      <c r="Q9" s="6">
        <f>ROUND(O9*0.1,2)+0.01</f>
        <v>3336.4900000000002</v>
      </c>
      <c r="R9" s="6">
        <f t="shared" ref="R9" si="3">ROUND(Q9*0.15,2)</f>
        <v>500.47</v>
      </c>
      <c r="S9" s="6">
        <f t="shared" ref="S9" si="4">ROUND(Q9*0.85,2)</f>
        <v>2836.02</v>
      </c>
    </row>
    <row r="10" spans="1:19" ht="15" customHeight="1" x14ac:dyDescent="0.25">
      <c r="A10" s="20">
        <v>45486</v>
      </c>
      <c r="B10" s="6">
        <v>64681.420000000006</v>
      </c>
      <c r="C10" s="6">
        <v>-1508</v>
      </c>
      <c r="D10" s="6">
        <v>-51303.849999999991</v>
      </c>
      <c r="E10" s="6">
        <f t="shared" ref="E10" si="5">SUM(B10:D10)</f>
        <v>11869.570000000014</v>
      </c>
      <c r="F10" s="12"/>
      <c r="G10" s="6">
        <v>462323.11</v>
      </c>
      <c r="H10" s="6">
        <v>-25</v>
      </c>
      <c r="I10" s="6">
        <v>-404434.03</v>
      </c>
      <c r="J10" s="6">
        <f t="shared" ref="J10" si="6">SUM(G10:I10)</f>
        <v>57864.079999999958</v>
      </c>
      <c r="K10" s="12"/>
      <c r="L10" s="6">
        <f t="shared" ref="L10" si="7">B10+G10</f>
        <v>527004.53</v>
      </c>
      <c r="M10" s="6">
        <f t="shared" ref="M10" si="8">C10+H10</f>
        <v>-1533</v>
      </c>
      <c r="N10" s="6">
        <f t="shared" ref="N10" si="9">D10+I10</f>
        <v>-455737.88</v>
      </c>
      <c r="O10" s="6">
        <f t="shared" ref="O10" si="10">E10+J10</f>
        <v>69733.649999999965</v>
      </c>
      <c r="P10" s="6"/>
      <c r="Q10" s="6">
        <f>ROUND(O10*0.1,2)</f>
        <v>6973.37</v>
      </c>
      <c r="R10" s="6">
        <f t="shared" ref="R10" si="11">ROUND(Q10*0.15,2)</f>
        <v>1046.01</v>
      </c>
      <c r="S10" s="6">
        <f t="shared" ref="S10" si="12">ROUND(Q10*0.85,2)</f>
        <v>5927.36</v>
      </c>
    </row>
    <row r="11" spans="1:19" ht="15" customHeight="1" x14ac:dyDescent="0.25">
      <c r="A11" s="20">
        <f t="shared" ref="A11:A17" si="13">A10+7</f>
        <v>45493</v>
      </c>
      <c r="B11" s="6">
        <v>45311.1</v>
      </c>
      <c r="C11" s="6">
        <v>-600</v>
      </c>
      <c r="D11" s="6">
        <v>-31203.75</v>
      </c>
      <c r="E11" s="6">
        <f t="shared" ref="E11" si="14">SUM(B11:D11)</f>
        <v>13507.349999999999</v>
      </c>
      <c r="F11" s="12"/>
      <c r="G11" s="6">
        <v>314433.51999999996</v>
      </c>
      <c r="H11" s="6">
        <v>0</v>
      </c>
      <c r="I11" s="6">
        <v>-286902.07999999996</v>
      </c>
      <c r="J11" s="6">
        <f t="shared" ref="J11" si="15">SUM(G11:I11)</f>
        <v>27531.440000000002</v>
      </c>
      <c r="K11" s="12"/>
      <c r="L11" s="6">
        <f t="shared" ref="L11" si="16">B11+G11</f>
        <v>359744.61999999994</v>
      </c>
      <c r="M11" s="6">
        <f t="shared" ref="M11" si="17">C11+H11</f>
        <v>-600</v>
      </c>
      <c r="N11" s="6">
        <f t="shared" ref="N11" si="18">D11+I11</f>
        <v>-318105.82999999996</v>
      </c>
      <c r="O11" s="6">
        <f t="shared" ref="O11" si="19">E11+J11</f>
        <v>41038.79</v>
      </c>
      <c r="P11" s="6"/>
      <c r="Q11" s="6">
        <f>ROUND(O11*0.1,2)-0.01</f>
        <v>4103.87</v>
      </c>
      <c r="R11" s="6">
        <f t="shared" ref="R11" si="20">ROUND(Q11*0.15,2)</f>
        <v>615.58000000000004</v>
      </c>
      <c r="S11" s="6">
        <f t="shared" ref="S11" si="21">ROUND(Q11*0.85,2)</f>
        <v>3488.29</v>
      </c>
    </row>
    <row r="12" spans="1:19" ht="15" customHeight="1" x14ac:dyDescent="0.25">
      <c r="A12" s="20">
        <f t="shared" si="13"/>
        <v>45500</v>
      </c>
      <c r="B12" s="6">
        <v>28406.73</v>
      </c>
      <c r="C12" s="6">
        <v>-110</v>
      </c>
      <c r="D12" s="6">
        <v>-18496.95</v>
      </c>
      <c r="E12" s="6">
        <f t="shared" ref="E12" si="22">SUM(B12:D12)</f>
        <v>9799.7799999999988</v>
      </c>
      <c r="F12" s="12"/>
      <c r="G12" s="6">
        <v>529360.9</v>
      </c>
      <c r="H12" s="6">
        <v>-500</v>
      </c>
      <c r="I12" s="6">
        <v>-514548.39</v>
      </c>
      <c r="J12" s="6">
        <f t="shared" ref="J12" si="23">SUM(G12:I12)</f>
        <v>14312.510000000009</v>
      </c>
      <c r="K12" s="12"/>
      <c r="L12" s="6">
        <f t="shared" ref="L12" si="24">B12+G12</f>
        <v>557767.63</v>
      </c>
      <c r="M12" s="6">
        <f t="shared" ref="M12" si="25">C12+H12</f>
        <v>-610</v>
      </c>
      <c r="N12" s="6">
        <f t="shared" ref="N12" si="26">D12+I12</f>
        <v>-533045.34</v>
      </c>
      <c r="O12" s="6">
        <f t="shared" ref="O12" si="27">E12+J12</f>
        <v>24112.290000000008</v>
      </c>
      <c r="P12" s="6"/>
      <c r="Q12" s="6">
        <f>ROUND(O12*0.1,2)</f>
        <v>2411.23</v>
      </c>
      <c r="R12" s="6">
        <f t="shared" ref="R12" si="28">ROUND(Q12*0.15,2)</f>
        <v>361.68</v>
      </c>
      <c r="S12" s="6">
        <f t="shared" ref="S12" si="29">ROUND(Q12*0.85,2)</f>
        <v>2049.5500000000002</v>
      </c>
    </row>
    <row r="13" spans="1:19" ht="15" customHeight="1" x14ac:dyDescent="0.25">
      <c r="A13" s="20">
        <f t="shared" si="13"/>
        <v>45507</v>
      </c>
      <c r="B13" s="6">
        <v>48908.25</v>
      </c>
      <c r="C13" s="6">
        <v>0</v>
      </c>
      <c r="D13" s="6">
        <v>-56605.650000000009</v>
      </c>
      <c r="E13" s="6">
        <f t="shared" ref="E13" si="30">SUM(B13:D13)</f>
        <v>-7697.4000000000087</v>
      </c>
      <c r="F13" s="12"/>
      <c r="G13" s="6">
        <v>429223.64</v>
      </c>
      <c r="H13" s="6">
        <v>0</v>
      </c>
      <c r="I13" s="6">
        <v>-355797.1</v>
      </c>
      <c r="J13" s="6">
        <f t="shared" ref="J13" si="31">SUM(G13:I13)</f>
        <v>73426.540000000037</v>
      </c>
      <c r="K13" s="12"/>
      <c r="L13" s="6">
        <f t="shared" ref="L13" si="32">B13+G13</f>
        <v>478131.89</v>
      </c>
      <c r="M13" s="6">
        <f t="shared" ref="M13" si="33">C13+H13</f>
        <v>0</v>
      </c>
      <c r="N13" s="6">
        <f t="shared" ref="N13" si="34">D13+I13</f>
        <v>-412402.75</v>
      </c>
      <c r="O13" s="6">
        <f t="shared" ref="O13" si="35">E13+J13</f>
        <v>65729.140000000029</v>
      </c>
      <c r="P13" s="6"/>
      <c r="Q13" s="6">
        <f>ROUND(O13*0.1,2)</f>
        <v>6572.91</v>
      </c>
      <c r="R13" s="6">
        <f t="shared" ref="R13" si="36">ROUND(Q13*0.15,2)</f>
        <v>985.94</v>
      </c>
      <c r="S13" s="6">
        <f t="shared" ref="S13" si="37">ROUND(Q13*0.85,2)</f>
        <v>5586.97</v>
      </c>
    </row>
    <row r="14" spans="1:19" ht="15" customHeight="1" x14ac:dyDescent="0.25">
      <c r="A14" s="20">
        <f t="shared" si="13"/>
        <v>45514</v>
      </c>
      <c r="B14" s="6">
        <v>34309.25</v>
      </c>
      <c r="C14" s="6">
        <v>-250</v>
      </c>
      <c r="D14" s="6">
        <v>-21552.6</v>
      </c>
      <c r="E14" s="6">
        <f t="shared" ref="E14" si="38">SUM(B14:D14)</f>
        <v>12506.650000000001</v>
      </c>
      <c r="F14" s="12"/>
      <c r="G14" s="6">
        <v>468328.85</v>
      </c>
      <c r="H14" s="6">
        <v>0</v>
      </c>
      <c r="I14" s="6">
        <v>-446588.12</v>
      </c>
      <c r="J14" s="6">
        <f t="shared" ref="J14" si="39">SUM(G14:I14)</f>
        <v>21740.729999999981</v>
      </c>
      <c r="K14" s="12"/>
      <c r="L14" s="6">
        <f t="shared" ref="L14" si="40">B14+G14</f>
        <v>502638.1</v>
      </c>
      <c r="M14" s="6">
        <f t="shared" ref="M14" si="41">C14+H14</f>
        <v>-250</v>
      </c>
      <c r="N14" s="6">
        <f t="shared" ref="N14" si="42">D14+I14</f>
        <v>-468140.72</v>
      </c>
      <c r="O14" s="6">
        <f t="shared" ref="O14" si="43">E14+J14</f>
        <v>34247.379999999983</v>
      </c>
      <c r="P14" s="6"/>
      <c r="Q14" s="6">
        <f>ROUND(O14*0.1,2)</f>
        <v>3424.74</v>
      </c>
      <c r="R14" s="6">
        <f t="shared" ref="R14" si="44">ROUND(Q14*0.15,2)</f>
        <v>513.71</v>
      </c>
      <c r="S14" s="6">
        <f t="shared" ref="S14" si="45">ROUND(Q14*0.85,2)</f>
        <v>2911.03</v>
      </c>
    </row>
    <row r="15" spans="1:19" ht="15" customHeight="1" x14ac:dyDescent="0.25">
      <c r="A15" s="20">
        <f t="shared" si="13"/>
        <v>45521</v>
      </c>
      <c r="B15" s="6">
        <v>48418.2</v>
      </c>
      <c r="C15" s="6">
        <v>-117</v>
      </c>
      <c r="D15" s="6">
        <v>-27101.3</v>
      </c>
      <c r="E15" s="6">
        <f t="shared" ref="E15" si="46">SUM(B15:D15)</f>
        <v>21199.899999999998</v>
      </c>
      <c r="F15" s="12"/>
      <c r="G15" s="6">
        <v>373388.61</v>
      </c>
      <c r="H15" s="6">
        <v>0</v>
      </c>
      <c r="I15" s="6">
        <v>-331277.66000000003</v>
      </c>
      <c r="J15" s="6">
        <f t="shared" ref="J15" si="47">SUM(G15:I15)</f>
        <v>42110.949999999953</v>
      </c>
      <c r="K15" s="12"/>
      <c r="L15" s="6">
        <f t="shared" ref="L15" si="48">B15+G15</f>
        <v>421806.81</v>
      </c>
      <c r="M15" s="6">
        <f t="shared" ref="M15" si="49">C15+H15</f>
        <v>-117</v>
      </c>
      <c r="N15" s="6">
        <f t="shared" ref="N15" si="50">D15+I15</f>
        <v>-358378.96</v>
      </c>
      <c r="O15" s="6">
        <f t="shared" ref="O15" si="51">E15+J15</f>
        <v>63310.849999999948</v>
      </c>
      <c r="P15" s="6"/>
      <c r="Q15" s="6">
        <f>ROUND(O15*0.1,2)</f>
        <v>6331.09</v>
      </c>
      <c r="R15" s="6">
        <f t="shared" ref="R15" si="52">ROUND(Q15*0.15,2)</f>
        <v>949.66</v>
      </c>
      <c r="S15" s="6">
        <f t="shared" ref="S15" si="53">ROUND(Q15*0.85,2)</f>
        <v>5381.43</v>
      </c>
    </row>
    <row r="16" spans="1:19" ht="15" customHeight="1" x14ac:dyDescent="0.25">
      <c r="A16" s="20">
        <f t="shared" si="13"/>
        <v>45528</v>
      </c>
      <c r="B16" s="6">
        <v>58534.3</v>
      </c>
      <c r="C16" s="6">
        <v>-14</v>
      </c>
      <c r="D16" s="6">
        <v>-50797.1</v>
      </c>
      <c r="E16" s="6">
        <f t="shared" ref="E16" si="54">SUM(B16:D16)</f>
        <v>7723.2000000000044</v>
      </c>
      <c r="F16" s="12"/>
      <c r="G16" s="6">
        <v>366111.12</v>
      </c>
      <c r="H16" s="6">
        <v>0</v>
      </c>
      <c r="I16" s="6">
        <v>-300688.2</v>
      </c>
      <c r="J16" s="6">
        <f t="shared" ref="J16" si="55">SUM(G16:I16)</f>
        <v>65422.919999999984</v>
      </c>
      <c r="K16" s="12"/>
      <c r="L16" s="6">
        <f t="shared" ref="L16" si="56">B16+G16</f>
        <v>424645.42</v>
      </c>
      <c r="M16" s="6">
        <f t="shared" ref="M16" si="57">C16+H16</f>
        <v>-14</v>
      </c>
      <c r="N16" s="6">
        <f t="shared" ref="N16" si="58">D16+I16</f>
        <v>-351485.3</v>
      </c>
      <c r="O16" s="6">
        <f t="shared" ref="O16" si="59">E16+J16</f>
        <v>73146.12</v>
      </c>
      <c r="P16" s="6"/>
      <c r="Q16" s="6">
        <f>ROUND(O16*0.1,2)+0.01</f>
        <v>7314.62</v>
      </c>
      <c r="R16" s="6">
        <f t="shared" ref="R16" si="60">ROUND(Q16*0.15,2)</f>
        <v>1097.19</v>
      </c>
      <c r="S16" s="6">
        <f t="shared" ref="S16" si="61">ROUND(Q16*0.85,2)</f>
        <v>6217.43</v>
      </c>
    </row>
    <row r="17" spans="1:19" ht="15" customHeight="1" x14ac:dyDescent="0.25">
      <c r="A17" s="20">
        <f t="shared" si="13"/>
        <v>45535</v>
      </c>
      <c r="B17" s="6">
        <v>108777.57999999999</v>
      </c>
      <c r="C17" s="6">
        <v>-50</v>
      </c>
      <c r="D17" s="6">
        <v>-68974.649999999994</v>
      </c>
      <c r="E17" s="6">
        <f t="shared" ref="E17" si="62">SUM(B17:D17)</f>
        <v>39752.929999999993</v>
      </c>
      <c r="F17" s="12"/>
      <c r="G17" s="6">
        <v>410301.69</v>
      </c>
      <c r="H17" s="6">
        <v>0</v>
      </c>
      <c r="I17" s="6">
        <v>-338846.39</v>
      </c>
      <c r="J17" s="6">
        <f t="shared" ref="J17" si="63">SUM(G17:I17)</f>
        <v>71455.299999999988</v>
      </c>
      <c r="K17" s="12"/>
      <c r="L17" s="6">
        <f t="shared" ref="L17" si="64">B17+G17</f>
        <v>519079.27</v>
      </c>
      <c r="M17" s="6">
        <f t="shared" ref="M17" si="65">C17+H17</f>
        <v>-50</v>
      </c>
      <c r="N17" s="6">
        <f t="shared" ref="N17" si="66">D17+I17</f>
        <v>-407821.04000000004</v>
      </c>
      <c r="O17" s="6">
        <f t="shared" ref="O17" si="67">E17+J17</f>
        <v>111208.22999999998</v>
      </c>
      <c r="P17" s="6"/>
      <c r="Q17" s="6">
        <f>ROUND(O17*0.1,2)</f>
        <v>11120.82</v>
      </c>
      <c r="R17" s="6">
        <f t="shared" ref="R17" si="68">ROUND(Q17*0.15,2)</f>
        <v>1668.12</v>
      </c>
      <c r="S17" s="6">
        <f t="shared" ref="S17" si="69">ROUND(Q17*0.85,2)</f>
        <v>9452.7000000000007</v>
      </c>
    </row>
    <row r="18" spans="1:19" ht="15" customHeight="1" x14ac:dyDescent="0.25">
      <c r="A18" s="17"/>
      <c r="B18" s="6"/>
      <c r="C18" s="6"/>
      <c r="D18" s="6"/>
      <c r="E18" s="6"/>
      <c r="F18" s="12"/>
      <c r="G18" s="6"/>
      <c r="H18" s="6"/>
      <c r="I18" s="6"/>
      <c r="J18" s="6"/>
      <c r="K18" s="12"/>
      <c r="L18" s="6"/>
      <c r="M18" s="6"/>
      <c r="N18" s="6"/>
      <c r="O18" s="6"/>
      <c r="P18" s="6"/>
      <c r="Q18" s="6"/>
      <c r="R18" s="6"/>
      <c r="S18" s="18"/>
    </row>
    <row r="19" spans="1:19" ht="15" customHeight="1" thickBot="1" x14ac:dyDescent="0.3">
      <c r="B19" s="7">
        <f>SUM(B9:B18)</f>
        <v>478652.91000000003</v>
      </c>
      <c r="C19" s="7">
        <f>SUM(C9:C18)</f>
        <v>-3769</v>
      </c>
      <c r="D19" s="7">
        <f>SUM(D9:D18)</f>
        <v>-370712.35</v>
      </c>
      <c r="E19" s="7">
        <f>SUM(E9:E18)</f>
        <v>104171.56</v>
      </c>
      <c r="F19" s="12"/>
      <c r="G19" s="7">
        <f>SUM(G9:G18)</f>
        <v>3772318.6</v>
      </c>
      <c r="H19" s="7">
        <f>SUM(H9:H18)</f>
        <v>-525</v>
      </c>
      <c r="I19" s="7">
        <f>SUM(I9:I18)</f>
        <v>-3360073.9100000006</v>
      </c>
      <c r="J19" s="7">
        <f>SUM(J9:J18)</f>
        <v>411719.69</v>
      </c>
      <c r="K19" s="12"/>
      <c r="L19" s="7">
        <f>SUM(L9:L18)</f>
        <v>4250971.51</v>
      </c>
      <c r="M19" s="7">
        <f>SUM(M9:M18)</f>
        <v>-4294</v>
      </c>
      <c r="N19" s="7">
        <f>SUM(N9:N18)</f>
        <v>-3730786.26</v>
      </c>
      <c r="O19" s="7">
        <f>SUM(O9:O18)</f>
        <v>515891.25</v>
      </c>
      <c r="P19" s="12"/>
      <c r="Q19" s="7">
        <f>SUM(Q9:Q18)</f>
        <v>51589.14</v>
      </c>
      <c r="R19" s="7">
        <f>SUM(R9:R18)</f>
        <v>7738.36</v>
      </c>
      <c r="S19" s="7">
        <f>SUM(S9:S18)</f>
        <v>43850.78</v>
      </c>
    </row>
    <row r="20" spans="1:19" ht="15" customHeight="1" thickTop="1" x14ac:dyDescent="0.25"/>
    <row r="21" spans="1:19" ht="15" customHeight="1" x14ac:dyDescent="0.25">
      <c r="A21" s="11" t="s">
        <v>23</v>
      </c>
    </row>
    <row r="22" spans="1:19" ht="15" customHeight="1" x14ac:dyDescent="0.25">
      <c r="A22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22"/>
  <sheetViews>
    <sheetView zoomScaleNormal="100" workbookViewId="0">
      <pane ySplit="6" topLeftCell="A7" activePane="bottomLeft" state="frozen"/>
      <selection activeCell="A4" sqref="A4:S4"/>
      <selection pane="bottomLeft" activeCell="A18" sqref="A18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7.85546875" style="1" customWidth="1"/>
    <col min="6" max="6" width="4.7109375" style="1" customWidth="1"/>
    <col min="7" max="7" width="14.28515625" style="1" bestFit="1" customWidth="1"/>
    <col min="8" max="8" width="13.7109375" style="1" customWidth="1"/>
    <col min="9" max="9" width="15.7109375" style="1" customWidth="1"/>
    <col min="10" max="10" width="13.7109375" style="1" customWidth="1"/>
    <col min="11" max="11" width="4.7109375" style="1" customWidth="1"/>
    <col min="12" max="12" width="15.7109375" style="1" customWidth="1"/>
    <col min="13" max="13" width="13.7109375" style="1" customWidth="1"/>
    <col min="14" max="14" width="16.7109375" style="1" customWidth="1"/>
    <col min="15" max="15" width="15.14062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9604353.3499999996</v>
      </c>
      <c r="C5" s="6">
        <v>-77345</v>
      </c>
      <c r="D5" s="6">
        <v>-8860962.4700000007</v>
      </c>
      <c r="E5" s="6">
        <v>666045.88000000012</v>
      </c>
      <c r="F5" s="12"/>
      <c r="G5" s="16">
        <v>0</v>
      </c>
      <c r="H5" s="16">
        <v>0</v>
      </c>
      <c r="I5" s="16">
        <v>0</v>
      </c>
      <c r="J5" s="16">
        <v>0</v>
      </c>
      <c r="K5" s="12"/>
      <c r="L5" s="6">
        <v>9604353.3499999996</v>
      </c>
      <c r="M5" s="6">
        <v>-77345</v>
      </c>
      <c r="N5" s="6">
        <v>-8860962.4700000007</v>
      </c>
      <c r="O5" s="6">
        <v>666045.88000000012</v>
      </c>
      <c r="P5" s="12"/>
      <c r="Q5" s="6">
        <v>66604.62</v>
      </c>
      <c r="R5" s="6">
        <v>9990.7199999999993</v>
      </c>
      <c r="S5" s="6">
        <v>56613.900000000009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132997.6</v>
      </c>
      <c r="C9" s="6">
        <v>-4825</v>
      </c>
      <c r="D9" s="6">
        <v>-99293.700000000012</v>
      </c>
      <c r="E9" s="6">
        <f t="shared" ref="E9" si="0">SUM(B9:D9)</f>
        <v>28878.899999999994</v>
      </c>
      <c r="F9" s="12"/>
      <c r="G9" s="6">
        <v>0</v>
      </c>
      <c r="H9" s="6">
        <v>0</v>
      </c>
      <c r="I9" s="6">
        <v>0</v>
      </c>
      <c r="J9" s="6">
        <f t="shared" ref="J9" si="1">SUM(G9:I9)</f>
        <v>0</v>
      </c>
      <c r="K9" s="12"/>
      <c r="L9" s="6">
        <f t="shared" ref="L9:O9" si="2">B9+G9</f>
        <v>132997.6</v>
      </c>
      <c r="M9" s="6">
        <f t="shared" si="2"/>
        <v>-4825</v>
      </c>
      <c r="N9" s="6">
        <f t="shared" si="2"/>
        <v>-99293.700000000012</v>
      </c>
      <c r="O9" s="6">
        <f t="shared" si="2"/>
        <v>28878.899999999994</v>
      </c>
      <c r="P9" s="6"/>
      <c r="Q9" s="6">
        <f t="shared" ref="Q9:Q14" si="3">ROUND(O9*0.1,2)</f>
        <v>2887.89</v>
      </c>
      <c r="R9" s="6">
        <f t="shared" ref="R9" si="4">ROUND(Q9*0.15,2)</f>
        <v>433.18</v>
      </c>
      <c r="S9" s="6">
        <f t="shared" ref="S9" si="5">ROUND(Q9*0.85,2)</f>
        <v>2454.71</v>
      </c>
    </row>
    <row r="10" spans="1:19" ht="15" customHeight="1" x14ac:dyDescent="0.25">
      <c r="A10" s="20">
        <v>45486</v>
      </c>
      <c r="B10" s="6">
        <v>80464.7</v>
      </c>
      <c r="C10" s="6">
        <v>-2960</v>
      </c>
      <c r="D10" s="6">
        <v>-66134.790000000008</v>
      </c>
      <c r="E10" s="6">
        <f t="shared" ref="E10" si="6">SUM(B10:D10)</f>
        <v>11369.909999999989</v>
      </c>
      <c r="F10" s="12"/>
      <c r="G10" s="6">
        <v>0</v>
      </c>
      <c r="H10" s="6">
        <v>0</v>
      </c>
      <c r="I10" s="6">
        <v>0</v>
      </c>
      <c r="J10" s="6">
        <f t="shared" ref="J10" si="7">SUM(G10:I10)</f>
        <v>0</v>
      </c>
      <c r="K10" s="12"/>
      <c r="L10" s="6">
        <f t="shared" ref="L10" si="8">B10+G10</f>
        <v>80464.7</v>
      </c>
      <c r="M10" s="6">
        <f t="shared" ref="M10" si="9">C10+H10</f>
        <v>-2960</v>
      </c>
      <c r="N10" s="6">
        <f t="shared" ref="N10" si="10">D10+I10</f>
        <v>-66134.790000000008</v>
      </c>
      <c r="O10" s="6">
        <f t="shared" ref="O10" si="11">E10+J10</f>
        <v>11369.909999999989</v>
      </c>
      <c r="P10" s="6"/>
      <c r="Q10" s="6">
        <f t="shared" si="3"/>
        <v>1136.99</v>
      </c>
      <c r="R10" s="6">
        <f t="shared" ref="R10" si="12">ROUND(Q10*0.15,2)</f>
        <v>170.55</v>
      </c>
      <c r="S10" s="6">
        <f t="shared" ref="S10" si="13">ROUND(Q10*0.85,2)</f>
        <v>966.44</v>
      </c>
    </row>
    <row r="11" spans="1:19" ht="15" customHeight="1" x14ac:dyDescent="0.25">
      <c r="A11" s="20">
        <f t="shared" ref="A11:A17" si="14">A10+7</f>
        <v>45493</v>
      </c>
      <c r="B11" s="6">
        <v>88862.8</v>
      </c>
      <c r="C11" s="6">
        <v>-290</v>
      </c>
      <c r="D11" s="6">
        <v>-83734.880000000005</v>
      </c>
      <c r="E11" s="6">
        <f t="shared" ref="E11" si="15">SUM(B11:D11)</f>
        <v>4837.9199999999983</v>
      </c>
      <c r="F11" s="12"/>
      <c r="G11" s="6">
        <v>0</v>
      </c>
      <c r="H11" s="6">
        <v>0</v>
      </c>
      <c r="I11" s="6">
        <v>0</v>
      </c>
      <c r="J11" s="6">
        <f t="shared" ref="J11" si="16">SUM(G11:I11)</f>
        <v>0</v>
      </c>
      <c r="K11" s="12"/>
      <c r="L11" s="6">
        <f t="shared" ref="L11" si="17">B11+G11</f>
        <v>88862.8</v>
      </c>
      <c r="M11" s="6">
        <f t="shared" ref="M11" si="18">C11+H11</f>
        <v>-290</v>
      </c>
      <c r="N11" s="6">
        <f t="shared" ref="N11" si="19">D11+I11</f>
        <v>-83734.880000000005</v>
      </c>
      <c r="O11" s="6">
        <f t="shared" ref="O11" si="20">E11+J11</f>
        <v>4837.9199999999983</v>
      </c>
      <c r="P11" s="6"/>
      <c r="Q11" s="6">
        <f t="shared" si="3"/>
        <v>483.79</v>
      </c>
      <c r="R11" s="6">
        <f t="shared" ref="R11" si="21">ROUND(Q11*0.15,2)</f>
        <v>72.569999999999993</v>
      </c>
      <c r="S11" s="6">
        <f t="shared" ref="S11" si="22">ROUND(Q11*0.85,2)</f>
        <v>411.22</v>
      </c>
    </row>
    <row r="12" spans="1:19" ht="15" customHeight="1" x14ac:dyDescent="0.25">
      <c r="A12" s="20">
        <f t="shared" si="14"/>
        <v>45500</v>
      </c>
      <c r="B12" s="6">
        <v>145057.79999999999</v>
      </c>
      <c r="C12" s="6">
        <v>-10</v>
      </c>
      <c r="D12" s="6">
        <v>-103449.15</v>
      </c>
      <c r="E12" s="6">
        <f t="shared" ref="E12" si="23">SUM(B12:D12)</f>
        <v>41598.649999999994</v>
      </c>
      <c r="F12" s="12"/>
      <c r="G12" s="6">
        <v>0</v>
      </c>
      <c r="H12" s="6">
        <v>0</v>
      </c>
      <c r="I12" s="6">
        <v>0</v>
      </c>
      <c r="J12" s="6">
        <f t="shared" ref="J12" si="24">SUM(G12:I12)</f>
        <v>0</v>
      </c>
      <c r="K12" s="12"/>
      <c r="L12" s="6">
        <f t="shared" ref="L12" si="25">B12+G12</f>
        <v>145057.79999999999</v>
      </c>
      <c r="M12" s="6">
        <f t="shared" ref="M12" si="26">C12+H12</f>
        <v>-10</v>
      </c>
      <c r="N12" s="6">
        <f t="shared" ref="N12" si="27">D12+I12</f>
        <v>-103449.15</v>
      </c>
      <c r="O12" s="6">
        <f t="shared" ref="O12" si="28">E12+J12</f>
        <v>41598.649999999994</v>
      </c>
      <c r="P12" s="6"/>
      <c r="Q12" s="6">
        <f t="shared" si="3"/>
        <v>4159.87</v>
      </c>
      <c r="R12" s="6">
        <f t="shared" ref="R12" si="29">ROUND(Q12*0.15,2)</f>
        <v>623.98</v>
      </c>
      <c r="S12" s="6">
        <f t="shared" ref="S12" si="30">ROUND(Q12*0.85,2)</f>
        <v>3535.89</v>
      </c>
    </row>
    <row r="13" spans="1:19" ht="15" customHeight="1" x14ac:dyDescent="0.25">
      <c r="A13" s="20">
        <f t="shared" si="14"/>
        <v>45507</v>
      </c>
      <c r="B13" s="6">
        <v>200645.5</v>
      </c>
      <c r="C13" s="6">
        <v>-1192</v>
      </c>
      <c r="D13" s="6">
        <v>-165224.03</v>
      </c>
      <c r="E13" s="6">
        <f t="shared" ref="E13" si="31">SUM(B13:D13)</f>
        <v>34229.47</v>
      </c>
      <c r="F13" s="12"/>
      <c r="G13" s="6">
        <v>0</v>
      </c>
      <c r="H13" s="6">
        <v>0</v>
      </c>
      <c r="I13" s="6">
        <v>0</v>
      </c>
      <c r="J13" s="6">
        <f t="shared" ref="J13" si="32">SUM(G13:I13)</f>
        <v>0</v>
      </c>
      <c r="K13" s="12"/>
      <c r="L13" s="6">
        <f t="shared" ref="L13" si="33">B13+G13</f>
        <v>200645.5</v>
      </c>
      <c r="M13" s="6">
        <f t="shared" ref="M13" si="34">C13+H13</f>
        <v>-1192</v>
      </c>
      <c r="N13" s="6">
        <f t="shared" ref="N13" si="35">D13+I13</f>
        <v>-165224.03</v>
      </c>
      <c r="O13" s="6">
        <f t="shared" ref="O13" si="36">E13+J13</f>
        <v>34229.47</v>
      </c>
      <c r="P13" s="6"/>
      <c r="Q13" s="6">
        <f t="shared" si="3"/>
        <v>3422.95</v>
      </c>
      <c r="R13" s="6">
        <f t="shared" ref="R13" si="37">ROUND(Q13*0.15,2)</f>
        <v>513.44000000000005</v>
      </c>
      <c r="S13" s="6">
        <f t="shared" ref="S13" si="38">ROUND(Q13*0.85,2)</f>
        <v>2909.51</v>
      </c>
    </row>
    <row r="14" spans="1:19" ht="15" customHeight="1" x14ac:dyDescent="0.25">
      <c r="A14" s="20">
        <f t="shared" si="14"/>
        <v>45514</v>
      </c>
      <c r="B14" s="6">
        <v>295749.34999999998</v>
      </c>
      <c r="C14" s="6">
        <v>-2195</v>
      </c>
      <c r="D14" s="6">
        <v>-255869.55</v>
      </c>
      <c r="E14" s="6">
        <f t="shared" ref="E14" si="39">SUM(B14:D14)</f>
        <v>37684.799999999988</v>
      </c>
      <c r="F14" s="12"/>
      <c r="G14" s="6">
        <v>0</v>
      </c>
      <c r="H14" s="6">
        <v>0</v>
      </c>
      <c r="I14" s="6">
        <v>0</v>
      </c>
      <c r="J14" s="6">
        <f t="shared" ref="J14" si="40">SUM(G14:I14)</f>
        <v>0</v>
      </c>
      <c r="K14" s="12"/>
      <c r="L14" s="6">
        <f t="shared" ref="L14" si="41">B14+G14</f>
        <v>295749.34999999998</v>
      </c>
      <c r="M14" s="6">
        <f t="shared" ref="M14" si="42">C14+H14</f>
        <v>-2195</v>
      </c>
      <c r="N14" s="6">
        <f t="shared" ref="N14" si="43">D14+I14</f>
        <v>-255869.55</v>
      </c>
      <c r="O14" s="6">
        <f t="shared" ref="O14" si="44">E14+J14</f>
        <v>37684.799999999988</v>
      </c>
      <c r="P14" s="6"/>
      <c r="Q14" s="6">
        <f t="shared" si="3"/>
        <v>3768.48</v>
      </c>
      <c r="R14" s="6">
        <f t="shared" ref="R14" si="45">ROUND(Q14*0.15,2)</f>
        <v>565.27</v>
      </c>
      <c r="S14" s="6">
        <f t="shared" ref="S14" si="46">ROUND(Q14*0.85,2)</f>
        <v>3203.21</v>
      </c>
    </row>
    <row r="15" spans="1:19" ht="15" customHeight="1" x14ac:dyDescent="0.25">
      <c r="A15" s="20">
        <f t="shared" si="14"/>
        <v>45521</v>
      </c>
      <c r="B15" s="6">
        <v>219817.25</v>
      </c>
      <c r="C15" s="6">
        <v>-85</v>
      </c>
      <c r="D15" s="6">
        <v>-206059.40000000002</v>
      </c>
      <c r="E15" s="6">
        <f t="shared" ref="E15" si="47">SUM(B15:D15)</f>
        <v>13672.849999999977</v>
      </c>
      <c r="F15" s="12"/>
      <c r="G15" s="6">
        <v>0</v>
      </c>
      <c r="H15" s="6">
        <v>0</v>
      </c>
      <c r="I15" s="6">
        <v>0</v>
      </c>
      <c r="J15" s="6">
        <f t="shared" ref="J15" si="48">SUM(G15:I15)</f>
        <v>0</v>
      </c>
      <c r="K15" s="12"/>
      <c r="L15" s="6">
        <f t="shared" ref="L15" si="49">B15+G15</f>
        <v>219817.25</v>
      </c>
      <c r="M15" s="6">
        <f t="shared" ref="M15" si="50">C15+H15</f>
        <v>-85</v>
      </c>
      <c r="N15" s="6">
        <f t="shared" ref="N15" si="51">D15+I15</f>
        <v>-206059.40000000002</v>
      </c>
      <c r="O15" s="6">
        <f t="shared" ref="O15" si="52">E15+J15</f>
        <v>13672.849999999977</v>
      </c>
      <c r="P15" s="6"/>
      <c r="Q15" s="6">
        <f t="shared" ref="Q15" si="53">ROUND(O15*0.1,2)</f>
        <v>1367.29</v>
      </c>
      <c r="R15" s="6">
        <f t="shared" ref="R15" si="54">ROUND(Q15*0.15,2)</f>
        <v>205.09</v>
      </c>
      <c r="S15" s="6">
        <f t="shared" ref="S15" si="55">ROUND(Q15*0.85,2)</f>
        <v>1162.2</v>
      </c>
    </row>
    <row r="16" spans="1:19" ht="15" customHeight="1" x14ac:dyDescent="0.25">
      <c r="A16" s="20">
        <f t="shared" si="14"/>
        <v>45528</v>
      </c>
      <c r="B16" s="6">
        <v>151994.65000000002</v>
      </c>
      <c r="C16" s="6">
        <v>-1141</v>
      </c>
      <c r="D16" s="6">
        <v>-139754</v>
      </c>
      <c r="E16" s="6">
        <f t="shared" ref="E16" si="56">SUM(B16:D16)</f>
        <v>11099.650000000023</v>
      </c>
      <c r="F16" s="12"/>
      <c r="G16" s="6">
        <v>0</v>
      </c>
      <c r="H16" s="6">
        <v>0</v>
      </c>
      <c r="I16" s="6">
        <v>0</v>
      </c>
      <c r="J16" s="6">
        <f t="shared" ref="J16" si="57">SUM(G16:I16)</f>
        <v>0</v>
      </c>
      <c r="K16" s="12"/>
      <c r="L16" s="6">
        <f t="shared" ref="L16" si="58">B16+G16</f>
        <v>151994.65000000002</v>
      </c>
      <c r="M16" s="6">
        <f t="shared" ref="M16" si="59">C16+H16</f>
        <v>-1141</v>
      </c>
      <c r="N16" s="6">
        <f t="shared" ref="N16" si="60">D16+I16</f>
        <v>-139754</v>
      </c>
      <c r="O16" s="6">
        <f t="shared" ref="O16" si="61">E16+J16</f>
        <v>11099.650000000023</v>
      </c>
      <c r="P16" s="6"/>
      <c r="Q16" s="6">
        <f t="shared" ref="Q16" si="62">ROUND(O16*0.1,2)</f>
        <v>1109.97</v>
      </c>
      <c r="R16" s="6">
        <f t="shared" ref="R16" si="63">ROUND(Q16*0.15,2)</f>
        <v>166.5</v>
      </c>
      <c r="S16" s="6">
        <f t="shared" ref="S16" si="64">ROUND(Q16*0.85,2)</f>
        <v>943.47</v>
      </c>
    </row>
    <row r="17" spans="1:19" ht="15" customHeight="1" x14ac:dyDescent="0.25">
      <c r="A17" s="20">
        <f t="shared" si="14"/>
        <v>45535</v>
      </c>
      <c r="B17" s="6">
        <v>125556.5</v>
      </c>
      <c r="C17" s="6">
        <v>-2393</v>
      </c>
      <c r="D17" s="6">
        <v>-97939.57</v>
      </c>
      <c r="E17" s="6">
        <f t="shared" ref="E17" si="65">SUM(B17:D17)</f>
        <v>25223.929999999993</v>
      </c>
      <c r="F17" s="12"/>
      <c r="G17" s="6">
        <v>0</v>
      </c>
      <c r="H17" s="6">
        <v>0</v>
      </c>
      <c r="I17" s="6">
        <v>0</v>
      </c>
      <c r="J17" s="6">
        <f t="shared" ref="J17" si="66">SUM(G17:I17)</f>
        <v>0</v>
      </c>
      <c r="K17" s="12"/>
      <c r="L17" s="6">
        <f t="shared" ref="L17" si="67">B17+G17</f>
        <v>125556.5</v>
      </c>
      <c r="M17" s="6">
        <f t="shared" ref="M17" si="68">C17+H17</f>
        <v>-2393</v>
      </c>
      <c r="N17" s="6">
        <f t="shared" ref="N17" si="69">D17+I17</f>
        <v>-97939.57</v>
      </c>
      <c r="O17" s="6">
        <f t="shared" ref="O17" si="70">E17+J17</f>
        <v>25223.929999999993</v>
      </c>
      <c r="P17" s="6"/>
      <c r="Q17" s="6">
        <f t="shared" ref="Q17" si="71">ROUND(O17*0.1,2)</f>
        <v>2522.39</v>
      </c>
      <c r="R17" s="6">
        <f t="shared" ref="R17" si="72">ROUND(Q17*0.15,2)</f>
        <v>378.36</v>
      </c>
      <c r="S17" s="6">
        <f t="shared" ref="S17" si="73">ROUND(Q17*0.85,2)</f>
        <v>2144.0300000000002</v>
      </c>
    </row>
    <row r="18" spans="1:19" ht="15" customHeight="1" x14ac:dyDescent="0.25">
      <c r="A18" s="17"/>
      <c r="B18" s="6"/>
      <c r="C18" s="6"/>
      <c r="D18" s="6"/>
      <c r="E18" s="6"/>
      <c r="F18" s="12"/>
      <c r="G18" s="6"/>
      <c r="H18" s="6"/>
      <c r="I18" s="6"/>
      <c r="J18" s="6"/>
      <c r="K18" s="12"/>
      <c r="L18" s="6"/>
      <c r="M18" s="6"/>
      <c r="N18" s="6"/>
      <c r="O18" s="6"/>
      <c r="P18" s="6"/>
      <c r="Q18" s="6"/>
      <c r="R18" s="6"/>
      <c r="S18" s="18"/>
    </row>
    <row r="19" spans="1:19" ht="15" customHeight="1" thickBot="1" x14ac:dyDescent="0.3">
      <c r="B19" s="7">
        <f>SUM(B9:B18)</f>
        <v>1441146.15</v>
      </c>
      <c r="C19" s="7">
        <f>SUM(C9:C18)</f>
        <v>-15091</v>
      </c>
      <c r="D19" s="7">
        <f>SUM(D9:D18)</f>
        <v>-1217459.07</v>
      </c>
      <c r="E19" s="7">
        <f>SUM(E9:E18)</f>
        <v>208596.07999999996</v>
      </c>
      <c r="F19" s="12"/>
      <c r="G19" s="7">
        <f>SUM(G9:G18)</f>
        <v>0</v>
      </c>
      <c r="H19" s="7">
        <f>SUM(H9:H18)</f>
        <v>0</v>
      </c>
      <c r="I19" s="7">
        <f>SUM(I9:I18)</f>
        <v>0</v>
      </c>
      <c r="J19" s="7">
        <f>SUM(J9:J18)</f>
        <v>0</v>
      </c>
      <c r="K19" s="12"/>
      <c r="L19" s="7">
        <f>SUM(L9:L18)</f>
        <v>1441146.15</v>
      </c>
      <c r="M19" s="7">
        <f>SUM(M9:M18)</f>
        <v>-15091</v>
      </c>
      <c r="N19" s="7">
        <f>SUM(N9:N18)</f>
        <v>-1217459.07</v>
      </c>
      <c r="O19" s="7">
        <f>SUM(O9:O18)</f>
        <v>208596.07999999996</v>
      </c>
      <c r="P19" s="12"/>
      <c r="Q19" s="7">
        <f>SUM(Q9:Q18)</f>
        <v>20859.620000000003</v>
      </c>
      <c r="R19" s="7">
        <f>SUM(R9:R18)</f>
        <v>3128.94</v>
      </c>
      <c r="S19" s="7">
        <f>SUM(S9:S18)</f>
        <v>17730.68</v>
      </c>
    </row>
    <row r="20" spans="1:19" ht="15" customHeight="1" thickTop="1" x14ac:dyDescent="0.25"/>
    <row r="21" spans="1:19" ht="15" customHeight="1" x14ac:dyDescent="0.25">
      <c r="A21" s="11" t="s">
        <v>23</v>
      </c>
    </row>
    <row r="22" spans="1:19" ht="15" customHeight="1" x14ac:dyDescent="0.25">
      <c r="A22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22"/>
  <sheetViews>
    <sheetView zoomScaleNormal="100" workbookViewId="0">
      <pane ySplit="6" topLeftCell="A7" activePane="bottomLeft" state="frozen"/>
      <selection activeCell="A4" sqref="A4:S4"/>
      <selection pane="bottomLeft" activeCell="A18" sqref="A18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5.5703125" style="1" customWidth="1"/>
    <col min="6" max="6" width="4.7109375" style="1" customWidth="1"/>
    <col min="7" max="7" width="15.7109375" style="1" customWidth="1"/>
    <col min="8" max="8" width="13.7109375" style="1" customWidth="1"/>
    <col min="9" max="9" width="16.7109375" style="1" customWidth="1"/>
    <col min="10" max="10" width="13.7109375" style="1" customWidth="1"/>
    <col min="11" max="11" width="4.7109375" style="1" customWidth="1"/>
    <col min="12" max="12" width="16.7109375" style="1" customWidth="1"/>
    <col min="13" max="13" width="13.7109375" style="1" customWidth="1"/>
    <col min="14" max="14" width="16.7109375" style="1" customWidth="1"/>
    <col min="15" max="15" width="14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4685751.4000000004</v>
      </c>
      <c r="C5" s="6">
        <v>-9448.9</v>
      </c>
      <c r="D5" s="6">
        <v>-4345875.8599999985</v>
      </c>
      <c r="E5" s="6">
        <v>330426.64000000019</v>
      </c>
      <c r="F5" s="12"/>
      <c r="G5" s="16">
        <v>4327590.6400000006</v>
      </c>
      <c r="H5" s="16">
        <v>-1475.1799999999998</v>
      </c>
      <c r="I5" s="16">
        <v>-4074160.4200000004</v>
      </c>
      <c r="J5" s="16">
        <v>251955.04</v>
      </c>
      <c r="K5" s="12"/>
      <c r="L5" s="6">
        <v>9013342.0400000047</v>
      </c>
      <c r="M5" s="6">
        <v>-10924.08</v>
      </c>
      <c r="N5" s="6">
        <v>-8420036.2799999993</v>
      </c>
      <c r="O5" s="6">
        <v>582381.68000000005</v>
      </c>
      <c r="P5" s="12"/>
      <c r="Q5" s="6">
        <v>58238.200000000012</v>
      </c>
      <c r="R5" s="6">
        <v>8735.73</v>
      </c>
      <c r="S5" s="6">
        <v>49502.469999999994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43057.899999999994</v>
      </c>
      <c r="C9" s="6">
        <v>0</v>
      </c>
      <c r="D9" s="6">
        <v>-23997.420000000006</v>
      </c>
      <c r="E9" s="6">
        <f t="shared" ref="E9" si="0">SUM(B9:D9)</f>
        <v>19060.479999999989</v>
      </c>
      <c r="F9" s="12"/>
      <c r="G9" s="6">
        <v>40055.78</v>
      </c>
      <c r="H9" s="6">
        <v>0</v>
      </c>
      <c r="I9" s="6">
        <v>-34976.31</v>
      </c>
      <c r="J9" s="6">
        <f t="shared" ref="J9" si="1">SUM(G9:I9)</f>
        <v>5079.4700000000012</v>
      </c>
      <c r="K9" s="12"/>
      <c r="L9" s="6">
        <f t="shared" ref="L9:O9" si="2">B9+G9</f>
        <v>83113.679999999993</v>
      </c>
      <c r="M9" s="6">
        <f t="shared" si="2"/>
        <v>0</v>
      </c>
      <c r="N9" s="6">
        <f t="shared" si="2"/>
        <v>-58973.73</v>
      </c>
      <c r="O9" s="6">
        <f t="shared" si="2"/>
        <v>24139.94999999999</v>
      </c>
      <c r="P9" s="6"/>
      <c r="Q9" s="6">
        <f>ROUND(O9*0.1,2)-0.01</f>
        <v>2413.9899999999998</v>
      </c>
      <c r="R9" s="6">
        <f t="shared" ref="R9" si="3">ROUND(Q9*0.15,2)</f>
        <v>362.1</v>
      </c>
      <c r="S9" s="6">
        <f t="shared" ref="S9" si="4">ROUND(Q9*0.85,2)</f>
        <v>2051.89</v>
      </c>
    </row>
    <row r="10" spans="1:19" ht="15" customHeight="1" x14ac:dyDescent="0.25">
      <c r="A10" s="20">
        <v>45486</v>
      </c>
      <c r="B10" s="6">
        <v>38639.9</v>
      </c>
      <c r="C10" s="6">
        <v>-35</v>
      </c>
      <c r="D10" s="6">
        <v>-33812.199999999997</v>
      </c>
      <c r="E10" s="6">
        <f t="shared" ref="E10" si="5">SUM(B10:D10)</f>
        <v>4792.7000000000044</v>
      </c>
      <c r="F10" s="12"/>
      <c r="G10" s="6">
        <v>89768.29</v>
      </c>
      <c r="H10" s="6">
        <v>0</v>
      </c>
      <c r="I10" s="6">
        <v>-101674.5</v>
      </c>
      <c r="J10" s="6">
        <f t="shared" ref="J10" si="6">SUM(G10:I10)</f>
        <v>-11906.210000000006</v>
      </c>
      <c r="K10" s="12"/>
      <c r="L10" s="6">
        <f t="shared" ref="L10" si="7">B10+G10</f>
        <v>128408.19</v>
      </c>
      <c r="M10" s="6">
        <f t="shared" ref="M10" si="8">C10+H10</f>
        <v>-35</v>
      </c>
      <c r="N10" s="6">
        <f t="shared" ref="N10" si="9">D10+I10</f>
        <v>-135486.70000000001</v>
      </c>
      <c r="O10" s="6">
        <f t="shared" ref="O10" si="10">E10+J10</f>
        <v>-7113.510000000002</v>
      </c>
      <c r="P10" s="6"/>
      <c r="Q10" s="6">
        <f>ROUND(O10*0.1,2)</f>
        <v>-711.35</v>
      </c>
      <c r="R10" s="6">
        <f t="shared" ref="R10" si="11">ROUND(Q10*0.15,2)</f>
        <v>-106.7</v>
      </c>
      <c r="S10" s="6">
        <f t="shared" ref="S10" si="12">ROUND(Q10*0.85,2)</f>
        <v>-604.65</v>
      </c>
    </row>
    <row r="11" spans="1:19" ht="15" customHeight="1" x14ac:dyDescent="0.25">
      <c r="A11" s="20">
        <f t="shared" ref="A11:A17" si="13">A10+7</f>
        <v>45493</v>
      </c>
      <c r="B11" s="6">
        <v>16956.599999999999</v>
      </c>
      <c r="C11" s="6">
        <v>0</v>
      </c>
      <c r="D11" s="6">
        <v>-8568.3799999999992</v>
      </c>
      <c r="E11" s="6">
        <f t="shared" ref="E11" si="14">SUM(B11:D11)</f>
        <v>8388.2199999999993</v>
      </c>
      <c r="F11" s="12"/>
      <c r="G11" s="6">
        <v>84787.93</v>
      </c>
      <c r="H11" s="6">
        <v>0</v>
      </c>
      <c r="I11" s="6">
        <v>-74166.87000000001</v>
      </c>
      <c r="J11" s="6">
        <f t="shared" ref="J11" si="15">SUM(G11:I11)</f>
        <v>10621.059999999983</v>
      </c>
      <c r="K11" s="12"/>
      <c r="L11" s="6">
        <f t="shared" ref="L11" si="16">B11+G11</f>
        <v>101744.53</v>
      </c>
      <c r="M11" s="6">
        <f t="shared" ref="M11" si="17">C11+H11</f>
        <v>0</v>
      </c>
      <c r="N11" s="6">
        <f t="shared" ref="N11" si="18">D11+I11</f>
        <v>-82735.250000000015</v>
      </c>
      <c r="O11" s="6">
        <f t="shared" ref="O11" si="19">E11+J11</f>
        <v>19009.279999999984</v>
      </c>
      <c r="P11" s="6"/>
      <c r="Q11" s="6">
        <f>ROUND(O11*0.1,2)</f>
        <v>1900.93</v>
      </c>
      <c r="R11" s="6">
        <f t="shared" ref="R11" si="20">ROUND(Q11*0.15,2)</f>
        <v>285.14</v>
      </c>
      <c r="S11" s="6">
        <f t="shared" ref="S11" si="21">ROUND(Q11*0.85,2)</f>
        <v>1615.79</v>
      </c>
    </row>
    <row r="12" spans="1:19" ht="15" customHeight="1" x14ac:dyDescent="0.25">
      <c r="A12" s="20">
        <f t="shared" si="13"/>
        <v>45500</v>
      </c>
      <c r="B12" s="6">
        <v>31607</v>
      </c>
      <c r="C12" s="6">
        <v>0</v>
      </c>
      <c r="D12" s="6">
        <v>-14589.210000000001</v>
      </c>
      <c r="E12" s="6">
        <f t="shared" ref="E12" si="22">SUM(B12:D12)</f>
        <v>17017.79</v>
      </c>
      <c r="F12" s="12"/>
      <c r="G12" s="6">
        <v>79628.010000000009</v>
      </c>
      <c r="H12" s="6">
        <v>0</v>
      </c>
      <c r="I12" s="6">
        <v>-61930.460000000006</v>
      </c>
      <c r="J12" s="6">
        <f t="shared" ref="J12" si="23">SUM(G12:I12)</f>
        <v>17697.550000000003</v>
      </c>
      <c r="K12" s="12"/>
      <c r="L12" s="6">
        <f t="shared" ref="L12" si="24">B12+G12</f>
        <v>111235.01000000001</v>
      </c>
      <c r="M12" s="6">
        <f t="shared" ref="M12" si="25">C12+H12</f>
        <v>0</v>
      </c>
      <c r="N12" s="6">
        <f t="shared" ref="N12" si="26">D12+I12</f>
        <v>-76519.670000000013</v>
      </c>
      <c r="O12" s="6">
        <f t="shared" ref="O12" si="27">E12+J12</f>
        <v>34715.340000000004</v>
      </c>
      <c r="P12" s="6"/>
      <c r="Q12" s="6">
        <f>ROUND(O12*0.1,2)+0.01</f>
        <v>3471.5400000000004</v>
      </c>
      <c r="R12" s="6">
        <f t="shared" ref="R12" si="28">ROUND(Q12*0.15,2)</f>
        <v>520.73</v>
      </c>
      <c r="S12" s="6">
        <f t="shared" ref="S12" si="29">ROUND(Q12*0.85,2)</f>
        <v>2950.81</v>
      </c>
    </row>
    <row r="13" spans="1:19" ht="15" customHeight="1" x14ac:dyDescent="0.25">
      <c r="A13" s="20">
        <f t="shared" si="13"/>
        <v>45507</v>
      </c>
      <c r="B13" s="6">
        <v>32525.700000000004</v>
      </c>
      <c r="C13" s="6">
        <v>0</v>
      </c>
      <c r="D13" s="6">
        <v>-35935.850000000006</v>
      </c>
      <c r="E13" s="6">
        <f t="shared" ref="E13" si="30">SUM(B13:D13)</f>
        <v>-3410.1500000000015</v>
      </c>
      <c r="F13" s="12"/>
      <c r="G13" s="6">
        <v>95648.54</v>
      </c>
      <c r="H13" s="6">
        <v>0</v>
      </c>
      <c r="I13" s="6">
        <v>-91811.36</v>
      </c>
      <c r="J13" s="6">
        <f t="shared" ref="J13" si="31">SUM(G13:I13)</f>
        <v>3837.179999999993</v>
      </c>
      <c r="K13" s="12"/>
      <c r="L13" s="6">
        <f t="shared" ref="L13" si="32">B13+G13</f>
        <v>128174.23999999999</v>
      </c>
      <c r="M13" s="6">
        <f t="shared" ref="M13" si="33">C13+H13</f>
        <v>0</v>
      </c>
      <c r="N13" s="6">
        <f t="shared" ref="N13" si="34">D13+I13</f>
        <v>-127747.21</v>
      </c>
      <c r="O13" s="6">
        <f t="shared" ref="O13" si="35">E13+J13</f>
        <v>427.02999999999156</v>
      </c>
      <c r="P13" s="6"/>
      <c r="Q13" s="6">
        <f>ROUND(O13*0.1,2)</f>
        <v>42.7</v>
      </c>
      <c r="R13" s="6">
        <f>ROUND(Q13*0.15,2)-0.01</f>
        <v>6.4</v>
      </c>
      <c r="S13" s="6">
        <f t="shared" ref="S13" si="36">ROUND(Q13*0.85,2)</f>
        <v>36.299999999999997</v>
      </c>
    </row>
    <row r="14" spans="1:19" ht="15" customHeight="1" x14ac:dyDescent="0.25">
      <c r="A14" s="20">
        <f t="shared" si="13"/>
        <v>45514</v>
      </c>
      <c r="B14" s="6">
        <v>32759.8</v>
      </c>
      <c r="C14" s="6">
        <v>-8</v>
      </c>
      <c r="D14" s="6">
        <v>-23843.75</v>
      </c>
      <c r="E14" s="6">
        <f t="shared" ref="E14" si="37">SUM(B14:D14)</f>
        <v>8908.0499999999993</v>
      </c>
      <c r="F14" s="12"/>
      <c r="G14" s="6">
        <v>65081.48</v>
      </c>
      <c r="H14" s="6">
        <v>0</v>
      </c>
      <c r="I14" s="6">
        <v>-58448.130000000005</v>
      </c>
      <c r="J14" s="6">
        <f t="shared" ref="J14" si="38">SUM(G14:I14)</f>
        <v>6633.3499999999985</v>
      </c>
      <c r="K14" s="12"/>
      <c r="L14" s="6">
        <f t="shared" ref="L14" si="39">B14+G14</f>
        <v>97841.279999999999</v>
      </c>
      <c r="M14" s="6">
        <f t="shared" ref="M14" si="40">C14+H14</f>
        <v>-8</v>
      </c>
      <c r="N14" s="6">
        <f t="shared" ref="N14" si="41">D14+I14</f>
        <v>-82291.88</v>
      </c>
      <c r="O14" s="6">
        <f t="shared" ref="O14" si="42">E14+J14</f>
        <v>15541.399999999998</v>
      </c>
      <c r="P14" s="6"/>
      <c r="Q14" s="6">
        <f>ROUND(O14*0.1,2)+0.01</f>
        <v>1554.15</v>
      </c>
      <c r="R14" s="6">
        <f>ROUND(Q14*0.15,2)</f>
        <v>233.12</v>
      </c>
      <c r="S14" s="6">
        <f t="shared" ref="S14" si="43">ROUND(Q14*0.85,2)</f>
        <v>1321.03</v>
      </c>
    </row>
    <row r="15" spans="1:19" ht="15" customHeight="1" x14ac:dyDescent="0.25">
      <c r="A15" s="20">
        <f t="shared" si="13"/>
        <v>45521</v>
      </c>
      <c r="B15" s="6">
        <v>44457.2</v>
      </c>
      <c r="C15" s="6">
        <v>0</v>
      </c>
      <c r="D15" s="6">
        <v>-52219.16</v>
      </c>
      <c r="E15" s="6">
        <f t="shared" ref="E15" si="44">SUM(B15:D15)</f>
        <v>-7761.9600000000064</v>
      </c>
      <c r="F15" s="12"/>
      <c r="G15" s="6">
        <v>33279.68</v>
      </c>
      <c r="H15" s="6">
        <v>0</v>
      </c>
      <c r="I15" s="6">
        <v>-28409.67</v>
      </c>
      <c r="J15" s="6">
        <f t="shared" ref="J15" si="45">SUM(G15:I15)</f>
        <v>4870.010000000002</v>
      </c>
      <c r="K15" s="12"/>
      <c r="L15" s="6">
        <f t="shared" ref="L15" si="46">B15+G15</f>
        <v>77736.88</v>
      </c>
      <c r="M15" s="6">
        <f t="shared" ref="M15" si="47">C15+H15</f>
        <v>0</v>
      </c>
      <c r="N15" s="6">
        <f t="shared" ref="N15" si="48">D15+I15</f>
        <v>-80628.83</v>
      </c>
      <c r="O15" s="6">
        <f t="shared" ref="O15" si="49">E15+J15</f>
        <v>-2891.9500000000044</v>
      </c>
      <c r="P15" s="6"/>
      <c r="Q15" s="6">
        <f>ROUND(O15*0.1,2)</f>
        <v>-289.2</v>
      </c>
      <c r="R15" s="6">
        <f>ROUND(Q15*0.15,2)</f>
        <v>-43.38</v>
      </c>
      <c r="S15" s="6">
        <f t="shared" ref="S15" si="50">ROUND(Q15*0.85,2)</f>
        <v>-245.82</v>
      </c>
    </row>
    <row r="16" spans="1:19" ht="15" customHeight="1" x14ac:dyDescent="0.25">
      <c r="A16" s="20">
        <f t="shared" si="13"/>
        <v>45528</v>
      </c>
      <c r="B16" s="6">
        <v>41672.6</v>
      </c>
      <c r="C16" s="6">
        <v>-1102</v>
      </c>
      <c r="D16" s="6">
        <v>-39319.25</v>
      </c>
      <c r="E16" s="6">
        <f t="shared" ref="E16" si="51">SUM(B16:D16)</f>
        <v>1251.3499999999985</v>
      </c>
      <c r="F16" s="12"/>
      <c r="G16" s="6">
        <v>28826.35</v>
      </c>
      <c r="H16" s="6">
        <v>0</v>
      </c>
      <c r="I16" s="6">
        <v>-28882.57</v>
      </c>
      <c r="J16" s="6">
        <f t="shared" ref="J16" si="52">SUM(G16:I16)</f>
        <v>-56.220000000001164</v>
      </c>
      <c r="K16" s="12"/>
      <c r="L16" s="6">
        <f t="shared" ref="L16" si="53">B16+G16</f>
        <v>70498.95</v>
      </c>
      <c r="M16" s="6">
        <f t="shared" ref="M16" si="54">C16+H16</f>
        <v>-1102</v>
      </c>
      <c r="N16" s="6">
        <f t="shared" ref="N16" si="55">D16+I16</f>
        <v>-68201.820000000007</v>
      </c>
      <c r="O16" s="6">
        <f t="shared" ref="O16" si="56">E16+J16</f>
        <v>1195.1299999999974</v>
      </c>
      <c r="P16" s="6"/>
      <c r="Q16" s="6">
        <f>ROUND(O16*0.1,2)+0.01</f>
        <v>119.52000000000001</v>
      </c>
      <c r="R16" s="6">
        <f>ROUND(Q16*0.15,2)</f>
        <v>17.93</v>
      </c>
      <c r="S16" s="6">
        <f t="shared" ref="S16" si="57">ROUND(Q16*0.85,2)</f>
        <v>101.59</v>
      </c>
    </row>
    <row r="17" spans="1:19" ht="15" customHeight="1" x14ac:dyDescent="0.25">
      <c r="A17" s="20">
        <f t="shared" si="13"/>
        <v>45535</v>
      </c>
      <c r="B17" s="6">
        <v>99772.800000000003</v>
      </c>
      <c r="C17" s="6">
        <v>-55</v>
      </c>
      <c r="D17" s="6">
        <v>-95526.13</v>
      </c>
      <c r="E17" s="6">
        <f t="shared" ref="E17" si="58">SUM(B17:D17)</f>
        <v>4191.6699999999983</v>
      </c>
      <c r="F17" s="12"/>
      <c r="G17" s="6">
        <v>52399.14</v>
      </c>
      <c r="H17" s="6">
        <v>0</v>
      </c>
      <c r="I17" s="6">
        <v>-50371.62</v>
      </c>
      <c r="J17" s="6">
        <f t="shared" ref="J17" si="59">SUM(G17:I17)</f>
        <v>2027.5199999999968</v>
      </c>
      <c r="K17" s="12"/>
      <c r="L17" s="6">
        <f t="shared" ref="L17" si="60">B17+G17</f>
        <v>152171.94</v>
      </c>
      <c r="M17" s="6">
        <f t="shared" ref="M17" si="61">C17+H17</f>
        <v>-55</v>
      </c>
      <c r="N17" s="6">
        <f t="shared" ref="N17" si="62">D17+I17</f>
        <v>-145897.75</v>
      </c>
      <c r="O17" s="6">
        <f t="shared" ref="O17" si="63">E17+J17</f>
        <v>6219.1899999999951</v>
      </c>
      <c r="P17" s="6"/>
      <c r="Q17" s="6">
        <f>ROUND(O17*0.1,2)</f>
        <v>621.91999999999996</v>
      </c>
      <c r="R17" s="6">
        <f>ROUND(Q17*0.15,2)</f>
        <v>93.29</v>
      </c>
      <c r="S17" s="6">
        <f t="shared" ref="S17" si="64">ROUND(Q17*0.85,2)</f>
        <v>528.63</v>
      </c>
    </row>
    <row r="18" spans="1:19" ht="15" customHeight="1" x14ac:dyDescent="0.25">
      <c r="A18" s="17"/>
      <c r="B18" s="6"/>
      <c r="C18" s="6"/>
      <c r="D18" s="6"/>
      <c r="E18" s="6"/>
      <c r="F18" s="12"/>
      <c r="G18" s="6"/>
      <c r="H18" s="6"/>
      <c r="I18" s="6"/>
      <c r="J18" s="6"/>
      <c r="K18" s="12"/>
      <c r="L18" s="6"/>
      <c r="M18" s="6"/>
      <c r="N18" s="6"/>
      <c r="O18" s="6"/>
      <c r="P18" s="6"/>
      <c r="Q18" s="6"/>
      <c r="R18" s="6"/>
      <c r="S18" s="18"/>
    </row>
    <row r="19" spans="1:19" ht="15" customHeight="1" thickBot="1" x14ac:dyDescent="0.3">
      <c r="B19" s="7">
        <f>SUM(B9:B18)</f>
        <v>381449.49999999994</v>
      </c>
      <c r="C19" s="7">
        <f>SUM(C9:C18)</f>
        <v>-1200</v>
      </c>
      <c r="D19" s="7">
        <f>SUM(D9:D18)</f>
        <v>-327811.34999999998</v>
      </c>
      <c r="E19" s="7">
        <f>SUM(E9:E18)</f>
        <v>52438.149999999987</v>
      </c>
      <c r="F19" s="12"/>
      <c r="G19" s="7">
        <f>SUM(G9:G18)</f>
        <v>569475.19999999995</v>
      </c>
      <c r="H19" s="7">
        <f>SUM(H9:H18)</f>
        <v>0</v>
      </c>
      <c r="I19" s="7">
        <f>SUM(I9:I18)</f>
        <v>-530671.49</v>
      </c>
      <c r="J19" s="7">
        <f>SUM(J9:J18)</f>
        <v>38803.70999999997</v>
      </c>
      <c r="K19" s="12"/>
      <c r="L19" s="7">
        <f>SUM(L9:L18)</f>
        <v>950924.7</v>
      </c>
      <c r="M19" s="7">
        <f>SUM(M9:M18)</f>
        <v>-1200</v>
      </c>
      <c r="N19" s="7">
        <f>SUM(N9:N18)</f>
        <v>-858482.84000000008</v>
      </c>
      <c r="O19" s="7">
        <f>SUM(O9:O18)</f>
        <v>91241.859999999957</v>
      </c>
      <c r="P19" s="12"/>
      <c r="Q19" s="7">
        <f>SUM(Q9:Q18)</f>
        <v>9124.2000000000007</v>
      </c>
      <c r="R19" s="7">
        <f>SUM(R9:R18)</f>
        <v>1368.6299999999999</v>
      </c>
      <c r="S19" s="7">
        <f>SUM(S9:S18)</f>
        <v>7755.5700000000006</v>
      </c>
    </row>
    <row r="20" spans="1:19" ht="15" customHeight="1" thickTop="1" x14ac:dyDescent="0.25"/>
    <row r="21" spans="1:19" ht="15" customHeight="1" x14ac:dyDescent="0.25">
      <c r="A21" s="11" t="s">
        <v>23</v>
      </c>
    </row>
    <row r="22" spans="1:19" ht="15" customHeight="1" x14ac:dyDescent="0.25">
      <c r="A22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22"/>
  <sheetViews>
    <sheetView zoomScaleNormal="100" workbookViewId="0">
      <pane ySplit="6" topLeftCell="A7" activePane="bottomLeft" state="frozen"/>
      <selection activeCell="A4" sqref="A4:S4"/>
      <selection pane="bottomLeft" activeCell="R17" sqref="R17:S17"/>
    </sheetView>
  </sheetViews>
  <sheetFormatPr defaultColWidth="10.7109375" defaultRowHeight="15" customHeight="1" x14ac:dyDescent="0.25"/>
  <cols>
    <col min="1" max="1" width="10.85546875" style="2" bestFit="1" customWidth="1"/>
    <col min="2" max="2" width="16.7109375" style="1" customWidth="1"/>
    <col min="3" max="3" width="13.7109375" style="1" customWidth="1"/>
    <col min="4" max="4" width="16.7109375" style="1" customWidth="1"/>
    <col min="5" max="5" width="15.7109375" style="1" customWidth="1"/>
    <col min="6" max="6" width="4.7109375" style="1" customWidth="1"/>
    <col min="7" max="7" width="16.7109375" style="1" customWidth="1"/>
    <col min="8" max="8" width="15" style="1" bestFit="1" customWidth="1"/>
    <col min="9" max="9" width="17.7109375" style="1" customWidth="1"/>
    <col min="10" max="10" width="16.5703125" style="1" customWidth="1"/>
    <col min="11" max="11" width="4.7109375" style="1" customWidth="1"/>
    <col min="12" max="12" width="16.7109375" style="1" customWidth="1"/>
    <col min="13" max="13" width="15.7109375" style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10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27119675.630000003</v>
      </c>
      <c r="C5" s="6">
        <v>-179412.94</v>
      </c>
      <c r="D5" s="6">
        <v>-24455471.220000003</v>
      </c>
      <c r="E5" s="6">
        <v>2484791.4700000002</v>
      </c>
      <c r="F5" s="12"/>
      <c r="G5" s="16">
        <v>193785566.63999999</v>
      </c>
      <c r="H5" s="16">
        <v>-463767.76000000013</v>
      </c>
      <c r="I5" s="16">
        <v>-173242193.63</v>
      </c>
      <c r="J5" s="16">
        <v>20079605.249999993</v>
      </c>
      <c r="K5" s="12"/>
      <c r="L5" s="6">
        <v>220905242.27000001</v>
      </c>
      <c r="M5" s="6">
        <v>-643180.69999999984</v>
      </c>
      <c r="N5" s="6">
        <v>-197697664.84999996</v>
      </c>
      <c r="O5" s="6">
        <v>22564396.72000001</v>
      </c>
      <c r="P5" s="12"/>
      <c r="Q5" s="6">
        <v>2256439.7800000003</v>
      </c>
      <c r="R5" s="6">
        <v>338465.96999999991</v>
      </c>
      <c r="S5" s="6">
        <v>1917973.81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336329.12</v>
      </c>
      <c r="C9" s="6">
        <v>0</v>
      </c>
      <c r="D9" s="6">
        <v>-278059.72000000009</v>
      </c>
      <c r="E9" s="6">
        <f t="shared" ref="E9" si="0">SUM(B9:D9)</f>
        <v>58269.399999999907</v>
      </c>
      <c r="F9" s="12"/>
      <c r="G9" s="6">
        <v>1846738.8200000003</v>
      </c>
      <c r="H9" s="6">
        <v>-11425.43</v>
      </c>
      <c r="I9" s="6">
        <v>-1575924.26</v>
      </c>
      <c r="J9" s="6">
        <f t="shared" ref="J9" si="1">SUM(G9:I9)</f>
        <v>259389.13000000035</v>
      </c>
      <c r="K9" s="12"/>
      <c r="L9" s="6">
        <f t="shared" ref="L9:O9" si="2">B9+G9</f>
        <v>2183067.9400000004</v>
      </c>
      <c r="M9" s="6">
        <f t="shared" si="2"/>
        <v>-11425.43</v>
      </c>
      <c r="N9" s="6">
        <f t="shared" si="2"/>
        <v>-1853983.98</v>
      </c>
      <c r="O9" s="6">
        <f t="shared" si="2"/>
        <v>317658.53000000026</v>
      </c>
      <c r="P9" s="6"/>
      <c r="Q9" s="6">
        <f>ROUND(O9*0.1,2)-0.01</f>
        <v>31765.84</v>
      </c>
      <c r="R9" s="6">
        <f t="shared" ref="R9" si="3">ROUND(Q9*0.15,2)</f>
        <v>4764.88</v>
      </c>
      <c r="S9" s="6">
        <f t="shared" ref="S9" si="4">ROUND(Q9*0.85,2)</f>
        <v>27000.959999999999</v>
      </c>
    </row>
    <row r="10" spans="1:19" ht="15" customHeight="1" x14ac:dyDescent="0.25">
      <c r="A10" s="20">
        <v>45486</v>
      </c>
      <c r="B10" s="6">
        <v>306178.13</v>
      </c>
      <c r="C10" s="6">
        <v>0</v>
      </c>
      <c r="D10" s="6">
        <v>-343877.79</v>
      </c>
      <c r="E10" s="6">
        <f t="shared" ref="E10" si="5">SUM(B10:D10)</f>
        <v>-37699.659999999974</v>
      </c>
      <c r="F10" s="12"/>
      <c r="G10" s="6">
        <v>2182170.79</v>
      </c>
      <c r="H10" s="6">
        <v>-23604.14</v>
      </c>
      <c r="I10" s="6">
        <v>-1880356.2900000003</v>
      </c>
      <c r="J10" s="6">
        <f t="shared" ref="J10" si="6">SUM(G10:I10)</f>
        <v>278210.35999999964</v>
      </c>
      <c r="K10" s="12"/>
      <c r="L10" s="6">
        <f t="shared" ref="L10" si="7">B10+G10</f>
        <v>2488348.92</v>
      </c>
      <c r="M10" s="6">
        <f t="shared" ref="M10" si="8">C10+H10</f>
        <v>-23604.14</v>
      </c>
      <c r="N10" s="6">
        <f t="shared" ref="N10" si="9">D10+I10</f>
        <v>-2224234.08</v>
      </c>
      <c r="O10" s="6">
        <f t="shared" ref="O10" si="10">E10+J10</f>
        <v>240510.69999999966</v>
      </c>
      <c r="P10" s="6"/>
      <c r="Q10" s="6">
        <f>ROUND(O10*0.1,2)</f>
        <v>24051.07</v>
      </c>
      <c r="R10" s="6">
        <f t="shared" ref="R10" si="11">ROUND(Q10*0.15,2)</f>
        <v>3607.66</v>
      </c>
      <c r="S10" s="6">
        <f t="shared" ref="S10" si="12">ROUND(Q10*0.85,2)</f>
        <v>20443.41</v>
      </c>
    </row>
    <row r="11" spans="1:19" ht="15" customHeight="1" x14ac:dyDescent="0.25">
      <c r="A11" s="20">
        <f t="shared" ref="A11:A17" si="13">A10+7</f>
        <v>45493</v>
      </c>
      <c r="B11" s="6">
        <v>293703.46000000002</v>
      </c>
      <c r="C11" s="6">
        <v>0</v>
      </c>
      <c r="D11" s="6">
        <v>-223491.75</v>
      </c>
      <c r="E11" s="6">
        <f t="shared" ref="E11" si="14">SUM(B11:D11)</f>
        <v>70211.710000000021</v>
      </c>
      <c r="F11" s="12"/>
      <c r="G11" s="6">
        <v>2059580.62</v>
      </c>
      <c r="H11" s="6">
        <v>-5472.5999999999995</v>
      </c>
      <c r="I11" s="6">
        <v>-1859761.6099999999</v>
      </c>
      <c r="J11" s="6">
        <f t="shared" ref="J11" si="15">SUM(G11:I11)</f>
        <v>194346.41000000015</v>
      </c>
      <c r="K11" s="12"/>
      <c r="L11" s="6">
        <f t="shared" ref="L11" si="16">B11+G11</f>
        <v>2353284.08</v>
      </c>
      <c r="M11" s="6">
        <f t="shared" ref="M11" si="17">C11+H11</f>
        <v>-5472.5999999999995</v>
      </c>
      <c r="N11" s="6">
        <f t="shared" ref="N11" si="18">D11+I11</f>
        <v>-2083253.3599999999</v>
      </c>
      <c r="O11" s="6">
        <f t="shared" ref="O11" si="19">E11+J11</f>
        <v>264558.12000000017</v>
      </c>
      <c r="P11" s="6"/>
      <c r="Q11" s="6">
        <f>ROUND(O11*0.1,2)+0.01</f>
        <v>26455.82</v>
      </c>
      <c r="R11" s="6">
        <f t="shared" ref="R11" si="20">ROUND(Q11*0.15,2)</f>
        <v>3968.37</v>
      </c>
      <c r="S11" s="6">
        <f t="shared" ref="S11" si="21">ROUND(Q11*0.85,2)</f>
        <v>22487.45</v>
      </c>
    </row>
    <row r="12" spans="1:19" ht="15" customHeight="1" x14ac:dyDescent="0.25">
      <c r="A12" s="20">
        <f t="shared" si="13"/>
        <v>45500</v>
      </c>
      <c r="B12" s="6">
        <v>312884.83000000007</v>
      </c>
      <c r="C12" s="6">
        <v>0</v>
      </c>
      <c r="D12" s="6">
        <v>-192033.92000000001</v>
      </c>
      <c r="E12" s="6">
        <f t="shared" ref="E12" si="22">SUM(B12:D12)</f>
        <v>120850.91000000006</v>
      </c>
      <c r="F12" s="12"/>
      <c r="G12" s="6">
        <v>2322385.44</v>
      </c>
      <c r="H12" s="6">
        <v>-10375.59</v>
      </c>
      <c r="I12" s="6">
        <v>-1985928.6099999999</v>
      </c>
      <c r="J12" s="6">
        <f t="shared" ref="J12" si="23">SUM(G12:I12)</f>
        <v>326081.24000000022</v>
      </c>
      <c r="K12" s="12"/>
      <c r="L12" s="6">
        <f t="shared" ref="L12" si="24">B12+G12</f>
        <v>2635270.27</v>
      </c>
      <c r="M12" s="6">
        <f t="shared" ref="M12" si="25">C12+H12</f>
        <v>-10375.59</v>
      </c>
      <c r="N12" s="6">
        <f t="shared" ref="N12" si="26">D12+I12</f>
        <v>-2177962.5299999998</v>
      </c>
      <c r="O12" s="6">
        <f t="shared" ref="O12" si="27">E12+J12</f>
        <v>446932.15000000026</v>
      </c>
      <c r="P12" s="6"/>
      <c r="Q12" s="6">
        <f>ROUND(O12*0.1,2)</f>
        <v>44693.22</v>
      </c>
      <c r="R12" s="6">
        <f t="shared" ref="R12" si="28">ROUND(Q12*0.15,2)</f>
        <v>6703.98</v>
      </c>
      <c r="S12" s="6">
        <f t="shared" ref="S12" si="29">ROUND(Q12*0.85,2)</f>
        <v>37989.24</v>
      </c>
    </row>
    <row r="13" spans="1:19" ht="15" customHeight="1" x14ac:dyDescent="0.25">
      <c r="A13" s="20">
        <f t="shared" si="13"/>
        <v>45507</v>
      </c>
      <c r="B13" s="6">
        <v>274833.48</v>
      </c>
      <c r="C13" s="6">
        <v>-127</v>
      </c>
      <c r="D13" s="6">
        <v>-256421.22999999998</v>
      </c>
      <c r="E13" s="6">
        <f t="shared" ref="E13" si="30">SUM(B13:D13)</f>
        <v>18285.25</v>
      </c>
      <c r="F13" s="12"/>
      <c r="G13" s="6">
        <v>2105013.21</v>
      </c>
      <c r="H13" s="6">
        <v>-15505.909999999998</v>
      </c>
      <c r="I13" s="6">
        <v>-1925147.27</v>
      </c>
      <c r="J13" s="6">
        <f t="shared" ref="J13" si="31">SUM(G13:I13)</f>
        <v>164360.03000000003</v>
      </c>
      <c r="K13" s="12"/>
      <c r="L13" s="6">
        <f t="shared" ref="L13" si="32">B13+G13</f>
        <v>2379846.69</v>
      </c>
      <c r="M13" s="6">
        <f t="shared" ref="M13" si="33">C13+H13</f>
        <v>-15632.909999999998</v>
      </c>
      <c r="N13" s="6">
        <f t="shared" ref="N13" si="34">D13+I13</f>
        <v>-2181568.5</v>
      </c>
      <c r="O13" s="6">
        <f t="shared" ref="O13" si="35">E13+J13</f>
        <v>182645.28000000003</v>
      </c>
      <c r="P13" s="6"/>
      <c r="Q13" s="6">
        <f>ROUND(O13*0.1,2)</f>
        <v>18264.53</v>
      </c>
      <c r="R13" s="6">
        <f t="shared" ref="R13" si="36">ROUND(Q13*0.15,2)</f>
        <v>2739.68</v>
      </c>
      <c r="S13" s="6">
        <f t="shared" ref="S13" si="37">ROUND(Q13*0.85,2)</f>
        <v>15524.85</v>
      </c>
    </row>
    <row r="14" spans="1:19" ht="15" customHeight="1" x14ac:dyDescent="0.25">
      <c r="A14" s="20">
        <f t="shared" si="13"/>
        <v>45514</v>
      </c>
      <c r="B14" s="6">
        <v>307891.21999999997</v>
      </c>
      <c r="C14" s="6">
        <v>-100</v>
      </c>
      <c r="D14" s="6">
        <v>-245876.37</v>
      </c>
      <c r="E14" s="6">
        <f t="shared" ref="E14" si="38">SUM(B14:D14)</f>
        <v>61914.849999999977</v>
      </c>
      <c r="F14" s="12"/>
      <c r="G14" s="6">
        <v>2439340.42</v>
      </c>
      <c r="H14" s="6">
        <v>-12718.640000000001</v>
      </c>
      <c r="I14" s="6">
        <v>-2030622.43</v>
      </c>
      <c r="J14" s="6">
        <f t="shared" ref="J14" si="39">SUM(G14:I14)</f>
        <v>395999.34999999986</v>
      </c>
      <c r="K14" s="12"/>
      <c r="L14" s="6">
        <f t="shared" ref="L14" si="40">B14+G14</f>
        <v>2747231.6399999997</v>
      </c>
      <c r="M14" s="6">
        <f t="shared" ref="M14" si="41">C14+H14</f>
        <v>-12818.640000000001</v>
      </c>
      <c r="N14" s="6">
        <f t="shared" ref="N14" si="42">D14+I14</f>
        <v>-2276498.7999999998</v>
      </c>
      <c r="O14" s="6">
        <f t="shared" ref="O14" si="43">E14+J14</f>
        <v>457914.19999999984</v>
      </c>
      <c r="P14" s="6"/>
      <c r="Q14" s="6">
        <f>ROUND(O14*0.1,2)+0.01</f>
        <v>45791.43</v>
      </c>
      <c r="R14" s="6">
        <f t="shared" ref="R14" si="44">ROUND(Q14*0.15,2)</f>
        <v>6868.71</v>
      </c>
      <c r="S14" s="6">
        <f t="shared" ref="S14" si="45">ROUND(Q14*0.85,2)</f>
        <v>38922.720000000001</v>
      </c>
    </row>
    <row r="15" spans="1:19" ht="15" customHeight="1" x14ac:dyDescent="0.25">
      <c r="A15" s="20">
        <f t="shared" si="13"/>
        <v>45521</v>
      </c>
      <c r="B15" s="6">
        <v>310744.25999999995</v>
      </c>
      <c r="C15" s="6">
        <v>-450</v>
      </c>
      <c r="D15" s="6">
        <v>-298064.33999999997</v>
      </c>
      <c r="E15" s="6">
        <f t="shared" ref="E15" si="46">SUM(B15:D15)</f>
        <v>12229.919999999984</v>
      </c>
      <c r="F15" s="12"/>
      <c r="G15" s="6">
        <v>2283569.98</v>
      </c>
      <c r="H15" s="6">
        <v>-7149.4</v>
      </c>
      <c r="I15" s="6">
        <v>-1850252.96</v>
      </c>
      <c r="J15" s="6">
        <f t="shared" ref="J15" si="47">SUM(G15:I15)</f>
        <v>426167.62000000011</v>
      </c>
      <c r="K15" s="12"/>
      <c r="L15" s="6">
        <f t="shared" ref="L15" si="48">B15+G15</f>
        <v>2594314.2399999998</v>
      </c>
      <c r="M15" s="6">
        <f t="shared" ref="M15" si="49">C15+H15</f>
        <v>-7599.4</v>
      </c>
      <c r="N15" s="6">
        <f t="shared" ref="N15" si="50">D15+I15</f>
        <v>-2148317.2999999998</v>
      </c>
      <c r="O15" s="6">
        <f t="shared" ref="O15" si="51">E15+J15</f>
        <v>438397.5400000001</v>
      </c>
      <c r="P15" s="6"/>
      <c r="Q15" s="6">
        <f>ROUND(O15*0.1,2)</f>
        <v>43839.75</v>
      </c>
      <c r="R15" s="6">
        <f t="shared" ref="R15" si="52">ROUND(Q15*0.15,2)</f>
        <v>6575.96</v>
      </c>
      <c r="S15" s="6">
        <f t="shared" ref="S15" si="53">ROUND(Q15*0.85,2)</f>
        <v>37263.79</v>
      </c>
    </row>
    <row r="16" spans="1:19" ht="15" customHeight="1" x14ac:dyDescent="0.25">
      <c r="A16" s="20">
        <f t="shared" si="13"/>
        <v>45528</v>
      </c>
      <c r="B16" s="6">
        <v>342484.81999999995</v>
      </c>
      <c r="C16" s="6">
        <v>0</v>
      </c>
      <c r="D16" s="6">
        <v>-264699.31</v>
      </c>
      <c r="E16" s="6">
        <f t="shared" ref="E16" si="54">SUM(B16:D16)</f>
        <v>77785.509999999951</v>
      </c>
      <c r="F16" s="12"/>
      <c r="G16" s="6">
        <v>2434238.1900000004</v>
      </c>
      <c r="H16" s="6">
        <v>-5940.33</v>
      </c>
      <c r="I16" s="6">
        <v>-2074700.88</v>
      </c>
      <c r="J16" s="6">
        <f t="shared" ref="J16" si="55">SUM(G16:I16)</f>
        <v>353596.98000000045</v>
      </c>
      <c r="K16" s="12"/>
      <c r="L16" s="6">
        <f t="shared" ref="L16" si="56">B16+G16</f>
        <v>2776723.0100000002</v>
      </c>
      <c r="M16" s="6">
        <f t="shared" ref="M16" si="57">C16+H16</f>
        <v>-5940.33</v>
      </c>
      <c r="N16" s="6">
        <f t="shared" ref="N16" si="58">D16+I16</f>
        <v>-2339400.19</v>
      </c>
      <c r="O16" s="6">
        <f t="shared" ref="O16" si="59">E16+J16</f>
        <v>431382.4900000004</v>
      </c>
      <c r="P16" s="6"/>
      <c r="Q16" s="6">
        <f>ROUND(O16*0.1,2)</f>
        <v>43138.25</v>
      </c>
      <c r="R16" s="6">
        <f t="shared" ref="R16" si="60">ROUND(Q16*0.15,2)</f>
        <v>6470.74</v>
      </c>
      <c r="S16" s="6">
        <f t="shared" ref="S16" si="61">ROUND(Q16*0.85,2)</f>
        <v>36667.51</v>
      </c>
    </row>
    <row r="17" spans="1:19" ht="15" customHeight="1" x14ac:dyDescent="0.25">
      <c r="A17" s="20">
        <f t="shared" si="13"/>
        <v>45535</v>
      </c>
      <c r="B17" s="6">
        <v>526279.46</v>
      </c>
      <c r="C17" s="6">
        <v>-556.29999999999995</v>
      </c>
      <c r="D17" s="6">
        <v>-347270.23</v>
      </c>
      <c r="E17" s="6">
        <f t="shared" ref="E17" si="62">SUM(B17:D17)</f>
        <v>178452.92999999993</v>
      </c>
      <c r="F17" s="12"/>
      <c r="G17" s="6">
        <v>3739003.54</v>
      </c>
      <c r="H17" s="6">
        <v>-14351.920000000002</v>
      </c>
      <c r="I17" s="6">
        <v>-3310843.81</v>
      </c>
      <c r="J17" s="6">
        <f t="shared" ref="J17" si="63">SUM(G17:I17)</f>
        <v>413807.81000000006</v>
      </c>
      <c r="K17" s="12"/>
      <c r="L17" s="6">
        <f t="shared" ref="L17" si="64">B17+G17</f>
        <v>4265283</v>
      </c>
      <c r="M17" s="6">
        <f t="shared" ref="M17" si="65">C17+H17</f>
        <v>-14908.220000000001</v>
      </c>
      <c r="N17" s="6">
        <f t="shared" ref="N17" si="66">D17+I17</f>
        <v>-3658114.04</v>
      </c>
      <c r="O17" s="6">
        <f t="shared" ref="O17" si="67">E17+J17</f>
        <v>592260.74</v>
      </c>
      <c r="P17" s="6"/>
      <c r="Q17" s="6">
        <f>ROUND(O17*0.1,2)</f>
        <v>59226.07</v>
      </c>
      <c r="R17" s="6">
        <f t="shared" ref="R17" si="68">ROUND(Q17*0.15,2)</f>
        <v>8883.91</v>
      </c>
      <c r="S17" s="6">
        <f t="shared" ref="S17" si="69">ROUND(Q17*0.85,2)</f>
        <v>50342.16</v>
      </c>
    </row>
    <row r="18" spans="1:19" ht="15" customHeight="1" x14ac:dyDescent="0.25">
      <c r="A18" s="17"/>
      <c r="B18" s="6"/>
      <c r="C18" s="6"/>
      <c r="D18" s="6"/>
      <c r="E18" s="6"/>
      <c r="F18" s="12"/>
      <c r="G18" s="6"/>
      <c r="H18" s="6"/>
      <c r="I18" s="6"/>
      <c r="J18" s="6"/>
      <c r="K18" s="12"/>
      <c r="L18" s="6"/>
      <c r="M18" s="6"/>
      <c r="N18" s="6"/>
      <c r="O18" s="6"/>
      <c r="P18" s="6"/>
      <c r="Q18" s="6"/>
      <c r="R18" s="6"/>
      <c r="S18" s="18"/>
    </row>
    <row r="19" spans="1:19" ht="15" customHeight="1" thickBot="1" x14ac:dyDescent="0.3">
      <c r="B19" s="7">
        <f>SUM(B9:B18)</f>
        <v>3011328.78</v>
      </c>
      <c r="C19" s="7">
        <f>SUM(C9:C18)</f>
        <v>-1233.3</v>
      </c>
      <c r="D19" s="7">
        <f>SUM(D9:D18)</f>
        <v>-2449794.66</v>
      </c>
      <c r="E19" s="7">
        <f>SUM(E9:E18)</f>
        <v>560300.81999999983</v>
      </c>
      <c r="F19" s="12"/>
      <c r="G19" s="7">
        <f>SUM(G9:G18)</f>
        <v>21412041.009999998</v>
      </c>
      <c r="H19" s="7">
        <f>SUM(H9:H18)</f>
        <v>-106543.95999999999</v>
      </c>
      <c r="I19" s="7">
        <f>SUM(I9:I18)</f>
        <v>-18493538.119999997</v>
      </c>
      <c r="J19" s="7">
        <f>SUM(J9:J18)</f>
        <v>2811958.9300000011</v>
      </c>
      <c r="K19" s="12"/>
      <c r="L19" s="7">
        <f>SUM(L9:L18)</f>
        <v>24423369.789999999</v>
      </c>
      <c r="M19" s="7">
        <f>SUM(M9:M18)</f>
        <v>-107777.26</v>
      </c>
      <c r="N19" s="7">
        <f>SUM(N9:N18)</f>
        <v>-20943332.780000001</v>
      </c>
      <c r="O19" s="7">
        <f>SUM(O9:O18)</f>
        <v>3372259.7500000009</v>
      </c>
      <c r="P19" s="12"/>
      <c r="Q19" s="7">
        <f>SUM(Q9:Q18)</f>
        <v>337225.98000000004</v>
      </c>
      <c r="R19" s="7">
        <f>SUM(R9:R18)</f>
        <v>50583.89</v>
      </c>
      <c r="S19" s="7">
        <f>SUM(S9:S18)</f>
        <v>286642.09000000003</v>
      </c>
    </row>
    <row r="20" spans="1:19" ht="15" customHeight="1" thickTop="1" x14ac:dyDescent="0.25"/>
    <row r="21" spans="1:19" ht="15" customHeight="1" x14ac:dyDescent="0.25">
      <c r="A21" s="11" t="s">
        <v>23</v>
      </c>
    </row>
    <row r="22" spans="1:19" ht="15" customHeight="1" x14ac:dyDescent="0.25">
      <c r="A22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22"/>
  <sheetViews>
    <sheetView zoomScaleNormal="100" workbookViewId="0">
      <pane ySplit="6" topLeftCell="A7" activePane="bottomLeft" state="frozen"/>
      <selection activeCell="A4" sqref="A4:S4"/>
      <selection pane="bottomLeft" activeCell="A18" sqref="A18"/>
    </sheetView>
  </sheetViews>
  <sheetFormatPr defaultColWidth="10.7109375" defaultRowHeight="15" customHeight="1" x14ac:dyDescent="0.25"/>
  <cols>
    <col min="1" max="1" width="10.85546875" style="2" bestFit="1" customWidth="1"/>
    <col min="2" max="2" width="14.7109375" style="1" customWidth="1"/>
    <col min="3" max="3" width="12.7109375" style="1" customWidth="1"/>
    <col min="4" max="4" width="15.7109375" style="1" customWidth="1"/>
    <col min="5" max="5" width="15" style="1" customWidth="1"/>
    <col min="6" max="6" width="4.7109375" style="1" customWidth="1"/>
    <col min="7" max="7" width="16.7109375" style="1" customWidth="1"/>
    <col min="8" max="8" width="12.7109375" style="1" customWidth="1"/>
    <col min="9" max="9" width="17.7109375" style="1" customWidth="1"/>
    <col min="10" max="10" width="15.7109375" style="1" customWidth="1"/>
    <col min="11" max="11" width="4.7109375" style="1" customWidth="1"/>
    <col min="12" max="12" width="16.7109375" style="1" customWidth="1"/>
    <col min="13" max="13" width="13.4257812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5545652</v>
      </c>
      <c r="C5" s="6">
        <v>-47849.75</v>
      </c>
      <c r="D5" s="6">
        <v>-4325494.75</v>
      </c>
      <c r="E5" s="6">
        <v>1172307.5</v>
      </c>
      <c r="F5" s="12"/>
      <c r="G5" s="16">
        <v>204443253.06999999</v>
      </c>
      <c r="H5" s="16">
        <v>-17873.780000000002</v>
      </c>
      <c r="I5" s="16">
        <v>-178935904.60300004</v>
      </c>
      <c r="J5" s="16">
        <v>25489474.687000006</v>
      </c>
      <c r="K5" s="12"/>
      <c r="L5" s="6">
        <v>209988905.06999999</v>
      </c>
      <c r="M5" s="6">
        <v>-65723.53</v>
      </c>
      <c r="N5" s="6">
        <v>-183261399.35300002</v>
      </c>
      <c r="O5" s="6">
        <v>26661782.187000006</v>
      </c>
      <c r="P5" s="12"/>
      <c r="Q5" s="6">
        <v>2666178.2599999993</v>
      </c>
      <c r="R5" s="6">
        <v>399926.75000000006</v>
      </c>
      <c r="S5" s="6">
        <v>2266251.5099999993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23449.5</v>
      </c>
      <c r="C9" s="6">
        <v>0</v>
      </c>
      <c r="D9" s="6">
        <v>-21808.25</v>
      </c>
      <c r="E9" s="6">
        <f t="shared" ref="E9" si="0">SUM(B9:D9)</f>
        <v>1641.25</v>
      </c>
      <c r="F9" s="12"/>
      <c r="G9" s="6">
        <v>1996092.37</v>
      </c>
      <c r="H9" s="6">
        <v>0</v>
      </c>
      <c r="I9" s="6">
        <v>-1762263.51</v>
      </c>
      <c r="J9" s="6">
        <f t="shared" ref="J9" si="1">SUM(G9:I9)</f>
        <v>233828.8600000001</v>
      </c>
      <c r="K9" s="12"/>
      <c r="L9" s="6">
        <f t="shared" ref="L9:O9" si="2">B9+G9</f>
        <v>2019541.87</v>
      </c>
      <c r="M9" s="6">
        <f t="shared" si="2"/>
        <v>0</v>
      </c>
      <c r="N9" s="6">
        <f t="shared" si="2"/>
        <v>-1784071.76</v>
      </c>
      <c r="O9" s="6">
        <f t="shared" si="2"/>
        <v>235470.1100000001</v>
      </c>
      <c r="P9" s="6"/>
      <c r="Q9" s="6">
        <f>ROUND(O9*0.1,2)</f>
        <v>23547.01</v>
      </c>
      <c r="R9" s="6">
        <f t="shared" ref="R9" si="3">ROUND(Q9*0.15,2)</f>
        <v>3532.05</v>
      </c>
      <c r="S9" s="6">
        <f t="shared" ref="S9" si="4">ROUND(Q9*0.85,2)</f>
        <v>20014.96</v>
      </c>
    </row>
    <row r="10" spans="1:19" ht="15" customHeight="1" x14ac:dyDescent="0.25">
      <c r="A10" s="20">
        <v>45486</v>
      </c>
      <c r="B10" s="6">
        <v>15111.75</v>
      </c>
      <c r="C10" s="6">
        <v>0</v>
      </c>
      <c r="D10" s="6">
        <v>-13989.25</v>
      </c>
      <c r="E10" s="6">
        <f t="shared" ref="E10" si="5">SUM(B10:D10)</f>
        <v>1122.5</v>
      </c>
      <c r="F10" s="12"/>
      <c r="G10" s="6">
        <v>2301761.67</v>
      </c>
      <c r="H10" s="6">
        <v>-65</v>
      </c>
      <c r="I10" s="6">
        <v>-2019280.4000000001</v>
      </c>
      <c r="J10" s="6">
        <f t="shared" ref="J10" si="6">SUM(G10:I10)</f>
        <v>282416.26999999979</v>
      </c>
      <c r="K10" s="12"/>
      <c r="L10" s="6">
        <f t="shared" ref="L10" si="7">B10+G10</f>
        <v>2316873.42</v>
      </c>
      <c r="M10" s="6">
        <f t="shared" ref="M10" si="8">C10+H10</f>
        <v>-65</v>
      </c>
      <c r="N10" s="6">
        <f t="shared" ref="N10" si="9">D10+I10</f>
        <v>-2033269.6500000001</v>
      </c>
      <c r="O10" s="6">
        <f t="shared" ref="O10" si="10">E10+J10</f>
        <v>283538.76999999979</v>
      </c>
      <c r="P10" s="6"/>
      <c r="Q10" s="6">
        <f>ROUND(O10*0.1,2)-0.01</f>
        <v>28353.870000000003</v>
      </c>
      <c r="R10" s="6">
        <f t="shared" ref="R10" si="11">ROUND(Q10*0.15,2)</f>
        <v>4253.08</v>
      </c>
      <c r="S10" s="6">
        <f t="shared" ref="S10" si="12">ROUND(Q10*0.85,2)</f>
        <v>24100.79</v>
      </c>
    </row>
    <row r="11" spans="1:19" ht="15" customHeight="1" x14ac:dyDescent="0.25">
      <c r="A11" s="20">
        <f t="shared" ref="A11:A17" si="13">A10+7</f>
        <v>45493</v>
      </c>
      <c r="B11" s="6">
        <v>14903.25</v>
      </c>
      <c r="C11" s="6">
        <v>0</v>
      </c>
      <c r="D11" s="6">
        <v>-9179.25</v>
      </c>
      <c r="E11" s="6">
        <f t="shared" ref="E11" si="14">SUM(B11:D11)</f>
        <v>5724</v>
      </c>
      <c r="F11" s="12"/>
      <c r="G11" s="6">
        <v>2016025.8399999999</v>
      </c>
      <c r="H11" s="6">
        <v>-947.89</v>
      </c>
      <c r="I11" s="6">
        <v>-1729321.0799999998</v>
      </c>
      <c r="J11" s="6">
        <f t="shared" ref="J11" si="15">SUM(G11:I11)</f>
        <v>285756.87000000011</v>
      </c>
      <c r="K11" s="12"/>
      <c r="L11" s="6">
        <f t="shared" ref="L11" si="16">B11+G11</f>
        <v>2030929.0899999999</v>
      </c>
      <c r="M11" s="6">
        <f t="shared" ref="M11" si="17">C11+H11</f>
        <v>-947.89</v>
      </c>
      <c r="N11" s="6">
        <f t="shared" ref="N11" si="18">D11+I11</f>
        <v>-1738500.3299999998</v>
      </c>
      <c r="O11" s="6">
        <f t="shared" ref="O11" si="19">E11+J11</f>
        <v>291480.87000000011</v>
      </c>
      <c r="P11" s="6"/>
      <c r="Q11" s="6">
        <f>ROUND(O11*0.1,2)</f>
        <v>29148.09</v>
      </c>
      <c r="R11" s="6">
        <f t="shared" ref="R11" si="20">ROUND(Q11*0.15,2)</f>
        <v>4372.21</v>
      </c>
      <c r="S11" s="6">
        <f t="shared" ref="S11" si="21">ROUND(Q11*0.85,2)</f>
        <v>24775.88</v>
      </c>
    </row>
    <row r="12" spans="1:19" ht="15" customHeight="1" x14ac:dyDescent="0.25">
      <c r="A12" s="20">
        <f t="shared" si="13"/>
        <v>45500</v>
      </c>
      <c r="B12" s="6">
        <v>22052.75</v>
      </c>
      <c r="C12" s="6">
        <v>0</v>
      </c>
      <c r="D12" s="6">
        <v>-8285</v>
      </c>
      <c r="E12" s="6">
        <f t="shared" ref="E12" si="22">SUM(B12:D12)</f>
        <v>13767.75</v>
      </c>
      <c r="F12" s="12"/>
      <c r="G12" s="6">
        <v>2056040.9500000002</v>
      </c>
      <c r="H12" s="6">
        <v>-37</v>
      </c>
      <c r="I12" s="6">
        <v>-1713943.49</v>
      </c>
      <c r="J12" s="6">
        <f t="shared" ref="J12" si="23">SUM(G12:I12)</f>
        <v>342060.4600000002</v>
      </c>
      <c r="K12" s="12"/>
      <c r="L12" s="6">
        <f t="shared" ref="L12" si="24">B12+G12</f>
        <v>2078093.7000000002</v>
      </c>
      <c r="M12" s="6">
        <f t="shared" ref="M12" si="25">C12+H12</f>
        <v>-37</v>
      </c>
      <c r="N12" s="6">
        <f t="shared" ref="N12" si="26">D12+I12</f>
        <v>-1722228.49</v>
      </c>
      <c r="O12" s="6">
        <f t="shared" ref="O12" si="27">E12+J12</f>
        <v>355828.2100000002</v>
      </c>
      <c r="P12" s="6"/>
      <c r="Q12" s="6">
        <f>ROUND(O12*0.1,2)+0.01</f>
        <v>35582.83</v>
      </c>
      <c r="R12" s="6">
        <f t="shared" ref="R12" si="28">ROUND(Q12*0.15,2)</f>
        <v>5337.42</v>
      </c>
      <c r="S12" s="6">
        <f t="shared" ref="S12" si="29">ROUND(Q12*0.85,2)</f>
        <v>30245.41</v>
      </c>
    </row>
    <row r="13" spans="1:19" ht="15" customHeight="1" x14ac:dyDescent="0.25">
      <c r="A13" s="20">
        <f t="shared" si="13"/>
        <v>45507</v>
      </c>
      <c r="B13" s="6">
        <v>13869</v>
      </c>
      <c r="C13" s="6">
        <v>-100</v>
      </c>
      <c r="D13" s="6">
        <v>-13386.5</v>
      </c>
      <c r="E13" s="6">
        <f t="shared" ref="E13" si="30">SUM(B13:D13)</f>
        <v>382.5</v>
      </c>
      <c r="F13" s="12"/>
      <c r="G13" s="6">
        <v>2100862.58</v>
      </c>
      <c r="H13" s="6">
        <v>0</v>
      </c>
      <c r="I13" s="6">
        <v>-1920719.6999999997</v>
      </c>
      <c r="J13" s="6">
        <f t="shared" ref="J13" si="31">SUM(G13:I13)</f>
        <v>180142.88000000035</v>
      </c>
      <c r="K13" s="12"/>
      <c r="L13" s="6">
        <f t="shared" ref="L13" si="32">B13+G13</f>
        <v>2114731.58</v>
      </c>
      <c r="M13" s="6">
        <f t="shared" ref="M13" si="33">C13+H13</f>
        <v>-100</v>
      </c>
      <c r="N13" s="6">
        <f t="shared" ref="N13" si="34">D13+I13</f>
        <v>-1934106.1999999997</v>
      </c>
      <c r="O13" s="6">
        <f t="shared" ref="O13" si="35">E13+J13</f>
        <v>180525.38000000035</v>
      </c>
      <c r="P13" s="6"/>
      <c r="Q13" s="6">
        <f>ROUND(O13*0.1,2)-0.01</f>
        <v>18052.530000000002</v>
      </c>
      <c r="R13" s="6">
        <f t="shared" ref="R13" si="36">ROUND(Q13*0.15,2)</f>
        <v>2707.88</v>
      </c>
      <c r="S13" s="6">
        <f t="shared" ref="S13" si="37">ROUND(Q13*0.85,2)</f>
        <v>15344.65</v>
      </c>
    </row>
    <row r="14" spans="1:19" ht="15" customHeight="1" x14ac:dyDescent="0.25">
      <c r="A14" s="20">
        <f t="shared" si="13"/>
        <v>45514</v>
      </c>
      <c r="B14" s="6">
        <v>9937.75</v>
      </c>
      <c r="C14" s="6">
        <v>-30</v>
      </c>
      <c r="D14" s="6">
        <v>-6421.75</v>
      </c>
      <c r="E14" s="6">
        <f t="shared" ref="E14" si="38">SUM(B14:D14)</f>
        <v>3486</v>
      </c>
      <c r="F14" s="12"/>
      <c r="G14" s="6">
        <v>2119747.14</v>
      </c>
      <c r="H14" s="6">
        <v>0</v>
      </c>
      <c r="I14" s="6">
        <v>-1851139.5599999998</v>
      </c>
      <c r="J14" s="6">
        <f t="shared" ref="J14" si="39">SUM(G14:I14)</f>
        <v>268607.58000000031</v>
      </c>
      <c r="K14" s="12"/>
      <c r="L14" s="6">
        <f t="shared" ref="L14" si="40">B14+G14</f>
        <v>2129684.89</v>
      </c>
      <c r="M14" s="6">
        <f t="shared" ref="M14" si="41">C14+H14</f>
        <v>-30</v>
      </c>
      <c r="N14" s="6">
        <f t="shared" ref="N14" si="42">D14+I14</f>
        <v>-1857561.3099999998</v>
      </c>
      <c r="O14" s="6">
        <f t="shared" ref="O14" si="43">E14+J14</f>
        <v>272093.58000000031</v>
      </c>
      <c r="P14" s="6"/>
      <c r="Q14" s="6">
        <f>ROUND(O14*0.1,2)</f>
        <v>27209.360000000001</v>
      </c>
      <c r="R14" s="6">
        <f t="shared" ref="R14" si="44">ROUND(Q14*0.15,2)</f>
        <v>4081.4</v>
      </c>
      <c r="S14" s="6">
        <f t="shared" ref="S14" si="45">ROUND(Q14*0.85,2)</f>
        <v>23127.96</v>
      </c>
    </row>
    <row r="15" spans="1:19" ht="15" customHeight="1" x14ac:dyDescent="0.25">
      <c r="A15" s="20">
        <f t="shared" si="13"/>
        <v>45521</v>
      </c>
      <c r="B15" s="6">
        <v>23934.75</v>
      </c>
      <c r="C15" s="6">
        <v>0</v>
      </c>
      <c r="D15" s="6">
        <v>-14930.5</v>
      </c>
      <c r="E15" s="6">
        <f t="shared" ref="E15" si="46">SUM(B15:D15)</f>
        <v>9004.25</v>
      </c>
      <c r="F15" s="12"/>
      <c r="G15" s="6">
        <v>2221344.2000000002</v>
      </c>
      <c r="H15" s="6">
        <v>-1029</v>
      </c>
      <c r="I15" s="6">
        <v>-1890891.79</v>
      </c>
      <c r="J15" s="6">
        <f t="shared" ref="J15" si="47">SUM(G15:I15)</f>
        <v>329423.41000000015</v>
      </c>
      <c r="K15" s="12"/>
      <c r="L15" s="6">
        <f t="shared" ref="L15" si="48">B15+G15</f>
        <v>2245278.9500000002</v>
      </c>
      <c r="M15" s="6">
        <f t="shared" ref="M15" si="49">C15+H15</f>
        <v>-1029</v>
      </c>
      <c r="N15" s="6">
        <f t="shared" ref="N15" si="50">D15+I15</f>
        <v>-1905822.29</v>
      </c>
      <c r="O15" s="6">
        <f t="shared" ref="O15" si="51">E15+J15</f>
        <v>338427.66000000015</v>
      </c>
      <c r="P15" s="6"/>
      <c r="Q15" s="6">
        <f>ROUND(O15*0.1,2)</f>
        <v>33842.769999999997</v>
      </c>
      <c r="R15" s="6">
        <f t="shared" ref="R15" si="52">ROUND(Q15*0.15,2)</f>
        <v>5076.42</v>
      </c>
      <c r="S15" s="6">
        <f t="shared" ref="S15" si="53">ROUND(Q15*0.85,2)</f>
        <v>28766.35</v>
      </c>
    </row>
    <row r="16" spans="1:19" ht="15" customHeight="1" x14ac:dyDescent="0.25">
      <c r="A16" s="20">
        <f t="shared" si="13"/>
        <v>45528</v>
      </c>
      <c r="B16" s="6">
        <v>23176.75</v>
      </c>
      <c r="C16" s="6">
        <v>0</v>
      </c>
      <c r="D16" s="6">
        <v>-15665.75</v>
      </c>
      <c r="E16" s="6">
        <f t="shared" ref="E16" si="54">SUM(B16:D16)</f>
        <v>7511</v>
      </c>
      <c r="F16" s="12"/>
      <c r="G16" s="6">
        <v>2553222.06</v>
      </c>
      <c r="H16" s="6">
        <v>-17</v>
      </c>
      <c r="I16" s="6">
        <v>-2161579.79</v>
      </c>
      <c r="J16" s="6">
        <f t="shared" ref="J16" si="55">SUM(G16:I16)</f>
        <v>391625.27</v>
      </c>
      <c r="K16" s="12"/>
      <c r="L16" s="6">
        <f t="shared" ref="L16" si="56">B16+G16</f>
        <v>2576398.81</v>
      </c>
      <c r="M16" s="6">
        <f t="shared" ref="M16" si="57">C16+H16</f>
        <v>-17</v>
      </c>
      <c r="N16" s="6">
        <f t="shared" ref="N16" si="58">D16+I16</f>
        <v>-2177245.54</v>
      </c>
      <c r="O16" s="6">
        <f t="shared" ref="O16" si="59">E16+J16</f>
        <v>399136.27</v>
      </c>
      <c r="P16" s="6"/>
      <c r="Q16" s="6">
        <f>ROUND(O16*0.1,2)-0.01</f>
        <v>39913.619999999995</v>
      </c>
      <c r="R16" s="6">
        <f t="shared" ref="R16" si="60">ROUND(Q16*0.15,2)</f>
        <v>5987.04</v>
      </c>
      <c r="S16" s="6">
        <f t="shared" ref="S16" si="61">ROUND(Q16*0.85,2)</f>
        <v>33926.58</v>
      </c>
    </row>
    <row r="17" spans="1:19" ht="15" customHeight="1" x14ac:dyDescent="0.25">
      <c r="A17" s="20">
        <f t="shared" si="13"/>
        <v>45535</v>
      </c>
      <c r="B17" s="6">
        <v>225610.25</v>
      </c>
      <c r="C17" s="6">
        <v>0</v>
      </c>
      <c r="D17" s="6">
        <v>-24356.25</v>
      </c>
      <c r="E17" s="6">
        <f t="shared" ref="E17" si="62">SUM(B17:D17)</f>
        <v>201254</v>
      </c>
      <c r="F17" s="12"/>
      <c r="G17" s="6">
        <v>3526834.84</v>
      </c>
      <c r="H17" s="6">
        <v>-2469.4699999999998</v>
      </c>
      <c r="I17" s="6">
        <v>-3103611.6100000003</v>
      </c>
      <c r="J17" s="6">
        <f t="shared" ref="J17" si="63">SUM(G17:I17)</f>
        <v>420753.75999999931</v>
      </c>
      <c r="K17" s="12"/>
      <c r="L17" s="6">
        <f t="shared" ref="L17" si="64">B17+G17</f>
        <v>3752445.09</v>
      </c>
      <c r="M17" s="6">
        <f t="shared" ref="M17" si="65">C17+H17</f>
        <v>-2469.4699999999998</v>
      </c>
      <c r="N17" s="6">
        <f t="shared" ref="N17" si="66">D17+I17</f>
        <v>-3127967.8600000003</v>
      </c>
      <c r="O17" s="6">
        <f t="shared" ref="O17" si="67">E17+J17</f>
        <v>622007.75999999931</v>
      </c>
      <c r="P17" s="6"/>
      <c r="Q17" s="6">
        <f>ROUND(O17*0.1,2)</f>
        <v>62200.78</v>
      </c>
      <c r="R17" s="6">
        <f t="shared" ref="R17" si="68">ROUND(Q17*0.15,2)</f>
        <v>9330.1200000000008</v>
      </c>
      <c r="S17" s="6">
        <f t="shared" ref="S17" si="69">ROUND(Q17*0.85,2)</f>
        <v>52870.66</v>
      </c>
    </row>
    <row r="18" spans="1:19" ht="15" customHeight="1" x14ac:dyDescent="0.25">
      <c r="A18" s="17"/>
      <c r="B18" s="6"/>
      <c r="C18" s="6"/>
      <c r="D18" s="6"/>
      <c r="E18" s="6"/>
      <c r="F18" s="12"/>
      <c r="G18" s="6"/>
      <c r="H18" s="6"/>
      <c r="I18" s="6"/>
      <c r="J18" s="6"/>
      <c r="K18" s="12"/>
      <c r="L18" s="6"/>
      <c r="M18" s="6"/>
      <c r="N18" s="6"/>
      <c r="O18" s="6"/>
      <c r="P18" s="6"/>
      <c r="Q18" s="6"/>
      <c r="R18" s="6"/>
      <c r="S18" s="18"/>
    </row>
    <row r="19" spans="1:19" ht="15" customHeight="1" thickBot="1" x14ac:dyDescent="0.3">
      <c r="B19" s="7">
        <f>SUM(B9:B18)</f>
        <v>372045.75</v>
      </c>
      <c r="C19" s="7">
        <f>SUM(C9:C18)</f>
        <v>-130</v>
      </c>
      <c r="D19" s="7">
        <f>SUM(D9:D18)</f>
        <v>-128022.5</v>
      </c>
      <c r="E19" s="7">
        <f>SUM(E9:E18)</f>
        <v>243893.25</v>
      </c>
      <c r="F19" s="12"/>
      <c r="G19" s="7">
        <f>SUM(G9:G18)</f>
        <v>20891931.649999999</v>
      </c>
      <c r="H19" s="7">
        <f>SUM(H9:H18)</f>
        <v>-4565.3599999999997</v>
      </c>
      <c r="I19" s="7">
        <f>SUM(I9:I18)</f>
        <v>-18152750.93</v>
      </c>
      <c r="J19" s="7">
        <f>SUM(J9:J18)</f>
        <v>2734615.3600000003</v>
      </c>
      <c r="K19" s="12"/>
      <c r="L19" s="7">
        <f>SUM(L9:L18)</f>
        <v>21263977.399999999</v>
      </c>
      <c r="M19" s="7">
        <f>SUM(M9:M18)</f>
        <v>-4695.3599999999997</v>
      </c>
      <c r="N19" s="7">
        <f>SUM(N9:N18)</f>
        <v>-18280773.43</v>
      </c>
      <c r="O19" s="7">
        <f>SUM(O9:O18)</f>
        <v>2978508.6100000003</v>
      </c>
      <c r="P19" s="12"/>
      <c r="Q19" s="7">
        <f>SUM(Q9:Q18)</f>
        <v>297850.86</v>
      </c>
      <c r="R19" s="7">
        <f>SUM(R9:R18)</f>
        <v>44677.62000000001</v>
      </c>
      <c r="S19" s="7">
        <f>SUM(S9:S18)</f>
        <v>253173.24000000002</v>
      </c>
    </row>
    <row r="20" spans="1:19" ht="15" customHeight="1" thickTop="1" x14ac:dyDescent="0.25"/>
    <row r="21" spans="1:19" ht="15" customHeight="1" x14ac:dyDescent="0.25">
      <c r="A21" s="11" t="s">
        <v>23</v>
      </c>
    </row>
    <row r="22" spans="1:19" ht="15" customHeight="1" x14ac:dyDescent="0.25">
      <c r="A22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Total</vt:lpstr>
      <vt:lpstr>Mountaineer</vt:lpstr>
      <vt:lpstr>Wheeling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Emma Fowler</cp:lastModifiedBy>
  <cp:lastPrinted>2020-10-08T15:44:25Z</cp:lastPrinted>
  <dcterms:created xsi:type="dcterms:W3CDTF">2018-09-06T17:44:55Z</dcterms:created>
  <dcterms:modified xsi:type="dcterms:W3CDTF">2024-09-05T19:05:06Z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2024-08-28T19:01:02Z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ffc4e627-c670-4a40-8495-6ce5e3af31dc</vt:lpwstr>
  </property>
  <property fmtid="{D5CDD505-2E9C-101B-9397-08002B2CF9AE}" pid="8" name="MSIP_Label_defa4170-0d19-0005-0004-bc88714345d2_ContentBits">
    <vt:lpwstr>0</vt:lpwstr>
  </property>
</Properties>
</file>