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bookViews>
    <workbookView xWindow="135" yWindow="150" windowWidth="14580" windowHeight="12975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Summary!$A$1:$N$14</definedName>
    <definedName name="_xlnm.Print_Area" localSheetId="2">'Table Games'!$A$1:$L$11</definedName>
    <definedName name="_xlnm.Print_Area" localSheetId="1">'Video Lottery'!$A$1:$M$11</definedName>
  </definedNames>
  <calcPr calcId="162913"/>
</workbook>
</file>

<file path=xl/calcChain.xml><?xml version="1.0" encoding="utf-8"?>
<calcChain xmlns="http://schemas.openxmlformats.org/spreadsheetml/2006/main">
  <c r="L6" i="2" l="1"/>
  <c r="K6" i="2"/>
  <c r="J6" i="2"/>
  <c r="G6" i="2"/>
  <c r="M6" i="3"/>
  <c r="L6" i="3"/>
  <c r="K6" i="3"/>
  <c r="C6" i="3"/>
  <c r="B8" i="3" l="1"/>
  <c r="C6" i="2" l="1"/>
  <c r="D6" i="3" l="1"/>
  <c r="E8" i="2" l="1"/>
  <c r="B8" i="2"/>
  <c r="G9" i="1" l="1"/>
  <c r="C9" i="1"/>
  <c r="B9" i="1"/>
  <c r="B11" i="1" s="1"/>
  <c r="E6" i="3"/>
  <c r="G6" i="3" s="1"/>
  <c r="H6" i="3" l="1"/>
  <c r="D9" i="1"/>
  <c r="C8" i="2"/>
  <c r="F9" i="1"/>
  <c r="D6" i="2"/>
  <c r="J6" i="3"/>
  <c r="I6" i="3"/>
  <c r="D8" i="2" l="1"/>
  <c r="F6" i="2"/>
  <c r="E9" i="1"/>
  <c r="L8" i="2" l="1"/>
  <c r="K8" i="2"/>
  <c r="J8" i="2"/>
  <c r="G8" i="2"/>
  <c r="H9" i="1"/>
  <c r="F8" i="2"/>
  <c r="I6" i="2"/>
  <c r="H6" i="2"/>
  <c r="N9" i="1" l="1"/>
  <c r="K9" i="1"/>
  <c r="I8" i="2"/>
  <c r="L9" i="1"/>
  <c r="I9" i="1"/>
  <c r="J9" i="1"/>
  <c r="H8" i="2"/>
  <c r="M9" i="1"/>
  <c r="G11" i="1"/>
  <c r="C11" i="1"/>
  <c r="C8" i="3"/>
  <c r="F8" i="3"/>
  <c r="D8" i="3" l="1"/>
  <c r="F11" i="1"/>
  <c r="D11" i="1"/>
  <c r="E8" i="3" l="1"/>
  <c r="E11" i="1"/>
  <c r="M8" i="3" l="1"/>
  <c r="L8" i="3"/>
  <c r="H8" i="3"/>
  <c r="K8" i="3"/>
  <c r="J8" i="3"/>
  <c r="G8" i="3"/>
  <c r="I8" i="3"/>
  <c r="H11" i="1"/>
  <c r="M11" i="1" l="1"/>
  <c r="K11" i="1"/>
  <c r="I11" i="1"/>
  <c r="L11" i="1"/>
  <c r="J11" i="1"/>
  <c r="N11" i="1"/>
</calcChain>
</file>

<file path=xl/sharedStrings.xml><?xml version="1.0" encoding="utf-8"?>
<sst xmlns="http://schemas.openxmlformats.org/spreadsheetml/2006/main" count="50" uniqueCount="26">
  <si>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</si>
  <si>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</si>
  <si>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</si>
  <si>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</si>
  <si>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</si>
  <si>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</si>
  <si>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</si>
  <si>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</si>
  <si>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</si>
  <si>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</si>
  <si>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</si>
  <si>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</si>
  <si>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</si>
  <si>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</si>
  <si>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</si>
  <si>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</si>
  <si>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</si>
  <si>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</si>
  <si>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</si>
  <si>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</si>
  <si>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</si>
  <si>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(223/221) *</t>
  </si>
  <si>
    <t>July 2024</t>
  </si>
  <si>
    <t>FY 2024</t>
  </si>
  <si>
    <t>FISCAL YEAR 2025</t>
  </si>
  <si>
    <t>FOR THE MONTH ENDING JULY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</si>
</sst>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7" fontId="0" fillId="0" borderId="0" xfId="0" quotePrefix="1" applyNumberFormat="1" applyFon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 applyFont="1"/>
    <xf numFmtId="44" fontId="0" fillId="0" borderId="0" xfId="1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tabSelected="1" workbookViewId="0">
      <selection activeCell="A9" sqref="A9"/>
    </sheetView>
  </sheetViews>
  <sheetFormatPr defaultRowHeight="15" customHeight="1" x14ac:dyDescent="0.2"/>
  <cols>
    <col min="1" max="1" width="16.140625" style="2" customWidth="1"/>
    <col min="2" max="3" width="14.28515625" style="2" bestFit="1" customWidth="1"/>
    <col min="4" max="4" width="14.85546875" style="2" customWidth="1"/>
    <col min="5" max="5" width="13" style="2" customWidth="1"/>
    <col min="6" max="7" width="11.7109375" style="2" customWidth="1"/>
    <col min="8" max="8" width="15.140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3.7109375" style="2" bestFit="1" customWidth="1"/>
    <col min="13" max="13" width="11.7109375" style="2" customWidth="1"/>
    <col min="14" max="14" width="15.140625" style="2" bestFit="1" customWidth="1"/>
    <col min="15" max="16384" width="9.140625" style="2"/>
  </cols>
  <sheetData>
    <row r="1" spans="1:17" ht="18.75" x14ac:dyDescent="0.3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"/>
      <c r="P1" s="1"/>
      <c r="Q1" s="1"/>
    </row>
    <row r="2" spans="1:17" ht="15.75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/>
      <c r="P2" s="1"/>
      <c r="Q2" s="1"/>
    </row>
    <row r="3" spans="1:17" ht="15.75" x14ac:dyDescent="0.25">
      <c r="A3" s="13" t="s">
        <v>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"/>
      <c r="P3" s="1"/>
      <c r="Q3" s="1"/>
    </row>
    <row r="4" spans="1:17" ht="15.75" x14ac:dyDescent="0.25">
      <c r="A4" s="13" t="s">
        <v>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</row>
    <row r="7" spans="1:17" s="3" customFormat="1" ht="45" x14ac:dyDescent="0.25">
      <c r="B7" s="4" t="s">
        <v>0</v>
      </c>
      <c r="C7" s="4" t="s">
        <v>1</v>
      </c>
      <c r="D7" s="4" t="s">
        <v>2</v>
      </c>
      <c r="E7" s="4" t="s">
        <v>12</v>
      </c>
      <c r="F7" s="4" t="s">
        <v>3</v>
      </c>
      <c r="G7" s="5" t="s">
        <v>4</v>
      </c>
      <c r="H7" s="4" t="s">
        <v>16</v>
      </c>
      <c r="I7" s="4" t="s">
        <v>3</v>
      </c>
      <c r="J7" s="4" t="s">
        <v>18</v>
      </c>
      <c r="K7" s="4" t="s">
        <v>5</v>
      </c>
      <c r="L7" s="4" t="s">
        <v>20</v>
      </c>
      <c r="M7" s="4" t="s">
        <v>19</v>
      </c>
      <c r="N7" s="4" t="s">
        <v>21</v>
      </c>
    </row>
    <row r="8" spans="1:17" s="3" customFormat="1" ht="15" customHeight="1" x14ac:dyDescent="0.25"/>
    <row r="9" spans="1:17" s="3" customFormat="1" ht="15" customHeight="1" x14ac:dyDescent="0.25">
      <c r="A9" s="6" t="s">
        <v>22</v>
      </c>
      <c r="B9" s="7">
        <f>'Table Games'!B6</f>
        <v>534511.75</v>
      </c>
      <c r="C9" s="7">
        <f>'Video Lottery'!B6</f>
        <v>280610.77999999991</v>
      </c>
      <c r="D9" s="7">
        <f>'Table Games'!C6+'Video Lottery'!C6</f>
        <v>261373.40000000002</v>
      </c>
      <c r="E9" s="7">
        <f>'Table Games'!D6+'Video Lottery'!D6</f>
        <v>39206.009999999995</v>
      </c>
      <c r="F9" s="7">
        <f>'Video Lottery'!E6</f>
        <v>2525.5</v>
      </c>
      <c r="G9" s="7">
        <f>'Table Games'!E6+'Video Lottery'!F6</f>
        <v>5476.5</v>
      </c>
      <c r="H9" s="7">
        <f>'Table Games'!F6+'Video Lottery'!G6</f>
        <v>225118.39</v>
      </c>
      <c r="I9" s="7">
        <f>'Table Games'!G6+'Video Lottery'!H6</f>
        <v>193601.81</v>
      </c>
      <c r="J9" s="7">
        <f>'Table Games'!H6+'Video Lottery'!I6</f>
        <v>9004.74</v>
      </c>
      <c r="K9" s="7">
        <f>'Table Games'!I6+'Video Lottery'!J6</f>
        <v>5627.9599999999991</v>
      </c>
      <c r="L9" s="7">
        <f>'Table Games'!J6+'Video Lottery'!K6</f>
        <v>5627.9299999999994</v>
      </c>
      <c r="M9" s="7">
        <f>'Table Games'!K6+'Video Lottery'!L6</f>
        <v>5628.4199999999992</v>
      </c>
      <c r="N9" s="7">
        <f>'Table Games'!L6+'Video Lottery'!M6</f>
        <v>5628.869999999999</v>
      </c>
    </row>
    <row r="10" spans="1:17" s="3" customFormat="1" ht="15" customHeight="1" x14ac:dyDescent="0.25"/>
    <row r="11" spans="1:17" s="3" customFormat="1" ht="15" customHeight="1" thickBot="1" x14ac:dyDescent="0.3">
      <c r="B11" s="8">
        <f t="shared" ref="B11:N11" si="0">SUM(B9:B10)</f>
        <v>534511.75</v>
      </c>
      <c r="C11" s="8">
        <f t="shared" si="0"/>
        <v>280610.77999999991</v>
      </c>
      <c r="D11" s="8">
        <f t="shared" si="0"/>
        <v>261373.40000000002</v>
      </c>
      <c r="E11" s="8">
        <f t="shared" si="0"/>
        <v>39206.009999999995</v>
      </c>
      <c r="F11" s="8">
        <f t="shared" si="0"/>
        <v>2525.5</v>
      </c>
      <c r="G11" s="8">
        <f t="shared" si="0"/>
        <v>5476.5</v>
      </c>
      <c r="H11" s="8">
        <f t="shared" si="0"/>
        <v>225118.39</v>
      </c>
      <c r="I11" s="8">
        <f t="shared" si="0"/>
        <v>193601.81</v>
      </c>
      <c r="J11" s="8">
        <f t="shared" si="0"/>
        <v>9004.74</v>
      </c>
      <c r="K11" s="8">
        <f t="shared" si="0"/>
        <v>5627.9599999999991</v>
      </c>
      <c r="L11" s="8">
        <f t="shared" si="0"/>
        <v>5627.9299999999994</v>
      </c>
      <c r="M11" s="8">
        <f t="shared" si="0"/>
        <v>5628.4199999999992</v>
      </c>
      <c r="N11" s="8">
        <f t="shared" si="0"/>
        <v>5628.869999999999</v>
      </c>
    </row>
    <row r="12" spans="1:17" ht="15" customHeight="1" thickTop="1" x14ac:dyDescent="0.2"/>
    <row r="13" spans="1:17" ht="15" customHeight="1" x14ac:dyDescent="0.2">
      <c r="A13" s="9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workbookViewId="0">
      <pane ySplit="3" topLeftCell="A4" activePane="bottomLeft" state="frozen"/>
      <selection pane="bottomLeft" activeCell="A6" sqref="A6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3.7109375" style="3" customWidth="1"/>
    <col min="6" max="6" width="11.7109375" style="3" customWidth="1"/>
    <col min="7" max="7" width="15" style="3" bestFit="1" customWidth="1"/>
    <col min="8" max="8" width="14.28515625" style="3" bestFit="1" customWidth="1"/>
    <col min="9" max="10" width="11.7109375" style="3" customWidth="1"/>
    <col min="11" max="11" width="13.7109375" style="3" bestFit="1" customWidth="1"/>
    <col min="12" max="12" width="11.7109375" style="3" customWidth="1"/>
    <col min="13" max="13" width="15.140625" style="3" bestFit="1" customWidth="1"/>
    <col min="14" max="16384" width="9.140625" style="3"/>
  </cols>
  <sheetData>
    <row r="1" spans="1:13" ht="45" x14ac:dyDescent="0.25">
      <c r="B1" s="4" t="s">
        <v>13</v>
      </c>
      <c r="C1" s="4" t="s">
        <v>2</v>
      </c>
      <c r="D1" s="4" t="s">
        <v>12</v>
      </c>
      <c r="E1" s="4" t="s">
        <v>3</v>
      </c>
      <c r="F1" s="5" t="s">
        <v>4</v>
      </c>
      <c r="G1" s="4" t="s">
        <v>14</v>
      </c>
      <c r="H1" s="4" t="s">
        <v>3</v>
      </c>
      <c r="I1" s="4" t="s">
        <v>18</v>
      </c>
      <c r="J1" s="4" t="s">
        <v>5</v>
      </c>
      <c r="K1" s="4" t="s">
        <v>6</v>
      </c>
      <c r="L1" s="4" t="s">
        <v>7</v>
      </c>
      <c r="M1" s="4" t="s">
        <v>8</v>
      </c>
    </row>
    <row r="2" spans="1:13" ht="15" customHeight="1" x14ac:dyDescent="0.25">
      <c r="A2" s="6" t="s">
        <v>23</v>
      </c>
      <c r="B2" s="11">
        <v>4017014.5500000003</v>
      </c>
      <c r="C2" s="11">
        <v>1446125.16</v>
      </c>
      <c r="D2" s="11">
        <v>216918.77</v>
      </c>
      <c r="E2" s="11">
        <v>36153.11</v>
      </c>
      <c r="F2" s="11">
        <v>35854.909999999996</v>
      </c>
      <c r="G2" s="11">
        <v>1228908.1900000002</v>
      </c>
      <c r="H2" s="11">
        <v>1056861.01</v>
      </c>
      <c r="I2" s="11">
        <v>49156.340000000004</v>
      </c>
      <c r="J2" s="11">
        <v>30722.71</v>
      </c>
      <c r="K2" s="11">
        <v>30722.7</v>
      </c>
      <c r="L2" s="11">
        <v>30722.720000000001</v>
      </c>
      <c r="M2" s="11">
        <v>30722.26</v>
      </c>
    </row>
    <row r="4" spans="1:13" ht="15" customHeight="1" x14ac:dyDescent="0.25">
      <c r="A4" s="14" t="s">
        <v>24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6" spans="1:13" ht="15" customHeight="1" x14ac:dyDescent="0.25">
      <c r="A6" s="6" t="s">
        <v>22</v>
      </c>
      <c r="B6" s="7">
        <v>280610.77999999991</v>
      </c>
      <c r="C6" s="7">
        <f>ROUND(B6*0.36,2)-0.01</f>
        <v>101019.87000000001</v>
      </c>
      <c r="D6" s="7">
        <f t="shared" ref="D6" si="0">ROUND(C6*0.15,2)</f>
        <v>15152.98</v>
      </c>
      <c r="E6" s="7">
        <f t="shared" ref="E6" si="1">ROUND($C6*0.025,2)</f>
        <v>2525.5</v>
      </c>
      <c r="F6" s="7">
        <v>2738.25</v>
      </c>
      <c r="G6" s="7">
        <f t="shared" ref="G6" si="2">C6-D6-E6+F6</f>
        <v>86079.640000000014</v>
      </c>
      <c r="H6" s="7">
        <f>ROUND($G6*0.86,2)</f>
        <v>74028.490000000005</v>
      </c>
      <c r="I6" s="7">
        <f t="shared" ref="I6" si="3">ROUND($G6*0.04,2)</f>
        <v>3443.19</v>
      </c>
      <c r="J6" s="7">
        <f t="shared" ref="J6" si="4">ROUND($G6*0.025,2)</f>
        <v>2151.9899999999998</v>
      </c>
      <c r="K6" s="7">
        <f>ROUND($G6*0.025,2)-0.02</f>
        <v>2151.9699999999998</v>
      </c>
      <c r="L6" s="7">
        <f>ROUND($G6*0.025,2)+0.24</f>
        <v>2152.2299999999996</v>
      </c>
      <c r="M6" s="7">
        <f>ROUND($G6*0.025,2)+0.46</f>
        <v>2152.4499999999998</v>
      </c>
    </row>
    <row r="8" spans="1:13" ht="15" customHeight="1" thickBot="1" x14ac:dyDescent="0.3">
      <c r="B8" s="8">
        <f t="shared" ref="B8:M8" si="5">SUM(B6:B7)</f>
        <v>280610.77999999991</v>
      </c>
      <c r="C8" s="8">
        <f t="shared" si="5"/>
        <v>101019.87000000001</v>
      </c>
      <c r="D8" s="8">
        <f t="shared" si="5"/>
        <v>15152.98</v>
      </c>
      <c r="E8" s="8">
        <f t="shared" si="5"/>
        <v>2525.5</v>
      </c>
      <c r="F8" s="8">
        <f t="shared" si="5"/>
        <v>2738.25</v>
      </c>
      <c r="G8" s="8">
        <f t="shared" si="5"/>
        <v>86079.640000000014</v>
      </c>
      <c r="H8" s="8">
        <f t="shared" si="5"/>
        <v>74028.490000000005</v>
      </c>
      <c r="I8" s="8">
        <f t="shared" si="5"/>
        <v>3443.19</v>
      </c>
      <c r="J8" s="8">
        <f t="shared" si="5"/>
        <v>2151.9899999999998</v>
      </c>
      <c r="K8" s="8">
        <f t="shared" si="5"/>
        <v>2151.9699999999998</v>
      </c>
      <c r="L8" s="8">
        <f t="shared" si="5"/>
        <v>2152.2299999999996</v>
      </c>
      <c r="M8" s="8">
        <f t="shared" si="5"/>
        <v>2152.4499999999998</v>
      </c>
    </row>
    <row r="9" spans="1:13" ht="15" customHeight="1" thickTop="1" x14ac:dyDescent="0.25"/>
    <row r="10" spans="1:13" ht="15" customHeight="1" x14ac:dyDescent="0.25">
      <c r="A10" s="9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pane ySplit="3" topLeftCell="A4" activePane="bottomLeft" state="frozen"/>
      <selection pane="bottomLeft" activeCell="A6" sqref="A6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1.7109375" style="3" customWidth="1"/>
    <col min="6" max="6" width="14.85546875" style="3" customWidth="1"/>
    <col min="7" max="7" width="14.28515625" style="3" bestFit="1" customWidth="1"/>
    <col min="8" max="9" width="11.7109375" style="3" customWidth="1"/>
    <col min="10" max="10" width="13.7109375" style="3" bestFit="1" customWidth="1"/>
    <col min="11" max="11" width="11.7109375" style="3" customWidth="1"/>
    <col min="12" max="12" width="15.140625" style="3" bestFit="1" customWidth="1"/>
    <col min="13" max="16384" width="9.140625" style="3"/>
  </cols>
  <sheetData>
    <row r="1" spans="1:12" ht="45" x14ac:dyDescent="0.25">
      <c r="B1" s="4" t="s">
        <v>10</v>
      </c>
      <c r="C1" s="4" t="s">
        <v>2</v>
      </c>
      <c r="D1" s="4" t="s">
        <v>12</v>
      </c>
      <c r="E1" s="5" t="s">
        <v>4</v>
      </c>
      <c r="F1" s="4" t="s">
        <v>15</v>
      </c>
      <c r="G1" s="4" t="s">
        <v>3</v>
      </c>
      <c r="H1" s="4" t="s">
        <v>18</v>
      </c>
      <c r="I1" s="4" t="s">
        <v>5</v>
      </c>
      <c r="J1" s="4" t="s">
        <v>6</v>
      </c>
      <c r="K1" s="4" t="s">
        <v>7</v>
      </c>
      <c r="L1" s="4" t="s">
        <v>8</v>
      </c>
    </row>
    <row r="2" spans="1:12" ht="15" customHeight="1" x14ac:dyDescent="0.25">
      <c r="A2" s="6" t="s">
        <v>23</v>
      </c>
      <c r="B2" s="11">
        <v>6056562.2469999995</v>
      </c>
      <c r="C2" s="11">
        <v>1816968.68</v>
      </c>
      <c r="D2" s="11">
        <v>272545.31</v>
      </c>
      <c r="E2" s="11">
        <v>35854.909999999996</v>
      </c>
      <c r="F2" s="11">
        <v>1580278.2799999998</v>
      </c>
      <c r="G2" s="11">
        <v>1359039.26</v>
      </c>
      <c r="H2" s="11">
        <v>63211.139999999992</v>
      </c>
      <c r="I2" s="11">
        <v>39506.969999999994</v>
      </c>
      <c r="J2" s="11">
        <v>39506.97</v>
      </c>
      <c r="K2" s="11">
        <v>39506.979999999996</v>
      </c>
      <c r="L2" s="11">
        <v>39506.530000000006</v>
      </c>
    </row>
    <row r="4" spans="1:12" ht="15" customHeight="1" x14ac:dyDescent="0.25">
      <c r="A4" s="14" t="s">
        <v>24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12" ht="15" customHeight="1" x14ac:dyDescent="0.25">
      <c r="A6" s="10" t="s">
        <v>22</v>
      </c>
      <c r="B6" s="7">
        <v>534511.75</v>
      </c>
      <c r="C6" s="7">
        <f>ROUND($B6*0.3,2)</f>
        <v>160353.53</v>
      </c>
      <c r="D6" s="7">
        <f t="shared" ref="D6" si="0">ROUND($C6*0.15,2)</f>
        <v>24053.03</v>
      </c>
      <c r="E6" s="7">
        <v>2738.25</v>
      </c>
      <c r="F6" s="7">
        <f t="shared" ref="F6" si="1">C6-D6+E6</f>
        <v>139038.75</v>
      </c>
      <c r="G6" s="7">
        <f>ROUND($F6*0.86,2)-0.01</f>
        <v>119573.32</v>
      </c>
      <c r="H6" s="7">
        <f t="shared" ref="H6" si="2">ROUND($F6*0.04,2)</f>
        <v>5561.55</v>
      </c>
      <c r="I6" s="7">
        <f t="shared" ref="I6" si="3">ROUND($F6*0.025,2)</f>
        <v>3475.97</v>
      </c>
      <c r="J6" s="7">
        <f>ROUND($F6*0.025,2)-0.01</f>
        <v>3475.9599999999996</v>
      </c>
      <c r="K6" s="7">
        <f>ROUND($F6*0.025,2)+0.22</f>
        <v>3476.1899999999996</v>
      </c>
      <c r="L6" s="7">
        <f>ROUND($F6*0.025,2)+0.45</f>
        <v>3476.4199999999996</v>
      </c>
    </row>
    <row r="7" spans="1:12" ht="15" customHeight="1" x14ac:dyDescent="0.25">
      <c r="A7" s="10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15" customHeight="1" thickBot="1" x14ac:dyDescent="0.3">
      <c r="B8" s="8">
        <f t="shared" ref="B8:L8" si="4">SUM(B6:B7)</f>
        <v>534511.75</v>
      </c>
      <c r="C8" s="8">
        <f t="shared" si="4"/>
        <v>160353.53</v>
      </c>
      <c r="D8" s="8">
        <f t="shared" si="4"/>
        <v>24053.03</v>
      </c>
      <c r="E8" s="8">
        <f t="shared" si="4"/>
        <v>2738.25</v>
      </c>
      <c r="F8" s="8">
        <f t="shared" si="4"/>
        <v>139038.75</v>
      </c>
      <c r="G8" s="8">
        <f t="shared" si="4"/>
        <v>119573.32</v>
      </c>
      <c r="H8" s="8">
        <f t="shared" si="4"/>
        <v>5561.55</v>
      </c>
      <c r="I8" s="8">
        <f t="shared" si="4"/>
        <v>3475.97</v>
      </c>
      <c r="J8" s="8">
        <f t="shared" si="4"/>
        <v>3475.9599999999996</v>
      </c>
      <c r="K8" s="8">
        <f t="shared" si="4"/>
        <v>3476.1899999999996</v>
      </c>
      <c r="L8" s="8">
        <f t="shared" si="4"/>
        <v>3476.4199999999996</v>
      </c>
    </row>
    <row r="9" spans="1:12" ht="15" customHeight="1" thickTop="1" x14ac:dyDescent="0.25"/>
    <row r="10" spans="1:12" ht="15" customHeight="1" x14ac:dyDescent="0.25">
      <c r="A10" s="9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2024-05-13T19:05:34Z</cp:lastPrinted>
  <dcterms:created xsi:type="dcterms:W3CDTF">2017-06-09T17:49:43Z</dcterms:created>
  <dcterms:modified xsi:type="dcterms:W3CDTF">2024-08-15T12:09:26Z</dcterms:modified>
</cp:coreProperties>
</file>