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09BF43F7-F4BF-441D-8447-7F8C6E61D5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Town'!$A$1:$S$200</definedName>
    <definedName name="_xlnm.Print_Area" localSheetId="5">Greenbrier!$A$1:$S$108</definedName>
    <definedName name="_xlnm.Print_Area" localSheetId="3">'Mardi Gras'!$A$1:$S$200</definedName>
    <definedName name="_xlnm.Print_Area" localSheetId="1">Mountaineer!$A$1:$S$107</definedName>
    <definedName name="_xlnm.Print_Area" localSheetId="0">Total!$A$1:$S$15</definedName>
    <definedName name="_xlnm.Print_Area" localSheetId="2">Wheeling!$A$1:$S$152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8" l="1"/>
  <c r="I10" i="3"/>
  <c r="H10" i="3"/>
  <c r="G10" i="3"/>
  <c r="D10" i="3"/>
  <c r="C10" i="3"/>
  <c r="B10" i="3"/>
  <c r="A10" i="3"/>
  <c r="N10" i="9"/>
  <c r="M10" i="9"/>
  <c r="L10" i="9"/>
  <c r="J10" i="9"/>
  <c r="E10" i="9"/>
  <c r="O10" i="9" s="1"/>
  <c r="Q10" i="9" s="1"/>
  <c r="A10" i="9"/>
  <c r="N10" i="1"/>
  <c r="M10" i="1"/>
  <c r="L10" i="1"/>
  <c r="J10" i="1"/>
  <c r="E10" i="1"/>
  <c r="A10" i="1"/>
  <c r="N10" i="8"/>
  <c r="M10" i="8"/>
  <c r="E10" i="8"/>
  <c r="A10" i="8"/>
  <c r="N10" i="7"/>
  <c r="M10" i="7"/>
  <c r="L10" i="7"/>
  <c r="J10" i="7"/>
  <c r="E10" i="7"/>
  <c r="O10" i="7" s="1"/>
  <c r="Q10" i="7" s="1"/>
  <c r="A10" i="7"/>
  <c r="N10" i="4"/>
  <c r="M10" i="4"/>
  <c r="L10" i="4"/>
  <c r="J10" i="4"/>
  <c r="E10" i="4"/>
  <c r="O10" i="1" l="1"/>
  <c r="Q10" i="1" s="1"/>
  <c r="M10" i="3"/>
  <c r="N10" i="3"/>
  <c r="J10" i="8"/>
  <c r="J10" i="3" s="1"/>
  <c r="O10" i="8"/>
  <c r="Q10" i="8" s="1"/>
  <c r="S10" i="8" s="1"/>
  <c r="L10" i="3"/>
  <c r="E10" i="3"/>
  <c r="S10" i="9"/>
  <c r="R10" i="9"/>
  <c r="R10" i="1"/>
  <c r="S10" i="1"/>
  <c r="S10" i="7"/>
  <c r="R10" i="7"/>
  <c r="O10" i="4"/>
  <c r="I12" i="9"/>
  <c r="H12" i="9"/>
  <c r="G12" i="9"/>
  <c r="D12" i="9"/>
  <c r="C12" i="9"/>
  <c r="B12" i="9"/>
  <c r="I12" i="1"/>
  <c r="H12" i="1"/>
  <c r="G12" i="1"/>
  <c r="D12" i="1"/>
  <c r="C12" i="1"/>
  <c r="B12" i="1"/>
  <c r="N12" i="8"/>
  <c r="M12" i="8"/>
  <c r="I12" i="8"/>
  <c r="H12" i="8"/>
  <c r="G12" i="8"/>
  <c r="E12" i="8"/>
  <c r="D12" i="8"/>
  <c r="C12" i="8"/>
  <c r="B12" i="8"/>
  <c r="J12" i="7"/>
  <c r="I12" i="7"/>
  <c r="H12" i="7"/>
  <c r="G12" i="7"/>
  <c r="D12" i="7"/>
  <c r="C12" i="7"/>
  <c r="B12" i="7"/>
  <c r="I12" i="4"/>
  <c r="H12" i="4"/>
  <c r="G12" i="4"/>
  <c r="C12" i="4"/>
  <c r="D12" i="4"/>
  <c r="B12" i="4"/>
  <c r="N9" i="4"/>
  <c r="N12" i="4" s="1"/>
  <c r="M9" i="4"/>
  <c r="M12" i="4" s="1"/>
  <c r="L9" i="4"/>
  <c r="L12" i="4" s="1"/>
  <c r="J9" i="4"/>
  <c r="J12" i="4" s="1"/>
  <c r="E9" i="4"/>
  <c r="E12" i="4" s="1"/>
  <c r="N9" i="7"/>
  <c r="N12" i="7" s="1"/>
  <c r="M9" i="7"/>
  <c r="M12" i="7" s="1"/>
  <c r="L9" i="7"/>
  <c r="L12" i="7" s="1"/>
  <c r="J9" i="7"/>
  <c r="E9" i="7"/>
  <c r="O9" i="7" s="1"/>
  <c r="O12" i="7" s="1"/>
  <c r="N9" i="8"/>
  <c r="M9" i="8"/>
  <c r="L9" i="8"/>
  <c r="L12" i="8" s="1"/>
  <c r="J9" i="8"/>
  <c r="E9" i="8"/>
  <c r="N9" i="1"/>
  <c r="N12" i="1" s="1"/>
  <c r="M9" i="1"/>
  <c r="M12" i="1" s="1"/>
  <c r="L9" i="1"/>
  <c r="L12" i="1" s="1"/>
  <c r="J9" i="1"/>
  <c r="J12" i="1" s="1"/>
  <c r="E9" i="1"/>
  <c r="E12" i="1" s="1"/>
  <c r="J12" i="8" l="1"/>
  <c r="R10" i="8"/>
  <c r="O10" i="3"/>
  <c r="Q10" i="4"/>
  <c r="E12" i="7"/>
  <c r="O9" i="4"/>
  <c r="Q9" i="4" s="1"/>
  <c r="O9" i="1"/>
  <c r="O12" i="1" s="1"/>
  <c r="Q9" i="7"/>
  <c r="Q12" i="7" s="1"/>
  <c r="O9" i="8"/>
  <c r="O12" i="8" s="1"/>
  <c r="Q10" i="3" l="1"/>
  <c r="S10" i="4"/>
  <c r="S10" i="3" s="1"/>
  <c r="R10" i="4"/>
  <c r="R10" i="3" s="1"/>
  <c r="O12" i="4"/>
  <c r="Q12" i="4"/>
  <c r="Q9" i="1"/>
  <c r="Q12" i="1" s="1"/>
  <c r="R9" i="7"/>
  <c r="R12" i="7" s="1"/>
  <c r="S9" i="7"/>
  <c r="S12" i="7" s="1"/>
  <c r="Q9" i="8"/>
  <c r="Q12" i="8" s="1"/>
  <c r="R9" i="1" l="1"/>
  <c r="R12" i="1" s="1"/>
  <c r="S9" i="1"/>
  <c r="S12" i="1" s="1"/>
  <c r="S9" i="4"/>
  <c r="S12" i="4" s="1"/>
  <c r="R9" i="4"/>
  <c r="R12" i="4" s="1"/>
  <c r="S9" i="8"/>
  <c r="S12" i="8" s="1"/>
  <c r="R9" i="8"/>
  <c r="R12" i="8" s="1"/>
  <c r="N9" i="9" l="1"/>
  <c r="N12" i="9" s="1"/>
  <c r="M9" i="9"/>
  <c r="M12" i="9" s="1"/>
  <c r="L9" i="9"/>
  <c r="L12" i="9" s="1"/>
  <c r="J9" i="9"/>
  <c r="J12" i="9" s="1"/>
  <c r="E9" i="9"/>
  <c r="E12" i="9" s="1"/>
  <c r="O9" i="9" l="1"/>
  <c r="O12" i="9" s="1"/>
  <c r="Q9" i="9" l="1"/>
  <c r="S9" i="9" l="1"/>
  <c r="S12" i="9" s="1"/>
  <c r="Q12" i="9"/>
  <c r="R9" i="9"/>
  <c r="R12" i="9" s="1"/>
  <c r="I9" i="3" l="1"/>
  <c r="H9" i="3"/>
  <c r="G9" i="3"/>
  <c r="D9" i="3"/>
  <c r="C9" i="3"/>
  <c r="B9" i="3"/>
  <c r="J9" i="3" l="1"/>
  <c r="N9" i="3"/>
  <c r="L9" i="3"/>
  <c r="E9" i="3"/>
  <c r="M9" i="3"/>
  <c r="Q9" i="3" l="1"/>
  <c r="O9" i="3"/>
  <c r="S9" i="3" l="1"/>
  <c r="R9" i="3"/>
  <c r="I12" i="3"/>
  <c r="H12" i="3"/>
  <c r="G12" i="3"/>
  <c r="N12" i="3" l="1"/>
  <c r="M12" i="3"/>
  <c r="D12" i="3" l="1"/>
  <c r="C12" i="3"/>
  <c r="B12" i="3"/>
  <c r="J12" i="3" l="1"/>
  <c r="E12" i="3"/>
  <c r="L12" i="3" l="1"/>
  <c r="O12" i="3" l="1"/>
  <c r="Q12" i="3" l="1"/>
  <c r="R12" i="3" l="1"/>
  <c r="S12" i="3"/>
  <c r="A9" i="9" l="1"/>
  <c r="A9" i="3"/>
  <c r="A9" i="1"/>
  <c r="A9" i="8"/>
  <c r="A9" i="7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<sst xmlns="http://schemas.openxmlformats.org/spreadsheetml/2006/main" count="122" uniqueCount="28">
  <si>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</si>
  <si>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</si>
  <si>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</si>
  <si>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</si>
  <si>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</si>
  <si>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</si>
  <si>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</si>
  <si>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</si>
  <si>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</si>
  <si>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</si>
  <si>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</si>
  <si>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</si>
  <si>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</si>
  <si>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</si>
  <si>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</si>
  <si>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</si>
  <si>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</si>
  <si>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</si>
  <si>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</si>
  <si>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</si>
  <si>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</si>
  <si>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</si>
  <si>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</si>
  <si>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5 days to start fiscal year</t>
  </si>
  <si>
    <t>FY 2025</t>
  </si>
  <si>
    <t>FISCAL YEAR 2026</t>
  </si>
  <si>
    <t>7/5/2025 *</t>
  </si>
  <si>
    <t>FISCAL YEAR TO DATE AS OF JULY 12,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</si>
</sst>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5"/>
  <sheetViews>
    <sheetView tabSelected="1" zoomScaleNormal="100" workbookViewId="0">
      <pane ySplit="7" topLeftCell="A8" activePane="bottomLeft" state="frozen"/>
      <selection pane="bottomLeft" activeCell="A11" sqref="A11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8" t="str">
        <f>Mountaineer!A9</f>
        <v>7/5/2025 *</v>
      </c>
      <c r="B9" s="6">
        <f>SUM(Mountaineer:Greenbrier!B9)</f>
        <v>333476.67000000004</v>
      </c>
      <c r="C9" s="6">
        <f>SUM(Mountaineer:Greenbrier!C9)</f>
        <v>-11905</v>
      </c>
      <c r="D9" s="6">
        <f>SUM(Mountaineer:Greenbrier!D9)</f>
        <v>-310906.90000000002</v>
      </c>
      <c r="E9" s="6">
        <f>SUM(Mountaineer:Greenbrier!E9)</f>
        <v>10664.770000000026</v>
      </c>
      <c r="F9" s="12"/>
      <c r="G9" s="6">
        <f>SUM(Mountaineer:Greenbrier!G9)</f>
        <v>3558619.2199999997</v>
      </c>
      <c r="H9" s="6">
        <f>SUM(Mountaineer:Greenbrier!H9)</f>
        <v>-6728.9699999999993</v>
      </c>
      <c r="I9" s="6">
        <f>SUM(Mountaineer:Greenbrier!I9)</f>
        <v>-2968184.3200000003</v>
      </c>
      <c r="J9" s="6">
        <f>SUM(Mountaineer:Greenbrier!J9)</f>
        <v>583705.92999999982</v>
      </c>
      <c r="K9" s="12"/>
      <c r="L9" s="6">
        <f>SUM(Mountaineer:Greenbrier!L9)</f>
        <v>3892095.8899999997</v>
      </c>
      <c r="M9" s="6">
        <f>SUM(Mountaineer:Greenbrier!M9)</f>
        <v>-18633.97</v>
      </c>
      <c r="N9" s="6">
        <f>SUM(Mountaineer:Greenbrier!N9)</f>
        <v>-3279091.22</v>
      </c>
      <c r="O9" s="6">
        <f>SUM(Mountaineer:Greenbrier!O9)</f>
        <v>594370.69999999984</v>
      </c>
      <c r="P9" s="12"/>
      <c r="Q9" s="6">
        <f>SUM(Mountaineer:Greenbrier!Q9)</f>
        <v>59437.07</v>
      </c>
      <c r="R9" s="6">
        <f>SUM(Mountaineer:Greenbrier!R9)</f>
        <v>8915.56</v>
      </c>
      <c r="S9" s="6">
        <f>SUM(Mountaineer:Greenbrier!S9)</f>
        <v>50521.509999999995</v>
      </c>
      <c r="T9" s="14"/>
    </row>
    <row r="10" spans="1:31" ht="15" customHeight="1" x14ac:dyDescent="0.25">
      <c r="A10" s="18">
        <f>Mountaineer!A10</f>
        <v>45850</v>
      </c>
      <c r="B10" s="6">
        <f>SUM(Mountaineer:Greenbrier!B10)</f>
        <v>544263.81000400009</v>
      </c>
      <c r="C10" s="6">
        <f>SUM(Mountaineer:Greenbrier!C10)</f>
        <v>-16737.05</v>
      </c>
      <c r="D10" s="6">
        <f>SUM(Mountaineer:Greenbrier!D10)</f>
        <v>-481159.85</v>
      </c>
      <c r="E10" s="6">
        <f>SUM(Mountaineer:Greenbrier!E10)</f>
        <v>46366.910004000034</v>
      </c>
      <c r="F10" s="12"/>
      <c r="G10" s="6">
        <f>SUM(Mountaineer:Greenbrier!G10)</f>
        <v>4873871.41</v>
      </c>
      <c r="H10" s="6">
        <f>SUM(Mountaineer:Greenbrier!H10)</f>
        <v>-18478.559999999998</v>
      </c>
      <c r="I10" s="6">
        <f>SUM(Mountaineer:Greenbrier!I10)</f>
        <v>-4447399.08</v>
      </c>
      <c r="J10" s="6">
        <f>SUM(Mountaineer:Greenbrier!J10)</f>
        <v>407993.7700000006</v>
      </c>
      <c r="K10" s="12"/>
      <c r="L10" s="6">
        <f>SUM(Mountaineer:Greenbrier!L10)</f>
        <v>5418135.2200039998</v>
      </c>
      <c r="M10" s="6">
        <f>SUM(Mountaineer:Greenbrier!M10)</f>
        <v>-35215.61</v>
      </c>
      <c r="N10" s="6">
        <f>SUM(Mountaineer:Greenbrier!N10)</f>
        <v>-4928558.93</v>
      </c>
      <c r="O10" s="6">
        <f>SUM(Mountaineer:Greenbrier!O10)</f>
        <v>454360.68000400066</v>
      </c>
      <c r="P10" s="12"/>
      <c r="Q10" s="6">
        <f>SUM(Mountaineer:Greenbrier!Q10)</f>
        <v>45436.069999999992</v>
      </c>
      <c r="R10" s="6">
        <f>SUM(Mountaineer:Greenbrier!R10)</f>
        <v>6815.4</v>
      </c>
      <c r="S10" s="6">
        <f>SUM(Mountaineer:Greenbrier!S10)</f>
        <v>38620.67</v>
      </c>
      <c r="T10" s="14"/>
    </row>
    <row r="11" spans="1:31" ht="15" customHeight="1" x14ac:dyDescent="0.25">
      <c r="A11" s="17"/>
      <c r="B11" s="6"/>
      <c r="C11" s="6"/>
      <c r="D11" s="6"/>
      <c r="E11" s="6"/>
      <c r="F11" s="12"/>
      <c r="G11" s="6"/>
      <c r="H11" s="6"/>
      <c r="I11" s="6"/>
      <c r="J11" s="6"/>
      <c r="K11" s="12"/>
      <c r="L11" s="6"/>
      <c r="M11" s="6"/>
      <c r="N11" s="6"/>
      <c r="O11" s="6"/>
      <c r="P11" s="12"/>
      <c r="Q11" s="6"/>
      <c r="R11" s="6"/>
      <c r="S11" s="6"/>
      <c r="T11" s="14"/>
    </row>
    <row r="12" spans="1:31" ht="15" customHeight="1" thickBot="1" x14ac:dyDescent="0.3">
      <c r="B12" s="7">
        <f>SUM(B9:B11)</f>
        <v>877740.48000400013</v>
      </c>
      <c r="C12" s="7">
        <f>SUM(C9:C11)</f>
        <v>-28642.05</v>
      </c>
      <c r="D12" s="7">
        <f>SUM(D9:D11)</f>
        <v>-792066.75</v>
      </c>
      <c r="E12" s="7">
        <f>SUM(E9:E11)</f>
        <v>57031.68000400006</v>
      </c>
      <c r="F12" s="12"/>
      <c r="G12" s="7">
        <f>SUM(G9:G11)</f>
        <v>8432490.629999999</v>
      </c>
      <c r="H12" s="7">
        <f>SUM(H9:H11)</f>
        <v>-25207.53</v>
      </c>
      <c r="I12" s="7">
        <f>SUM(I9:I11)</f>
        <v>-7415583.4000000004</v>
      </c>
      <c r="J12" s="7">
        <f>SUM(J9:J11)</f>
        <v>991699.70000000042</v>
      </c>
      <c r="K12" s="12"/>
      <c r="L12" s="7">
        <f>SUM(L9:L11)</f>
        <v>9310231.1100040004</v>
      </c>
      <c r="M12" s="7">
        <f>SUM(M9:M11)</f>
        <v>-53849.58</v>
      </c>
      <c r="N12" s="7">
        <f>SUM(N9:N11)</f>
        <v>-8207650.1500000004</v>
      </c>
      <c r="O12" s="7">
        <f>SUM(O9:O11)</f>
        <v>1048731.3800040004</v>
      </c>
      <c r="P12" s="12"/>
      <c r="Q12" s="7">
        <f>SUM(Q9:Q11)</f>
        <v>104873.13999999998</v>
      </c>
      <c r="R12" s="7">
        <f>SUM(R9:R11)</f>
        <v>15730.96</v>
      </c>
      <c r="S12" s="7">
        <f>SUM(S9:S11)</f>
        <v>89142.18</v>
      </c>
      <c r="T12" s="12"/>
    </row>
    <row r="13" spans="1:31" ht="15" customHeight="1" thickTop="1" x14ac:dyDescent="0.25"/>
    <row r="14" spans="1:31" ht="15" customHeight="1" x14ac:dyDescent="0.25">
      <c r="A14" s="11" t="s">
        <v>23</v>
      </c>
    </row>
    <row r="15" spans="1:31" ht="15" customHeight="1" x14ac:dyDescent="0.25">
      <c r="A15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5"/>
  <sheetViews>
    <sheetView zoomScaleNormal="100" workbookViewId="0">
      <pane ySplit="6" topLeftCell="A7" activePane="bottomLeft" state="frozen"/>
      <selection activeCell="A4" sqref="A4:S4"/>
      <selection pane="bottomLeft" activeCell="A11" sqref="A11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5347666.3000000007</v>
      </c>
      <c r="C5" s="6">
        <v>-57346.35</v>
      </c>
      <c r="D5" s="6">
        <v>-4878510.4999999991</v>
      </c>
      <c r="E5" s="6">
        <v>411809.45</v>
      </c>
      <c r="F5" s="12"/>
      <c r="G5" s="16">
        <v>24806845.189999994</v>
      </c>
      <c r="H5" s="16">
        <v>-2708.92</v>
      </c>
      <c r="I5" s="16">
        <v>-22860095.260000017</v>
      </c>
      <c r="J5" s="16">
        <v>1944041.0099999993</v>
      </c>
      <c r="K5" s="12"/>
      <c r="L5" s="6">
        <v>30154511.489999995</v>
      </c>
      <c r="M5" s="6">
        <v>-60055.27</v>
      </c>
      <c r="N5" s="6">
        <v>-27738605.760000005</v>
      </c>
      <c r="O5" s="6">
        <v>2355850.46</v>
      </c>
      <c r="P5" s="12"/>
      <c r="Q5" s="6">
        <v>235585.05999999991</v>
      </c>
      <c r="R5" s="6">
        <v>35337.739999999991</v>
      </c>
      <c r="S5" s="6">
        <v>200247.31999999989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26</v>
      </c>
      <c r="B9" s="6">
        <v>24779.05</v>
      </c>
      <c r="C9" s="6">
        <v>0</v>
      </c>
      <c r="D9" s="6">
        <v>-13647.9</v>
      </c>
      <c r="E9" s="6">
        <f t="shared" ref="E9" si="0">SUM(B9:D9)</f>
        <v>11131.15</v>
      </c>
      <c r="F9" s="12"/>
      <c r="G9" s="6">
        <v>270778.46000000002</v>
      </c>
      <c r="H9" s="6">
        <v>0</v>
      </c>
      <c r="I9" s="6">
        <v>-226158.62</v>
      </c>
      <c r="J9" s="6">
        <f t="shared" ref="J9" si="1">SUM(G9:I9)</f>
        <v>44619.840000000026</v>
      </c>
      <c r="K9" s="12"/>
      <c r="L9" s="6">
        <f t="shared" ref="L9:O9" si="2">B9+G9</f>
        <v>295557.51</v>
      </c>
      <c r="M9" s="6">
        <f t="shared" si="2"/>
        <v>0</v>
      </c>
      <c r="N9" s="6">
        <f t="shared" si="2"/>
        <v>-239806.52</v>
      </c>
      <c r="O9" s="6">
        <f t="shared" si="2"/>
        <v>55750.990000000027</v>
      </c>
      <c r="P9" s="6"/>
      <c r="Q9" s="6">
        <f>ROUND(O9*0.1,2)-0.01</f>
        <v>5575.09</v>
      </c>
      <c r="R9" s="6">
        <f t="shared" ref="R9" si="3">ROUND(Q9*0.15,2)</f>
        <v>836.26</v>
      </c>
      <c r="S9" s="6">
        <f t="shared" ref="S9" si="4">ROUND(Q9*0.85,2)</f>
        <v>4738.83</v>
      </c>
    </row>
    <row r="10" spans="1:19" ht="15" customHeight="1" x14ac:dyDescent="0.25">
      <c r="A10" s="20">
        <v>45850</v>
      </c>
      <c r="B10" s="6">
        <v>39630.210000000006</v>
      </c>
      <c r="C10" s="6">
        <v>-550</v>
      </c>
      <c r="D10" s="6">
        <v>-41498.000000000007</v>
      </c>
      <c r="E10" s="6">
        <f t="shared" ref="E10" si="5">SUM(B10:D10)</f>
        <v>-2417.7900000000009</v>
      </c>
      <c r="F10" s="12"/>
      <c r="G10" s="6">
        <v>371184.81000000006</v>
      </c>
      <c r="H10" s="6">
        <v>-820</v>
      </c>
      <c r="I10" s="6">
        <v>-340546.27</v>
      </c>
      <c r="J10" s="6">
        <f t="shared" ref="J10" si="6">SUM(G10:I10)</f>
        <v>29818.540000000037</v>
      </c>
      <c r="K10" s="12"/>
      <c r="L10" s="6">
        <f t="shared" ref="L10" si="7">B10+G10</f>
        <v>410815.02000000008</v>
      </c>
      <c r="M10" s="6">
        <f t="shared" ref="M10" si="8">C10+H10</f>
        <v>-1370</v>
      </c>
      <c r="N10" s="6">
        <f t="shared" ref="N10" si="9">D10+I10</f>
        <v>-382044.27</v>
      </c>
      <c r="O10" s="6">
        <f t="shared" ref="O10" si="10">E10+J10</f>
        <v>27400.750000000036</v>
      </c>
      <c r="P10" s="6"/>
      <c r="Q10" s="6">
        <f>ROUND(O10*0.1,2)</f>
        <v>2740.08</v>
      </c>
      <c r="R10" s="6">
        <f t="shared" ref="R10" si="11">ROUND(Q10*0.15,2)</f>
        <v>411.01</v>
      </c>
      <c r="S10" s="6">
        <f t="shared" ref="S10" si="12">ROUND(Q10*0.85,2)</f>
        <v>2329.0700000000002</v>
      </c>
    </row>
    <row r="11" spans="1:19" ht="15" customHeight="1" x14ac:dyDescent="0.25">
      <c r="A11" s="20"/>
      <c r="B11" s="6"/>
      <c r="C11" s="6"/>
      <c r="D11" s="6"/>
      <c r="E11" s="6"/>
      <c r="F11" s="12"/>
      <c r="G11" s="6"/>
      <c r="H11" s="6"/>
      <c r="I11" s="6"/>
      <c r="J11" s="6"/>
      <c r="K11" s="12"/>
      <c r="L11" s="6"/>
      <c r="M11" s="6"/>
      <c r="N11" s="6"/>
      <c r="O11" s="6"/>
      <c r="P11" s="6"/>
      <c r="Q11" s="6"/>
      <c r="R11" s="6"/>
      <c r="S11" s="6"/>
    </row>
    <row r="12" spans="1:19" ht="15" customHeight="1" thickBot="1" x14ac:dyDescent="0.3">
      <c r="B12" s="7">
        <f>SUM(B9:B11)</f>
        <v>64409.260000000009</v>
      </c>
      <c r="C12" s="7">
        <f t="shared" ref="C12:E12" si="13">SUM(C9:C11)</f>
        <v>-550</v>
      </c>
      <c r="D12" s="7">
        <f t="shared" si="13"/>
        <v>-55145.900000000009</v>
      </c>
      <c r="E12" s="7">
        <f t="shared" si="13"/>
        <v>8713.3599999999988</v>
      </c>
      <c r="F12" s="12"/>
      <c r="G12" s="7">
        <f>SUM(G9:G11)</f>
        <v>641963.27</v>
      </c>
      <c r="H12" s="7">
        <f t="shared" ref="H12" si="14">SUM(H9:H11)</f>
        <v>-820</v>
      </c>
      <c r="I12" s="7">
        <f t="shared" ref="I12" si="15">SUM(I9:I11)</f>
        <v>-566704.89</v>
      </c>
      <c r="J12" s="7">
        <f t="shared" ref="J12" si="16">SUM(J9:J11)</f>
        <v>74438.380000000063</v>
      </c>
      <c r="K12" s="12"/>
      <c r="L12" s="7">
        <f>SUM(L9:L11)</f>
        <v>706372.53</v>
      </c>
      <c r="M12" s="7">
        <f t="shared" ref="M12" si="17">SUM(M9:M11)</f>
        <v>-1370</v>
      </c>
      <c r="N12" s="7">
        <f t="shared" ref="N12" si="18">SUM(N9:N11)</f>
        <v>-621850.79</v>
      </c>
      <c r="O12" s="7">
        <f t="shared" ref="O12" si="19">SUM(O9:O11)</f>
        <v>83151.740000000063</v>
      </c>
      <c r="P12" s="12"/>
      <c r="Q12" s="7">
        <f>SUM(Q9:Q11)</f>
        <v>8315.17</v>
      </c>
      <c r="R12" s="7">
        <f t="shared" ref="R12:S12" si="20">SUM(R9:R11)</f>
        <v>1247.27</v>
      </c>
      <c r="S12" s="7">
        <f t="shared" si="20"/>
        <v>7067.9</v>
      </c>
    </row>
    <row r="13" spans="1:19" ht="15" customHeight="1" thickTop="1" x14ac:dyDescent="0.25"/>
    <row r="14" spans="1:19" ht="15" customHeight="1" x14ac:dyDescent="0.25">
      <c r="A14" s="11" t="s">
        <v>23</v>
      </c>
    </row>
    <row r="15" spans="1:19" ht="15" customHeight="1" x14ac:dyDescent="0.25">
      <c r="A1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5"/>
  <sheetViews>
    <sheetView zoomScaleNormal="100" workbookViewId="0">
      <pane ySplit="6" topLeftCell="A7" activePane="bottomLeft" state="frozen"/>
      <selection activeCell="A4" sqref="A4:S4"/>
      <selection pane="bottomLeft" activeCell="A11" sqref="A11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11064378.450000003</v>
      </c>
      <c r="C5" s="6">
        <v>-80531</v>
      </c>
      <c r="D5" s="6">
        <v>-10198913.390000004</v>
      </c>
      <c r="E5" s="6">
        <v>784934.06000000029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11064378.450000003</v>
      </c>
      <c r="M5" s="6">
        <v>-80531</v>
      </c>
      <c r="N5" s="6">
        <v>-10198913.390000004</v>
      </c>
      <c r="O5" s="6">
        <v>784934.06000000029</v>
      </c>
      <c r="P5" s="12"/>
      <c r="Q5" s="6">
        <v>78493.429999999978</v>
      </c>
      <c r="R5" s="6">
        <v>11774.040000000003</v>
      </c>
      <c r="S5" s="6">
        <v>66719.39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163232.64000000001</v>
      </c>
      <c r="C9" s="6">
        <v>-11835</v>
      </c>
      <c r="D9" s="6">
        <v>-126640.76</v>
      </c>
      <c r="E9" s="6">
        <f t="shared" ref="E9" si="0">SUM(B9:D9)</f>
        <v>24756.880000000019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163232.64000000001</v>
      </c>
      <c r="M9" s="6">
        <f t="shared" si="2"/>
        <v>-11835</v>
      </c>
      <c r="N9" s="6">
        <f t="shared" si="2"/>
        <v>-126640.76</v>
      </c>
      <c r="O9" s="6">
        <f t="shared" si="2"/>
        <v>24756.880000000019</v>
      </c>
      <c r="P9" s="6"/>
      <c r="Q9" s="6">
        <f>ROUND(O9*0.1,2)</f>
        <v>2475.69</v>
      </c>
      <c r="R9" s="6">
        <f t="shared" ref="R9" si="3">ROUND(Q9*0.15,2)</f>
        <v>371.35</v>
      </c>
      <c r="S9" s="6">
        <f t="shared" ref="S9" si="4">ROUND(Q9*0.85,2)</f>
        <v>2104.34</v>
      </c>
    </row>
    <row r="10" spans="1:19" ht="15" customHeight="1" x14ac:dyDescent="0.25">
      <c r="A10" s="19">
        <f>Mountaineer!A10</f>
        <v>45850</v>
      </c>
      <c r="B10" s="6">
        <v>276092.09999999998</v>
      </c>
      <c r="C10" s="6">
        <v>-14657.05</v>
      </c>
      <c r="D10" s="6">
        <v>-243067.02</v>
      </c>
      <c r="E10" s="6">
        <f t="shared" ref="E10" si="5">SUM(B10:D10)</f>
        <v>18368.03</v>
      </c>
      <c r="F10" s="12"/>
      <c r="G10" s="6">
        <v>0</v>
      </c>
      <c r="H10" s="6">
        <v>0</v>
      </c>
      <c r="I10" s="6">
        <v>0</v>
      </c>
      <c r="J10" s="6">
        <f t="shared" ref="J10" si="6">SUM(G10:I10)</f>
        <v>0</v>
      </c>
      <c r="K10" s="12"/>
      <c r="L10" s="6">
        <f t="shared" ref="L10" si="7">B10+G10</f>
        <v>276092.09999999998</v>
      </c>
      <c r="M10" s="6">
        <f t="shared" ref="M10" si="8">C10+H10</f>
        <v>-14657.05</v>
      </c>
      <c r="N10" s="6">
        <f t="shared" ref="N10" si="9">D10+I10</f>
        <v>-243067.02</v>
      </c>
      <c r="O10" s="6">
        <f t="shared" ref="O10" si="10">E10+J10</f>
        <v>18368.03</v>
      </c>
      <c r="P10" s="6"/>
      <c r="Q10" s="6">
        <f>ROUND(O10*0.1,2)</f>
        <v>1836.8</v>
      </c>
      <c r="R10" s="6">
        <f t="shared" ref="R10" si="11">ROUND(Q10*0.15,2)</f>
        <v>275.52</v>
      </c>
      <c r="S10" s="6">
        <f t="shared" ref="S10" si="12">ROUND(Q10*0.85,2)</f>
        <v>1561.28</v>
      </c>
    </row>
    <row r="11" spans="1:19" ht="15" customHeight="1" x14ac:dyDescent="0.25">
      <c r="A11" s="19"/>
      <c r="B11" s="6"/>
      <c r="C11" s="6"/>
      <c r="D11" s="6"/>
      <c r="E11" s="6"/>
      <c r="F11" s="12"/>
      <c r="G11" s="6"/>
      <c r="H11" s="6"/>
      <c r="I11" s="6"/>
      <c r="J11" s="6"/>
      <c r="K11" s="12"/>
      <c r="L11" s="6"/>
      <c r="M11" s="6"/>
      <c r="N11" s="6"/>
      <c r="O11" s="6"/>
      <c r="P11" s="6"/>
      <c r="Q11" s="6"/>
      <c r="R11" s="6"/>
      <c r="S11" s="6"/>
    </row>
    <row r="12" spans="1:19" ht="15" customHeight="1" thickBot="1" x14ac:dyDescent="0.3">
      <c r="B12" s="7">
        <f>SUM(B9:B11)</f>
        <v>439324.74</v>
      </c>
      <c r="C12" s="7">
        <f t="shared" ref="C12:E12" si="13">SUM(C9:C11)</f>
        <v>-26492.05</v>
      </c>
      <c r="D12" s="7">
        <f t="shared" si="13"/>
        <v>-369707.77999999997</v>
      </c>
      <c r="E12" s="7">
        <f t="shared" si="13"/>
        <v>43124.910000000018</v>
      </c>
      <c r="F12" s="12"/>
      <c r="G12" s="7">
        <f>SUM(G9:G11)</f>
        <v>0</v>
      </c>
      <c r="H12" s="7">
        <f t="shared" ref="H12:J12" si="14">SUM(H9:H11)</f>
        <v>0</v>
      </c>
      <c r="I12" s="7">
        <f t="shared" si="14"/>
        <v>0</v>
      </c>
      <c r="J12" s="7">
        <f t="shared" si="14"/>
        <v>0</v>
      </c>
      <c r="K12" s="12"/>
      <c r="L12" s="7">
        <f>SUM(L9:L11)</f>
        <v>439324.74</v>
      </c>
      <c r="M12" s="7">
        <f t="shared" ref="M12:O12" si="15">SUM(M9:M11)</f>
        <v>-26492.05</v>
      </c>
      <c r="N12" s="7">
        <f t="shared" si="15"/>
        <v>-369707.77999999997</v>
      </c>
      <c r="O12" s="7">
        <f t="shared" si="15"/>
        <v>43124.910000000018</v>
      </c>
      <c r="P12" s="12"/>
      <c r="Q12" s="7">
        <f>SUM(Q9:Q11)</f>
        <v>4312.49</v>
      </c>
      <c r="R12" s="7">
        <f t="shared" ref="R12:S12" si="16">SUM(R9:R11)</f>
        <v>646.87</v>
      </c>
      <c r="S12" s="7">
        <f t="shared" si="16"/>
        <v>3665.62</v>
      </c>
    </row>
    <row r="13" spans="1:19" ht="15" customHeight="1" thickTop="1" x14ac:dyDescent="0.25"/>
    <row r="14" spans="1:19" ht="15" customHeight="1" x14ac:dyDescent="0.25">
      <c r="A14" s="11" t="s">
        <v>23</v>
      </c>
    </row>
    <row r="15" spans="1:19" ht="15" customHeight="1" x14ac:dyDescent="0.25">
      <c r="A1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15"/>
  <sheetViews>
    <sheetView zoomScaleNormal="100" workbookViewId="0">
      <pane ySplit="6" topLeftCell="A7" activePane="bottomLeft" state="frozen"/>
      <selection activeCell="A4" sqref="A4:S4"/>
      <selection pane="bottomLeft" activeCell="A11" sqref="A11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4050019.8600899996</v>
      </c>
      <c r="C5" s="6">
        <v>-12406.6</v>
      </c>
      <c r="D5" s="6">
        <v>-3679614.150003999</v>
      </c>
      <c r="E5" s="6">
        <v>357999.11008599994</v>
      </c>
      <c r="F5" s="12"/>
      <c r="G5" s="16">
        <v>3941069.3099999996</v>
      </c>
      <c r="H5" s="16">
        <v>-12215.66</v>
      </c>
      <c r="I5" s="16">
        <v>-3645336.72</v>
      </c>
      <c r="J5" s="16">
        <v>283516.92999999993</v>
      </c>
      <c r="K5" s="12"/>
      <c r="L5" s="6">
        <v>7991089.1700900011</v>
      </c>
      <c r="M5" s="6">
        <v>-24622.260000000002</v>
      </c>
      <c r="N5" s="6">
        <v>-7324950.8700040001</v>
      </c>
      <c r="O5" s="6">
        <v>641516.04008599976</v>
      </c>
      <c r="P5" s="12"/>
      <c r="Q5" s="6">
        <v>64151.610000000015</v>
      </c>
      <c r="R5" s="6">
        <v>9622.7600000000039</v>
      </c>
      <c r="S5" s="6">
        <v>54528.849999999984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14840.5</v>
      </c>
      <c r="C9" s="6">
        <v>-70</v>
      </c>
      <c r="D9" s="6">
        <v>-11156.89</v>
      </c>
      <c r="E9" s="6">
        <f t="shared" ref="E9" si="0">SUM(B9:D9)</f>
        <v>3613.6100000000006</v>
      </c>
      <c r="F9" s="12"/>
      <c r="G9" s="6">
        <v>7425.49</v>
      </c>
      <c r="H9" s="6">
        <v>-120</v>
      </c>
      <c r="I9" s="6">
        <v>-7145.6899999999987</v>
      </c>
      <c r="J9" s="6">
        <f t="shared" ref="J9" si="1">SUM(G9:I9)</f>
        <v>159.80000000000109</v>
      </c>
      <c r="K9" s="12"/>
      <c r="L9" s="6">
        <f t="shared" ref="L9:O9" si="2">B9+G9</f>
        <v>22265.989999999998</v>
      </c>
      <c r="M9" s="6">
        <f t="shared" si="2"/>
        <v>-190</v>
      </c>
      <c r="N9" s="6">
        <f t="shared" si="2"/>
        <v>-18302.579999999998</v>
      </c>
      <c r="O9" s="6">
        <f t="shared" si="2"/>
        <v>3773.4100000000017</v>
      </c>
      <c r="P9" s="6"/>
      <c r="Q9" s="6">
        <f>ROUND(O9*0.1,2)</f>
        <v>377.34</v>
      </c>
      <c r="R9" s="6">
        <f t="shared" ref="R9" si="3">ROUND(Q9*0.15,2)</f>
        <v>56.6</v>
      </c>
      <c r="S9" s="6">
        <f t="shared" ref="S9" si="4">ROUND(Q9*0.85,2)</f>
        <v>320.74</v>
      </c>
    </row>
    <row r="10" spans="1:19" ht="15" customHeight="1" x14ac:dyDescent="0.25">
      <c r="A10" s="19">
        <f>Mountaineer!A10</f>
        <v>45850</v>
      </c>
      <c r="B10" s="6">
        <v>21263.990004000003</v>
      </c>
      <c r="C10" s="6">
        <v>-1530</v>
      </c>
      <c r="D10" s="6">
        <v>-17525.98</v>
      </c>
      <c r="E10" s="6">
        <f t="shared" ref="E10" si="5">SUM(B10:D10)</f>
        <v>2208.0100040000034</v>
      </c>
      <c r="F10" s="12"/>
      <c r="G10" s="6">
        <v>12301.88</v>
      </c>
      <c r="H10" s="6">
        <v>-554.98</v>
      </c>
      <c r="I10" s="6">
        <v>-7695.2900000000009</v>
      </c>
      <c r="J10" s="6">
        <f t="shared" ref="J10" si="6">SUM(G10:I10)</f>
        <v>4051.6099999999988</v>
      </c>
      <c r="K10" s="12"/>
      <c r="L10" s="6">
        <f t="shared" ref="L10" si="7">B10+G10</f>
        <v>33565.870004000004</v>
      </c>
      <c r="M10" s="6">
        <f t="shared" ref="M10" si="8">C10+H10</f>
        <v>-2084.98</v>
      </c>
      <c r="N10" s="6">
        <f t="shared" ref="N10" si="9">D10+I10</f>
        <v>-25221.27</v>
      </c>
      <c r="O10" s="6">
        <f t="shared" ref="O10" si="10">E10+J10</f>
        <v>6259.6200040000022</v>
      </c>
      <c r="P10" s="6"/>
      <c r="Q10" s="6">
        <f>ROUND(O10*0.1,2)</f>
        <v>625.96</v>
      </c>
      <c r="R10" s="6">
        <f t="shared" ref="R10" si="11">ROUND(Q10*0.15,2)</f>
        <v>93.89</v>
      </c>
      <c r="S10" s="6">
        <f t="shared" ref="S10" si="12">ROUND(Q10*0.85,2)</f>
        <v>532.07000000000005</v>
      </c>
    </row>
    <row r="11" spans="1:19" ht="15" customHeight="1" x14ac:dyDescent="0.25">
      <c r="A11" s="19"/>
      <c r="B11" s="6"/>
      <c r="C11" s="6"/>
      <c r="D11" s="6"/>
      <c r="E11" s="6"/>
      <c r="F11" s="12"/>
      <c r="G11" s="6"/>
      <c r="H11" s="6"/>
      <c r="I11" s="6"/>
      <c r="J11" s="6"/>
      <c r="K11" s="12"/>
      <c r="L11" s="6"/>
      <c r="M11" s="6"/>
      <c r="N11" s="6"/>
      <c r="O11" s="6"/>
      <c r="P11" s="6"/>
      <c r="Q11" s="6"/>
      <c r="R11" s="6"/>
      <c r="S11" s="6"/>
    </row>
    <row r="12" spans="1:19" ht="15" customHeight="1" thickBot="1" x14ac:dyDescent="0.3">
      <c r="B12" s="7">
        <f>SUM(B9:B11)</f>
        <v>36104.490004000007</v>
      </c>
      <c r="C12" s="7">
        <f t="shared" ref="C12:E12" si="13">SUM(C9:C11)</f>
        <v>-1600</v>
      </c>
      <c r="D12" s="7">
        <f t="shared" si="13"/>
        <v>-28682.87</v>
      </c>
      <c r="E12" s="7">
        <f t="shared" si="13"/>
        <v>5821.620004000004</v>
      </c>
      <c r="F12" s="12"/>
      <c r="G12" s="7">
        <f>SUM(G9:G11)</f>
        <v>19727.37</v>
      </c>
      <c r="H12" s="7">
        <f t="shared" ref="H12:J12" si="14">SUM(H9:H11)</f>
        <v>-674.98</v>
      </c>
      <c r="I12" s="7">
        <f t="shared" si="14"/>
        <v>-14840.98</v>
      </c>
      <c r="J12" s="7">
        <f t="shared" si="14"/>
        <v>4211.41</v>
      </c>
      <c r="K12" s="12"/>
      <c r="L12" s="7">
        <f>SUM(L9:L11)</f>
        <v>55831.860004000002</v>
      </c>
      <c r="M12" s="7">
        <f t="shared" ref="M12:O12" si="15">SUM(M9:M11)</f>
        <v>-2274.98</v>
      </c>
      <c r="N12" s="7">
        <f t="shared" si="15"/>
        <v>-43523.85</v>
      </c>
      <c r="O12" s="7">
        <f t="shared" si="15"/>
        <v>10033.030004000004</v>
      </c>
      <c r="P12" s="12"/>
      <c r="Q12" s="7">
        <f>SUM(Q9:Q11)</f>
        <v>1003.3</v>
      </c>
      <c r="R12" s="7">
        <f t="shared" ref="R12:S12" si="16">SUM(R9:R11)</f>
        <v>150.49</v>
      </c>
      <c r="S12" s="7">
        <f t="shared" si="16"/>
        <v>852.81000000000006</v>
      </c>
    </row>
    <row r="13" spans="1:19" ht="15" customHeight="1" thickTop="1" x14ac:dyDescent="0.25"/>
    <row r="14" spans="1:19" ht="15" customHeight="1" x14ac:dyDescent="0.25">
      <c r="A14" s="11" t="s">
        <v>23</v>
      </c>
    </row>
    <row r="15" spans="1:19" ht="15" customHeight="1" x14ac:dyDescent="0.25">
      <c r="A1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15"/>
  <sheetViews>
    <sheetView zoomScaleNormal="100" workbookViewId="0">
      <pane ySplit="6" topLeftCell="A7" activePane="bottomLeft" state="frozen"/>
      <selection activeCell="A4" sqref="A4:S4"/>
      <selection pane="bottomLeft" activeCell="A11" sqref="A11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23921848.629999995</v>
      </c>
      <c r="C5" s="6">
        <v>-15915.64</v>
      </c>
      <c r="D5" s="6">
        <v>-21402397.502</v>
      </c>
      <c r="E5" s="6">
        <v>2503535.4880000004</v>
      </c>
      <c r="F5" s="12"/>
      <c r="G5" s="16">
        <v>213390942.90999997</v>
      </c>
      <c r="H5" s="16">
        <v>-555854.16</v>
      </c>
      <c r="I5" s="16">
        <v>-189715631.02999997</v>
      </c>
      <c r="J5" s="16">
        <v>23119457.72000001</v>
      </c>
      <c r="K5" s="12"/>
      <c r="L5" s="6">
        <v>237312791.54000002</v>
      </c>
      <c r="M5" s="6">
        <v>-571769.80000000005</v>
      </c>
      <c r="N5" s="6">
        <v>-211118028.53200001</v>
      </c>
      <c r="O5" s="6">
        <v>25622993.208000008</v>
      </c>
      <c r="P5" s="12"/>
      <c r="Q5" s="6">
        <v>2562299.3699999996</v>
      </c>
      <c r="R5" s="6">
        <v>384344.91999999981</v>
      </c>
      <c r="S5" s="6">
        <v>2177954.4499999997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124615.23000000001</v>
      </c>
      <c r="C9" s="6">
        <v>0</v>
      </c>
      <c r="D9" s="6">
        <v>-154820.35</v>
      </c>
      <c r="E9" s="6">
        <f t="shared" ref="E9" si="0">SUM(B9:D9)</f>
        <v>-30205.119999999995</v>
      </c>
      <c r="F9" s="12"/>
      <c r="G9" s="6">
        <v>1596823.68</v>
      </c>
      <c r="H9" s="6">
        <v>-6398.9699999999993</v>
      </c>
      <c r="I9" s="6">
        <v>-1300295.9200000002</v>
      </c>
      <c r="J9" s="6">
        <f t="shared" ref="J9" si="1">SUM(G9:I9)</f>
        <v>290128.7899999998</v>
      </c>
      <c r="K9" s="12"/>
      <c r="L9" s="6">
        <f t="shared" ref="L9:O9" si="2">B9+G9</f>
        <v>1721438.91</v>
      </c>
      <c r="M9" s="6">
        <f t="shared" si="2"/>
        <v>-6398.9699999999993</v>
      </c>
      <c r="N9" s="6">
        <f t="shared" si="2"/>
        <v>-1455116.2700000003</v>
      </c>
      <c r="O9" s="6">
        <f t="shared" si="2"/>
        <v>259923.66999999981</v>
      </c>
      <c r="P9" s="6"/>
      <c r="Q9" s="6">
        <f>ROUND(O9*0.1,2)</f>
        <v>25992.37</v>
      </c>
      <c r="R9" s="6">
        <f t="shared" ref="R9" si="3">ROUND(Q9*0.15,2)</f>
        <v>3898.86</v>
      </c>
      <c r="S9" s="6">
        <f t="shared" ref="S9" si="4">ROUND(Q9*0.85,2)</f>
        <v>22093.51</v>
      </c>
    </row>
    <row r="10" spans="1:19" ht="15" customHeight="1" x14ac:dyDescent="0.25">
      <c r="A10" s="19">
        <f>Mountaineer!A10</f>
        <v>45850</v>
      </c>
      <c r="B10" s="6">
        <v>185677.01</v>
      </c>
      <c r="C10" s="6">
        <v>0</v>
      </c>
      <c r="D10" s="6">
        <v>-154691.59999999998</v>
      </c>
      <c r="E10" s="6">
        <f t="shared" ref="E10" si="5">SUM(B10:D10)</f>
        <v>30985.410000000033</v>
      </c>
      <c r="F10" s="12"/>
      <c r="G10" s="6">
        <v>2260777.4900000002</v>
      </c>
      <c r="H10" s="6">
        <v>-16531.53</v>
      </c>
      <c r="I10" s="6">
        <v>-1895287.1400000001</v>
      </c>
      <c r="J10" s="6">
        <f t="shared" ref="J10" si="6">SUM(G10:I10)</f>
        <v>348958.8200000003</v>
      </c>
      <c r="K10" s="12"/>
      <c r="L10" s="6">
        <f t="shared" ref="L10" si="7">B10+G10</f>
        <v>2446454.5</v>
      </c>
      <c r="M10" s="6">
        <f t="shared" ref="M10" si="8">C10+H10</f>
        <v>-16531.53</v>
      </c>
      <c r="N10" s="6">
        <f t="shared" ref="N10" si="9">D10+I10</f>
        <v>-2049978.7400000002</v>
      </c>
      <c r="O10" s="6">
        <f t="shared" ref="O10" si="10">E10+J10</f>
        <v>379944.23000000033</v>
      </c>
      <c r="P10" s="6"/>
      <c r="Q10" s="6">
        <f>ROUND(O10*0.1,2)</f>
        <v>37994.42</v>
      </c>
      <c r="R10" s="6">
        <f t="shared" ref="R10" si="11">ROUND(Q10*0.15,2)</f>
        <v>5699.16</v>
      </c>
      <c r="S10" s="6">
        <f t="shared" ref="S10" si="12">ROUND(Q10*0.85,2)</f>
        <v>32295.26</v>
      </c>
    </row>
    <row r="11" spans="1:19" ht="15" customHeight="1" x14ac:dyDescent="0.25">
      <c r="A11" s="19"/>
      <c r="B11" s="6"/>
      <c r="C11" s="6"/>
      <c r="D11" s="6"/>
      <c r="E11" s="6"/>
      <c r="F11" s="12"/>
      <c r="G11" s="6"/>
      <c r="H11" s="6"/>
      <c r="I11" s="6"/>
      <c r="J11" s="6"/>
      <c r="K11" s="12"/>
      <c r="L11" s="6"/>
      <c r="M11" s="6"/>
      <c r="N11" s="6"/>
      <c r="O11" s="6"/>
      <c r="P11" s="6"/>
      <c r="Q11" s="6"/>
      <c r="R11" s="6"/>
      <c r="S11" s="6"/>
    </row>
    <row r="12" spans="1:19" ht="15" customHeight="1" thickBot="1" x14ac:dyDescent="0.3">
      <c r="B12" s="7">
        <f>SUM(B9:B11)</f>
        <v>310292.24</v>
      </c>
      <c r="C12" s="7">
        <f t="shared" ref="C12:E12" si="13">SUM(C9:C11)</f>
        <v>0</v>
      </c>
      <c r="D12" s="7">
        <f t="shared" si="13"/>
        <v>-309511.94999999995</v>
      </c>
      <c r="E12" s="7">
        <f t="shared" si="13"/>
        <v>780.29000000003725</v>
      </c>
      <c r="F12" s="12"/>
      <c r="G12" s="7">
        <f>SUM(G9:G11)</f>
        <v>3857601.17</v>
      </c>
      <c r="H12" s="7">
        <f t="shared" ref="H12:J12" si="14">SUM(H9:H11)</f>
        <v>-22930.5</v>
      </c>
      <c r="I12" s="7">
        <f t="shared" si="14"/>
        <v>-3195583.0600000005</v>
      </c>
      <c r="J12" s="7">
        <f t="shared" si="14"/>
        <v>639087.6100000001</v>
      </c>
      <c r="K12" s="12"/>
      <c r="L12" s="7">
        <f>SUM(L9:L11)</f>
        <v>4167893.41</v>
      </c>
      <c r="M12" s="7">
        <f t="shared" ref="M12:O12" si="15">SUM(M9:M11)</f>
        <v>-22930.5</v>
      </c>
      <c r="N12" s="7">
        <f t="shared" si="15"/>
        <v>-3505095.0100000007</v>
      </c>
      <c r="O12" s="7">
        <f t="shared" si="15"/>
        <v>639867.90000000014</v>
      </c>
      <c r="P12" s="12"/>
      <c r="Q12" s="7">
        <f>SUM(Q9:Q11)</f>
        <v>63986.789999999994</v>
      </c>
      <c r="R12" s="7">
        <f t="shared" ref="R12:S12" si="16">SUM(R9:R11)</f>
        <v>9598.02</v>
      </c>
      <c r="S12" s="7">
        <f t="shared" si="16"/>
        <v>54388.77</v>
      </c>
    </row>
    <row r="13" spans="1:19" ht="15" customHeight="1" thickTop="1" x14ac:dyDescent="0.25"/>
    <row r="14" spans="1:19" ht="15" customHeight="1" x14ac:dyDescent="0.25">
      <c r="A14" s="11" t="s">
        <v>23</v>
      </c>
    </row>
    <row r="15" spans="1:19" ht="15" customHeight="1" x14ac:dyDescent="0.25">
      <c r="A1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15"/>
  <sheetViews>
    <sheetView zoomScaleNormal="100" workbookViewId="0">
      <pane ySplit="6" topLeftCell="A7" activePane="bottomLeft" state="frozen"/>
      <selection activeCell="A4" sqref="A4:S4"/>
      <selection pane="bottomLeft" activeCell="A11" sqref="A11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3655557.75</v>
      </c>
      <c r="C5" s="6">
        <v>-5720</v>
      </c>
      <c r="D5" s="6">
        <v>-3262606.5</v>
      </c>
      <c r="E5" s="6">
        <v>387231.25</v>
      </c>
      <c r="F5" s="12"/>
      <c r="G5" s="16">
        <v>220341928.56000006</v>
      </c>
      <c r="H5" s="16">
        <v>-41875.799999999988</v>
      </c>
      <c r="I5" s="16">
        <v>-193330061.70999998</v>
      </c>
      <c r="J5" s="16">
        <v>26969991.049999997</v>
      </c>
      <c r="K5" s="12"/>
      <c r="L5" s="6">
        <v>223997486.31000006</v>
      </c>
      <c r="M5" s="6">
        <v>-47595.799999999981</v>
      </c>
      <c r="N5" s="6">
        <v>-196592668.20999998</v>
      </c>
      <c r="O5" s="6">
        <v>27357222.299999997</v>
      </c>
      <c r="P5" s="12"/>
      <c r="Q5" s="6">
        <v>2735722.2600000007</v>
      </c>
      <c r="R5" s="6">
        <v>410358.34</v>
      </c>
      <c r="S5" s="6">
        <v>2325363.9199999995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6009.25</v>
      </c>
      <c r="C9" s="6">
        <v>0</v>
      </c>
      <c r="D9" s="6">
        <v>-4641</v>
      </c>
      <c r="E9" s="6">
        <f t="shared" ref="E9" si="0">SUM(B9:D9)</f>
        <v>1368.25</v>
      </c>
      <c r="F9" s="12"/>
      <c r="G9" s="6">
        <v>1683591.5899999999</v>
      </c>
      <c r="H9" s="6">
        <v>-210</v>
      </c>
      <c r="I9" s="6">
        <v>-1434584.0899999999</v>
      </c>
      <c r="J9" s="6">
        <f t="shared" ref="J9" si="1">SUM(G9:I9)</f>
        <v>248797.5</v>
      </c>
      <c r="K9" s="12"/>
      <c r="L9" s="6">
        <f t="shared" ref="L9:O9" si="2">B9+G9</f>
        <v>1689600.8399999999</v>
      </c>
      <c r="M9" s="6">
        <f t="shared" si="2"/>
        <v>-210</v>
      </c>
      <c r="N9" s="6">
        <f t="shared" si="2"/>
        <v>-1439225.0899999999</v>
      </c>
      <c r="O9" s="6">
        <f t="shared" si="2"/>
        <v>250165.75</v>
      </c>
      <c r="P9" s="6"/>
      <c r="Q9" s="6">
        <f>ROUND(O9*0.1,2)</f>
        <v>25016.58</v>
      </c>
      <c r="R9" s="6">
        <f t="shared" ref="R9" si="3">ROUND(Q9*0.15,2)</f>
        <v>3752.49</v>
      </c>
      <c r="S9" s="6">
        <f t="shared" ref="S9" si="4">ROUND(Q9*0.85,2)</f>
        <v>21264.09</v>
      </c>
    </row>
    <row r="10" spans="1:19" ht="15" customHeight="1" x14ac:dyDescent="0.25">
      <c r="A10" s="19">
        <f>Mountaineer!A10</f>
        <v>45850</v>
      </c>
      <c r="B10" s="6">
        <v>21600.5</v>
      </c>
      <c r="C10" s="6">
        <v>0</v>
      </c>
      <c r="D10" s="6">
        <v>-24377.25</v>
      </c>
      <c r="E10" s="6">
        <f t="shared" ref="E10" si="5">SUM(B10:D10)</f>
        <v>-2776.75</v>
      </c>
      <c r="F10" s="12"/>
      <c r="G10" s="6">
        <v>2229607.23</v>
      </c>
      <c r="H10" s="6">
        <v>-572.04999999999995</v>
      </c>
      <c r="I10" s="6">
        <v>-2203870.38</v>
      </c>
      <c r="J10" s="6">
        <f t="shared" ref="J10" si="6">SUM(G10:I10)</f>
        <v>25164.800000000279</v>
      </c>
      <c r="K10" s="12"/>
      <c r="L10" s="6">
        <f t="shared" ref="L10" si="7">B10+G10</f>
        <v>2251207.73</v>
      </c>
      <c r="M10" s="6">
        <f t="shared" ref="M10" si="8">C10+H10</f>
        <v>-572.04999999999995</v>
      </c>
      <c r="N10" s="6">
        <f t="shared" ref="N10" si="9">D10+I10</f>
        <v>-2228247.63</v>
      </c>
      <c r="O10" s="6">
        <f t="shared" ref="O10" si="10">E10+J10</f>
        <v>22388.050000000279</v>
      </c>
      <c r="P10" s="6"/>
      <c r="Q10" s="6">
        <f>ROUND(O10*0.1,2)</f>
        <v>2238.81</v>
      </c>
      <c r="R10" s="6">
        <f t="shared" ref="R10" si="11">ROUND(Q10*0.15,2)</f>
        <v>335.82</v>
      </c>
      <c r="S10" s="6">
        <f t="shared" ref="S10" si="12">ROUND(Q10*0.85,2)</f>
        <v>1902.99</v>
      </c>
    </row>
    <row r="11" spans="1:19" ht="15" customHeight="1" x14ac:dyDescent="0.25">
      <c r="A11" s="19"/>
      <c r="B11" s="6"/>
      <c r="C11" s="6"/>
      <c r="D11" s="6"/>
      <c r="E11" s="6"/>
      <c r="F11" s="12"/>
      <c r="G11" s="6"/>
      <c r="H11" s="6"/>
      <c r="I11" s="6"/>
      <c r="J11" s="6"/>
      <c r="K11" s="12"/>
      <c r="L11" s="6"/>
      <c r="M11" s="6"/>
      <c r="N11" s="6"/>
      <c r="O11" s="6"/>
      <c r="P11" s="6"/>
      <c r="Q11" s="6"/>
      <c r="R11" s="6"/>
      <c r="S11" s="6"/>
    </row>
    <row r="12" spans="1:19" ht="15" customHeight="1" thickBot="1" x14ac:dyDescent="0.3">
      <c r="B12" s="7">
        <f>SUM(B9:B11)</f>
        <v>27609.75</v>
      </c>
      <c r="C12" s="7">
        <f t="shared" ref="C12:E12" si="13">SUM(C9:C11)</f>
        <v>0</v>
      </c>
      <c r="D12" s="7">
        <f t="shared" si="13"/>
        <v>-29018.25</v>
      </c>
      <c r="E12" s="7">
        <f t="shared" si="13"/>
        <v>-1408.5</v>
      </c>
      <c r="F12" s="12"/>
      <c r="G12" s="7">
        <f>SUM(G9:G11)</f>
        <v>3913198.82</v>
      </c>
      <c r="H12" s="7">
        <f t="shared" ref="H12:J12" si="14">SUM(H9:H11)</f>
        <v>-782.05</v>
      </c>
      <c r="I12" s="7">
        <f t="shared" si="14"/>
        <v>-3638454.4699999997</v>
      </c>
      <c r="J12" s="7">
        <f t="shared" si="14"/>
        <v>273962.30000000028</v>
      </c>
      <c r="K12" s="12"/>
      <c r="L12" s="7">
        <f>SUM(L9:L11)</f>
        <v>3940808.57</v>
      </c>
      <c r="M12" s="7">
        <f t="shared" ref="M12:O12" si="15">SUM(M9:M11)</f>
        <v>-782.05</v>
      </c>
      <c r="N12" s="7">
        <f t="shared" si="15"/>
        <v>-3667472.7199999997</v>
      </c>
      <c r="O12" s="7">
        <f t="shared" si="15"/>
        <v>272553.80000000028</v>
      </c>
      <c r="P12" s="12"/>
      <c r="Q12" s="7">
        <f>SUM(Q9:Q11)</f>
        <v>27255.390000000003</v>
      </c>
      <c r="R12" s="7">
        <f t="shared" ref="R12:S12" si="16">SUM(R9:R11)</f>
        <v>4088.31</v>
      </c>
      <c r="S12" s="7">
        <f t="shared" si="16"/>
        <v>23167.08</v>
      </c>
    </row>
    <row r="13" spans="1:19" ht="15" customHeight="1" thickTop="1" x14ac:dyDescent="0.25"/>
    <row r="14" spans="1:19" ht="15" customHeight="1" x14ac:dyDescent="0.25">
      <c r="A14" s="11" t="s">
        <v>23</v>
      </c>
    </row>
    <row r="15" spans="1:19" ht="15" customHeight="1" x14ac:dyDescent="0.25">
      <c r="A1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2020-10-08T15:44:25Z</cp:lastPrinted>
  <dcterms:created xsi:type="dcterms:W3CDTF">2018-09-06T17:44:55Z</dcterms:created>
  <dcterms:modified xsi:type="dcterms:W3CDTF">2025-07-16T15:27:13Z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